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lap19\Documents\ShrinkingCities\affordability\data_2021\rates_data\"/>
    </mc:Choice>
  </mc:AlternateContent>
  <bookViews>
    <workbookView xWindow="0" yWindow="0" windowWidth="16536" windowHeight="10980" activeTab="1"/>
  </bookViews>
  <sheets>
    <sheet name="ratesMetadata" sheetId="4" r:id="rId1"/>
    <sheet name="rateTable" sheetId="3" r:id="rId2"/>
    <sheet name="workingList" sheetId="6" r:id="rId3"/>
    <sheet name="temp" sheetId="5" r:id="rId4"/>
  </sheets>
  <definedNames>
    <definedName name="_xlnm._FilterDatabase" localSheetId="0" hidden="1">ratesMetadata!$A$1:$K$956</definedName>
    <definedName name="_xlnm._FilterDatabase" localSheetId="1" hidden="1">rateTable!$A$1:$T$5096</definedName>
    <definedName name="_xlnm._FilterDatabase" localSheetId="3" hidden="1">temp!$A$1:$K$1007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429" i="3" l="1"/>
  <c r="R3428" i="3"/>
  <c r="K1323" i="4"/>
  <c r="L1323" i="4"/>
  <c r="M1323" i="4"/>
  <c r="K1324" i="4"/>
  <c r="L1324" i="4"/>
  <c r="M1324" i="4"/>
  <c r="K1325" i="4"/>
  <c r="L1325" i="4"/>
  <c r="M1325" i="4"/>
  <c r="K1326" i="4"/>
  <c r="L1326" i="4"/>
  <c r="M1326" i="4"/>
  <c r="K1327" i="4"/>
  <c r="L1327" i="4"/>
  <c r="M1327" i="4"/>
  <c r="K1328" i="4"/>
  <c r="L1328" i="4"/>
  <c r="M1328" i="4"/>
  <c r="K1329" i="4"/>
  <c r="L1329" i="4"/>
  <c r="M1329" i="4"/>
  <c r="K1330" i="4"/>
  <c r="L1330" i="4"/>
  <c r="M1330" i="4"/>
  <c r="K1331" i="4"/>
  <c r="L1331" i="4"/>
  <c r="M1331" i="4"/>
  <c r="K1332" i="4"/>
  <c r="L1332" i="4"/>
  <c r="M1332" i="4"/>
  <c r="K1333" i="4"/>
  <c r="L1333" i="4"/>
  <c r="M1333" i="4"/>
  <c r="K1334" i="4"/>
  <c r="L1334" i="4"/>
  <c r="M1334" i="4"/>
  <c r="K1335" i="4"/>
  <c r="L1335" i="4"/>
  <c r="M1335" i="4"/>
  <c r="K1336" i="4"/>
  <c r="L1336" i="4"/>
  <c r="M1336" i="4"/>
  <c r="K1337" i="4"/>
  <c r="L1337" i="4"/>
  <c r="M1337" i="4"/>
  <c r="K1338" i="4"/>
  <c r="L1338" i="4"/>
  <c r="M1338" i="4"/>
  <c r="K1339" i="4"/>
  <c r="L1339" i="4"/>
  <c r="M1339" i="4"/>
  <c r="K1340" i="4"/>
  <c r="L1340" i="4"/>
  <c r="M1340" i="4"/>
  <c r="K1341" i="4"/>
  <c r="L1341" i="4"/>
  <c r="M1341" i="4"/>
  <c r="K1342" i="4"/>
  <c r="L1342" i="4"/>
  <c r="M1342" i="4"/>
  <c r="K1343" i="4"/>
  <c r="L1343" i="4"/>
  <c r="M1343" i="4"/>
  <c r="K1344" i="4"/>
  <c r="L1344" i="4"/>
  <c r="M1344" i="4"/>
  <c r="K1345" i="4"/>
  <c r="L1345" i="4"/>
  <c r="M1345" i="4"/>
  <c r="K1346" i="4"/>
  <c r="L1346" i="4"/>
  <c r="M1346" i="4"/>
  <c r="K1347" i="4"/>
  <c r="L1347" i="4"/>
  <c r="M1347" i="4"/>
  <c r="K1348" i="4"/>
  <c r="L1348" i="4"/>
  <c r="M1348" i="4"/>
  <c r="K1349" i="4"/>
  <c r="L1349" i="4"/>
  <c r="M1349" i="4"/>
  <c r="K1350" i="4"/>
  <c r="L1350" i="4"/>
  <c r="M1350" i="4"/>
  <c r="K1351" i="4"/>
  <c r="L1351" i="4"/>
  <c r="M1351" i="4"/>
  <c r="K1352" i="4"/>
  <c r="L1352" i="4"/>
  <c r="M1352" i="4"/>
  <c r="K1353" i="4"/>
  <c r="L1353" i="4"/>
  <c r="M1353" i="4"/>
  <c r="K1322" i="4"/>
  <c r="O5047" i="3" l="1"/>
  <c r="O5017" i="3"/>
  <c r="O5001" i="3"/>
  <c r="O4997" i="3"/>
  <c r="O4889" i="3" l="1"/>
  <c r="R4628" i="3"/>
  <c r="R4627" i="3"/>
  <c r="R4626" i="3"/>
  <c r="R4625" i="3"/>
  <c r="R4624" i="3"/>
  <c r="R4622" i="3"/>
  <c r="O4610" i="3"/>
  <c r="K1205" i="4"/>
  <c r="L1205" i="4"/>
  <c r="M1205" i="4"/>
  <c r="K1206" i="4"/>
  <c r="L1206" i="4"/>
  <c r="M1206" i="4"/>
  <c r="K1207" i="4"/>
  <c r="L1207" i="4"/>
  <c r="M1207" i="4"/>
  <c r="K1208" i="4"/>
  <c r="L1208" i="4"/>
  <c r="M1208" i="4"/>
  <c r="K1209" i="4"/>
  <c r="L1209" i="4"/>
  <c r="M1209" i="4"/>
  <c r="K1210" i="4"/>
  <c r="L1210" i="4"/>
  <c r="M1210" i="4"/>
  <c r="K1211" i="4"/>
  <c r="L1211" i="4"/>
  <c r="M1211" i="4"/>
  <c r="K1212" i="4"/>
  <c r="L1212" i="4"/>
  <c r="M1212" i="4"/>
  <c r="K1213" i="4"/>
  <c r="L1213" i="4"/>
  <c r="M1213" i="4"/>
  <c r="K1214" i="4"/>
  <c r="L1214" i="4"/>
  <c r="M1214" i="4"/>
  <c r="K1215" i="4"/>
  <c r="L1215" i="4"/>
  <c r="M1215" i="4"/>
  <c r="K1216" i="4"/>
  <c r="L1216" i="4"/>
  <c r="M1216" i="4"/>
  <c r="K1217" i="4"/>
  <c r="L1217" i="4"/>
  <c r="M1217" i="4"/>
  <c r="K1218" i="4"/>
  <c r="L1218" i="4"/>
  <c r="M1218" i="4"/>
  <c r="K1219" i="4"/>
  <c r="L1219" i="4"/>
  <c r="M1219" i="4"/>
  <c r="K1220" i="4"/>
  <c r="L1220" i="4"/>
  <c r="M1220" i="4"/>
  <c r="K1221" i="4"/>
  <c r="L1221" i="4"/>
  <c r="M1221" i="4"/>
  <c r="K1222" i="4"/>
  <c r="L1222" i="4"/>
  <c r="M1222" i="4"/>
  <c r="K1223" i="4"/>
  <c r="L1223" i="4"/>
  <c r="M1223" i="4"/>
  <c r="K1224" i="4"/>
  <c r="L1224" i="4"/>
  <c r="M1224" i="4"/>
  <c r="K1225" i="4"/>
  <c r="L1225" i="4"/>
  <c r="M1225" i="4"/>
  <c r="K1226" i="4"/>
  <c r="L1226" i="4"/>
  <c r="M1226" i="4"/>
  <c r="K1227" i="4"/>
  <c r="L1227" i="4"/>
  <c r="M1227" i="4"/>
  <c r="K1228" i="4"/>
  <c r="L1228" i="4"/>
  <c r="M1228" i="4"/>
  <c r="K1229" i="4"/>
  <c r="L1229" i="4"/>
  <c r="M1229" i="4"/>
  <c r="K1230" i="4"/>
  <c r="L1230" i="4"/>
  <c r="M1230" i="4"/>
  <c r="K1231" i="4"/>
  <c r="L1231" i="4"/>
  <c r="M1231" i="4"/>
  <c r="K1232" i="4"/>
  <c r="L1232" i="4"/>
  <c r="M1232" i="4"/>
  <c r="K1233" i="4"/>
  <c r="L1233" i="4"/>
  <c r="M1233" i="4"/>
  <c r="K1234" i="4"/>
  <c r="L1234" i="4"/>
  <c r="M1234" i="4"/>
  <c r="K1235" i="4"/>
  <c r="L1235" i="4"/>
  <c r="M1235" i="4"/>
  <c r="K1236" i="4"/>
  <c r="L1236" i="4"/>
  <c r="M1236" i="4"/>
  <c r="K1237" i="4"/>
  <c r="L1237" i="4"/>
  <c r="M1237" i="4"/>
  <c r="K1238" i="4"/>
  <c r="L1238" i="4"/>
  <c r="M1238" i="4"/>
  <c r="K1239" i="4"/>
  <c r="L1239" i="4"/>
  <c r="M1239" i="4"/>
  <c r="K1240" i="4"/>
  <c r="L1240" i="4"/>
  <c r="M1240" i="4"/>
  <c r="K1241" i="4"/>
  <c r="L1241" i="4"/>
  <c r="M1241" i="4"/>
  <c r="K1242" i="4"/>
  <c r="L1242" i="4"/>
  <c r="M1242" i="4"/>
  <c r="K1243" i="4"/>
  <c r="L1243" i="4"/>
  <c r="M1243" i="4"/>
  <c r="K1244" i="4"/>
  <c r="L1244" i="4"/>
  <c r="M1244" i="4"/>
  <c r="K1245" i="4"/>
  <c r="L1245" i="4"/>
  <c r="M1245" i="4"/>
  <c r="K1246" i="4"/>
  <c r="L1246" i="4"/>
  <c r="M1246" i="4"/>
  <c r="K1247" i="4"/>
  <c r="L1247" i="4"/>
  <c r="M1247" i="4"/>
  <c r="K1248" i="4"/>
  <c r="L1248" i="4"/>
  <c r="M1248" i="4"/>
  <c r="K1249" i="4"/>
  <c r="L1249" i="4"/>
  <c r="M1249" i="4"/>
  <c r="K1250" i="4"/>
  <c r="L1250" i="4"/>
  <c r="M1250" i="4"/>
  <c r="K1251" i="4"/>
  <c r="L1251" i="4"/>
  <c r="M1251" i="4"/>
  <c r="K1252" i="4"/>
  <c r="L1252" i="4"/>
  <c r="M1252" i="4"/>
  <c r="K1253" i="4"/>
  <c r="L1253" i="4"/>
  <c r="M1253" i="4"/>
  <c r="K1254" i="4"/>
  <c r="L1254" i="4"/>
  <c r="M1254" i="4"/>
  <c r="K1255" i="4"/>
  <c r="L1255" i="4"/>
  <c r="M1255" i="4"/>
  <c r="K1256" i="4"/>
  <c r="L1256" i="4"/>
  <c r="M1256" i="4"/>
  <c r="K1257" i="4"/>
  <c r="L1257" i="4"/>
  <c r="M1257" i="4"/>
  <c r="K1258" i="4"/>
  <c r="L1258" i="4"/>
  <c r="M1258" i="4"/>
  <c r="K1259" i="4"/>
  <c r="L1259" i="4"/>
  <c r="M1259" i="4"/>
  <c r="K1260" i="4"/>
  <c r="L1260" i="4"/>
  <c r="M1260" i="4"/>
  <c r="K1261" i="4"/>
  <c r="L1261" i="4"/>
  <c r="M1261" i="4"/>
  <c r="K1262" i="4"/>
  <c r="L1262" i="4"/>
  <c r="M1262" i="4"/>
  <c r="K1263" i="4"/>
  <c r="L1263" i="4"/>
  <c r="M1263" i="4"/>
  <c r="K1264" i="4"/>
  <c r="L1264" i="4"/>
  <c r="M1264" i="4"/>
  <c r="K1265" i="4"/>
  <c r="L1265" i="4"/>
  <c r="M1265" i="4"/>
  <c r="K1266" i="4"/>
  <c r="L1266" i="4"/>
  <c r="M1266" i="4"/>
  <c r="K1267" i="4"/>
  <c r="L1267" i="4"/>
  <c r="M1267" i="4"/>
  <c r="K1268" i="4"/>
  <c r="L1268" i="4"/>
  <c r="M1268" i="4"/>
  <c r="K1269" i="4"/>
  <c r="L1269" i="4"/>
  <c r="M1269" i="4"/>
  <c r="K1270" i="4"/>
  <c r="L1270" i="4"/>
  <c r="M1270" i="4"/>
  <c r="K1271" i="4"/>
  <c r="L1271" i="4"/>
  <c r="M1271" i="4"/>
  <c r="K1272" i="4"/>
  <c r="L1272" i="4"/>
  <c r="M1272" i="4"/>
  <c r="K1273" i="4"/>
  <c r="L1273" i="4"/>
  <c r="M1273" i="4"/>
  <c r="K1274" i="4"/>
  <c r="L1274" i="4"/>
  <c r="M1274" i="4"/>
  <c r="K1275" i="4"/>
  <c r="L1275" i="4"/>
  <c r="M1275" i="4"/>
  <c r="K1276" i="4"/>
  <c r="L1276" i="4"/>
  <c r="M1276" i="4"/>
  <c r="K1277" i="4"/>
  <c r="L1277" i="4"/>
  <c r="M1277" i="4"/>
  <c r="K1278" i="4"/>
  <c r="L1278" i="4"/>
  <c r="M1278" i="4"/>
  <c r="K1279" i="4"/>
  <c r="L1279" i="4"/>
  <c r="M1279" i="4"/>
  <c r="K1280" i="4"/>
  <c r="L1280" i="4"/>
  <c r="M1280" i="4"/>
  <c r="K1281" i="4"/>
  <c r="L1281" i="4"/>
  <c r="M1281" i="4"/>
  <c r="K1282" i="4"/>
  <c r="L1282" i="4"/>
  <c r="M1282" i="4"/>
  <c r="K1283" i="4"/>
  <c r="L1283" i="4"/>
  <c r="M1283" i="4"/>
  <c r="K1284" i="4"/>
  <c r="L1284" i="4"/>
  <c r="M1284" i="4"/>
  <c r="K1285" i="4"/>
  <c r="L1285" i="4"/>
  <c r="M1285" i="4"/>
  <c r="K1286" i="4"/>
  <c r="L1286" i="4"/>
  <c r="M1286" i="4"/>
  <c r="K1287" i="4"/>
  <c r="L1287" i="4"/>
  <c r="M1287" i="4"/>
  <c r="K1288" i="4"/>
  <c r="L1288" i="4"/>
  <c r="M1288" i="4"/>
  <c r="K1289" i="4"/>
  <c r="L1289" i="4"/>
  <c r="M1289" i="4"/>
  <c r="K1290" i="4"/>
  <c r="L1290" i="4"/>
  <c r="M1290" i="4"/>
  <c r="K1291" i="4"/>
  <c r="L1291" i="4"/>
  <c r="M1291" i="4"/>
  <c r="K1292" i="4"/>
  <c r="L1292" i="4"/>
  <c r="M1292" i="4"/>
  <c r="K1293" i="4"/>
  <c r="L1293" i="4"/>
  <c r="M1293" i="4"/>
  <c r="K1294" i="4"/>
  <c r="L1294" i="4"/>
  <c r="M1294" i="4"/>
  <c r="K1295" i="4"/>
  <c r="L1295" i="4"/>
  <c r="M1295" i="4"/>
  <c r="K1296" i="4"/>
  <c r="L1296" i="4"/>
  <c r="M1296" i="4"/>
  <c r="K1297" i="4"/>
  <c r="L1297" i="4"/>
  <c r="M1297" i="4"/>
  <c r="K1298" i="4"/>
  <c r="L1298" i="4"/>
  <c r="M1298" i="4"/>
  <c r="K1299" i="4"/>
  <c r="L1299" i="4"/>
  <c r="M1299" i="4"/>
  <c r="K1300" i="4"/>
  <c r="L1300" i="4"/>
  <c r="M1300" i="4"/>
  <c r="K1301" i="4"/>
  <c r="L1301" i="4"/>
  <c r="M1301" i="4"/>
  <c r="K1302" i="4"/>
  <c r="L1302" i="4"/>
  <c r="M1302" i="4"/>
  <c r="K1303" i="4"/>
  <c r="L1303" i="4"/>
  <c r="M1303" i="4"/>
  <c r="K1304" i="4"/>
  <c r="L1304" i="4"/>
  <c r="M1304" i="4"/>
  <c r="K1305" i="4"/>
  <c r="L1305" i="4"/>
  <c r="M1305" i="4"/>
  <c r="K1306" i="4"/>
  <c r="L1306" i="4"/>
  <c r="M1306" i="4"/>
  <c r="K1307" i="4"/>
  <c r="L1307" i="4"/>
  <c r="M1307" i="4"/>
  <c r="K1308" i="4"/>
  <c r="L1308" i="4"/>
  <c r="M1308" i="4"/>
  <c r="K1309" i="4"/>
  <c r="L1309" i="4"/>
  <c r="M1309" i="4"/>
  <c r="K1310" i="4"/>
  <c r="L1310" i="4"/>
  <c r="M1310" i="4"/>
  <c r="K1311" i="4"/>
  <c r="L1311" i="4"/>
  <c r="M1311" i="4"/>
  <c r="K1312" i="4"/>
  <c r="L1312" i="4"/>
  <c r="M1312" i="4"/>
  <c r="K1313" i="4"/>
  <c r="L1313" i="4"/>
  <c r="M1313" i="4"/>
  <c r="K1314" i="4"/>
  <c r="L1314" i="4"/>
  <c r="M1314" i="4"/>
  <c r="K1315" i="4"/>
  <c r="L1315" i="4"/>
  <c r="M1315" i="4"/>
  <c r="K1316" i="4"/>
  <c r="L1316" i="4"/>
  <c r="M1316" i="4"/>
  <c r="K1317" i="4"/>
  <c r="L1317" i="4"/>
  <c r="M1317" i="4"/>
  <c r="K1318" i="4"/>
  <c r="L1318" i="4"/>
  <c r="M1318" i="4"/>
  <c r="K1319" i="4"/>
  <c r="L1319" i="4"/>
  <c r="M1319" i="4"/>
  <c r="K1320" i="4"/>
  <c r="L1320" i="4"/>
  <c r="M1320" i="4"/>
  <c r="K1321" i="4"/>
  <c r="L1321" i="4"/>
  <c r="M1321" i="4"/>
  <c r="L1322" i="4"/>
  <c r="M1322" i="4"/>
  <c r="M1204" i="4"/>
  <c r="L1204" i="4"/>
  <c r="K1204" i="4"/>
  <c r="M1203" i="4"/>
  <c r="L1203" i="4"/>
  <c r="K1203" i="4"/>
  <c r="M1202" i="4"/>
  <c r="L1202" i="4"/>
  <c r="K1202" i="4"/>
  <c r="M1201" i="4"/>
  <c r="L1201" i="4"/>
  <c r="K1201" i="4"/>
  <c r="M1200" i="4"/>
  <c r="L1200" i="4"/>
  <c r="K1200" i="4"/>
  <c r="M1199" i="4"/>
  <c r="L1199" i="4"/>
  <c r="K1199" i="4"/>
  <c r="M1198" i="4"/>
  <c r="L1198" i="4"/>
  <c r="K1198" i="4"/>
  <c r="M1197" i="4"/>
  <c r="L1197" i="4"/>
  <c r="K1197" i="4"/>
  <c r="M1196" i="4"/>
  <c r="L1196" i="4"/>
  <c r="K1196" i="4"/>
  <c r="K1190" i="4" l="1"/>
  <c r="L1190" i="4"/>
  <c r="M1190" i="4"/>
  <c r="K1191" i="4"/>
  <c r="L1191" i="4"/>
  <c r="M1191" i="4"/>
  <c r="K1192" i="4"/>
  <c r="L1192" i="4"/>
  <c r="M1192" i="4"/>
  <c r="K1193" i="4"/>
  <c r="L1193" i="4"/>
  <c r="M1193" i="4"/>
  <c r="K1194" i="4"/>
  <c r="L1194" i="4"/>
  <c r="M1194" i="4"/>
  <c r="K1195" i="4"/>
  <c r="L1195" i="4"/>
  <c r="M1195" i="4"/>
  <c r="R4520" i="3"/>
  <c r="R4519" i="3"/>
  <c r="R4491" i="3"/>
  <c r="R4488" i="3"/>
  <c r="K1179" i="4"/>
  <c r="L1179" i="4"/>
  <c r="M1179" i="4"/>
  <c r="K1180" i="4"/>
  <c r="L1180" i="4"/>
  <c r="M1180" i="4"/>
  <c r="K1181" i="4"/>
  <c r="L1181" i="4"/>
  <c r="M1181" i="4"/>
  <c r="K1182" i="4"/>
  <c r="L1182" i="4"/>
  <c r="M1182" i="4"/>
  <c r="K1183" i="4"/>
  <c r="L1183" i="4"/>
  <c r="M1183" i="4"/>
  <c r="K1184" i="4"/>
  <c r="L1184" i="4"/>
  <c r="M1184" i="4"/>
  <c r="K1185" i="4"/>
  <c r="L1185" i="4"/>
  <c r="M1185" i="4"/>
  <c r="K1186" i="4"/>
  <c r="L1186" i="4"/>
  <c r="M1186" i="4"/>
  <c r="K1187" i="4"/>
  <c r="L1187" i="4"/>
  <c r="M1187" i="4"/>
  <c r="K1188" i="4"/>
  <c r="L1188" i="4"/>
  <c r="M1188" i="4"/>
  <c r="K1189" i="4"/>
  <c r="L1189" i="4"/>
  <c r="M1189" i="4"/>
  <c r="K1164" i="4"/>
  <c r="L1164" i="4"/>
  <c r="M1164" i="4"/>
  <c r="K1165" i="4"/>
  <c r="L1165" i="4"/>
  <c r="M1165" i="4"/>
  <c r="K1166" i="4"/>
  <c r="L1166" i="4"/>
  <c r="M1166" i="4"/>
  <c r="K1167" i="4"/>
  <c r="L1167" i="4"/>
  <c r="M1167" i="4"/>
  <c r="K1168" i="4"/>
  <c r="L1168" i="4"/>
  <c r="M1168" i="4"/>
  <c r="K1169" i="4"/>
  <c r="L1169" i="4"/>
  <c r="M1169" i="4"/>
  <c r="K1170" i="4"/>
  <c r="L1170" i="4"/>
  <c r="M1170" i="4"/>
  <c r="K1171" i="4"/>
  <c r="L1171" i="4"/>
  <c r="M1171" i="4"/>
  <c r="K1172" i="4"/>
  <c r="L1172" i="4"/>
  <c r="M1172" i="4"/>
  <c r="K1173" i="4"/>
  <c r="L1173" i="4"/>
  <c r="M1173" i="4"/>
  <c r="K1174" i="4"/>
  <c r="L1174" i="4"/>
  <c r="M1174" i="4"/>
  <c r="K1175" i="4"/>
  <c r="L1175" i="4"/>
  <c r="M1175" i="4"/>
  <c r="K1176" i="4"/>
  <c r="L1176" i="4"/>
  <c r="M1176" i="4"/>
  <c r="K1177" i="4"/>
  <c r="L1177" i="4"/>
  <c r="M1177" i="4"/>
  <c r="K1178" i="4"/>
  <c r="L1178" i="4"/>
  <c r="M1178" i="4"/>
  <c r="M1163" i="4"/>
  <c r="L1163" i="4"/>
  <c r="K1163" i="4"/>
  <c r="M1162" i="4"/>
  <c r="L1162" i="4"/>
  <c r="K1162" i="4"/>
  <c r="M1161" i="4"/>
  <c r="L1161" i="4"/>
  <c r="K1161" i="4"/>
  <c r="M1160" i="4"/>
  <c r="L1160" i="4"/>
  <c r="K1160" i="4"/>
  <c r="M1159" i="4"/>
  <c r="L1159" i="4"/>
  <c r="K1159" i="4"/>
  <c r="M1158" i="4"/>
  <c r="L1158" i="4"/>
  <c r="K1158" i="4"/>
  <c r="M1157" i="4"/>
  <c r="L1157" i="4"/>
  <c r="K1157" i="4"/>
  <c r="M1156" i="4"/>
  <c r="L1156" i="4"/>
  <c r="K1156" i="4"/>
  <c r="M1155" i="4"/>
  <c r="L1155" i="4"/>
  <c r="K1155" i="4"/>
  <c r="M1154" i="4"/>
  <c r="L1154" i="4"/>
  <c r="K1154" i="4"/>
  <c r="M1153" i="4"/>
  <c r="L1153" i="4"/>
  <c r="K1153" i="4"/>
  <c r="M1152" i="4"/>
  <c r="L1152" i="4"/>
  <c r="K1152" i="4"/>
  <c r="M1151" i="4"/>
  <c r="L1151" i="4"/>
  <c r="K1151" i="4"/>
  <c r="M1150" i="4"/>
  <c r="L1150" i="4"/>
  <c r="K1150" i="4"/>
  <c r="M1149" i="4"/>
  <c r="L1149" i="4"/>
  <c r="K1149" i="4"/>
  <c r="M1148" i="4"/>
  <c r="L1148" i="4"/>
  <c r="K1148" i="4"/>
  <c r="M1147" i="4"/>
  <c r="L1147" i="4"/>
  <c r="K1147" i="4"/>
  <c r="M1146" i="4"/>
  <c r="L1146" i="4"/>
  <c r="K1146" i="4"/>
  <c r="M1145" i="4"/>
  <c r="L1145" i="4"/>
  <c r="K1145" i="4"/>
  <c r="M1144" i="4"/>
  <c r="L1144" i="4"/>
  <c r="K1144" i="4"/>
  <c r="R4377" i="3"/>
  <c r="R4376" i="3"/>
  <c r="R4373" i="3"/>
  <c r="R4372" i="3"/>
  <c r="R4371" i="3"/>
  <c r="R4370" i="3"/>
  <c r="K1143" i="4"/>
  <c r="L1143" i="4"/>
  <c r="M1143" i="4"/>
  <c r="R4325" i="3"/>
  <c r="R4323" i="3"/>
  <c r="R4318" i="3"/>
  <c r="K1128" i="4"/>
  <c r="L1128" i="4"/>
  <c r="M1128" i="4"/>
  <c r="K1129" i="4"/>
  <c r="L1129" i="4"/>
  <c r="M1129" i="4"/>
  <c r="K1130" i="4"/>
  <c r="L1130" i="4"/>
  <c r="M1130" i="4"/>
  <c r="K1131" i="4"/>
  <c r="L1131" i="4"/>
  <c r="M1131" i="4"/>
  <c r="K1132" i="4"/>
  <c r="L1132" i="4"/>
  <c r="M1132" i="4"/>
  <c r="K1133" i="4"/>
  <c r="L1133" i="4"/>
  <c r="M1133" i="4"/>
  <c r="K1134" i="4"/>
  <c r="L1134" i="4"/>
  <c r="M1134" i="4"/>
  <c r="K1135" i="4"/>
  <c r="L1135" i="4"/>
  <c r="M1135" i="4"/>
  <c r="K1136" i="4"/>
  <c r="L1136" i="4"/>
  <c r="M1136" i="4"/>
  <c r="K1137" i="4"/>
  <c r="L1137" i="4"/>
  <c r="M1137" i="4"/>
  <c r="K1138" i="4"/>
  <c r="L1138" i="4"/>
  <c r="M1138" i="4"/>
  <c r="K1139" i="4"/>
  <c r="L1139" i="4"/>
  <c r="M1139" i="4"/>
  <c r="K1140" i="4"/>
  <c r="L1140" i="4"/>
  <c r="M1140" i="4"/>
  <c r="K1141" i="4"/>
  <c r="L1141" i="4"/>
  <c r="M1141" i="4"/>
  <c r="K1142" i="4"/>
  <c r="L1142" i="4"/>
  <c r="M1142" i="4"/>
  <c r="K1127" i="4"/>
  <c r="R4236" i="3"/>
  <c r="R4234" i="3"/>
  <c r="K1121" i="4"/>
  <c r="L1121" i="4"/>
  <c r="M1121" i="4"/>
  <c r="K1122" i="4"/>
  <c r="L1122" i="4"/>
  <c r="M1122" i="4"/>
  <c r="K1123" i="4"/>
  <c r="L1123" i="4"/>
  <c r="M1123" i="4"/>
  <c r="K1124" i="4"/>
  <c r="L1124" i="4"/>
  <c r="M1124" i="4"/>
  <c r="K1125" i="4"/>
  <c r="L1125" i="4"/>
  <c r="M1125" i="4"/>
  <c r="K1126" i="4"/>
  <c r="L1126" i="4"/>
  <c r="M1126" i="4"/>
  <c r="L1127" i="4"/>
  <c r="M1127" i="4"/>
  <c r="R4186" i="3"/>
  <c r="R4180" i="3"/>
  <c r="R4181" i="3"/>
  <c r="R4182" i="3"/>
  <c r="R4183" i="3"/>
  <c r="R4184" i="3"/>
  <c r="R4179" i="3"/>
  <c r="R4178" i="3"/>
  <c r="O4169" i="3"/>
  <c r="M1120" i="4"/>
  <c r="L1120" i="4"/>
  <c r="K1120" i="4"/>
  <c r="M1119" i="4"/>
  <c r="L1119" i="4"/>
  <c r="K1119" i="4"/>
  <c r="M1118" i="4"/>
  <c r="L1118" i="4"/>
  <c r="K1118" i="4"/>
  <c r="M1117" i="4"/>
  <c r="L1117" i="4"/>
  <c r="K1117" i="4"/>
  <c r="M1116" i="4"/>
  <c r="L1116" i="4"/>
  <c r="K1116" i="4"/>
  <c r="M1115" i="4"/>
  <c r="L1115" i="4"/>
  <c r="K1115" i="4"/>
  <c r="M1114" i="4"/>
  <c r="L1114" i="4"/>
  <c r="K1114" i="4"/>
  <c r="M1113" i="4"/>
  <c r="L1113" i="4"/>
  <c r="K1113" i="4"/>
  <c r="M1112" i="4"/>
  <c r="L1112" i="4"/>
  <c r="K1112" i="4"/>
  <c r="M1111" i="4"/>
  <c r="L1111" i="4"/>
  <c r="K1111" i="4"/>
  <c r="M1110" i="4"/>
  <c r="L1110" i="4"/>
  <c r="K1110" i="4"/>
  <c r="M1109" i="4"/>
  <c r="L1109" i="4"/>
  <c r="K1109" i="4"/>
  <c r="M1108" i="4"/>
  <c r="L1108" i="4"/>
  <c r="K1108" i="4"/>
  <c r="M1107" i="4"/>
  <c r="L1107" i="4"/>
  <c r="K1107" i="4"/>
  <c r="M1106" i="4"/>
  <c r="L1106" i="4"/>
  <c r="K1106" i="4"/>
  <c r="M1105" i="4"/>
  <c r="L1105" i="4"/>
  <c r="K1105" i="4"/>
  <c r="M1104" i="4"/>
  <c r="L1104" i="4"/>
  <c r="K1104" i="4"/>
  <c r="M1103" i="4"/>
  <c r="L1103" i="4"/>
  <c r="K1103" i="4"/>
  <c r="M1102" i="4"/>
  <c r="L1102" i="4"/>
  <c r="K1102" i="4"/>
  <c r="M1101" i="4"/>
  <c r="L1101" i="4"/>
  <c r="K1101" i="4"/>
  <c r="M1100" i="4"/>
  <c r="L1100" i="4"/>
  <c r="K1100" i="4"/>
  <c r="M1099" i="4"/>
  <c r="L1099" i="4"/>
  <c r="K1099" i="4"/>
  <c r="M1098" i="4"/>
  <c r="L1098" i="4"/>
  <c r="K1098" i="4"/>
  <c r="M1097" i="4"/>
  <c r="L1097" i="4"/>
  <c r="K1097" i="4"/>
  <c r="M1096" i="4"/>
  <c r="L1096" i="4"/>
  <c r="K1096" i="4"/>
  <c r="M1095" i="4"/>
  <c r="L1095" i="4"/>
  <c r="K1095" i="4"/>
  <c r="M1094" i="4"/>
  <c r="L1094" i="4"/>
  <c r="K1094" i="4"/>
  <c r="M1093" i="4"/>
  <c r="L1093" i="4"/>
  <c r="K1093" i="4"/>
  <c r="M1092" i="4"/>
  <c r="L1092" i="4"/>
  <c r="K1092" i="4"/>
  <c r="M1091" i="4"/>
  <c r="L1091" i="4"/>
  <c r="K1091" i="4"/>
  <c r="M1090" i="4"/>
  <c r="L1090" i="4"/>
  <c r="K1090" i="4"/>
  <c r="R4087" i="3"/>
  <c r="R4085" i="3"/>
  <c r="R4080" i="3"/>
  <c r="R4079" i="3"/>
  <c r="R4076" i="3"/>
  <c r="R4075" i="3"/>
  <c r="M1089" i="4"/>
  <c r="L1089" i="4"/>
  <c r="K1089" i="4"/>
  <c r="M1088" i="4"/>
  <c r="L1088" i="4"/>
  <c r="K1088" i="4"/>
  <c r="M1087" i="4"/>
  <c r="L1087" i="4"/>
  <c r="K1087" i="4"/>
  <c r="M1086" i="4"/>
  <c r="L1086" i="4"/>
  <c r="K1086" i="4"/>
  <c r="M1085" i="4"/>
  <c r="L1085" i="4"/>
  <c r="K1085" i="4"/>
  <c r="M1084" i="4"/>
  <c r="L1084" i="4"/>
  <c r="K1084" i="4"/>
  <c r="M1083" i="4"/>
  <c r="L1083" i="4"/>
  <c r="K1083" i="4"/>
  <c r="M1082" i="4"/>
  <c r="L1082" i="4"/>
  <c r="K1082" i="4"/>
  <c r="M1081" i="4"/>
  <c r="L1081" i="4"/>
  <c r="K1081" i="4"/>
  <c r="M1080" i="4"/>
  <c r="L1080" i="4"/>
  <c r="K1080" i="4"/>
  <c r="M1079" i="4"/>
  <c r="L1079" i="4"/>
  <c r="K1079" i="4"/>
  <c r="M1078" i="4"/>
  <c r="L1078" i="4"/>
  <c r="K1078" i="4"/>
  <c r="M1077" i="4"/>
  <c r="L1077" i="4"/>
  <c r="K1077" i="4"/>
  <c r="M1076" i="4"/>
  <c r="L1076" i="4"/>
  <c r="K1076" i="4"/>
  <c r="M1075" i="4"/>
  <c r="L1075" i="4"/>
  <c r="K1075" i="4"/>
  <c r="M1074" i="4"/>
  <c r="L1074" i="4"/>
  <c r="K1074" i="4"/>
  <c r="M1073" i="4"/>
  <c r="L1073" i="4"/>
  <c r="K1073" i="4"/>
  <c r="M1072" i="4"/>
  <c r="L1072" i="4"/>
  <c r="K1072" i="4"/>
  <c r="M1071" i="4"/>
  <c r="L1071" i="4"/>
  <c r="K1071" i="4"/>
  <c r="R4041" i="3"/>
  <c r="S4027" i="3"/>
  <c r="S4028" i="3"/>
  <c r="S4029" i="3"/>
  <c r="S4030" i="3"/>
  <c r="S4031" i="3"/>
  <c r="S4032" i="3"/>
  <c r="S4033" i="3"/>
  <c r="S4034" i="3"/>
  <c r="S4026" i="3"/>
  <c r="S4025" i="3"/>
  <c r="S4024" i="3"/>
  <c r="S4023" i="3"/>
  <c r="S4022" i="3"/>
  <c r="S4021" i="3"/>
  <c r="S4016" i="3"/>
  <c r="S4017" i="3"/>
  <c r="S4018" i="3"/>
  <c r="S4019" i="3"/>
  <c r="S4020" i="3"/>
  <c r="S4015" i="3"/>
  <c r="M1070" i="4"/>
  <c r="L1070" i="4"/>
  <c r="K1070" i="4"/>
  <c r="M1069" i="4"/>
  <c r="L1069" i="4"/>
  <c r="K1069" i="4"/>
  <c r="M1068" i="4"/>
  <c r="L1068" i="4"/>
  <c r="K1068" i="4"/>
  <c r="M1067" i="4"/>
  <c r="L1067" i="4"/>
  <c r="K1067" i="4"/>
  <c r="M1066" i="4"/>
  <c r="L1066" i="4"/>
  <c r="K1066" i="4"/>
  <c r="M1065" i="4"/>
  <c r="L1065" i="4"/>
  <c r="K1065" i="4"/>
  <c r="M1064" i="4"/>
  <c r="L1064" i="4"/>
  <c r="K1064" i="4"/>
  <c r="M1063" i="4"/>
  <c r="L1063" i="4"/>
  <c r="K1063" i="4"/>
  <c r="M1062" i="4"/>
  <c r="L1062" i="4"/>
  <c r="K1062" i="4"/>
  <c r="M1061" i="4"/>
  <c r="L1061" i="4"/>
  <c r="K1061" i="4"/>
  <c r="M1060" i="4"/>
  <c r="L1060" i="4"/>
  <c r="K1060" i="4"/>
  <c r="M1059" i="4"/>
  <c r="L1059" i="4"/>
  <c r="K1059" i="4"/>
  <c r="M1058" i="4"/>
  <c r="L1058" i="4"/>
  <c r="K1058" i="4"/>
  <c r="M1057" i="4"/>
  <c r="L1057" i="4"/>
  <c r="K1057" i="4"/>
  <c r="M1056" i="4"/>
  <c r="L1056" i="4"/>
  <c r="K1056" i="4"/>
  <c r="M1055" i="4"/>
  <c r="L1055" i="4"/>
  <c r="K1055" i="4"/>
  <c r="M1054" i="4"/>
  <c r="L1054" i="4"/>
  <c r="K1054" i="4"/>
  <c r="M1053" i="4"/>
  <c r="L1053" i="4"/>
  <c r="K1053" i="4"/>
  <c r="M1052" i="4"/>
  <c r="L1052" i="4"/>
  <c r="K1052" i="4"/>
  <c r="M1051" i="4"/>
  <c r="L1051" i="4"/>
  <c r="K1051" i="4"/>
  <c r="M1050" i="4"/>
  <c r="L1050" i="4"/>
  <c r="K1050" i="4"/>
  <c r="M1049" i="4"/>
  <c r="L1049" i="4"/>
  <c r="K1049" i="4"/>
  <c r="M1048" i="4"/>
  <c r="L1048" i="4"/>
  <c r="K1048" i="4"/>
  <c r="M1047" i="4"/>
  <c r="L1047" i="4"/>
  <c r="K1047" i="4"/>
  <c r="M1046" i="4"/>
  <c r="L1046" i="4"/>
  <c r="K1046" i="4"/>
  <c r="M1045" i="4"/>
  <c r="L1045" i="4"/>
  <c r="K1045" i="4"/>
  <c r="M1044" i="4"/>
  <c r="L1044" i="4"/>
  <c r="K1044" i="4"/>
  <c r="M1043" i="4"/>
  <c r="L1043" i="4"/>
  <c r="K1043" i="4"/>
  <c r="M1042" i="4"/>
  <c r="L1042" i="4"/>
  <c r="K1042" i="4"/>
  <c r="M1041" i="4"/>
  <c r="L1041" i="4"/>
  <c r="K1041" i="4"/>
  <c r="M1040" i="4"/>
  <c r="L1040" i="4"/>
  <c r="K1040" i="4"/>
  <c r="M1039" i="4"/>
  <c r="L1039" i="4"/>
  <c r="K1039" i="4"/>
  <c r="M1038" i="4"/>
  <c r="L1038" i="4"/>
  <c r="K1038" i="4"/>
  <c r="M1037" i="4"/>
  <c r="L1037" i="4"/>
  <c r="K1037" i="4"/>
  <c r="M1036" i="4"/>
  <c r="L1036" i="4"/>
  <c r="K1036" i="4"/>
  <c r="M1035" i="4"/>
  <c r="L1035" i="4"/>
  <c r="K1035" i="4"/>
  <c r="M1034" i="4"/>
  <c r="L1034" i="4"/>
  <c r="K1034" i="4"/>
  <c r="M1033" i="4"/>
  <c r="L1033" i="4"/>
  <c r="K1033" i="4"/>
  <c r="M1032" i="4"/>
  <c r="L1032" i="4"/>
  <c r="K1032" i="4"/>
  <c r="M1031" i="4"/>
  <c r="L1031" i="4"/>
  <c r="K1031" i="4"/>
  <c r="M1030" i="4"/>
  <c r="L1030" i="4"/>
  <c r="K1030" i="4"/>
  <c r="M1029" i="4"/>
  <c r="L1029" i="4"/>
  <c r="K1029" i="4"/>
  <c r="M1028" i="4" l="1"/>
  <c r="L1028" i="4"/>
  <c r="K1028" i="4"/>
  <c r="M1027" i="4"/>
  <c r="L1027" i="4"/>
  <c r="K1027" i="4"/>
  <c r="M1026" i="4"/>
  <c r="L1026" i="4"/>
  <c r="K1026" i="4"/>
  <c r="M1025" i="4"/>
  <c r="L1025" i="4"/>
  <c r="K1025" i="4"/>
  <c r="M1024" i="4"/>
  <c r="L1024" i="4"/>
  <c r="K1024" i="4"/>
  <c r="M1023" i="4"/>
  <c r="L1023" i="4"/>
  <c r="K1023" i="4"/>
  <c r="M1022" i="4"/>
  <c r="L1022" i="4"/>
  <c r="K1022" i="4"/>
  <c r="M1021" i="4"/>
  <c r="L1021" i="4"/>
  <c r="K1021" i="4"/>
  <c r="M1020" i="4"/>
  <c r="L1020" i="4"/>
  <c r="K1020" i="4"/>
  <c r="M1019" i="4"/>
  <c r="L1019" i="4"/>
  <c r="K1019" i="4"/>
  <c r="M1018" i="4"/>
  <c r="L1018" i="4"/>
  <c r="K1018" i="4"/>
  <c r="M1017" i="4"/>
  <c r="L1017" i="4"/>
  <c r="K1017" i="4"/>
  <c r="M1016" i="4"/>
  <c r="L1016" i="4"/>
  <c r="K1016" i="4"/>
  <c r="M1015" i="4"/>
  <c r="L1015" i="4"/>
  <c r="K1015" i="4"/>
  <c r="M1014" i="4"/>
  <c r="L1014" i="4"/>
  <c r="K1014" i="4"/>
  <c r="M1013" i="4"/>
  <c r="L1013" i="4"/>
  <c r="K1013" i="4"/>
  <c r="M1012" i="4"/>
  <c r="L1012" i="4"/>
  <c r="K1012" i="4"/>
  <c r="M1011" i="4"/>
  <c r="L1011" i="4"/>
  <c r="K1011" i="4"/>
  <c r="M1010" i="4"/>
  <c r="L1010" i="4"/>
  <c r="K1010" i="4"/>
  <c r="M1009" i="4"/>
  <c r="L1009" i="4"/>
  <c r="K1009" i="4"/>
  <c r="M1008" i="4"/>
  <c r="L1008" i="4"/>
  <c r="K1008" i="4"/>
  <c r="M1007" i="4"/>
  <c r="L1007" i="4"/>
  <c r="K1007" i="4"/>
  <c r="M1006" i="4"/>
  <c r="L1006" i="4"/>
  <c r="K1006" i="4"/>
  <c r="M1005" i="4"/>
  <c r="L1005" i="4"/>
  <c r="K1005" i="4"/>
  <c r="M1004" i="4"/>
  <c r="L1004" i="4"/>
  <c r="K1004" i="4"/>
  <c r="M1003" i="4"/>
  <c r="L1003" i="4"/>
  <c r="K1003" i="4"/>
  <c r="M1002" i="4"/>
  <c r="L1002" i="4"/>
  <c r="K1002" i="4"/>
  <c r="M1001" i="4"/>
  <c r="L1001" i="4"/>
  <c r="K1001" i="4"/>
  <c r="M1000" i="4"/>
  <c r="L1000" i="4"/>
  <c r="K1000" i="4"/>
  <c r="M999" i="4"/>
  <c r="L999" i="4"/>
  <c r="K999" i="4"/>
  <c r="M998" i="4"/>
  <c r="L998" i="4"/>
  <c r="K998" i="4"/>
  <c r="M997" i="4"/>
  <c r="L997" i="4"/>
  <c r="K997" i="4"/>
  <c r="M996" i="4"/>
  <c r="L996" i="4"/>
  <c r="K996" i="4"/>
  <c r="M995" i="4"/>
  <c r="L995" i="4"/>
  <c r="K995" i="4"/>
  <c r="M994" i="4"/>
  <c r="L994" i="4"/>
  <c r="K994" i="4"/>
  <c r="M993" i="4"/>
  <c r="L993" i="4"/>
  <c r="K993" i="4"/>
  <c r="M992" i="4"/>
  <c r="L992" i="4"/>
  <c r="K992" i="4"/>
  <c r="M991" i="4"/>
  <c r="L991" i="4"/>
  <c r="K991" i="4"/>
  <c r="M990" i="4"/>
  <c r="L990" i="4"/>
  <c r="K990" i="4"/>
  <c r="M989" i="4"/>
  <c r="L989" i="4"/>
  <c r="K989" i="4"/>
  <c r="M988" i="4"/>
  <c r="L988" i="4"/>
  <c r="K988" i="4"/>
  <c r="M987" i="4"/>
  <c r="L987" i="4"/>
  <c r="K987" i="4"/>
  <c r="R3797" i="3"/>
  <c r="M986" i="4" l="1"/>
  <c r="L986" i="4"/>
  <c r="K986" i="4"/>
  <c r="M985" i="4"/>
  <c r="L985" i="4"/>
  <c r="K985" i="4"/>
  <c r="M984" i="4"/>
  <c r="L984" i="4"/>
  <c r="K984" i="4"/>
  <c r="M983" i="4"/>
  <c r="L983" i="4"/>
  <c r="K983" i="4"/>
  <c r="M982" i="4"/>
  <c r="L982" i="4"/>
  <c r="K982" i="4"/>
  <c r="M981" i="4"/>
  <c r="L981" i="4"/>
  <c r="K981" i="4"/>
  <c r="M980" i="4"/>
  <c r="L980" i="4"/>
  <c r="K980" i="4"/>
  <c r="M979" i="4"/>
  <c r="L979" i="4"/>
  <c r="K979" i="4"/>
  <c r="M978" i="4"/>
  <c r="L978" i="4"/>
  <c r="K978" i="4"/>
  <c r="M977" i="4"/>
  <c r="L977" i="4"/>
  <c r="K977" i="4"/>
  <c r="M976" i="4"/>
  <c r="L976" i="4"/>
  <c r="K976" i="4"/>
  <c r="M975" i="4"/>
  <c r="L975" i="4"/>
  <c r="K975" i="4"/>
  <c r="M974" i="4"/>
  <c r="L974" i="4"/>
  <c r="K974" i="4"/>
  <c r="M973" i="4"/>
  <c r="L973" i="4"/>
  <c r="K973" i="4"/>
  <c r="M972" i="4"/>
  <c r="L972" i="4"/>
  <c r="K972" i="4"/>
  <c r="M971" i="4"/>
  <c r="L971" i="4"/>
  <c r="K971" i="4"/>
  <c r="M970" i="4"/>
  <c r="L970" i="4"/>
  <c r="K970" i="4"/>
  <c r="M969" i="4"/>
  <c r="L969" i="4"/>
  <c r="K969" i="4"/>
  <c r="M968" i="4"/>
  <c r="L968" i="4"/>
  <c r="K968" i="4"/>
  <c r="K966" i="4"/>
  <c r="L966" i="4"/>
  <c r="M966" i="4"/>
  <c r="K967" i="4"/>
  <c r="L967" i="4"/>
  <c r="M967" i="4"/>
  <c r="K963" i="4" l="1"/>
  <c r="L963" i="4"/>
  <c r="M963" i="4"/>
  <c r="K964" i="4"/>
  <c r="L964" i="4"/>
  <c r="M964" i="4"/>
  <c r="K965" i="4"/>
  <c r="L965" i="4"/>
  <c r="M965" i="4"/>
  <c r="K858" i="4"/>
  <c r="L858" i="4"/>
  <c r="M858" i="4"/>
  <c r="K859" i="4"/>
  <c r="L859" i="4"/>
  <c r="M859" i="4"/>
  <c r="K860" i="4"/>
  <c r="L860" i="4"/>
  <c r="M860" i="4"/>
  <c r="K861" i="4"/>
  <c r="L861" i="4"/>
  <c r="M861" i="4"/>
  <c r="K862" i="4"/>
  <c r="L862" i="4"/>
  <c r="M862" i="4"/>
  <c r="K863" i="4"/>
  <c r="L863" i="4"/>
  <c r="M863" i="4"/>
  <c r="K864" i="4"/>
  <c r="L864" i="4"/>
  <c r="M864" i="4"/>
  <c r="K865" i="4"/>
  <c r="L865" i="4"/>
  <c r="M865" i="4"/>
  <c r="K866" i="4"/>
  <c r="L866" i="4"/>
  <c r="M866" i="4"/>
  <c r="K867" i="4"/>
  <c r="L867" i="4"/>
  <c r="M867" i="4"/>
  <c r="K868" i="4"/>
  <c r="L868" i="4"/>
  <c r="M868" i="4"/>
  <c r="K869" i="4"/>
  <c r="L869" i="4"/>
  <c r="M869" i="4"/>
  <c r="K870" i="4"/>
  <c r="L870" i="4"/>
  <c r="M870" i="4"/>
  <c r="K871" i="4"/>
  <c r="L871" i="4"/>
  <c r="M871" i="4"/>
  <c r="K872" i="4"/>
  <c r="L872" i="4"/>
  <c r="M872" i="4"/>
  <c r="K873" i="4"/>
  <c r="L873" i="4"/>
  <c r="M873" i="4"/>
  <c r="K874" i="4"/>
  <c r="L874" i="4"/>
  <c r="M874" i="4"/>
  <c r="K875" i="4"/>
  <c r="L875" i="4"/>
  <c r="M875" i="4"/>
  <c r="K876" i="4"/>
  <c r="L876" i="4"/>
  <c r="M876" i="4"/>
  <c r="K877" i="4"/>
  <c r="L877" i="4"/>
  <c r="M877" i="4"/>
  <c r="K878" i="4"/>
  <c r="L878" i="4"/>
  <c r="M878" i="4"/>
  <c r="K879" i="4"/>
  <c r="L879" i="4"/>
  <c r="M879" i="4"/>
  <c r="K880" i="4"/>
  <c r="L880" i="4"/>
  <c r="M880" i="4"/>
  <c r="K881" i="4"/>
  <c r="L881" i="4"/>
  <c r="M881" i="4"/>
  <c r="K882" i="4"/>
  <c r="L882" i="4"/>
  <c r="M882" i="4"/>
  <c r="K883" i="4"/>
  <c r="L883" i="4"/>
  <c r="M883" i="4"/>
  <c r="K884" i="4"/>
  <c r="L884" i="4"/>
  <c r="M884" i="4"/>
  <c r="K885" i="4"/>
  <c r="L885" i="4"/>
  <c r="M885" i="4"/>
  <c r="K886" i="4"/>
  <c r="L886" i="4"/>
  <c r="M886" i="4"/>
  <c r="K887" i="4"/>
  <c r="L887" i="4"/>
  <c r="M887" i="4"/>
  <c r="K888" i="4"/>
  <c r="L888" i="4"/>
  <c r="M888" i="4"/>
  <c r="K889" i="4"/>
  <c r="L889" i="4"/>
  <c r="M889" i="4"/>
  <c r="K890" i="4"/>
  <c r="L890" i="4"/>
  <c r="M890" i="4"/>
  <c r="K891" i="4"/>
  <c r="L891" i="4"/>
  <c r="M891" i="4"/>
  <c r="K892" i="4"/>
  <c r="L892" i="4"/>
  <c r="M892" i="4"/>
  <c r="K893" i="4"/>
  <c r="L893" i="4"/>
  <c r="M893" i="4"/>
  <c r="K894" i="4"/>
  <c r="L894" i="4"/>
  <c r="M894" i="4"/>
  <c r="K895" i="4"/>
  <c r="L895" i="4"/>
  <c r="M895" i="4"/>
  <c r="K896" i="4"/>
  <c r="L896" i="4"/>
  <c r="M896" i="4"/>
  <c r="K897" i="4"/>
  <c r="L897" i="4"/>
  <c r="M897" i="4"/>
  <c r="K898" i="4"/>
  <c r="L898" i="4"/>
  <c r="M898" i="4"/>
  <c r="K899" i="4"/>
  <c r="L899" i="4"/>
  <c r="M899" i="4"/>
  <c r="K900" i="4"/>
  <c r="L900" i="4"/>
  <c r="M900" i="4"/>
  <c r="K901" i="4"/>
  <c r="L901" i="4"/>
  <c r="M901" i="4"/>
  <c r="K902" i="4"/>
  <c r="L902" i="4"/>
  <c r="M902" i="4"/>
  <c r="K903" i="4"/>
  <c r="L903" i="4"/>
  <c r="M903" i="4"/>
  <c r="K904" i="4"/>
  <c r="L904" i="4"/>
  <c r="M904" i="4"/>
  <c r="K905" i="4"/>
  <c r="L905" i="4"/>
  <c r="M905" i="4"/>
  <c r="K906" i="4"/>
  <c r="L906" i="4"/>
  <c r="M906" i="4"/>
  <c r="K907" i="4"/>
  <c r="L907" i="4"/>
  <c r="M907" i="4"/>
  <c r="K908" i="4"/>
  <c r="L908" i="4"/>
  <c r="M908" i="4"/>
  <c r="K909" i="4"/>
  <c r="L909" i="4"/>
  <c r="M909" i="4"/>
  <c r="K910" i="4"/>
  <c r="L910" i="4"/>
  <c r="M910" i="4"/>
  <c r="K911" i="4"/>
  <c r="L911" i="4"/>
  <c r="M911" i="4"/>
  <c r="K912" i="4"/>
  <c r="L912" i="4"/>
  <c r="M912" i="4"/>
  <c r="K913" i="4"/>
  <c r="L913" i="4"/>
  <c r="M913" i="4"/>
  <c r="K914" i="4"/>
  <c r="L914" i="4"/>
  <c r="M914" i="4"/>
  <c r="K915" i="4"/>
  <c r="L915" i="4"/>
  <c r="M915" i="4"/>
  <c r="K916" i="4"/>
  <c r="L916" i="4"/>
  <c r="M916" i="4"/>
  <c r="K917" i="4"/>
  <c r="L917" i="4"/>
  <c r="M917" i="4"/>
  <c r="K918" i="4"/>
  <c r="L918" i="4"/>
  <c r="M918" i="4"/>
  <c r="K919" i="4"/>
  <c r="L919" i="4"/>
  <c r="M919" i="4"/>
  <c r="K920" i="4"/>
  <c r="L920" i="4"/>
  <c r="M920" i="4"/>
  <c r="K921" i="4"/>
  <c r="L921" i="4"/>
  <c r="M921" i="4"/>
  <c r="K922" i="4"/>
  <c r="L922" i="4"/>
  <c r="M922" i="4"/>
  <c r="K923" i="4"/>
  <c r="L923" i="4"/>
  <c r="M923" i="4"/>
  <c r="K924" i="4"/>
  <c r="L924" i="4"/>
  <c r="M924" i="4"/>
  <c r="K925" i="4"/>
  <c r="L925" i="4"/>
  <c r="M925" i="4"/>
  <c r="K926" i="4"/>
  <c r="L926" i="4"/>
  <c r="M926" i="4"/>
  <c r="K927" i="4"/>
  <c r="L927" i="4"/>
  <c r="M927" i="4"/>
  <c r="K928" i="4"/>
  <c r="L928" i="4"/>
  <c r="M928" i="4"/>
  <c r="K929" i="4"/>
  <c r="L929" i="4"/>
  <c r="M929" i="4"/>
  <c r="K930" i="4"/>
  <c r="L930" i="4"/>
  <c r="M930" i="4"/>
  <c r="K931" i="4"/>
  <c r="L931" i="4"/>
  <c r="M931" i="4"/>
  <c r="K932" i="4"/>
  <c r="L932" i="4"/>
  <c r="M932" i="4"/>
  <c r="K933" i="4"/>
  <c r="L933" i="4"/>
  <c r="M933" i="4"/>
  <c r="K934" i="4"/>
  <c r="L934" i="4"/>
  <c r="M934" i="4"/>
  <c r="K935" i="4"/>
  <c r="L935" i="4"/>
  <c r="M935" i="4"/>
  <c r="K936" i="4"/>
  <c r="L936" i="4"/>
  <c r="M936" i="4"/>
  <c r="K937" i="4"/>
  <c r="L937" i="4"/>
  <c r="M937" i="4"/>
  <c r="K938" i="4"/>
  <c r="L938" i="4"/>
  <c r="M938" i="4"/>
  <c r="K939" i="4"/>
  <c r="L939" i="4"/>
  <c r="M939" i="4"/>
  <c r="K940" i="4"/>
  <c r="L940" i="4"/>
  <c r="M940" i="4"/>
  <c r="K941" i="4"/>
  <c r="L941" i="4"/>
  <c r="M941" i="4"/>
  <c r="K942" i="4"/>
  <c r="L942" i="4"/>
  <c r="M942" i="4"/>
  <c r="K943" i="4"/>
  <c r="L943" i="4"/>
  <c r="M943" i="4"/>
  <c r="K944" i="4"/>
  <c r="L944" i="4"/>
  <c r="M944" i="4"/>
  <c r="K945" i="4"/>
  <c r="L945" i="4"/>
  <c r="M945" i="4"/>
  <c r="K946" i="4"/>
  <c r="L946" i="4"/>
  <c r="M946" i="4"/>
  <c r="K947" i="4"/>
  <c r="L947" i="4"/>
  <c r="M947" i="4"/>
  <c r="K948" i="4"/>
  <c r="L948" i="4"/>
  <c r="M948" i="4"/>
  <c r="K949" i="4"/>
  <c r="L949" i="4"/>
  <c r="M949" i="4"/>
  <c r="K950" i="4"/>
  <c r="L950" i="4"/>
  <c r="M950" i="4"/>
  <c r="K951" i="4"/>
  <c r="L951" i="4"/>
  <c r="M951" i="4"/>
  <c r="K952" i="4"/>
  <c r="L952" i="4"/>
  <c r="M952" i="4"/>
  <c r="K953" i="4"/>
  <c r="L953" i="4"/>
  <c r="M953" i="4"/>
  <c r="K954" i="4"/>
  <c r="L954" i="4"/>
  <c r="M954" i="4"/>
  <c r="K955" i="4"/>
  <c r="L955" i="4"/>
  <c r="M955" i="4"/>
  <c r="K956" i="4"/>
  <c r="L956" i="4"/>
  <c r="M956" i="4"/>
  <c r="K957" i="4"/>
  <c r="L957" i="4"/>
  <c r="M957" i="4"/>
  <c r="K958" i="4"/>
  <c r="L958" i="4"/>
  <c r="M958" i="4"/>
  <c r="K959" i="4"/>
  <c r="L959" i="4"/>
  <c r="M959" i="4"/>
  <c r="K960" i="4"/>
  <c r="L960" i="4"/>
  <c r="M960" i="4"/>
  <c r="K961" i="4"/>
  <c r="L961" i="4"/>
  <c r="M961" i="4"/>
  <c r="K962" i="4"/>
  <c r="L962" i="4"/>
  <c r="M962" i="4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40" i="5"/>
  <c r="J41" i="5"/>
  <c r="J3" i="5"/>
  <c r="J13" i="5"/>
  <c r="J39" i="5"/>
  <c r="J27" i="5"/>
  <c r="J18" i="5"/>
  <c r="J15" i="5"/>
  <c r="J37" i="5"/>
  <c r="J25" i="5"/>
  <c r="J2" i="5"/>
  <c r="J36" i="5"/>
  <c r="J14" i="5"/>
  <c r="J22" i="5"/>
  <c r="J8" i="5"/>
  <c r="J20" i="5"/>
  <c r="J32" i="5"/>
  <c r="J6" i="5"/>
  <c r="J23" i="5"/>
  <c r="J17" i="5"/>
  <c r="J9" i="5"/>
  <c r="J16" i="5"/>
  <c r="J35" i="5"/>
  <c r="J28" i="5"/>
  <c r="J11" i="5"/>
  <c r="J31" i="5"/>
  <c r="J24" i="5"/>
  <c r="J5" i="5"/>
  <c r="J7" i="5"/>
  <c r="J33" i="5"/>
  <c r="J34" i="5"/>
  <c r="J29" i="5"/>
  <c r="J30" i="5"/>
  <c r="J4" i="5"/>
  <c r="J21" i="5"/>
  <c r="J19" i="5"/>
  <c r="J26" i="5"/>
  <c r="J12" i="5"/>
  <c r="J38" i="5"/>
  <c r="J10" i="5"/>
  <c r="R3607" i="3"/>
  <c r="R3605" i="3"/>
  <c r="R3601" i="3"/>
  <c r="R3600" i="3"/>
  <c r="R3599" i="3"/>
  <c r="R3598" i="3"/>
  <c r="R3597" i="3"/>
  <c r="R3595" i="3"/>
  <c r="R3594" i="3"/>
  <c r="R3587" i="3"/>
  <c r="R3497" i="3"/>
  <c r="R3494" i="3"/>
  <c r="R3478" i="3"/>
  <c r="R3476" i="3"/>
  <c r="R3475" i="3"/>
  <c r="R3474" i="3"/>
  <c r="R3473" i="3"/>
  <c r="R3471" i="3"/>
  <c r="K855" i="4" l="1"/>
  <c r="L855" i="4"/>
  <c r="M855" i="4"/>
  <c r="K856" i="4"/>
  <c r="L856" i="4"/>
  <c r="M856" i="4"/>
  <c r="K857" i="4"/>
  <c r="L857" i="4"/>
  <c r="M857" i="4"/>
  <c r="K854" i="4"/>
  <c r="L854" i="4"/>
  <c r="M854" i="4"/>
  <c r="K853" i="4"/>
  <c r="L853" i="4"/>
  <c r="M853" i="4"/>
  <c r="K852" i="4"/>
  <c r="L852" i="4"/>
  <c r="M852" i="4"/>
  <c r="K849" i="4"/>
  <c r="L849" i="4"/>
  <c r="M849" i="4"/>
  <c r="K850" i="4"/>
  <c r="L850" i="4"/>
  <c r="M850" i="4"/>
  <c r="K851" i="4"/>
  <c r="L851" i="4"/>
  <c r="M851" i="4"/>
  <c r="K843" i="4"/>
  <c r="L843" i="4"/>
  <c r="M843" i="4"/>
  <c r="K844" i="4"/>
  <c r="L844" i="4"/>
  <c r="M844" i="4"/>
  <c r="K845" i="4"/>
  <c r="L845" i="4"/>
  <c r="M845" i="4"/>
  <c r="K846" i="4"/>
  <c r="L846" i="4"/>
  <c r="M846" i="4"/>
  <c r="K847" i="4"/>
  <c r="L847" i="4"/>
  <c r="M847" i="4"/>
  <c r="K848" i="4"/>
  <c r="L848" i="4"/>
  <c r="M848" i="4"/>
  <c r="K837" i="4"/>
  <c r="L837" i="4"/>
  <c r="M837" i="4"/>
  <c r="K838" i="4"/>
  <c r="L838" i="4"/>
  <c r="M838" i="4"/>
  <c r="K839" i="4"/>
  <c r="L839" i="4"/>
  <c r="M839" i="4"/>
  <c r="K840" i="4"/>
  <c r="L840" i="4"/>
  <c r="M840" i="4"/>
  <c r="K841" i="4"/>
  <c r="L841" i="4"/>
  <c r="M841" i="4"/>
  <c r="K842" i="4"/>
  <c r="L842" i="4"/>
  <c r="M842" i="4"/>
  <c r="K834" i="4"/>
  <c r="L834" i="4"/>
  <c r="M834" i="4"/>
  <c r="K835" i="4"/>
  <c r="L835" i="4"/>
  <c r="M835" i="4"/>
  <c r="K836" i="4"/>
  <c r="L836" i="4"/>
  <c r="M836" i="4"/>
  <c r="K831" i="4"/>
  <c r="L831" i="4"/>
  <c r="M831" i="4"/>
  <c r="K832" i="4"/>
  <c r="L832" i="4"/>
  <c r="M832" i="4"/>
  <c r="K833" i="4"/>
  <c r="L833" i="4"/>
  <c r="M833" i="4"/>
  <c r="M830" i="4"/>
  <c r="L830" i="4"/>
  <c r="K830" i="4"/>
  <c r="K826" i="4"/>
  <c r="L826" i="4"/>
  <c r="M826" i="4"/>
  <c r="K827" i="4"/>
  <c r="L827" i="4"/>
  <c r="M827" i="4"/>
  <c r="M829" i="4"/>
  <c r="L829" i="4"/>
  <c r="K829" i="4"/>
  <c r="M828" i="4"/>
  <c r="L828" i="4"/>
  <c r="K828" i="4"/>
  <c r="R3269" i="3"/>
  <c r="K825" i="4"/>
  <c r="L825" i="4"/>
  <c r="M825" i="4"/>
  <c r="M824" i="4"/>
  <c r="L824" i="4"/>
  <c r="K824" i="4"/>
  <c r="M823" i="4"/>
  <c r="L823" i="4"/>
  <c r="K823" i="4"/>
  <c r="M822" i="4"/>
  <c r="L822" i="4"/>
  <c r="K822" i="4"/>
  <c r="K821" i="4"/>
  <c r="L821" i="4"/>
  <c r="M821" i="4"/>
  <c r="K820" i="4"/>
  <c r="L820" i="4"/>
  <c r="M820" i="4"/>
  <c r="K819" i="4"/>
  <c r="L819" i="4"/>
  <c r="M819" i="4"/>
  <c r="M818" i="4"/>
  <c r="L818" i="4"/>
  <c r="K818" i="4"/>
  <c r="M817" i="4"/>
  <c r="L817" i="4"/>
  <c r="K817" i="4"/>
  <c r="K816" i="4"/>
  <c r="L816" i="4"/>
  <c r="M816" i="4"/>
  <c r="M815" i="4"/>
  <c r="L815" i="4"/>
  <c r="K815" i="4"/>
  <c r="M814" i="4"/>
  <c r="L814" i="4"/>
  <c r="K814" i="4"/>
  <c r="M813" i="4"/>
  <c r="L813" i="4"/>
  <c r="K813" i="4"/>
  <c r="M812" i="4"/>
  <c r="L812" i="4"/>
  <c r="K812" i="4"/>
  <c r="M811" i="4"/>
  <c r="L811" i="4"/>
  <c r="K811" i="4"/>
  <c r="K810" i="4"/>
  <c r="L810" i="4"/>
  <c r="M810" i="4"/>
  <c r="M809" i="4"/>
  <c r="L809" i="4"/>
  <c r="K809" i="4"/>
  <c r="M808" i="4"/>
  <c r="L808" i="4"/>
  <c r="K808" i="4"/>
  <c r="M807" i="4"/>
  <c r="L807" i="4"/>
  <c r="K807" i="4"/>
  <c r="M806" i="4"/>
  <c r="L806" i="4"/>
  <c r="K806" i="4"/>
  <c r="M805" i="4"/>
  <c r="L805" i="4"/>
  <c r="K805" i="4"/>
  <c r="M804" i="4"/>
  <c r="L804" i="4"/>
  <c r="K804" i="4"/>
  <c r="R3187" i="3"/>
  <c r="R3186" i="3"/>
  <c r="R3192" i="3"/>
  <c r="R3191" i="3"/>
  <c r="M803" i="4"/>
  <c r="L803" i="4"/>
  <c r="K803" i="4"/>
  <c r="M802" i="4"/>
  <c r="L802" i="4"/>
  <c r="K802" i="4"/>
  <c r="M801" i="4"/>
  <c r="L801" i="4"/>
  <c r="K801" i="4"/>
  <c r="M800" i="4"/>
  <c r="L800" i="4"/>
  <c r="K800" i="4"/>
  <c r="M799" i="4"/>
  <c r="L799" i="4"/>
  <c r="K799" i="4"/>
  <c r="K798" i="4"/>
  <c r="L798" i="4"/>
  <c r="M798" i="4"/>
  <c r="S3165" i="3"/>
  <c r="S3166" i="3"/>
  <c r="S3167" i="3"/>
  <c r="S3168" i="3"/>
  <c r="S3169" i="3"/>
  <c r="S3170" i="3"/>
  <c r="S3171" i="3"/>
  <c r="S3172" i="3"/>
  <c r="S3160" i="3"/>
  <c r="S3161" i="3"/>
  <c r="S3162" i="3"/>
  <c r="S3163" i="3"/>
  <c r="S3164" i="3"/>
  <c r="S3159" i="3"/>
  <c r="K792" i="4"/>
  <c r="L792" i="4"/>
  <c r="M792" i="4"/>
  <c r="K793" i="4"/>
  <c r="L793" i="4"/>
  <c r="M793" i="4"/>
  <c r="K794" i="4"/>
  <c r="L794" i="4"/>
  <c r="M794" i="4"/>
  <c r="K795" i="4"/>
  <c r="L795" i="4"/>
  <c r="M795" i="4"/>
  <c r="K796" i="4"/>
  <c r="L796" i="4"/>
  <c r="M796" i="4"/>
  <c r="K797" i="4"/>
  <c r="L797" i="4"/>
  <c r="M797" i="4"/>
  <c r="K789" i="4" l="1"/>
  <c r="L789" i="4"/>
  <c r="M789" i="4"/>
  <c r="K790" i="4"/>
  <c r="L790" i="4"/>
  <c r="M790" i="4"/>
  <c r="K791" i="4"/>
  <c r="L791" i="4"/>
  <c r="M791" i="4"/>
  <c r="K786" i="4"/>
  <c r="L786" i="4"/>
  <c r="M786" i="4"/>
  <c r="K787" i="4"/>
  <c r="L787" i="4"/>
  <c r="M787" i="4"/>
  <c r="K788" i="4"/>
  <c r="L788" i="4"/>
  <c r="M788" i="4"/>
  <c r="S3138" i="3"/>
  <c r="S3139" i="3"/>
  <c r="S3140" i="3"/>
  <c r="S3141" i="3"/>
  <c r="S3142" i="3"/>
  <c r="S3137" i="3"/>
  <c r="O3109" i="3"/>
  <c r="O3104" i="3"/>
  <c r="O3058" i="3"/>
  <c r="K768" i="4"/>
  <c r="L768" i="4"/>
  <c r="M768" i="4"/>
  <c r="K769" i="4"/>
  <c r="L769" i="4"/>
  <c r="M769" i="4"/>
  <c r="K770" i="4"/>
  <c r="L770" i="4"/>
  <c r="M770" i="4"/>
  <c r="K771" i="4"/>
  <c r="L771" i="4"/>
  <c r="M771" i="4"/>
  <c r="K772" i="4"/>
  <c r="L772" i="4"/>
  <c r="M772" i="4"/>
  <c r="K773" i="4"/>
  <c r="L773" i="4"/>
  <c r="M773" i="4"/>
  <c r="K774" i="4"/>
  <c r="L774" i="4"/>
  <c r="M774" i="4"/>
  <c r="K775" i="4"/>
  <c r="L775" i="4"/>
  <c r="M775" i="4"/>
  <c r="K776" i="4"/>
  <c r="L776" i="4"/>
  <c r="M776" i="4"/>
  <c r="K777" i="4"/>
  <c r="L777" i="4"/>
  <c r="M777" i="4"/>
  <c r="K778" i="4"/>
  <c r="L778" i="4"/>
  <c r="M778" i="4"/>
  <c r="K779" i="4"/>
  <c r="L779" i="4"/>
  <c r="M779" i="4"/>
  <c r="K780" i="4"/>
  <c r="L780" i="4"/>
  <c r="M780" i="4"/>
  <c r="K781" i="4"/>
  <c r="L781" i="4"/>
  <c r="M781" i="4"/>
  <c r="K782" i="4"/>
  <c r="L782" i="4"/>
  <c r="M782" i="4"/>
  <c r="K783" i="4"/>
  <c r="L783" i="4"/>
  <c r="M783" i="4"/>
  <c r="K784" i="4"/>
  <c r="L784" i="4"/>
  <c r="M784" i="4"/>
  <c r="K785" i="4"/>
  <c r="L785" i="4"/>
  <c r="M785" i="4"/>
  <c r="K693" i="4"/>
  <c r="L693" i="4"/>
  <c r="M693" i="4"/>
  <c r="K694" i="4"/>
  <c r="L694" i="4"/>
  <c r="M694" i="4"/>
  <c r="K695" i="4"/>
  <c r="L695" i="4"/>
  <c r="M695" i="4"/>
  <c r="K696" i="4"/>
  <c r="L696" i="4"/>
  <c r="M696" i="4"/>
  <c r="K697" i="4"/>
  <c r="L697" i="4"/>
  <c r="M697" i="4"/>
  <c r="K698" i="4"/>
  <c r="L698" i="4"/>
  <c r="M698" i="4"/>
  <c r="K699" i="4"/>
  <c r="L699" i="4"/>
  <c r="M699" i="4"/>
  <c r="K700" i="4"/>
  <c r="L700" i="4"/>
  <c r="M700" i="4"/>
  <c r="K701" i="4"/>
  <c r="L701" i="4"/>
  <c r="M701" i="4"/>
  <c r="K702" i="4"/>
  <c r="L702" i="4"/>
  <c r="M702" i="4"/>
  <c r="K703" i="4"/>
  <c r="L703" i="4"/>
  <c r="M703" i="4"/>
  <c r="K704" i="4"/>
  <c r="L704" i="4"/>
  <c r="M704" i="4"/>
  <c r="K705" i="4"/>
  <c r="L705" i="4"/>
  <c r="M705" i="4"/>
  <c r="K706" i="4"/>
  <c r="L706" i="4"/>
  <c r="M706" i="4"/>
  <c r="K707" i="4"/>
  <c r="L707" i="4"/>
  <c r="M707" i="4"/>
  <c r="K708" i="4"/>
  <c r="L708" i="4"/>
  <c r="M708" i="4"/>
  <c r="K709" i="4"/>
  <c r="L709" i="4"/>
  <c r="M709" i="4"/>
  <c r="K710" i="4"/>
  <c r="L710" i="4"/>
  <c r="M710" i="4"/>
  <c r="K711" i="4"/>
  <c r="L711" i="4"/>
  <c r="M711" i="4"/>
  <c r="K712" i="4"/>
  <c r="L712" i="4"/>
  <c r="M712" i="4"/>
  <c r="K713" i="4"/>
  <c r="L713" i="4"/>
  <c r="M713" i="4"/>
  <c r="K714" i="4"/>
  <c r="L714" i="4"/>
  <c r="M714" i="4"/>
  <c r="K715" i="4"/>
  <c r="L715" i="4"/>
  <c r="M715" i="4"/>
  <c r="K716" i="4"/>
  <c r="L716" i="4"/>
  <c r="M716" i="4"/>
  <c r="K717" i="4"/>
  <c r="L717" i="4"/>
  <c r="M717" i="4"/>
  <c r="K718" i="4"/>
  <c r="L718" i="4"/>
  <c r="M718" i="4"/>
  <c r="K719" i="4"/>
  <c r="L719" i="4"/>
  <c r="M719" i="4"/>
  <c r="K720" i="4"/>
  <c r="L720" i="4"/>
  <c r="M720" i="4"/>
  <c r="K721" i="4"/>
  <c r="L721" i="4"/>
  <c r="M721" i="4"/>
  <c r="K722" i="4"/>
  <c r="L722" i="4"/>
  <c r="M722" i="4"/>
  <c r="K723" i="4"/>
  <c r="L723" i="4"/>
  <c r="M723" i="4"/>
  <c r="K724" i="4"/>
  <c r="L724" i="4"/>
  <c r="M724" i="4"/>
  <c r="K725" i="4"/>
  <c r="L725" i="4"/>
  <c r="M725" i="4"/>
  <c r="K726" i="4"/>
  <c r="L726" i="4"/>
  <c r="M726" i="4"/>
  <c r="K727" i="4"/>
  <c r="L727" i="4"/>
  <c r="M727" i="4"/>
  <c r="K728" i="4"/>
  <c r="L728" i="4"/>
  <c r="M728" i="4"/>
  <c r="K729" i="4"/>
  <c r="L729" i="4"/>
  <c r="M729" i="4"/>
  <c r="K730" i="4"/>
  <c r="L730" i="4"/>
  <c r="M730" i="4"/>
  <c r="K731" i="4"/>
  <c r="L731" i="4"/>
  <c r="M731" i="4"/>
  <c r="K732" i="4"/>
  <c r="L732" i="4"/>
  <c r="M732" i="4"/>
  <c r="K733" i="4"/>
  <c r="L733" i="4"/>
  <c r="M733" i="4"/>
  <c r="K734" i="4"/>
  <c r="L734" i="4"/>
  <c r="M734" i="4"/>
  <c r="K735" i="4"/>
  <c r="L735" i="4"/>
  <c r="M735" i="4"/>
  <c r="K736" i="4"/>
  <c r="L736" i="4"/>
  <c r="M736" i="4"/>
  <c r="K737" i="4"/>
  <c r="L737" i="4"/>
  <c r="M737" i="4"/>
  <c r="K738" i="4"/>
  <c r="L738" i="4"/>
  <c r="M738" i="4"/>
  <c r="K739" i="4"/>
  <c r="L739" i="4"/>
  <c r="M739" i="4"/>
  <c r="K740" i="4"/>
  <c r="L740" i="4"/>
  <c r="M740" i="4"/>
  <c r="K741" i="4"/>
  <c r="L741" i="4"/>
  <c r="M741" i="4"/>
  <c r="K742" i="4"/>
  <c r="L742" i="4"/>
  <c r="M742" i="4"/>
  <c r="K743" i="4"/>
  <c r="L743" i="4"/>
  <c r="M743" i="4"/>
  <c r="K744" i="4"/>
  <c r="L744" i="4"/>
  <c r="M744" i="4"/>
  <c r="K745" i="4"/>
  <c r="L745" i="4"/>
  <c r="M745" i="4"/>
  <c r="K746" i="4"/>
  <c r="L746" i="4"/>
  <c r="M746" i="4"/>
  <c r="K747" i="4"/>
  <c r="L747" i="4"/>
  <c r="M747" i="4"/>
  <c r="K748" i="4"/>
  <c r="L748" i="4"/>
  <c r="M748" i="4"/>
  <c r="K749" i="4"/>
  <c r="L749" i="4"/>
  <c r="M749" i="4"/>
  <c r="K750" i="4"/>
  <c r="L750" i="4"/>
  <c r="M750" i="4"/>
  <c r="K751" i="4"/>
  <c r="L751" i="4"/>
  <c r="M751" i="4"/>
  <c r="K752" i="4"/>
  <c r="L752" i="4"/>
  <c r="M752" i="4"/>
  <c r="K753" i="4"/>
  <c r="L753" i="4"/>
  <c r="M753" i="4"/>
  <c r="K754" i="4"/>
  <c r="L754" i="4"/>
  <c r="M754" i="4"/>
  <c r="K755" i="4"/>
  <c r="L755" i="4"/>
  <c r="M755" i="4"/>
  <c r="K756" i="4"/>
  <c r="L756" i="4"/>
  <c r="M756" i="4"/>
  <c r="K757" i="4"/>
  <c r="L757" i="4"/>
  <c r="M757" i="4"/>
  <c r="K758" i="4"/>
  <c r="L758" i="4"/>
  <c r="M758" i="4"/>
  <c r="K759" i="4"/>
  <c r="L759" i="4"/>
  <c r="M759" i="4"/>
  <c r="K760" i="4"/>
  <c r="L760" i="4"/>
  <c r="M760" i="4"/>
  <c r="K761" i="4"/>
  <c r="L761" i="4"/>
  <c r="M761" i="4"/>
  <c r="K762" i="4"/>
  <c r="L762" i="4"/>
  <c r="M762" i="4"/>
  <c r="K763" i="4"/>
  <c r="L763" i="4"/>
  <c r="M763" i="4"/>
  <c r="K764" i="4"/>
  <c r="L764" i="4"/>
  <c r="M764" i="4"/>
  <c r="K765" i="4"/>
  <c r="L765" i="4"/>
  <c r="M765" i="4"/>
  <c r="K766" i="4"/>
  <c r="L766" i="4"/>
  <c r="M766" i="4"/>
  <c r="K767" i="4"/>
  <c r="L767" i="4"/>
  <c r="M767" i="4"/>
  <c r="O2944" i="3"/>
  <c r="O2939" i="3"/>
  <c r="R2890" i="3"/>
  <c r="K672" i="4"/>
  <c r="L672" i="4"/>
  <c r="M672" i="4"/>
  <c r="K673" i="4"/>
  <c r="L673" i="4"/>
  <c r="M673" i="4"/>
  <c r="K674" i="4"/>
  <c r="L674" i="4"/>
  <c r="M674" i="4"/>
  <c r="K675" i="4"/>
  <c r="L675" i="4"/>
  <c r="M675" i="4"/>
  <c r="K676" i="4"/>
  <c r="L676" i="4"/>
  <c r="M676" i="4"/>
  <c r="K677" i="4"/>
  <c r="L677" i="4"/>
  <c r="M677" i="4"/>
  <c r="K678" i="4"/>
  <c r="L678" i="4"/>
  <c r="M678" i="4"/>
  <c r="K679" i="4"/>
  <c r="L679" i="4"/>
  <c r="M679" i="4"/>
  <c r="K680" i="4"/>
  <c r="L680" i="4"/>
  <c r="M680" i="4"/>
  <c r="K681" i="4"/>
  <c r="L681" i="4"/>
  <c r="M681" i="4"/>
  <c r="K682" i="4"/>
  <c r="L682" i="4"/>
  <c r="M682" i="4"/>
  <c r="K683" i="4"/>
  <c r="L683" i="4"/>
  <c r="M683" i="4"/>
  <c r="K684" i="4"/>
  <c r="L684" i="4"/>
  <c r="M684" i="4"/>
  <c r="K685" i="4"/>
  <c r="L685" i="4"/>
  <c r="M685" i="4"/>
  <c r="K686" i="4"/>
  <c r="L686" i="4"/>
  <c r="M686" i="4"/>
  <c r="K687" i="4"/>
  <c r="L687" i="4"/>
  <c r="M687" i="4"/>
  <c r="K688" i="4"/>
  <c r="L688" i="4"/>
  <c r="M688" i="4"/>
  <c r="K689" i="4"/>
  <c r="L689" i="4"/>
  <c r="M689" i="4"/>
  <c r="K690" i="4"/>
  <c r="L690" i="4"/>
  <c r="M690" i="4"/>
  <c r="K691" i="4"/>
  <c r="L691" i="4"/>
  <c r="M691" i="4"/>
  <c r="K692" i="4"/>
  <c r="L692" i="4"/>
  <c r="M692" i="4"/>
  <c r="R2769" i="3"/>
  <c r="R2767" i="3"/>
  <c r="R2754" i="3"/>
  <c r="R2750" i="3"/>
  <c r="R2746" i="3"/>
  <c r="R2743" i="3"/>
  <c r="R2723" i="3"/>
  <c r="R2722" i="3"/>
  <c r="R2721" i="3"/>
  <c r="R2718" i="3"/>
  <c r="R2717" i="3"/>
  <c r="R2716" i="3"/>
  <c r="R2713" i="3"/>
  <c r="R2712" i="3"/>
  <c r="R2711" i="3"/>
  <c r="R2708" i="3"/>
  <c r="R2707" i="3"/>
  <c r="R2706" i="3"/>
  <c r="K654" i="4"/>
  <c r="L654" i="4"/>
  <c r="M654" i="4"/>
  <c r="K655" i="4"/>
  <c r="L655" i="4"/>
  <c r="M655" i="4"/>
  <c r="K656" i="4"/>
  <c r="L656" i="4"/>
  <c r="M656" i="4"/>
  <c r="K657" i="4"/>
  <c r="L657" i="4"/>
  <c r="M657" i="4"/>
  <c r="K658" i="4"/>
  <c r="L658" i="4"/>
  <c r="M658" i="4"/>
  <c r="K659" i="4"/>
  <c r="L659" i="4"/>
  <c r="M659" i="4"/>
  <c r="K660" i="4"/>
  <c r="L660" i="4"/>
  <c r="M660" i="4"/>
  <c r="K661" i="4"/>
  <c r="L661" i="4"/>
  <c r="M661" i="4"/>
  <c r="K662" i="4"/>
  <c r="L662" i="4"/>
  <c r="M662" i="4"/>
  <c r="K663" i="4"/>
  <c r="L663" i="4"/>
  <c r="M663" i="4"/>
  <c r="K664" i="4"/>
  <c r="L664" i="4"/>
  <c r="M664" i="4"/>
  <c r="K665" i="4"/>
  <c r="L665" i="4"/>
  <c r="M665" i="4"/>
  <c r="K666" i="4"/>
  <c r="L666" i="4"/>
  <c r="M666" i="4"/>
  <c r="K667" i="4"/>
  <c r="L667" i="4"/>
  <c r="M667" i="4"/>
  <c r="K668" i="4"/>
  <c r="L668" i="4"/>
  <c r="M668" i="4"/>
  <c r="K669" i="4"/>
  <c r="L669" i="4"/>
  <c r="M669" i="4"/>
  <c r="K670" i="4"/>
  <c r="L670" i="4"/>
  <c r="M670" i="4"/>
  <c r="K671" i="4"/>
  <c r="L671" i="4"/>
  <c r="M671" i="4"/>
  <c r="O2613" i="3"/>
  <c r="K639" i="4"/>
  <c r="L639" i="4"/>
  <c r="M639" i="4"/>
  <c r="K640" i="4"/>
  <c r="L640" i="4"/>
  <c r="M640" i="4"/>
  <c r="K641" i="4"/>
  <c r="L641" i="4"/>
  <c r="M641" i="4"/>
  <c r="K642" i="4"/>
  <c r="L642" i="4"/>
  <c r="M642" i="4"/>
  <c r="K643" i="4"/>
  <c r="L643" i="4"/>
  <c r="M643" i="4"/>
  <c r="K644" i="4"/>
  <c r="L644" i="4"/>
  <c r="M644" i="4"/>
  <c r="K645" i="4"/>
  <c r="L645" i="4"/>
  <c r="M645" i="4"/>
  <c r="K646" i="4"/>
  <c r="L646" i="4"/>
  <c r="M646" i="4"/>
  <c r="K647" i="4"/>
  <c r="L647" i="4"/>
  <c r="M647" i="4"/>
  <c r="K648" i="4"/>
  <c r="L648" i="4"/>
  <c r="M648" i="4"/>
  <c r="K649" i="4"/>
  <c r="L649" i="4"/>
  <c r="M649" i="4"/>
  <c r="K650" i="4"/>
  <c r="L650" i="4"/>
  <c r="M650" i="4"/>
  <c r="K651" i="4"/>
  <c r="L651" i="4"/>
  <c r="M651" i="4"/>
  <c r="K652" i="4"/>
  <c r="L652" i="4"/>
  <c r="M652" i="4"/>
  <c r="K653" i="4"/>
  <c r="L653" i="4"/>
  <c r="M653" i="4"/>
  <c r="K624" i="4"/>
  <c r="L624" i="4"/>
  <c r="M624" i="4"/>
  <c r="K625" i="4"/>
  <c r="L625" i="4"/>
  <c r="M625" i="4"/>
  <c r="K626" i="4"/>
  <c r="L626" i="4"/>
  <c r="M626" i="4"/>
  <c r="K627" i="4"/>
  <c r="L627" i="4"/>
  <c r="M627" i="4"/>
  <c r="K628" i="4"/>
  <c r="L628" i="4"/>
  <c r="M628" i="4"/>
  <c r="K629" i="4"/>
  <c r="L629" i="4"/>
  <c r="M629" i="4"/>
  <c r="K630" i="4"/>
  <c r="L630" i="4"/>
  <c r="M630" i="4"/>
  <c r="K631" i="4"/>
  <c r="L631" i="4"/>
  <c r="M631" i="4"/>
  <c r="K632" i="4"/>
  <c r="L632" i="4"/>
  <c r="M632" i="4"/>
  <c r="K633" i="4"/>
  <c r="L633" i="4"/>
  <c r="M633" i="4"/>
  <c r="K634" i="4"/>
  <c r="L634" i="4"/>
  <c r="M634" i="4"/>
  <c r="K635" i="4"/>
  <c r="L635" i="4"/>
  <c r="M635" i="4"/>
  <c r="K636" i="4"/>
  <c r="L636" i="4"/>
  <c r="M636" i="4"/>
  <c r="K637" i="4"/>
  <c r="L637" i="4"/>
  <c r="M637" i="4"/>
  <c r="K638" i="4"/>
  <c r="L638" i="4"/>
  <c r="M638" i="4"/>
  <c r="K612" i="4"/>
  <c r="L612" i="4"/>
  <c r="M612" i="4"/>
  <c r="K613" i="4"/>
  <c r="L613" i="4"/>
  <c r="M613" i="4"/>
  <c r="K614" i="4"/>
  <c r="L614" i="4"/>
  <c r="M614" i="4"/>
  <c r="K615" i="4"/>
  <c r="L615" i="4"/>
  <c r="M615" i="4"/>
  <c r="K616" i="4"/>
  <c r="L616" i="4"/>
  <c r="M616" i="4"/>
  <c r="K617" i="4"/>
  <c r="L617" i="4"/>
  <c r="M617" i="4"/>
  <c r="K618" i="4"/>
  <c r="L618" i="4"/>
  <c r="M618" i="4"/>
  <c r="K619" i="4"/>
  <c r="L619" i="4"/>
  <c r="M619" i="4"/>
  <c r="K620" i="4"/>
  <c r="L620" i="4"/>
  <c r="M620" i="4"/>
  <c r="K621" i="4"/>
  <c r="L621" i="4"/>
  <c r="M621" i="4"/>
  <c r="K622" i="4"/>
  <c r="L622" i="4"/>
  <c r="M622" i="4"/>
  <c r="K623" i="4"/>
  <c r="L623" i="4"/>
  <c r="M623" i="4"/>
  <c r="K609" i="4"/>
  <c r="L609" i="4"/>
  <c r="M609" i="4"/>
  <c r="K610" i="4"/>
  <c r="L610" i="4"/>
  <c r="M610" i="4"/>
  <c r="K611" i="4"/>
  <c r="L611" i="4"/>
  <c r="M611" i="4"/>
  <c r="M608" i="4" l="1"/>
  <c r="L608" i="4"/>
  <c r="K608" i="4"/>
  <c r="M607" i="4"/>
  <c r="L607" i="4"/>
  <c r="K607" i="4"/>
  <c r="M606" i="4"/>
  <c r="L606" i="4"/>
  <c r="K606" i="4"/>
  <c r="M605" i="4"/>
  <c r="L605" i="4"/>
  <c r="K605" i="4"/>
  <c r="M604" i="4"/>
  <c r="L604" i="4"/>
  <c r="K604" i="4"/>
  <c r="M603" i="4"/>
  <c r="L603" i="4"/>
  <c r="K603" i="4"/>
  <c r="R2424" i="3" l="1"/>
  <c r="R2423" i="3"/>
  <c r="R2370" i="3"/>
  <c r="R2323" i="3"/>
  <c r="R2321" i="3"/>
  <c r="R2316" i="3"/>
  <c r="R2315" i="3"/>
  <c r="R2314" i="3"/>
  <c r="R2313" i="3"/>
  <c r="R2311" i="3"/>
  <c r="R2252" i="3"/>
  <c r="R2250" i="3"/>
  <c r="R2245" i="3"/>
  <c r="R2244" i="3"/>
  <c r="R2243" i="3"/>
  <c r="R2242" i="3"/>
  <c r="R2240" i="3"/>
  <c r="R2152" i="3"/>
  <c r="R2151" i="3"/>
  <c r="R2150" i="3"/>
  <c r="R2149" i="3"/>
  <c r="K528" i="4"/>
  <c r="L528" i="4"/>
  <c r="M528" i="4"/>
  <c r="K529" i="4"/>
  <c r="L529" i="4"/>
  <c r="M529" i="4"/>
  <c r="K530" i="4"/>
  <c r="L530" i="4"/>
  <c r="M530" i="4"/>
  <c r="K531" i="4"/>
  <c r="L531" i="4"/>
  <c r="M531" i="4"/>
  <c r="K532" i="4"/>
  <c r="L532" i="4"/>
  <c r="M532" i="4"/>
  <c r="K533" i="4"/>
  <c r="L533" i="4"/>
  <c r="M533" i="4"/>
  <c r="K534" i="4"/>
  <c r="L534" i="4"/>
  <c r="M534" i="4"/>
  <c r="K535" i="4"/>
  <c r="L535" i="4"/>
  <c r="M535" i="4"/>
  <c r="K536" i="4"/>
  <c r="L536" i="4"/>
  <c r="M536" i="4"/>
  <c r="K537" i="4"/>
  <c r="L537" i="4"/>
  <c r="M537" i="4"/>
  <c r="K538" i="4"/>
  <c r="L538" i="4"/>
  <c r="M538" i="4"/>
  <c r="K539" i="4"/>
  <c r="L539" i="4"/>
  <c r="M539" i="4"/>
  <c r="K540" i="4"/>
  <c r="L540" i="4"/>
  <c r="M540" i="4"/>
  <c r="K541" i="4"/>
  <c r="L541" i="4"/>
  <c r="M541" i="4"/>
  <c r="K542" i="4"/>
  <c r="L542" i="4"/>
  <c r="M542" i="4"/>
  <c r="K543" i="4"/>
  <c r="L543" i="4"/>
  <c r="M543" i="4"/>
  <c r="K544" i="4"/>
  <c r="L544" i="4"/>
  <c r="M544" i="4"/>
  <c r="K545" i="4"/>
  <c r="L545" i="4"/>
  <c r="M545" i="4"/>
  <c r="K546" i="4"/>
  <c r="L546" i="4"/>
  <c r="M546" i="4"/>
  <c r="K547" i="4"/>
  <c r="L547" i="4"/>
  <c r="M547" i="4"/>
  <c r="K548" i="4"/>
  <c r="L548" i="4"/>
  <c r="M548" i="4"/>
  <c r="K549" i="4"/>
  <c r="L549" i="4"/>
  <c r="M549" i="4"/>
  <c r="K550" i="4"/>
  <c r="L550" i="4"/>
  <c r="M550" i="4"/>
  <c r="K551" i="4"/>
  <c r="L551" i="4"/>
  <c r="M551" i="4"/>
  <c r="K552" i="4"/>
  <c r="L552" i="4"/>
  <c r="M552" i="4"/>
  <c r="K553" i="4"/>
  <c r="L553" i="4"/>
  <c r="M553" i="4"/>
  <c r="K554" i="4"/>
  <c r="L554" i="4"/>
  <c r="M554" i="4"/>
  <c r="K555" i="4"/>
  <c r="L555" i="4"/>
  <c r="M555" i="4"/>
  <c r="K556" i="4"/>
  <c r="L556" i="4"/>
  <c r="M556" i="4"/>
  <c r="K557" i="4"/>
  <c r="L557" i="4"/>
  <c r="M557" i="4"/>
  <c r="K558" i="4"/>
  <c r="L558" i="4"/>
  <c r="M558" i="4"/>
  <c r="K559" i="4"/>
  <c r="L559" i="4"/>
  <c r="M559" i="4"/>
  <c r="K560" i="4"/>
  <c r="L560" i="4"/>
  <c r="M560" i="4"/>
  <c r="K561" i="4"/>
  <c r="L561" i="4"/>
  <c r="M561" i="4"/>
  <c r="K562" i="4"/>
  <c r="L562" i="4"/>
  <c r="M562" i="4"/>
  <c r="K563" i="4"/>
  <c r="L563" i="4"/>
  <c r="M563" i="4"/>
  <c r="K564" i="4"/>
  <c r="L564" i="4"/>
  <c r="M564" i="4"/>
  <c r="K565" i="4"/>
  <c r="L565" i="4"/>
  <c r="M565" i="4"/>
  <c r="K566" i="4"/>
  <c r="L566" i="4"/>
  <c r="M566" i="4"/>
  <c r="K567" i="4"/>
  <c r="L567" i="4"/>
  <c r="M567" i="4"/>
  <c r="K568" i="4"/>
  <c r="L568" i="4"/>
  <c r="M568" i="4"/>
  <c r="K569" i="4"/>
  <c r="L569" i="4"/>
  <c r="M569" i="4"/>
  <c r="K570" i="4"/>
  <c r="L570" i="4"/>
  <c r="M570" i="4"/>
  <c r="K571" i="4"/>
  <c r="L571" i="4"/>
  <c r="M571" i="4"/>
  <c r="K572" i="4"/>
  <c r="L572" i="4"/>
  <c r="M572" i="4"/>
  <c r="K573" i="4"/>
  <c r="L573" i="4"/>
  <c r="M573" i="4"/>
  <c r="K574" i="4"/>
  <c r="L574" i="4"/>
  <c r="M574" i="4"/>
  <c r="K575" i="4"/>
  <c r="L575" i="4"/>
  <c r="M575" i="4"/>
  <c r="K576" i="4"/>
  <c r="L576" i="4"/>
  <c r="M576" i="4"/>
  <c r="K577" i="4"/>
  <c r="L577" i="4"/>
  <c r="M577" i="4"/>
  <c r="K578" i="4"/>
  <c r="L578" i="4"/>
  <c r="M578" i="4"/>
  <c r="K579" i="4"/>
  <c r="L579" i="4"/>
  <c r="M579" i="4"/>
  <c r="K580" i="4"/>
  <c r="L580" i="4"/>
  <c r="M580" i="4"/>
  <c r="K581" i="4"/>
  <c r="L581" i="4"/>
  <c r="M581" i="4"/>
  <c r="K582" i="4"/>
  <c r="L582" i="4"/>
  <c r="M582" i="4"/>
  <c r="K583" i="4"/>
  <c r="L583" i="4"/>
  <c r="M583" i="4"/>
  <c r="K584" i="4"/>
  <c r="L584" i="4"/>
  <c r="M584" i="4"/>
  <c r="K585" i="4"/>
  <c r="L585" i="4"/>
  <c r="M585" i="4"/>
  <c r="K586" i="4"/>
  <c r="L586" i="4"/>
  <c r="M586" i="4"/>
  <c r="K587" i="4"/>
  <c r="L587" i="4"/>
  <c r="M587" i="4"/>
  <c r="K588" i="4"/>
  <c r="L588" i="4"/>
  <c r="M588" i="4"/>
  <c r="K589" i="4"/>
  <c r="L589" i="4"/>
  <c r="M589" i="4"/>
  <c r="K590" i="4"/>
  <c r="L590" i="4"/>
  <c r="M590" i="4"/>
  <c r="K591" i="4"/>
  <c r="L591" i="4"/>
  <c r="M591" i="4"/>
  <c r="K592" i="4"/>
  <c r="L592" i="4"/>
  <c r="M592" i="4"/>
  <c r="K593" i="4"/>
  <c r="L593" i="4"/>
  <c r="M593" i="4"/>
  <c r="K594" i="4"/>
  <c r="L594" i="4"/>
  <c r="M594" i="4"/>
  <c r="K595" i="4"/>
  <c r="L595" i="4"/>
  <c r="M595" i="4"/>
  <c r="K596" i="4"/>
  <c r="L596" i="4"/>
  <c r="M596" i="4"/>
  <c r="K597" i="4"/>
  <c r="L597" i="4"/>
  <c r="M597" i="4"/>
  <c r="K598" i="4"/>
  <c r="L598" i="4"/>
  <c r="M598" i="4"/>
  <c r="K599" i="4"/>
  <c r="L599" i="4"/>
  <c r="M599" i="4"/>
  <c r="K600" i="4"/>
  <c r="L600" i="4"/>
  <c r="M600" i="4"/>
  <c r="K601" i="4"/>
  <c r="L601" i="4"/>
  <c r="M601" i="4"/>
  <c r="K602" i="4"/>
  <c r="L602" i="4"/>
  <c r="M602" i="4"/>
  <c r="K15" i="4" l="1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28" i="4"/>
  <c r="M328" i="4"/>
  <c r="L329" i="4"/>
  <c r="M329" i="4"/>
  <c r="L330" i="4"/>
  <c r="M330" i="4"/>
  <c r="L331" i="4"/>
  <c r="M331" i="4"/>
  <c r="L332" i="4"/>
  <c r="M332" i="4"/>
  <c r="L333" i="4"/>
  <c r="M333" i="4"/>
  <c r="L334" i="4"/>
  <c r="M334" i="4"/>
  <c r="L335" i="4"/>
  <c r="M335" i="4"/>
  <c r="L336" i="4"/>
  <c r="M336" i="4"/>
  <c r="L337" i="4"/>
  <c r="M337" i="4"/>
  <c r="L338" i="4"/>
  <c r="M338" i="4"/>
  <c r="L339" i="4"/>
  <c r="M339" i="4"/>
  <c r="L340" i="4"/>
  <c r="M340" i="4"/>
  <c r="L341" i="4"/>
  <c r="M341" i="4"/>
  <c r="L342" i="4"/>
  <c r="M342" i="4"/>
  <c r="L343" i="4"/>
  <c r="M343" i="4"/>
  <c r="L344" i="4"/>
  <c r="M344" i="4"/>
  <c r="L345" i="4"/>
  <c r="M345" i="4"/>
  <c r="L346" i="4"/>
  <c r="M346" i="4"/>
  <c r="L347" i="4"/>
  <c r="M347" i="4"/>
  <c r="L348" i="4"/>
  <c r="M348" i="4"/>
  <c r="L349" i="4"/>
  <c r="M349" i="4"/>
  <c r="L350" i="4"/>
  <c r="M350" i="4"/>
  <c r="L351" i="4"/>
  <c r="M351" i="4"/>
  <c r="L352" i="4"/>
  <c r="M352" i="4"/>
  <c r="L353" i="4"/>
  <c r="M353" i="4"/>
  <c r="L354" i="4"/>
  <c r="M354" i="4"/>
  <c r="L355" i="4"/>
  <c r="M355" i="4"/>
  <c r="L356" i="4"/>
  <c r="M356" i="4"/>
  <c r="L357" i="4"/>
  <c r="M357" i="4"/>
  <c r="L358" i="4"/>
  <c r="M358" i="4"/>
  <c r="L359" i="4"/>
  <c r="M359" i="4"/>
  <c r="L360" i="4"/>
  <c r="M360" i="4"/>
  <c r="L361" i="4"/>
  <c r="M361" i="4"/>
  <c r="L362" i="4"/>
  <c r="M362" i="4"/>
  <c r="L363" i="4"/>
  <c r="M363" i="4"/>
  <c r="L364" i="4"/>
  <c r="M364" i="4"/>
  <c r="L365" i="4"/>
  <c r="M365" i="4"/>
  <c r="L366" i="4"/>
  <c r="M366" i="4"/>
  <c r="L367" i="4"/>
  <c r="M367" i="4"/>
  <c r="L368" i="4"/>
  <c r="M368" i="4"/>
  <c r="L369" i="4"/>
  <c r="M369" i="4"/>
  <c r="L370" i="4"/>
  <c r="M370" i="4"/>
  <c r="L371" i="4"/>
  <c r="M371" i="4"/>
  <c r="L372" i="4"/>
  <c r="M372" i="4"/>
  <c r="L373" i="4"/>
  <c r="M373" i="4"/>
  <c r="L374" i="4"/>
  <c r="M374" i="4"/>
  <c r="L375" i="4"/>
  <c r="M375" i="4"/>
  <c r="L376" i="4"/>
  <c r="M376" i="4"/>
  <c r="L377" i="4"/>
  <c r="M377" i="4"/>
  <c r="L378" i="4"/>
  <c r="M378" i="4"/>
  <c r="L379" i="4"/>
  <c r="M379" i="4"/>
  <c r="L380" i="4"/>
  <c r="M380" i="4"/>
  <c r="L381" i="4"/>
  <c r="M381" i="4"/>
  <c r="L382" i="4"/>
  <c r="M382" i="4"/>
  <c r="L383" i="4"/>
  <c r="M383" i="4"/>
  <c r="L384" i="4"/>
  <c r="M384" i="4"/>
  <c r="L385" i="4"/>
  <c r="M385" i="4"/>
  <c r="L386" i="4"/>
  <c r="M386" i="4"/>
  <c r="L387" i="4"/>
  <c r="M387" i="4"/>
  <c r="L388" i="4"/>
  <c r="M388" i="4"/>
  <c r="L389" i="4"/>
  <c r="M389" i="4"/>
  <c r="L390" i="4"/>
  <c r="M390" i="4"/>
  <c r="L391" i="4"/>
  <c r="M391" i="4"/>
  <c r="L392" i="4"/>
  <c r="M392" i="4"/>
  <c r="L393" i="4"/>
  <c r="M393" i="4"/>
  <c r="L394" i="4"/>
  <c r="M394" i="4"/>
  <c r="L395" i="4"/>
  <c r="M395" i="4"/>
  <c r="L396" i="4"/>
  <c r="M396" i="4"/>
  <c r="L397" i="4"/>
  <c r="M397" i="4"/>
  <c r="L398" i="4"/>
  <c r="M398" i="4"/>
  <c r="L399" i="4"/>
  <c r="M399" i="4"/>
  <c r="L400" i="4"/>
  <c r="M400" i="4"/>
  <c r="L401" i="4"/>
  <c r="M401" i="4"/>
  <c r="L402" i="4"/>
  <c r="M402" i="4"/>
  <c r="L403" i="4"/>
  <c r="M403" i="4"/>
  <c r="L404" i="4"/>
  <c r="M404" i="4"/>
  <c r="L405" i="4"/>
  <c r="M405" i="4"/>
  <c r="L406" i="4"/>
  <c r="M406" i="4"/>
  <c r="L407" i="4"/>
  <c r="M407" i="4"/>
  <c r="L408" i="4"/>
  <c r="M408" i="4"/>
  <c r="L409" i="4"/>
  <c r="M409" i="4"/>
  <c r="L410" i="4"/>
  <c r="M410" i="4"/>
  <c r="L411" i="4"/>
  <c r="M411" i="4"/>
  <c r="L412" i="4"/>
  <c r="M412" i="4"/>
  <c r="L413" i="4"/>
  <c r="M413" i="4"/>
  <c r="L414" i="4"/>
  <c r="M414" i="4"/>
  <c r="L415" i="4"/>
  <c r="M415" i="4"/>
  <c r="L416" i="4"/>
  <c r="M416" i="4"/>
  <c r="L417" i="4"/>
  <c r="M417" i="4"/>
  <c r="L418" i="4"/>
  <c r="M418" i="4"/>
  <c r="L419" i="4"/>
  <c r="M419" i="4"/>
  <c r="L420" i="4"/>
  <c r="M420" i="4"/>
  <c r="L421" i="4"/>
  <c r="M421" i="4"/>
  <c r="L422" i="4"/>
  <c r="M422" i="4"/>
  <c r="L423" i="4"/>
  <c r="M423" i="4"/>
  <c r="L424" i="4"/>
  <c r="M424" i="4"/>
  <c r="L425" i="4"/>
  <c r="M425" i="4"/>
  <c r="L426" i="4"/>
  <c r="M426" i="4"/>
  <c r="L427" i="4"/>
  <c r="M427" i="4"/>
  <c r="L428" i="4"/>
  <c r="M428" i="4"/>
  <c r="L429" i="4"/>
  <c r="M429" i="4"/>
  <c r="L430" i="4"/>
  <c r="M430" i="4"/>
  <c r="L431" i="4"/>
  <c r="M431" i="4"/>
  <c r="L432" i="4"/>
  <c r="M432" i="4"/>
  <c r="L433" i="4"/>
  <c r="M433" i="4"/>
  <c r="L434" i="4"/>
  <c r="M434" i="4"/>
  <c r="L435" i="4"/>
  <c r="M435" i="4"/>
  <c r="L436" i="4"/>
  <c r="M436" i="4"/>
  <c r="L437" i="4"/>
  <c r="M437" i="4"/>
  <c r="L438" i="4"/>
  <c r="M438" i="4"/>
  <c r="L439" i="4"/>
  <c r="M439" i="4"/>
  <c r="L440" i="4"/>
  <c r="M440" i="4"/>
  <c r="L441" i="4"/>
  <c r="M441" i="4"/>
  <c r="L442" i="4"/>
  <c r="M442" i="4"/>
  <c r="L443" i="4"/>
  <c r="M443" i="4"/>
  <c r="L444" i="4"/>
  <c r="M444" i="4"/>
  <c r="L445" i="4"/>
  <c r="M445" i="4"/>
  <c r="L446" i="4"/>
  <c r="M446" i="4"/>
  <c r="L447" i="4"/>
  <c r="M447" i="4"/>
  <c r="L448" i="4"/>
  <c r="M448" i="4"/>
  <c r="L449" i="4"/>
  <c r="M449" i="4"/>
  <c r="L450" i="4"/>
  <c r="M450" i="4"/>
  <c r="L451" i="4"/>
  <c r="M451" i="4"/>
  <c r="L452" i="4"/>
  <c r="M452" i="4"/>
  <c r="L453" i="4"/>
  <c r="M453" i="4"/>
  <c r="L454" i="4"/>
  <c r="M454" i="4"/>
  <c r="L455" i="4"/>
  <c r="M455" i="4"/>
  <c r="L456" i="4"/>
  <c r="M456" i="4"/>
  <c r="L457" i="4"/>
  <c r="M457" i="4"/>
  <c r="L458" i="4"/>
  <c r="M458" i="4"/>
  <c r="L459" i="4"/>
  <c r="M459" i="4"/>
  <c r="L460" i="4"/>
  <c r="M460" i="4"/>
  <c r="L461" i="4"/>
  <c r="M461" i="4"/>
  <c r="L462" i="4"/>
  <c r="M462" i="4"/>
  <c r="L463" i="4"/>
  <c r="M463" i="4"/>
  <c r="L464" i="4"/>
  <c r="M464" i="4"/>
  <c r="L465" i="4"/>
  <c r="M465" i="4"/>
  <c r="L466" i="4"/>
  <c r="M466" i="4"/>
  <c r="L467" i="4"/>
  <c r="M467" i="4"/>
  <c r="L468" i="4"/>
  <c r="M468" i="4"/>
  <c r="L469" i="4"/>
  <c r="M469" i="4"/>
  <c r="L470" i="4"/>
  <c r="M470" i="4"/>
  <c r="L471" i="4"/>
  <c r="M471" i="4"/>
  <c r="L472" i="4"/>
  <c r="M472" i="4"/>
  <c r="L473" i="4"/>
  <c r="M473" i="4"/>
  <c r="L474" i="4"/>
  <c r="M474" i="4"/>
  <c r="L475" i="4"/>
  <c r="M475" i="4"/>
  <c r="L476" i="4"/>
  <c r="M476" i="4"/>
  <c r="L477" i="4"/>
  <c r="M477" i="4"/>
  <c r="L478" i="4"/>
  <c r="M478" i="4"/>
  <c r="L479" i="4"/>
  <c r="M479" i="4"/>
  <c r="L480" i="4"/>
  <c r="M480" i="4"/>
  <c r="L481" i="4"/>
  <c r="M481" i="4"/>
  <c r="L482" i="4"/>
  <c r="M482" i="4"/>
  <c r="L483" i="4"/>
  <c r="M483" i="4"/>
  <c r="L484" i="4"/>
  <c r="M484" i="4"/>
  <c r="L485" i="4"/>
  <c r="M485" i="4"/>
  <c r="L486" i="4"/>
  <c r="M486" i="4"/>
  <c r="L487" i="4"/>
  <c r="M487" i="4"/>
  <c r="L488" i="4"/>
  <c r="M488" i="4"/>
  <c r="L489" i="4"/>
  <c r="M489" i="4"/>
  <c r="L490" i="4"/>
  <c r="M490" i="4"/>
  <c r="L491" i="4"/>
  <c r="M491" i="4"/>
  <c r="L492" i="4"/>
  <c r="M492" i="4"/>
  <c r="L493" i="4"/>
  <c r="M493" i="4"/>
  <c r="L494" i="4"/>
  <c r="M494" i="4"/>
  <c r="L495" i="4"/>
  <c r="M495" i="4"/>
  <c r="L496" i="4"/>
  <c r="M496" i="4"/>
  <c r="L497" i="4"/>
  <c r="M497" i="4"/>
  <c r="L498" i="4"/>
  <c r="M498" i="4"/>
  <c r="L499" i="4"/>
  <c r="M499" i="4"/>
  <c r="L500" i="4"/>
  <c r="M500" i="4"/>
  <c r="L501" i="4"/>
  <c r="M501" i="4"/>
  <c r="L502" i="4"/>
  <c r="M502" i="4"/>
  <c r="L503" i="4"/>
  <c r="M503" i="4"/>
  <c r="L504" i="4"/>
  <c r="M504" i="4"/>
  <c r="L505" i="4"/>
  <c r="M505" i="4"/>
  <c r="L506" i="4"/>
  <c r="M506" i="4"/>
  <c r="L507" i="4"/>
  <c r="M507" i="4"/>
  <c r="L508" i="4"/>
  <c r="M508" i="4"/>
  <c r="L509" i="4"/>
  <c r="M509" i="4"/>
  <c r="L510" i="4"/>
  <c r="M510" i="4"/>
  <c r="L511" i="4"/>
  <c r="M511" i="4"/>
  <c r="L512" i="4"/>
  <c r="M512" i="4"/>
  <c r="L513" i="4"/>
  <c r="M513" i="4"/>
  <c r="L514" i="4"/>
  <c r="M514" i="4"/>
  <c r="L515" i="4"/>
  <c r="M515" i="4"/>
  <c r="L516" i="4"/>
  <c r="M516" i="4"/>
  <c r="L517" i="4"/>
  <c r="M517" i="4"/>
  <c r="L518" i="4"/>
  <c r="M518" i="4"/>
  <c r="L519" i="4"/>
  <c r="M519" i="4"/>
  <c r="L520" i="4"/>
  <c r="M520" i="4"/>
  <c r="L521" i="4"/>
  <c r="M521" i="4"/>
  <c r="L522" i="4"/>
  <c r="M522" i="4"/>
  <c r="L523" i="4"/>
  <c r="M523" i="4"/>
  <c r="L524" i="4"/>
  <c r="M524" i="4"/>
  <c r="L525" i="4"/>
  <c r="M525" i="4"/>
  <c r="L526" i="4"/>
  <c r="M526" i="4"/>
  <c r="L527" i="4"/>
  <c r="M527" i="4"/>
  <c r="K11" i="4" l="1"/>
  <c r="L11" i="4"/>
  <c r="M11" i="4"/>
  <c r="K12" i="4"/>
  <c r="L12" i="4"/>
  <c r="M12" i="4"/>
  <c r="K13" i="4"/>
  <c r="L13" i="4"/>
  <c r="M13" i="4"/>
  <c r="K14" i="4"/>
  <c r="L14" i="4"/>
  <c r="M14" i="4"/>
  <c r="K3" i="4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M2" i="4"/>
  <c r="L2" i="4"/>
  <c r="K2" i="4"/>
  <c r="R2075" i="3" l="1"/>
  <c r="R2073" i="3"/>
  <c r="R2069" i="3"/>
  <c r="R2068" i="3"/>
  <c r="R2067" i="3"/>
  <c r="R2066" i="3"/>
  <c r="R2065" i="3"/>
  <c r="R2063" i="3"/>
  <c r="R2052" i="3" l="1"/>
  <c r="R2050" i="3"/>
  <c r="R1942" i="3" l="1"/>
  <c r="R1940" i="3"/>
  <c r="R1939" i="3"/>
  <c r="R1938" i="3"/>
  <c r="R1937" i="3"/>
  <c r="R1936" i="3"/>
  <c r="R1935" i="3"/>
  <c r="R1941" i="3"/>
  <c r="R435" i="3" l="1"/>
  <c r="R428" i="3"/>
  <c r="R421" i="3"/>
  <c r="R414" i="3"/>
  <c r="R1961" i="3" l="1"/>
  <c r="R1933" i="3"/>
  <c r="R1856" i="3"/>
  <c r="R1847" i="3"/>
  <c r="R1837" i="3"/>
  <c r="R1836" i="3"/>
  <c r="R1835" i="3"/>
  <c r="R1834" i="3"/>
  <c r="R1800" i="3"/>
  <c r="R1793" i="3"/>
  <c r="R1620" i="3" l="1"/>
  <c r="R1619" i="3"/>
  <c r="R1568" i="3"/>
  <c r="R1567" i="3"/>
  <c r="R1566" i="3"/>
  <c r="R1554" i="3"/>
  <c r="R1565" i="3"/>
  <c r="R1560" i="3"/>
  <c r="R1559" i="3"/>
  <c r="R1558" i="3"/>
  <c r="R1557" i="3"/>
  <c r="R1556" i="3"/>
  <c r="R1332" i="3" l="1"/>
  <c r="R1331" i="3"/>
  <c r="R1297" i="3"/>
  <c r="R1295" i="3"/>
  <c r="R1158" i="3"/>
  <c r="R1142" i="3"/>
  <c r="R1141" i="3"/>
  <c r="R1129" i="3"/>
  <c r="R106" i="3"/>
  <c r="R1034" i="3"/>
  <c r="R848" i="3" l="1"/>
  <c r="R847" i="3"/>
  <c r="R846" i="3"/>
  <c r="R844" i="3"/>
  <c r="O827" i="3"/>
  <c r="R725" i="3"/>
  <c r="R723" i="3"/>
  <c r="R620" i="3"/>
  <c r="R619" i="3"/>
  <c r="R618" i="3"/>
  <c r="R617" i="3"/>
  <c r="R616" i="3"/>
  <c r="R615" i="3"/>
  <c r="R329" i="3" l="1"/>
  <c r="R327" i="3"/>
  <c r="R19" i="3"/>
  <c r="R18" i="3"/>
  <c r="R17" i="3"/>
  <c r="R16" i="3"/>
  <c r="R15" i="3"/>
  <c r="R14" i="3"/>
  <c r="R13" i="3"/>
  <c r="R1328" i="3" l="1"/>
  <c r="R1327" i="3"/>
  <c r="R1326" i="3"/>
  <c r="R1324" i="3"/>
  <c r="R1308" i="3"/>
  <c r="R1307" i="3"/>
  <c r="R1306" i="3"/>
  <c r="R1289" i="3"/>
  <c r="R1288" i="3"/>
  <c r="R1287" i="3"/>
  <c r="R1286" i="3"/>
  <c r="R1284" i="3"/>
  <c r="R1191" i="3"/>
  <c r="R1115" i="3"/>
  <c r="R1038" i="3"/>
  <c r="R1037" i="3"/>
  <c r="R1032" i="3" l="1"/>
  <c r="R1031" i="3"/>
  <c r="R1030" i="3"/>
  <c r="R1029" i="3"/>
  <c r="R1027" i="3"/>
  <c r="R990" i="3"/>
  <c r="R989" i="3"/>
  <c r="R988" i="3"/>
  <c r="R987" i="3"/>
  <c r="R914" i="3"/>
  <c r="R913" i="3"/>
  <c r="R838" i="3"/>
  <c r="R837" i="3"/>
  <c r="R836" i="3"/>
  <c r="R834" i="3"/>
  <c r="R710" i="3"/>
  <c r="R740" i="3"/>
  <c r="R738" i="3"/>
  <c r="R732" i="3" l="1"/>
  <c r="R731" i="3"/>
  <c r="R730" i="3"/>
  <c r="R729" i="3"/>
  <c r="R447" i="3" l="1"/>
  <c r="R446" i="3"/>
  <c r="R445" i="3"/>
  <c r="R444" i="3"/>
  <c r="R442" i="3"/>
  <c r="R323" i="3"/>
  <c r="R322" i="3"/>
  <c r="R320" i="3"/>
  <c r="R207" i="3"/>
  <c r="R137" i="3"/>
  <c r="R136" i="3"/>
  <c r="R135" i="3"/>
  <c r="R133" i="3"/>
  <c r="O136" i="3"/>
  <c r="O128" i="3"/>
  <c r="R27" i="3" l="1"/>
  <c r="R26" i="3"/>
  <c r="R9" i="3"/>
  <c r="R8" i="3"/>
  <c r="R7" i="3"/>
  <c r="R6" i="3"/>
  <c r="R5" i="3"/>
  <c r="R4" i="3"/>
  <c r="R3" i="3"/>
</calcChain>
</file>

<file path=xl/sharedStrings.xml><?xml version="1.0" encoding="utf-8"?>
<sst xmlns="http://schemas.openxmlformats.org/spreadsheetml/2006/main" count="91694" uniqueCount="3941">
  <si>
    <t>pwsid</t>
  </si>
  <si>
    <t>NA</t>
  </si>
  <si>
    <t>Anderson</t>
  </si>
  <si>
    <t>TX0430005</t>
  </si>
  <si>
    <t>TX0610023</t>
  </si>
  <si>
    <t>TX0570013</t>
  </si>
  <si>
    <t>TX0570007</t>
  </si>
  <si>
    <t>TX2340012</t>
  </si>
  <si>
    <t>TX0470001</t>
  </si>
  <si>
    <t>Comanche</t>
  </si>
  <si>
    <t>TX0460001</t>
  </si>
  <si>
    <t>TX1990006</t>
  </si>
  <si>
    <t>TX1080022</t>
  </si>
  <si>
    <t>TX0570010</t>
  </si>
  <si>
    <t>TX1700001</t>
  </si>
  <si>
    <t>TX1010293</t>
  </si>
  <si>
    <t>TX1080033</t>
  </si>
  <si>
    <t>TX1050001</t>
  </si>
  <si>
    <t>TX0570015</t>
  </si>
  <si>
    <t>TX2460009</t>
  </si>
  <si>
    <t>TX0910032</t>
  </si>
  <si>
    <t>TX0010036</t>
  </si>
  <si>
    <t>TX2120004</t>
  </si>
  <si>
    <t>TX1011550</t>
  </si>
  <si>
    <t>TX0700008</t>
  </si>
  <si>
    <t>TX0610091</t>
  </si>
  <si>
    <t>TX1010435</t>
  </si>
  <si>
    <t>TX0110013</t>
  </si>
  <si>
    <t>TX0140019</t>
  </si>
  <si>
    <t>TX1840164</t>
  </si>
  <si>
    <t>TX2010050</t>
  </si>
  <si>
    <t>TX1010087</t>
  </si>
  <si>
    <t>TX2350002</t>
  </si>
  <si>
    <t>TX2410005</t>
  </si>
  <si>
    <t>TX2210001</t>
  </si>
  <si>
    <t>TX2430001</t>
  </si>
  <si>
    <t>TX2460003</t>
  </si>
  <si>
    <t>TX1080009</t>
  </si>
  <si>
    <t>TX0790003</t>
  </si>
  <si>
    <t>TX0430007</t>
  </si>
  <si>
    <t>TX2330001</t>
  </si>
  <si>
    <t>TX1550008</t>
  </si>
  <si>
    <t>TX1880001</t>
  </si>
  <si>
    <t>TX0920004</t>
  </si>
  <si>
    <t>TX1630021</t>
  </si>
  <si>
    <t>TX0570014</t>
  </si>
  <si>
    <t>TX0310001</t>
  </si>
  <si>
    <t>TX1010003</t>
  </si>
  <si>
    <t>TX0940018</t>
  </si>
  <si>
    <t>TX0710002</t>
  </si>
  <si>
    <t>TX2270001</t>
  </si>
  <si>
    <t>TX0570034</t>
  </si>
  <si>
    <t>TX0430039</t>
  </si>
  <si>
    <t>TX0610008</t>
  </si>
  <si>
    <t>TX0200008</t>
  </si>
  <si>
    <t>TX2270333</t>
  </si>
  <si>
    <t>TX1230001</t>
  </si>
  <si>
    <t>TX2460001</t>
  </si>
  <si>
    <t>TX0150018</t>
  </si>
  <si>
    <t>TX0150045</t>
  </si>
  <si>
    <t>TX0150084</t>
  </si>
  <si>
    <t>TX1440001</t>
  </si>
  <si>
    <t>TX1080029</t>
  </si>
  <si>
    <t>TX1780003</t>
  </si>
  <si>
    <t>TX0010046</t>
  </si>
  <si>
    <t>TX1520002</t>
  </si>
  <si>
    <t>TX2120063</t>
  </si>
  <si>
    <t>TX1740003</t>
  </si>
  <si>
    <t>TX0610081</t>
  </si>
  <si>
    <t>TX2200014</t>
  </si>
  <si>
    <t>TX0210001</t>
  </si>
  <si>
    <t>TX1012007</t>
  </si>
  <si>
    <t>TX0430037</t>
  </si>
  <si>
    <t>TX0910003</t>
  </si>
  <si>
    <t>TX0190004</t>
  </si>
  <si>
    <t>TX1080006</t>
  </si>
  <si>
    <t>TX0840003</t>
  </si>
  <si>
    <t>TX0610002</t>
  </si>
  <si>
    <t>TX2500018</t>
  </si>
  <si>
    <t>TX1550016</t>
  </si>
  <si>
    <t>TX2200063</t>
  </si>
  <si>
    <t>TX0570040</t>
  </si>
  <si>
    <t>TX0430003</t>
  </si>
  <si>
    <t>TX0300005</t>
  </si>
  <si>
    <t>TX1990001</t>
  </si>
  <si>
    <t>TX1420007</t>
  </si>
  <si>
    <t>TX0910006</t>
  </si>
  <si>
    <t>TX2200001</t>
  </si>
  <si>
    <t>TX1290006</t>
  </si>
  <si>
    <t>TX1011689</t>
  </si>
  <si>
    <t>TX0140006</t>
  </si>
  <si>
    <t>TX0460205</t>
  </si>
  <si>
    <t>TX0790005</t>
  </si>
  <si>
    <t>TX2270409</t>
  </si>
  <si>
    <t>TX1230009</t>
  </si>
  <si>
    <t>TX0610004</t>
  </si>
  <si>
    <t>TX0790004</t>
  </si>
  <si>
    <t>TX2200018</t>
  </si>
  <si>
    <t>TX1011613</t>
  </si>
  <si>
    <t>TX2200096</t>
  </si>
  <si>
    <t>TX1840008</t>
  </si>
  <si>
    <t>TX2460012</t>
  </si>
  <si>
    <t>TX0430025</t>
  </si>
  <si>
    <t>TX1010632</t>
  </si>
  <si>
    <t>TX2300020</t>
  </si>
  <si>
    <t>TX0710154</t>
  </si>
  <si>
    <t>TX0750014</t>
  </si>
  <si>
    <t>TX0310002</t>
  </si>
  <si>
    <t>TX2200013</t>
  </si>
  <si>
    <t>TX2360010</t>
  </si>
  <si>
    <t>TX0110049</t>
  </si>
  <si>
    <t>TX0570050</t>
  </si>
  <si>
    <t>TX1010013</t>
  </si>
  <si>
    <t>TX1010348</t>
  </si>
  <si>
    <t>TX0570036</t>
  </si>
  <si>
    <t>TX1260002</t>
  </si>
  <si>
    <t>TX0790158</t>
  </si>
  <si>
    <t>TX0140005</t>
  </si>
  <si>
    <t>TX0430029</t>
  </si>
  <si>
    <t>TX1080008</t>
  </si>
  <si>
    <t>TX0570004</t>
  </si>
  <si>
    <t>TX0030004</t>
  </si>
  <si>
    <t>TX0930011</t>
  </si>
  <si>
    <t>TX2460022</t>
  </si>
  <si>
    <t>TX0920022</t>
  </si>
  <si>
    <t>TX0840008</t>
  </si>
  <si>
    <t>TX0170010</t>
  </si>
  <si>
    <t>TX2200054</t>
  </si>
  <si>
    <t>TX0940003</t>
  </si>
  <si>
    <t>TX0840007</t>
  </si>
  <si>
    <t>TX0750007</t>
  </si>
  <si>
    <t>TX1160039</t>
  </si>
  <si>
    <t>TX1100004</t>
  </si>
  <si>
    <t>TX2270027</t>
  </si>
  <si>
    <t>TX1330001</t>
  </si>
  <si>
    <t>TX1011410</t>
  </si>
  <si>
    <t>TX1010056</t>
  </si>
  <si>
    <t>TX2460128</t>
  </si>
  <si>
    <t>TX1080004</t>
  </si>
  <si>
    <t>TX0210016</t>
  </si>
  <si>
    <t>TX1620001</t>
  </si>
  <si>
    <t>TX0270035</t>
  </si>
  <si>
    <t>TX1110007</t>
  </si>
  <si>
    <t>TX0570006</t>
  </si>
  <si>
    <t>TX0570056</t>
  </si>
  <si>
    <t>TX0840002</t>
  </si>
  <si>
    <t>TX0430026</t>
  </si>
  <si>
    <t>TX2360001</t>
  </si>
  <si>
    <t>TX0890004</t>
  </si>
  <si>
    <t>TX0210002</t>
  </si>
  <si>
    <t>TX2260001</t>
  </si>
  <si>
    <t>TX0280005</t>
  </si>
  <si>
    <t>TX0790037</t>
  </si>
  <si>
    <t>TX1040015</t>
  </si>
  <si>
    <t>TX1290010</t>
  </si>
  <si>
    <t>TX2200003</t>
  </si>
  <si>
    <t>TX2470009</t>
  </si>
  <si>
    <t>TX2470005</t>
  </si>
  <si>
    <t>TX0430011</t>
  </si>
  <si>
    <t>TX1550020</t>
  </si>
  <si>
    <t>TX0610019</t>
  </si>
  <si>
    <t>TX0570032</t>
  </si>
  <si>
    <t>TX0700033</t>
  </si>
  <si>
    <t>TX0610049</t>
  </si>
  <si>
    <t>TX1650001</t>
  </si>
  <si>
    <t>TX2200012</t>
  </si>
  <si>
    <t>TX1260018</t>
  </si>
  <si>
    <t>TX0450015</t>
  </si>
  <si>
    <t>TX0110001</t>
  </si>
  <si>
    <t>TX0680002</t>
  </si>
  <si>
    <t>TX0570048</t>
  </si>
  <si>
    <t>TX2120006</t>
  </si>
  <si>
    <t>TX2400001</t>
  </si>
  <si>
    <t>TX0140002</t>
  </si>
  <si>
    <t>TX2200031</t>
  </si>
  <si>
    <t>Amarillo Municipal Water System</t>
  </si>
  <si>
    <t>Brownsville Public Utilities Board</t>
  </si>
  <si>
    <t>Clear Lake City Water Authority</t>
  </si>
  <si>
    <t>New Braunfels Utilities</t>
  </si>
  <si>
    <t>Southern Utilities</t>
  </si>
  <si>
    <t>Houston City</t>
  </si>
  <si>
    <t>Arlington City</t>
  </si>
  <si>
    <t>Corpus Christi City</t>
  </si>
  <si>
    <t>service_area</t>
  </si>
  <si>
    <t>city_name</t>
  </si>
  <si>
    <t>utility_name</t>
  </si>
  <si>
    <t>effective_date</t>
  </si>
  <si>
    <t>rate_code</t>
  </si>
  <si>
    <t>bill_frequency</t>
  </si>
  <si>
    <t>rate_type</t>
  </si>
  <si>
    <t>meter_size</t>
  </si>
  <si>
    <t>meter_unit</t>
  </si>
  <si>
    <t>other_class</t>
  </si>
  <si>
    <t>class_category</t>
  </si>
  <si>
    <t>volumetric</t>
  </si>
  <si>
    <t>value_from</t>
  </si>
  <si>
    <t>value_to</t>
  </si>
  <si>
    <t>vol_base</t>
  </si>
  <si>
    <t>vol_unit</t>
  </si>
  <si>
    <t>cost</t>
  </si>
  <si>
    <t>notes</t>
  </si>
  <si>
    <t>website</t>
  </si>
  <si>
    <t>monthly</t>
  </si>
  <si>
    <t>inch</t>
  </si>
  <si>
    <t>no</t>
  </si>
  <si>
    <t>zone</t>
  </si>
  <si>
    <t>service_charge</t>
  </si>
  <si>
    <t>commodity_charge_zone</t>
  </si>
  <si>
    <t>yes</t>
  </si>
  <si>
    <t>gallons</t>
  </si>
  <si>
    <t>https://www.houstonwaterbills.houstontx.gov/ProdDP/Default/Default</t>
  </si>
  <si>
    <t>service_type</t>
  </si>
  <si>
    <t>water</t>
  </si>
  <si>
    <t>sewer</t>
  </si>
  <si>
    <t>ends on 999 based on survey</t>
  </si>
  <si>
    <t>San Antonio City</t>
  </si>
  <si>
    <t>https://www.saws.org/service/water-sewer-rates/general-class-rates/</t>
  </si>
  <si>
    <t>stormwater</t>
  </si>
  <si>
    <t>Seems like Harris County provides assistance, but not the water utility</t>
  </si>
  <si>
    <t>commodity_charge_tier</t>
  </si>
  <si>
    <t>inside_outside</t>
  </si>
  <si>
    <t>inside</t>
  </si>
  <si>
    <t>if usage less than 2,992 gallons there is a $2.57 discount</t>
  </si>
  <si>
    <t>water_supply_surcharge</t>
  </si>
  <si>
    <t>TCEQ_surcharge</t>
  </si>
  <si>
    <t>outside</t>
  </si>
  <si>
    <t>Dallas City</t>
  </si>
  <si>
    <t>https://dallascityhall.com/departments/waterutilities/Pages/default.aspx</t>
  </si>
  <si>
    <t>Austin City</t>
  </si>
  <si>
    <t>https://www.austintexas.gov/department/rates-and-fees</t>
  </si>
  <si>
    <t>mentioned on rates sheet</t>
  </si>
  <si>
    <t>commodity_charge_flat</t>
  </si>
  <si>
    <t>reserve_fund_surcharge</t>
  </si>
  <si>
    <t>community_benefit_surcharge</t>
  </si>
  <si>
    <t>Fort Worth City</t>
  </si>
  <si>
    <t>https://fortworthtexas.gov/water/rates/</t>
  </si>
  <si>
    <t>cubic feet</t>
  </si>
  <si>
    <t>El Paso City</t>
  </si>
  <si>
    <t>https://www.epwater.org/customer_service/rates_and_fees</t>
  </si>
  <si>
    <t>Called AquaCares and has COVID-19 assistance program too</t>
  </si>
  <si>
    <t>charge based on volume range of annual winter consumption… used 4 CCF</t>
  </si>
  <si>
    <t>https://www.arlingtontx.gov/city_hall/departments/water_utilities/my_water_account/water_and_sanitary_sewer_fees</t>
  </si>
  <si>
    <t>Care and Share Program</t>
  </si>
  <si>
    <t>https://www.cctexas.com/services/utilities/water-rates-and-charges</t>
  </si>
  <si>
    <t>Plano City</t>
  </si>
  <si>
    <t>https://ecop.plano.gov/cus/Rates</t>
  </si>
  <si>
    <t>Laredo City</t>
  </si>
  <si>
    <t>https://www.cityoflaredo.com/utilities/rates.html</t>
  </si>
  <si>
    <t>Irving City</t>
  </si>
  <si>
    <t>https://www.cityofirving.org/357/Rates-and-Service-Fees</t>
  </si>
  <si>
    <t>Assume drainage is stormwater</t>
  </si>
  <si>
    <t>took average of winter and summer (about the same)</t>
  </si>
  <si>
    <t>Garland City</t>
  </si>
  <si>
    <t>https://www.garlandtx.gov/564/Water-Sewer-Rates</t>
  </si>
  <si>
    <t>decrease in price</t>
  </si>
  <si>
    <t>price stayed same</t>
  </si>
  <si>
    <t>Lubbock City</t>
  </si>
  <si>
    <t>https://www.cityoflubbockutilities.com/about-city-of-lubbock-utilities/setting-utility-rates/</t>
  </si>
  <si>
    <t>Amarillo City</t>
  </si>
  <si>
    <t>https://www.amarillo.gov/departments/public-safety-and-organizational-services/finance/utility-billing/water-sewer-rates</t>
  </si>
  <si>
    <t>Grand Prairie City</t>
  </si>
  <si>
    <t>https://www.gptx.org/city-government/city-departments/public-works/water-service-water-bill/water-billing-rates</t>
  </si>
  <si>
    <t>https://www.brownsville-pub.com/utility-services/water-wastewater/water-wastewater-rates/</t>
  </si>
  <si>
    <t>Brownsville City</t>
  </si>
  <si>
    <t>McKinney City</t>
  </si>
  <si>
    <t>https://www.mckinneytexas.org/2281/My-Bill</t>
  </si>
  <si>
    <t>McAllen Public Utility</t>
  </si>
  <si>
    <t>McAllen City</t>
  </si>
  <si>
    <t>https://mcallenpublicutility.com/residential-service/rates-fees/</t>
  </si>
  <si>
    <t>Frisco City</t>
  </si>
  <si>
    <t>https://www.friscotexas.gov/142/Service-Rates</t>
  </si>
  <si>
    <t>Mesquite City</t>
  </si>
  <si>
    <t>https://www.cityofmesquite.com/231/Rate-Information-and-Billing-Calculation</t>
  </si>
  <si>
    <t>Killeen City</t>
  </si>
  <si>
    <t>https://www.killeentexas.gov/DocumentCenter/View/713/Service-Rates---Effective-May-1-2019-PDF?bidId=</t>
  </si>
  <si>
    <t>North Alamo Water Supply Company</t>
  </si>
  <si>
    <t>https://www.nawsc.com/customer-service/water-rates-and-fees/</t>
  </si>
  <si>
    <t>Midland City</t>
  </si>
  <si>
    <t>https://www.midlandtexas.gov/505/Current-Water-and-Sewer-Rates</t>
  </si>
  <si>
    <t>Denton City</t>
  </si>
  <si>
    <t>https://www.cityofdenton.com/en-us/all-departments/utilities/water-wastewater/water-utilities-(1)</t>
  </si>
  <si>
    <t>Located in rates - P-L-U-S One Program</t>
  </si>
  <si>
    <t>season</t>
  </si>
  <si>
    <t>winter</t>
  </si>
  <si>
    <t>summer</t>
  </si>
  <si>
    <t>Waco City</t>
  </si>
  <si>
    <t>https://www.waco-texas.com/cms-water/page.aspx?id=302#gsc.tab=0</t>
  </si>
  <si>
    <t>Carrollton City</t>
  </si>
  <si>
    <t>https://www.cityofcarrollton.com/departments/departments-q-z/utility-customer-service</t>
  </si>
  <si>
    <t>Abilene City</t>
  </si>
  <si>
    <t>https://abilenetx.gov/430/Billing-Structures</t>
  </si>
  <si>
    <t>environmental fees</t>
  </si>
  <si>
    <t>OH_Ivie_surcharge</t>
  </si>
  <si>
    <t>Beaumont City</t>
  </si>
  <si>
    <t>not consdering payment plans or waiver of late fees as CAP</t>
  </si>
  <si>
    <t>https://dashboards.efc.sog.unc.edu/dashboards/8/chart_data.html?consumption_unit=gal&amp;rate_structure_id=2673&amp;usage_amount=5000&amp;service_type=water&amp;comparison_group=all_rate_structures</t>
  </si>
  <si>
    <t>Survey has $32.21 per month at 5000 gallons; 5% raise in 2019 from EFC 2016 rates. News article put base rate at 14.43</t>
  </si>
  <si>
    <t>estimate - very unsure</t>
  </si>
  <si>
    <t>Tyler City</t>
  </si>
  <si>
    <t>https://www.cityoftyler.org/government/departments/tyler-water-utilities/water-business-office/rates-and-fees</t>
  </si>
  <si>
    <t>Pearland City</t>
  </si>
  <si>
    <t>https://www.pearlandtx.gov/departments/disposal-services/water-rate</t>
  </si>
  <si>
    <t>Pasadena City</t>
  </si>
  <si>
    <t>https://www.pasadenatx.gov/687/Current-Water-Wastewater-Sewer-Garbage-R</t>
  </si>
  <si>
    <t>Senior citizens have a discounted rate</t>
  </si>
  <si>
    <t>Round Rock City</t>
  </si>
  <si>
    <t>https://www.roundrocktexas.gov/departments/utilities-and-environmental-services/utility-billing/water-sewer-garbage-rates/</t>
  </si>
  <si>
    <t>stormwater is drainage</t>
  </si>
  <si>
    <t>League City</t>
  </si>
  <si>
    <t>https://www.leaguecity.com/3365/Residential-Utility-Billing</t>
  </si>
  <si>
    <t>Richardson City</t>
  </si>
  <si>
    <t>https://www.cor.net/departments/water-customer-service/fees-and-rates</t>
  </si>
  <si>
    <t>Wichita Falls City</t>
  </si>
  <si>
    <t>http://www.wichitafallstx.gov/240/Water-Rate-Table</t>
  </si>
  <si>
    <t>Allen City</t>
  </si>
  <si>
    <t>https://www.cityofallen.org/1061/Service-Rates-Penalty-Fees</t>
  </si>
  <si>
    <t>San Angelo City</t>
  </si>
  <si>
    <t>https://www.cosatx.us/departments-services/water-utilities</t>
  </si>
  <si>
    <t>sewer are in here</t>
  </si>
  <si>
    <t>Lewisville City</t>
  </si>
  <si>
    <t>https://www.cityoflewisville.com/about-us/utility-service-information/rate-information</t>
  </si>
  <si>
    <t>Can do some payment plans and extensions… not sure if counts as CAP</t>
  </si>
  <si>
    <t>Georgetown City</t>
  </si>
  <si>
    <t>https://gus.georgetown.org/customercare/rates/</t>
  </si>
  <si>
    <t>Odessa City</t>
  </si>
  <si>
    <t>https://www.odessa-tx.gov/government/departments/billing-collection/water-sewer-rates</t>
  </si>
  <si>
    <t>https://www.odessa-tx.gov/government/departments/billing-collection/stormwater-discharge-rates</t>
  </si>
  <si>
    <t>plus_energy_surcharge</t>
  </si>
  <si>
    <t>Have senior / disability rates</t>
  </si>
  <si>
    <t>College Station City</t>
  </si>
  <si>
    <t>https://www.cstx.gov/departments___city_hall/csu/water/rates</t>
  </si>
  <si>
    <t>Harlingen Water Works</t>
  </si>
  <si>
    <t>https://www.hwws.com/info/</t>
  </si>
  <si>
    <t>fuel_adjust_surcharge</t>
  </si>
  <si>
    <t>Harlingen City</t>
  </si>
  <si>
    <t>https://www.rebuildhouston.org/drainage-utility-charge-faqs</t>
  </si>
  <si>
    <t>drainage fee</t>
  </si>
  <si>
    <t>Rates are current based on 2019 EMMA</t>
  </si>
  <si>
    <t>bi-monthly</t>
  </si>
  <si>
    <t>Bryan City</t>
  </si>
  <si>
    <t>https://www.bryantx.gov/water-services/</t>
  </si>
  <si>
    <t>combined with streets / transportation</t>
  </si>
  <si>
    <t>https://municipalops.com/districts/harris-county-mud-200/</t>
  </si>
  <si>
    <t>Harris County MUD 200 - Cranbrook</t>
  </si>
  <si>
    <t>Sugar Land City</t>
  </si>
  <si>
    <t>https://www.sugarlandtx.gov/322/Water-Wastewater-Rates</t>
  </si>
  <si>
    <t>through Fort Bend Social Services</t>
  </si>
  <si>
    <t>Maybe - they mention "surface water rates" but could not find</t>
  </si>
  <si>
    <t>Houston MUD 5 - Kingwood</t>
  </si>
  <si>
    <t>https://www.inframark.com/customers/our-districts/harris-county-mud/harris-county-mud-no-5/</t>
  </si>
  <si>
    <t>Assume drainage fee applies to all of Houston?</t>
  </si>
  <si>
    <t>Longview City</t>
  </si>
  <si>
    <t>https://www.longviewtexas.gov/2550/Rates-and-Fees</t>
  </si>
  <si>
    <t>Pharr City</t>
  </si>
  <si>
    <t>Edinburg City</t>
  </si>
  <si>
    <t>https://cityofedinburg.com/departments/finance/utility_billing.php</t>
  </si>
  <si>
    <t>Mission City</t>
  </si>
  <si>
    <t>https://missiontexas.us/city-departments/utility-billing-collections/</t>
  </si>
  <si>
    <t>Baytown City</t>
  </si>
  <si>
    <t>https://www.baytown.org/city-services/public-utility/how-to-figure-your-bill</t>
  </si>
  <si>
    <t>MDUS is Municipal Drainage Utility System</t>
  </si>
  <si>
    <t>say inside rates but don't provide outside rates</t>
  </si>
  <si>
    <t>Conroe City</t>
  </si>
  <si>
    <t>https://www.cityofconroe.org/departments/utility-billing</t>
  </si>
  <si>
    <t>Lifeline rates</t>
  </si>
  <si>
    <t>groundwater_district_surcharge</t>
  </si>
  <si>
    <t>surface_water_surcharge</t>
  </si>
  <si>
    <t>fee to move from groundwater to surface water; note these fees are not always listed in rates but on website. May miss some.</t>
  </si>
  <si>
    <t>https://www.nbutexas.com/electric-water-and-sewer-rates/</t>
  </si>
  <si>
    <t>New Braunfels City</t>
  </si>
  <si>
    <t>CAP and Senior Program</t>
  </si>
  <si>
    <t>seasonal charges took average</t>
  </si>
  <si>
    <t>Temple City</t>
  </si>
  <si>
    <t>Last updated 10/1/2012 at $13 for 2k and then $4.5</t>
  </si>
  <si>
    <t>Last updated 10/1/2012 at $10 for 2k and then $3.2</t>
  </si>
  <si>
    <t>Mansfield City</t>
  </si>
  <si>
    <t>https://www.mansfieldtexas.gov/417/About-Your-Water-Bill</t>
  </si>
  <si>
    <t>San Marcos City</t>
  </si>
  <si>
    <t>https://www.sanmarcostx.gov/1435/Water-Rates</t>
  </si>
  <si>
    <t>They have a life line rate</t>
  </si>
  <si>
    <t>only charged to non CAP customers</t>
  </si>
  <si>
    <t>North Richland Hills City</t>
  </si>
  <si>
    <t>https://www.nrhtx.com/342/Rates</t>
  </si>
  <si>
    <t>A pass through rate for the purchase of water from Forth Worth and Trinity River Authority</t>
  </si>
  <si>
    <t>purchase_surcharge</t>
  </si>
  <si>
    <t>Cedar Park City</t>
  </si>
  <si>
    <t>https://www.cedarparktexas.gov/departments/water-utility-billing/rates</t>
  </si>
  <si>
    <t>They have a debt service fee for two neighborhoods that were annexed in 2014 and are paying off their existing debts</t>
  </si>
  <si>
    <t>majority</t>
  </si>
  <si>
    <t>twin creeks 1F</t>
  </si>
  <si>
    <t>debt_surcharge</t>
  </si>
  <si>
    <t>twin creeks 1G</t>
  </si>
  <si>
    <t>bella vista</t>
  </si>
  <si>
    <t>Flower Mound Town</t>
  </si>
  <si>
    <t>https://www.flower-mound.com/596/Residential-Rates</t>
  </si>
  <si>
    <t>Victoria City</t>
  </si>
  <si>
    <t>https://www.victoriatx.org/295/Utility-Billing-Office</t>
  </si>
  <si>
    <t>https://www.aquawsc.com/member-services/rates-and-fees/</t>
  </si>
  <si>
    <t>Aqua Water Supply Corporation</t>
  </si>
  <si>
    <t>conservation_surcharge</t>
  </si>
  <si>
    <t>No website found - just news article</t>
  </si>
  <si>
    <t>Rowlett City</t>
  </si>
  <si>
    <t>https://www.ci.rowlett.tx.us/393/Sewer-Service</t>
  </si>
  <si>
    <t>https://www.ci.rowlett.tx.us/375/Drainage</t>
  </si>
  <si>
    <t>https://www.ci.rowlett.tx.us/398/Water-Service</t>
  </si>
  <si>
    <t>Point you to County Public Assitance agencies - not provided by city</t>
  </si>
  <si>
    <t>Point you to County Public Assitance agencies - not provided by city; Note their rates are high because of where they purchase water</t>
  </si>
  <si>
    <t>Sharyland Water Supply Corporation</t>
  </si>
  <si>
    <t>https://www.sharylandwater.com/view/75</t>
  </si>
  <si>
    <t>Euless City</t>
  </si>
  <si>
    <t>https://www.eulesstx.gov/departments/water-utilities/water-rates</t>
  </si>
  <si>
    <t>Lower Valley Water District</t>
  </si>
  <si>
    <t>Same rates in 2019 - pg 35 of rules and regulations</t>
  </si>
  <si>
    <t>https://www.lvwd.org/rules.html</t>
  </si>
  <si>
    <t>Eagle Pass City</t>
  </si>
  <si>
    <t>https://emma.msrb.org/ER1323194-ER1031155-ER1438190.pdf</t>
  </si>
  <si>
    <t>Desoto City</t>
  </si>
  <si>
    <t>https://www.ci.desoto.tx.us/463/WaterSewer-Rates#:~:text=Water%20Rates&amp;text=3%2F4%22%20Meter%3A%20%249.76,1%2F2%22%20Meter%3A%20%2433.12</t>
  </si>
  <si>
    <t>Senior citizens get a $3 discount on water and $3 on sewer and $3.50 on drainage</t>
  </si>
  <si>
    <t>Senior citizens get a $3 discount on water and $3 on sewer and $3.50 on drainage; drainage may be refuse, trash, and brush?</t>
  </si>
  <si>
    <t>Galveston City</t>
  </si>
  <si>
    <t>https://www.galvestontx.gov/755/Water-and-Sewer-Rate-Table</t>
  </si>
  <si>
    <t>Same rates in 2020</t>
  </si>
  <si>
    <t>Cedar Hill City</t>
  </si>
  <si>
    <t>https://www.cedarhilltx.com/406/Utility-Services</t>
  </si>
  <si>
    <t>Texas City City</t>
  </si>
  <si>
    <t>http://www.texas-city-tx.org/page/water.rates</t>
  </si>
  <si>
    <t>Nacogdoches City</t>
  </si>
  <si>
    <t>https://www.ci.nacogdoches.tx.us/DocumentCenter/View/218/Water-Sewer-Rates?bidId=</t>
  </si>
  <si>
    <t>Has rates from FY 2016 to 2020</t>
  </si>
  <si>
    <t>Grapevine City</t>
  </si>
  <si>
    <t>http://www.grapevinetexas.gov/1559/Rates</t>
  </si>
  <si>
    <t>Bedford City</t>
  </si>
  <si>
    <t>could not find</t>
  </si>
  <si>
    <t>AGUA Special Utility District</t>
  </si>
  <si>
    <t>https://www.aguasud.org/rates</t>
  </si>
  <si>
    <t>Keller City</t>
  </si>
  <si>
    <t>https://www.cityofkeller.com/services/utility-billing/water-wastewater-drainage-billing</t>
  </si>
  <si>
    <t>in city limits only</t>
  </si>
  <si>
    <t>Wylie City</t>
  </si>
  <si>
    <t>https://www.wylietexas.gov/departments/utility_billing_(water_bill)/water_and_sewer_rates.php</t>
  </si>
  <si>
    <t>in rates</t>
  </si>
  <si>
    <t>SAWS Castle Hills</t>
  </si>
  <si>
    <t>SAWS NE</t>
  </si>
  <si>
    <t>Located entirely inside San Antonio</t>
  </si>
  <si>
    <t>Burleson City</t>
  </si>
  <si>
    <t>https://www.burlesontx.com/230/Rates</t>
  </si>
  <si>
    <t>No base rate for water</t>
  </si>
  <si>
    <t>Leander City</t>
  </si>
  <si>
    <t>https://www.leandertx.gov/utilities/page/lower-utility-bills-consuming-less-winter</t>
  </si>
  <si>
    <t>reserve_surcharge</t>
  </si>
  <si>
    <t>Rockwall City</t>
  </si>
  <si>
    <t>https://www.cityoffate.com/187/Water-Sewer-Rates</t>
  </si>
  <si>
    <t>Fate City</t>
  </si>
  <si>
    <t>Travis County WCID 17</t>
  </si>
  <si>
    <t>https://www.wcid17.org/rates-fees/</t>
  </si>
  <si>
    <t>Water Control &amp; Improvement District</t>
  </si>
  <si>
    <t>get a 5 credit if use less than 3000 gallons</t>
  </si>
  <si>
    <t>set based on what will be</t>
  </si>
  <si>
    <t>waterline_relocation_surcharge</t>
  </si>
  <si>
    <t>Lufkin City</t>
  </si>
  <si>
    <t>http://cityoflufkin.com/uc/services.htm</t>
  </si>
  <si>
    <t>Port Arthur City</t>
  </si>
  <si>
    <t>https://library.municode.com/tx/port_arthur/codes/code_of_ordinances?nodeId=PTIICOOR_CH110UT_ARTIIWA</t>
  </si>
  <si>
    <t>Haltom City</t>
  </si>
  <si>
    <t>https://www.haltomcitytx.com/fee-schedule</t>
  </si>
  <si>
    <t>In fee schedule</t>
  </si>
  <si>
    <t>No idea what groups are - only doing group A as I think that is SF</t>
  </si>
  <si>
    <t>Johnston County SUD</t>
  </si>
  <si>
    <t>Special Utility District</t>
  </si>
  <si>
    <t>https://www.jcsud.com/rates</t>
  </si>
  <si>
    <t>Colony City</t>
  </si>
  <si>
    <t>https://www.thecolonytx.gov/399/Utility-Billing</t>
  </si>
  <si>
    <t>There is a zone 5 with different rates; omitted for now</t>
  </si>
  <si>
    <t>Coppell City</t>
  </si>
  <si>
    <t>Senior citizens and disabled persons</t>
  </si>
  <si>
    <t>Sherman City</t>
  </si>
  <si>
    <t>https://www.ci.sherman.tx.us/254/Rates-Fees</t>
  </si>
  <si>
    <t>Fort Bend County WCID 2</t>
  </si>
  <si>
    <t>http://www.fbcfwsd2.org/resources/#documents</t>
  </si>
  <si>
    <t>They levy taxes to collect rates</t>
  </si>
  <si>
    <t>There are surcharges but not provdied</t>
  </si>
  <si>
    <t>Duncanville City</t>
  </si>
  <si>
    <t>https://www.duncanville.com/departments/utility-billing/rate-structure/</t>
  </si>
  <si>
    <t>Texarkana Water Utilities</t>
  </si>
  <si>
    <t>http://twu.txkusa.org/departments/customer/water_and_sewer_rates.html</t>
  </si>
  <si>
    <t>Different rates in texas and Arkansas</t>
  </si>
  <si>
    <t>infrastructure_surcharge</t>
  </si>
  <si>
    <t>Schertz City</t>
  </si>
  <si>
    <t>assume this is the difference in their calculation?</t>
  </si>
  <si>
    <t>not sure I understand their rates</t>
  </si>
  <si>
    <t>Rosenberg City</t>
  </si>
  <si>
    <t>https://rosenbergtx.gov/utility-billing/</t>
  </si>
  <si>
    <t>Huntsville City</t>
  </si>
  <si>
    <t>https://www.huntsvilletx.gov/Search?searchPhrase=water%20meter%20rates</t>
  </si>
  <si>
    <t>Hurst City</t>
  </si>
  <si>
    <t>https://www.hursttx.gov/residents/city-services/utilities-rate-structure</t>
  </si>
  <si>
    <t>Friendswood City</t>
  </si>
  <si>
    <t>https://www.ci.friendswood.tx.us/225/Water-Rates</t>
  </si>
  <si>
    <t>Lancaster City</t>
  </si>
  <si>
    <t>https://www.lancaster-tx.com/883/Utility-Bill-Rates</t>
  </si>
  <si>
    <t>Senior Discount at 62 years old</t>
  </si>
  <si>
    <t>Rockett SUD</t>
  </si>
  <si>
    <t>Waxahacie</t>
  </si>
  <si>
    <t>https://rockettwater.com/rates-and-policies</t>
  </si>
  <si>
    <t>Del Rio Utilities Commission</t>
  </si>
  <si>
    <t>Del Rio City</t>
  </si>
  <si>
    <t>https://www.cityofdelrio.com/government/departments/utility-billing</t>
  </si>
  <si>
    <t>operates water, sewer, gas, and trash</t>
  </si>
  <si>
    <t>Waxahachie City</t>
  </si>
  <si>
    <t>https://library.municode.com/tx/waxahachie/codes/code_of_ordinances?nodeId=COOR_CH33UT_ARTIIRACH_S33-36WAWARA</t>
  </si>
  <si>
    <t>They say rates inside city but do not provide outside rates anywhere… keep uniform</t>
  </si>
  <si>
    <t>class</t>
  </si>
  <si>
    <t>curb &amp; gutter</t>
  </si>
  <si>
    <t>open ditch</t>
  </si>
  <si>
    <t>https://fortworthtexas.gov/stormwater/utility-fee/</t>
  </si>
  <si>
    <t>just went off living area</t>
  </si>
  <si>
    <t>90% of average winter consumption</t>
  </si>
  <si>
    <t>https://www.arlingtontx.gov/cms/one.aspx?portalid=14481146&amp;pageid=14973352</t>
  </si>
  <si>
    <t>residents are charged 1 ERU</t>
  </si>
  <si>
    <t>quarterly</t>
  </si>
  <si>
    <t>https://library.municode.com/tx/laredo/codes/code_of_ordinances?nodeId=PTIICOOR_CH33ENPR_ARTVIISTFE_S33-482SCRA</t>
  </si>
  <si>
    <t>based on average winter consumption</t>
  </si>
  <si>
    <t>I think there are no outside rates / service</t>
  </si>
  <si>
    <t>based on winter average</t>
  </si>
  <si>
    <t>capped at 8000 gallons</t>
  </si>
  <si>
    <t>https://library.municode.com/tx/killeen/codes/code_of_ordinances?nodeId=PTIICOOR_CH32MUDRUTSY_ARTIMUDRUTSY_S32-9CADRFE#:~:text=The%20current%20ERU%20for%20the,6.00)%20per%20month%20per%20ERU.</t>
  </si>
  <si>
    <t>NAWSC</t>
  </si>
  <si>
    <t>Remaining Areas</t>
  </si>
  <si>
    <t>https://www.midlandtexas.gov/823/Storm-Water-Information</t>
  </si>
  <si>
    <t>Located in engineering</t>
  </si>
  <si>
    <t>18000 gallon cap</t>
  </si>
  <si>
    <t>Per ERU - recommened to go into effect on 10/1/21</t>
  </si>
  <si>
    <t>caps at 1000</t>
  </si>
  <si>
    <t>regulatory_surcharge</t>
  </si>
  <si>
    <t>MUD_surcharge</t>
  </si>
  <si>
    <t>caps at 10,000</t>
  </si>
  <si>
    <t>caps at 15,000</t>
  </si>
  <si>
    <t>https://www.cityoflewisville.com/about-us/city-departments/public-services/storm-water/stormwater-utility/stormwater-utility-fee-frequently-asked-questions</t>
  </si>
  <si>
    <t>capped at 10000 gallons</t>
  </si>
  <si>
    <t>square feet</t>
  </si>
  <si>
    <t>it's really per square feet but they charge monthly so divide by 12</t>
  </si>
  <si>
    <t>https://emma.msrb.org/IssueView/Details/RE398979</t>
  </si>
  <si>
    <t>based on median winter consumption</t>
  </si>
  <si>
    <t>ouside rates is in section 8 at bottom</t>
  </si>
  <si>
    <t>assume this is monthly</t>
  </si>
  <si>
    <t>https://www.bryantx.gov/streets-and-drainage-services/</t>
  </si>
  <si>
    <t>http://pharr-tx.gov/finance/utility-billing-division/</t>
  </si>
  <si>
    <t>caps at $38.6</t>
  </si>
  <si>
    <t>https://emma.msrb.org/ER1249089-ER976641-ER1377935.pdf</t>
  </si>
  <si>
    <t>really service charge</t>
  </si>
  <si>
    <t>caps at 73.9</t>
  </si>
  <si>
    <t>assume stormwater is inside only</t>
  </si>
  <si>
    <t>https://www.myutility.us/CorixTexas/regulations/tariff-rates</t>
  </si>
  <si>
    <t>Camp Swift / Corix Utilities at least serves a portion of the area</t>
  </si>
  <si>
    <t>Camp Swift</t>
  </si>
  <si>
    <t>Corix Utilities</t>
  </si>
  <si>
    <t>Bastrop County</t>
  </si>
  <si>
    <t>Windmill Ranch</t>
  </si>
  <si>
    <t>EXCLUDED BECAUSE NO DATA</t>
  </si>
  <si>
    <t>Homeowner</t>
  </si>
  <si>
    <t>sewer_septic</t>
  </si>
  <si>
    <t>assume on septic because rural system; used septic estimate from PA</t>
  </si>
  <si>
    <t>bills at 90% of volume</t>
  </si>
  <si>
    <t>Monthly drainage fees for commercial only</t>
  </si>
  <si>
    <t>Steiner</t>
  </si>
  <si>
    <t>n</t>
  </si>
  <si>
    <t>Flintrock</t>
  </si>
  <si>
    <t>North Lakeway village</t>
  </si>
  <si>
    <t>Falconhead West</t>
  </si>
  <si>
    <t>Commanders Point</t>
  </si>
  <si>
    <t>complicated</t>
  </si>
  <si>
    <t>http://austintexas.gov/content/1361/faq/32499</t>
  </si>
  <si>
    <t>not entirely accurate</t>
  </si>
  <si>
    <t>cap at 20,000 gallons</t>
  </si>
  <si>
    <t>cap at 10,000 gallons</t>
  </si>
  <si>
    <t>They specificially say each customer</t>
  </si>
  <si>
    <t>http://www.coppelltx.gov/Pages/rates.aspx</t>
  </si>
  <si>
    <t>cap at 9,000 gallons</t>
  </si>
  <si>
    <t>https://www.duncanville.com/stormwater-fee/</t>
  </si>
  <si>
    <t>caps at 15,000 gallons</t>
  </si>
  <si>
    <t>surcharge per meter (water and sewer)</t>
  </si>
  <si>
    <t>https://schertz.com/492/Understanding-Your-Bill</t>
  </si>
  <si>
    <t>groundwater_surcharge</t>
  </si>
  <si>
    <t>charge 80% of monthly consumption in winter months</t>
  </si>
  <si>
    <t>adjustment</t>
  </si>
  <si>
    <t>per water meter</t>
  </si>
  <si>
    <t>https://www.hursttx.gov/about-us/departments/public-works/engineering-construction/storm-water-management</t>
  </si>
  <si>
    <t>Pecan Hill</t>
  </si>
  <si>
    <t>Seems to not have a sewer system</t>
  </si>
  <si>
    <t>caps at 30,000 gallons</t>
  </si>
  <si>
    <t>city_franchise_surcharge</t>
  </si>
  <si>
    <t>Anderson Water Company &amp; Plumbing Supply</t>
  </si>
  <si>
    <t>https://andersonwaterco.com/service%2C-rates-%26-policies</t>
  </si>
  <si>
    <t>serves Anderson, Roans Prairie, Shiro, Richards</t>
  </si>
  <si>
    <t>Bastrop County Municipal Utility District 1</t>
  </si>
  <si>
    <t>https://bastropcountymud1.com/documents/</t>
  </si>
  <si>
    <t>Not sure what "grinder pump maintenance charge of $35" is</t>
  </si>
  <si>
    <t>Borden County Water System</t>
  </si>
  <si>
    <t>Borden County</t>
  </si>
  <si>
    <t>http://www.co.borden.tx.us/page/borden.Water.Department</t>
  </si>
  <si>
    <t>senior rates</t>
  </si>
  <si>
    <t>Carmine City</t>
  </si>
  <si>
    <t>http://www.cityofcarmine.com/forms-applications.html</t>
  </si>
  <si>
    <t>minimum sewer charge is $20/month, can't find anything else</t>
  </si>
  <si>
    <t>http://www.cityofcarmine.com/city-documents.html</t>
  </si>
  <si>
    <t>https://library.municode.com/tx/morgans_point/codes/code_of_ordinances?nodeId=COOR_CH70UT_ARTIVRACHBIPR_S70-164WARA</t>
  </si>
  <si>
    <t>Morgans Point City</t>
  </si>
  <si>
    <t>Orchard City</t>
  </si>
  <si>
    <t>http://orchardtexas.net/page/ordinances</t>
  </si>
  <si>
    <t>Ropesville City</t>
  </si>
  <si>
    <t>https://cityofropesville.com/sample-page/</t>
  </si>
  <si>
    <t>Smiley City</t>
  </si>
  <si>
    <t>https://www.smileytx.com/utilities/</t>
  </si>
  <si>
    <t>Bexar County stormwater fee only applies to residents in unicorporated areas</t>
  </si>
  <si>
    <t>Ellinger Sewer &amp; Water Supply Corporation</t>
  </si>
  <si>
    <t>https://ellingerswc.myruralwater.com/rates-and-policies</t>
  </si>
  <si>
    <t>Ellinger</t>
  </si>
  <si>
    <t>couldn't find amounts for chemical charge and capital improvement fees</t>
  </si>
  <si>
    <t>Starville-Friendship Water Supply Corporation</t>
  </si>
  <si>
    <t>https://starrvillefriendship.myruralwater.com/rates</t>
  </si>
  <si>
    <t>Greater Gardendale Water Supply Corporation</t>
  </si>
  <si>
    <t>Gardendale</t>
  </si>
  <si>
    <t>https://www.ggwsc.com/rates-and-policies</t>
  </si>
  <si>
    <t>Kings Point Water Supply Corporation</t>
  </si>
  <si>
    <t>probably septic</t>
  </si>
  <si>
    <t>https://kingspointwsc.com/rates-chart</t>
  </si>
  <si>
    <t>Polonia Water Supply Corporation</t>
  </si>
  <si>
    <t>https://www.poloniawsc.com/water-rate-changes-as-of-112012/</t>
  </si>
  <si>
    <t>Rock Island Water Supply Corporation</t>
  </si>
  <si>
    <t>Rock Island</t>
  </si>
  <si>
    <t>https://rockislandwatersupply.com/rates-and-policies</t>
  </si>
  <si>
    <t>Sagerton Water Supply Corporation</t>
  </si>
  <si>
    <t>http://www.sagertontxwsc.org/sagertonwscreports-and-documents.html</t>
  </si>
  <si>
    <t>Sagerton</t>
  </si>
  <si>
    <t>https://www.annettatx.org/water-sewer-services</t>
  </si>
  <si>
    <t>service charge of $40 until 3-month winter avg established, thereafter $35 base and $4 per 1000 gal</t>
  </si>
  <si>
    <t>https://traviscountymud10.com/water-topics/index.html</t>
  </si>
  <si>
    <t>Travis County MUD 10</t>
  </si>
  <si>
    <t>Travis County</t>
  </si>
  <si>
    <t>Windermere Oaks Water Supply Corporation</t>
  </si>
  <si>
    <t>https://www.wowsc.org/rates-and-policies</t>
  </si>
  <si>
    <t>Altoga Water Supply Corporation</t>
  </si>
  <si>
    <t>Altoga</t>
  </si>
  <si>
    <t>Altoga is unincorporated community</t>
  </si>
  <si>
    <t>not serviced by Princeton, TX - too far</t>
  </si>
  <si>
    <t>https://www.altogawatersupply.com/rates-and-policies</t>
  </si>
  <si>
    <t>Anderson County Cedar Creek Water Supply Corporation</t>
  </si>
  <si>
    <t>Anderson County</t>
  </si>
  <si>
    <t>https://acccwsc.myruralwater.com/rates-and-policies</t>
  </si>
  <si>
    <t>Armstrong Water Supply Corporation</t>
  </si>
  <si>
    <t>https://armstrongwsc.com/rates-and-policies</t>
  </si>
  <si>
    <t>Axtell Water Supply Corporation</t>
  </si>
  <si>
    <t>Axtell</t>
  </si>
  <si>
    <t>https://axtellwsc.com/rates-and-policies</t>
  </si>
  <si>
    <t>TX2270296</t>
  </si>
  <si>
    <t>Beechwood Water Supply Corporation</t>
  </si>
  <si>
    <t>https://beechwoodwater.com/rates-rules/</t>
  </si>
  <si>
    <t>TX2270330</t>
  </si>
  <si>
    <t>Brashear Water Supply Corporation</t>
  </si>
  <si>
    <t>Brashear</t>
  </si>
  <si>
    <t>https://www.brashearwsc.com/rates-and-policies</t>
  </si>
  <si>
    <t>TX2270335</t>
  </si>
  <si>
    <t>Brinker Water Supply Corporation</t>
  </si>
  <si>
    <t>https://www.brinkerwsc.com/rates-and-policies</t>
  </si>
  <si>
    <t>TX2270360</t>
  </si>
  <si>
    <t>Canyon Park Water Supply Corporation</t>
  </si>
  <si>
    <t>Onalaska</t>
  </si>
  <si>
    <t>Canyon Park is subdivision of Onalaska</t>
  </si>
  <si>
    <t>http://www.canyonparktx.com/Canyon_Park_Water_Company.htm</t>
  </si>
  <si>
    <t>TX2270384</t>
  </si>
  <si>
    <t>Chateau Woods Municipal Utility District</t>
  </si>
  <si>
    <t>Montgomery County</t>
  </si>
  <si>
    <t>Chateau Woods is former incorporated municipality in Montgomery Co</t>
  </si>
  <si>
    <t>https://chateauwoodsmud.com/rates-and-policies</t>
  </si>
  <si>
    <t>TX2270402</t>
  </si>
  <si>
    <t>Abernathy City</t>
  </si>
  <si>
    <t>https://www.cityofabernathy.org/</t>
  </si>
  <si>
    <t>different rate for vol firefighters! Cool.</t>
  </si>
  <si>
    <t>all service sales outside of the city limits shall be double the Inside City Rate</t>
  </si>
  <si>
    <t>Anahuac City</t>
  </si>
  <si>
    <t>https://anahuac.us/departments/utility-billing/</t>
  </si>
  <si>
    <t>10% off for seniors</t>
  </si>
  <si>
    <t>"Outside City Limits will have a 50% increase on water and sewer", yet sheet lists same volumetric rates</t>
  </si>
  <si>
    <t>TX2270435</t>
  </si>
  <si>
    <t>Blanco City</t>
  </si>
  <si>
    <t>https://www.cityofblanco.com/notices/192/water-utilities-guidelines</t>
  </si>
  <si>
    <t>sewer rate fixed after one year using 3-month winter water usage avg</t>
  </si>
  <si>
    <t>Outside rates are 1.5 times inside rates</t>
  </si>
  <si>
    <t>TX2270466</t>
  </si>
  <si>
    <t>Como City</t>
  </si>
  <si>
    <t>http://www.cityofcomotx.com/rates.html</t>
  </si>
  <si>
    <t>service charge includes 2,000 gal - no other vol rates listed</t>
  </si>
  <si>
    <t>no rate listed for "outside"</t>
  </si>
  <si>
    <t>TX2270497</t>
  </si>
  <si>
    <t>Edgewood City</t>
  </si>
  <si>
    <t>http://edgewoodtexas.org/utilities/</t>
  </si>
  <si>
    <t>outside sewer not available</t>
  </si>
  <si>
    <t>TX2270780</t>
  </si>
  <si>
    <t>Winona City</t>
  </si>
  <si>
    <t>https://winonatx.gov/utility-rates</t>
  </si>
  <si>
    <t>currently holding hearings on stormwater utility which would charge $3/unit by 2023</t>
  </si>
  <si>
    <t>https://timesuniononline.com/Content/Local-News/Local-News/Article/Winona-Council-Holds-Stormwater-Public-Hearing/2/453/130317</t>
  </si>
  <si>
    <t>capped at $40 per water meter per household</t>
  </si>
  <si>
    <t>TX2270785</t>
  </si>
  <si>
    <t>Yantis City</t>
  </si>
  <si>
    <t>https://cityofyantis.com/rates-and-policies</t>
  </si>
  <si>
    <t>TX2270844</t>
  </si>
  <si>
    <t>Cypress Creek Utility District</t>
  </si>
  <si>
    <t>https://www.cycreekud.com/water/</t>
  </si>
  <si>
    <t>Harris County</t>
  </si>
  <si>
    <t>regional_surcharge</t>
  </si>
  <si>
    <t>NHCRWA Regional Water Authority charge</t>
  </si>
  <si>
    <t>TX2271280</t>
  </si>
  <si>
    <t>Millsap Water Supply Corporation</t>
  </si>
  <si>
    <t>https://www.millsapwatersupplycorp.com/rates</t>
  </si>
  <si>
    <t>Millsap</t>
  </si>
  <si>
    <t>TX2271442</t>
  </si>
  <si>
    <t>Quail Creek Municipal Utility District</t>
  </si>
  <si>
    <t>https://qcmud.com/rates-and-policies</t>
  </si>
  <si>
    <t>TX2271534</t>
  </si>
  <si>
    <t>Sky Harbour Water Supply Corporation</t>
  </si>
  <si>
    <t>http://www.skyharbourwater.com/rates.html</t>
  </si>
  <si>
    <t>Granbury</t>
  </si>
  <si>
    <t>Quail Creek is subdivision in Victoria</t>
  </si>
  <si>
    <t>Sky Harbour is subdivision in Granbury</t>
  </si>
  <si>
    <t>Sky Harbour doesn't fall within Granbury sewer district map</t>
  </si>
  <si>
    <t>TX2271576</t>
  </si>
  <si>
    <t>Starr Water Supply Corporation</t>
  </si>
  <si>
    <t>Grayson County</t>
  </si>
  <si>
    <t>https://starrwater.com/rates-and-policies</t>
  </si>
  <si>
    <t>TX2271592</t>
  </si>
  <si>
    <t>Swift Water Supply Corporation</t>
  </si>
  <si>
    <t>https://swiftwsc.com/</t>
  </si>
  <si>
    <t>Swift</t>
  </si>
  <si>
    <t>TX2271666</t>
  </si>
  <si>
    <t>Tucker Water Supply Corporation</t>
  </si>
  <si>
    <t>https://tuckerwatersupply.myruralwater.com/rates-and-policies</t>
  </si>
  <si>
    <t>TX2271682</t>
  </si>
  <si>
    <t>Verona Special Utility District</t>
  </si>
  <si>
    <t>Collin County</t>
  </si>
  <si>
    <t>TX2271701</t>
  </si>
  <si>
    <t>Warren Water Supply Corporation</t>
  </si>
  <si>
    <t>Warren</t>
  </si>
  <si>
    <t>https://www.warrenwaterwsc.org/rates-and-policies</t>
  </si>
  <si>
    <t>Ables Springs Special Utility District</t>
  </si>
  <si>
    <t>Kaufman County</t>
  </si>
  <si>
    <t>https://www.myh2odistrict.com/forms--documents.html</t>
  </si>
  <si>
    <t>https://argylewsc.com/rates/</t>
  </si>
  <si>
    <t>Argyle Water Supply Corporation</t>
  </si>
  <si>
    <t>Argyle City</t>
  </si>
  <si>
    <t>Corral City</t>
  </si>
  <si>
    <t>https://library.municode.com/tx/argyle/codes/code_of_ordinances?nodeId=APXAFESC_ARTA7.000INPUWOCOFE</t>
  </si>
  <si>
    <t>https://lfpubweb.cityofdenton.com/publicweblink/browse.aspx?dbid=4&amp;startid=20651&amp;cr=1</t>
  </si>
  <si>
    <t>based on 100% avg monthly water bill Dec-Feb; 18,000 gal cap</t>
  </si>
  <si>
    <t>Bartonville Town</t>
  </si>
  <si>
    <t>septic</t>
  </si>
  <si>
    <t>Barker Cypress Municipal Utility District</t>
  </si>
  <si>
    <t>http://www.barkercypressmud.org/water/</t>
  </si>
  <si>
    <t>West Harris County Regional Water Authority fee</t>
  </si>
  <si>
    <t>Bear Creek Special Utility District</t>
  </si>
  <si>
    <t>Lavon City</t>
  </si>
  <si>
    <t>https://cityoflavon.com/schedule-of-fees/</t>
  </si>
  <si>
    <t>https://bearcreeksud.com/rates-and-policies</t>
  </si>
  <si>
    <t>have  a SW mgmt program but no fee/tax</t>
  </si>
  <si>
    <t>Bolivar Water Supply Corporation</t>
  </si>
  <si>
    <t>http://www.bolivarwatersc.com/Rates.aspx</t>
  </si>
  <si>
    <t>Denton County</t>
  </si>
  <si>
    <t>Brushy Creek Water Supply Corporation</t>
  </si>
  <si>
    <t>https://brushycreekwsc.org/rates-and-policies</t>
  </si>
  <si>
    <t>Chalk Bluff Water Supply Corporation</t>
  </si>
  <si>
    <t>https://www.chalkbluffwsc.myruralwater.com/rates-and-policies</t>
  </si>
  <si>
    <t>McLennan County</t>
  </si>
  <si>
    <t>Chalk Hill Special Utility District</t>
  </si>
  <si>
    <t>http://chalkhillsud.com/rates__fees</t>
  </si>
  <si>
    <t>Rusk County</t>
  </si>
  <si>
    <t>don't believe service charge includes first 10,000 gal</t>
  </si>
  <si>
    <t>Charterwood Municipal Utility District</t>
  </si>
  <si>
    <t>https://www.charterwoodmud.com/resources/#documents</t>
  </si>
  <si>
    <t>Cimarron Municipal Utility District</t>
  </si>
  <si>
    <t>https://cimarronmud.com/public-docs/</t>
  </si>
  <si>
    <t>utility uses GW, looked up rate on NHCRWA site; utility also adds 7%</t>
  </si>
  <si>
    <t>utility uses GW, looked up rate on WHCRWA site; utility also adds 710%</t>
  </si>
  <si>
    <t>Bastrop City</t>
  </si>
  <si>
    <t>https://www.cityofbastrop.org/page/Wastewater%20Fees</t>
  </si>
  <si>
    <t>Bullard City</t>
  </si>
  <si>
    <t>https://bullardtexas.net/411/Rates-Fees</t>
  </si>
  <si>
    <t>Comanche City</t>
  </si>
  <si>
    <t>http://www.cityofcomanchetexas.net/Public-Works-Utility.html</t>
  </si>
  <si>
    <t>outside rates are 2x</t>
  </si>
  <si>
    <t>city non-water users pay flat $41.49 per month</t>
  </si>
  <si>
    <t>https://www.giddings.net/index.asp?SEC=6B467DEB-4FC2-4B19-A79D-391A7C04C4C1&amp;Type=B_BASIC</t>
  </si>
  <si>
    <t>Giddings City</t>
  </si>
  <si>
    <t>add $6 per billing cycle for outside</t>
  </si>
  <si>
    <t>add $5 per billing cycle</t>
  </si>
  <si>
    <t>Hackberry City</t>
  </si>
  <si>
    <t>believe the commercial rate is also residential</t>
  </si>
  <si>
    <t>Roanoke City</t>
  </si>
  <si>
    <t>https://cityofhackberry.net/index.php/ordinances/</t>
  </si>
  <si>
    <t>Ord 258-18</t>
  </si>
  <si>
    <t>https://roanoketexas.com/452/Water-Sewer-Rates</t>
  </si>
  <si>
    <t>res wastewater capped at 10,000 gal</t>
  </si>
  <si>
    <t>Wharton City</t>
  </si>
  <si>
    <t>http://cityofwharton.com/page/public_works</t>
  </si>
  <si>
    <t>Copeville Special Utility District</t>
  </si>
  <si>
    <t>https://www.copevillewater.com/rates-and-policies</t>
  </si>
  <si>
    <t>Eula Water Supply Corporation</t>
  </si>
  <si>
    <t>Callahan County</t>
  </si>
  <si>
    <t>http://www.eulawsc.com/rates.html</t>
  </si>
  <si>
    <t>Fern Bluff Municipal Utility District</t>
  </si>
  <si>
    <t>https://fernbluffmud.org/utilities/water-wastewater-services/</t>
  </si>
  <si>
    <t>Williamson County</t>
  </si>
  <si>
    <t>.05% TCEQ fee</t>
  </si>
  <si>
    <t>stormwater drainage $0.50 per month</t>
  </si>
  <si>
    <t>Fountainhead Municipal Utility District</t>
  </si>
  <si>
    <t>http://www.fountainheadmud.com/water/#rates</t>
  </si>
  <si>
    <t>Hemphill City</t>
  </si>
  <si>
    <t>Kingsbridge Municipal Utility District</t>
  </si>
  <si>
    <t>https://kingsbridgemud.com/public-docs</t>
  </si>
  <si>
    <t>Fort Bend County</t>
  </si>
  <si>
    <t>looked up NFBWA surface water rate; district adds admin cost of $0.03</t>
  </si>
  <si>
    <t>Luella Special Utility District</t>
  </si>
  <si>
    <t>https://www.luellasud.org/rates-and-policies</t>
  </si>
  <si>
    <t>Macbee Special Utility District</t>
  </si>
  <si>
    <t>https://macbeewater.com/</t>
  </si>
  <si>
    <t>Van Zandt County</t>
  </si>
  <si>
    <t>Mayde Creek Municipal Utility District</t>
  </si>
  <si>
    <t>https://www.maydecreekmud.com/rates.html</t>
  </si>
  <si>
    <t>looked up WHCRWA groundwater rate, plus 10% district fee</t>
  </si>
  <si>
    <t>North Hunt Special Utility District</t>
  </si>
  <si>
    <t>Hunt County</t>
  </si>
  <si>
    <t>https://northhuntsud.ruralwaterusa.com/rates-and-policies</t>
  </si>
  <si>
    <t>Oak Hills Water Supply Corporation</t>
  </si>
  <si>
    <t>https://www.oakhillswsc.com/rates-and-policies</t>
  </si>
  <si>
    <t>Wilson County</t>
  </si>
  <si>
    <t>Ramey Water Supply Corporation</t>
  </si>
  <si>
    <t>https://rameywatersupply.com/resources/rates-policies/</t>
  </si>
  <si>
    <t>Wood County</t>
  </si>
  <si>
    <t>Riverside Special Utility District</t>
  </si>
  <si>
    <t>Riverside City</t>
  </si>
  <si>
    <t>https://riversidewatersupply.com/rates-and-policies</t>
  </si>
  <si>
    <t>Sunko Water Supply Corporation</t>
  </si>
  <si>
    <t>https://sunkowsc.ruralwaterusa.com/documents/273/2018_RATES_AND_FEES.pdf</t>
  </si>
  <si>
    <t>West Gregg Special Utility District</t>
  </si>
  <si>
    <t>https://www.westgreggsud.com/rates-and-policies</t>
  </si>
  <si>
    <t>Gregg County</t>
  </si>
  <si>
    <t>Yancey Water Supply Corporation</t>
  </si>
  <si>
    <t>https://www.yanceywater.com/rates-and-policies</t>
  </si>
  <si>
    <t>Yancey City</t>
  </si>
  <si>
    <t>Stage I rates</t>
  </si>
  <si>
    <t>EAA_surcharge</t>
  </si>
  <si>
    <t>Deer Creek</t>
  </si>
  <si>
    <t>Lakes of Aledo</t>
  </si>
  <si>
    <t>out-of-district builder service is 2x rate of in-district service until land is annexed</t>
  </si>
  <si>
    <t>property_surcharge</t>
  </si>
  <si>
    <t>not sure how to calc, out-of-district charged 40% of appraised value of property</t>
  </si>
  <si>
    <t>not sure how to calc, out-of-district charged 60% of appraised value of property</t>
  </si>
  <si>
    <t>out-of-district builder service is 2x rate of in-district service until land is annexed, check on GIS (inside/outside w Houston)</t>
  </si>
  <si>
    <t>billed based on 8,000 gal avg until winter avg established, assuming avg has been est</t>
  </si>
  <si>
    <t>Balch Springs City</t>
  </si>
  <si>
    <t>https://www.cityofbalchsprings.com/DocumentCenter/View/3279/Oct2020_proposed-rate-plan-based-on-2017-rate-study</t>
  </si>
  <si>
    <t>offers reduced rate, not sure if low income</t>
  </si>
  <si>
    <t>https://www.jonahwater.com/documents/954/New_Cust._Information_Siena.pdf</t>
  </si>
  <si>
    <t>https://www.jonahwater.com/rates-and-policies</t>
  </si>
  <si>
    <t>Wellborn Special Utility District</t>
  </si>
  <si>
    <t>https://www.wellbornsud.com/rates-and-policies</t>
  </si>
  <si>
    <t>Walnut Creek Special Utility District</t>
  </si>
  <si>
    <t>https://walnutcreeksud.org/water-rates-1</t>
  </si>
  <si>
    <t>Parker County</t>
  </si>
  <si>
    <t>could be septic or sewer by Springtown</t>
  </si>
  <si>
    <t>Denison City</t>
  </si>
  <si>
    <t>https://www.cityofdenison.com/utilities/page/utility-rates</t>
  </si>
  <si>
    <t>Kerrville City</t>
  </si>
  <si>
    <t>https://www.kerrvilletx.gov/1004/Deposits-Fees</t>
  </si>
  <si>
    <t>outside rates are 1.5x</t>
  </si>
  <si>
    <t>based on avg consumption Dec-Feb or $30.92 flat rate without history - assume 4,000 gal avg</t>
  </si>
  <si>
    <t>Belton City</t>
  </si>
  <si>
    <t>https://www.beltontexas.gov/departments/utility_billing/location_and_payment.php</t>
  </si>
  <si>
    <t>usage capped at 15,000 gal</t>
  </si>
  <si>
    <t>Acton Municipal Utility District</t>
  </si>
  <si>
    <t>https://www.amud.com/rates</t>
  </si>
  <si>
    <t>Granbury City</t>
  </si>
  <si>
    <t>8,000 gal cap based on winter avg</t>
  </si>
  <si>
    <t>Bridgestone Municipal Utility District</t>
  </si>
  <si>
    <t>https://www.bridgestonemud.com/resource-center/</t>
  </si>
  <si>
    <t>not adding NHCRWA fee because Board determines amount necessary to fully fund District's pmt obligations</t>
  </si>
  <si>
    <t>Celina City</t>
  </si>
  <si>
    <t>https://www.celina-tx.gov/1341/Understanding-My-Water-Sewer-Bill</t>
  </si>
  <si>
    <t>stories</t>
  </si>
  <si>
    <t>Terrell City</t>
  </si>
  <si>
    <t>https://www.cityofterrell.org/services/utilities/utility-billing-water-accounts/</t>
  </si>
  <si>
    <t>based on Dec-Feb avg</t>
  </si>
  <si>
    <t>Cibolo City</t>
  </si>
  <si>
    <t>https://www.cibolotx.gov/125/Residential-Rates</t>
  </si>
  <si>
    <t>lp</t>
  </si>
  <si>
    <t>aislinn</t>
  </si>
  <si>
    <t>onsite sewer only - no public systems</t>
  </si>
  <si>
    <t>updated</t>
  </si>
  <si>
    <t>Homeowners</t>
  </si>
  <si>
    <t>Assume septic sewers only because location is so rural</t>
  </si>
  <si>
    <t>located near Gardendale, but they don't seem to have a utility. Assume septic.</t>
  </si>
  <si>
    <t>No sewer -assume septic</t>
  </si>
  <si>
    <t>The rates were entered wrong. Updated</t>
  </si>
  <si>
    <t>probably septic - outside of Mont Belvieu but they have their own water department so probably don't serve this area</t>
  </si>
  <si>
    <t>described as a ghost town so guessing septic</t>
  </si>
  <si>
    <t>small, unincorporated - guessing sewer</t>
  </si>
  <si>
    <t>septic systems</t>
  </si>
  <si>
    <t>Anetta Town</t>
  </si>
  <si>
    <t>year</t>
  </si>
  <si>
    <t>month</t>
  </si>
  <si>
    <t>day</t>
  </si>
  <si>
    <t>last_updated</t>
  </si>
  <si>
    <t>analyst</t>
  </si>
  <si>
    <t>TX1300001</t>
  </si>
  <si>
    <t>Boerne City</t>
  </si>
  <si>
    <t>https://www.ci.boerne.tx.us/271/Rates</t>
  </si>
  <si>
    <t>https://www.ci.boerne.tx.us/CivicAlerts.aspx?AID=1032</t>
  </si>
  <si>
    <t>TX2390001</t>
  </si>
  <si>
    <t>Brenham City</t>
  </si>
  <si>
    <t>https://www.cityofbrenham.org/city_government/departments/public_utilities/customer_service_billing.php#faq_rz137</t>
  </si>
  <si>
    <t>TX1160029</t>
  </si>
  <si>
    <t>Caddo Basin Special Utility District</t>
  </si>
  <si>
    <t>https://caddobasin.com/rates-and-policies</t>
  </si>
  <si>
    <t>TX1770002</t>
  </si>
  <si>
    <t>Sweetwater City</t>
  </si>
  <si>
    <t>https://www.sweetwatertx.gov/services/fee-schedule</t>
  </si>
  <si>
    <t>TX1110001</t>
  </si>
  <si>
    <t>http://www.granbury.org/19/Utility-Service-Information</t>
  </si>
  <si>
    <t>TX1500012</t>
  </si>
  <si>
    <t>Kingsland Water Supply Corporation</t>
  </si>
  <si>
    <t>Kingsland City</t>
  </si>
  <si>
    <t>https://kingslandwater.org/rates</t>
  </si>
  <si>
    <t>Kingsland Municipal Utility District</t>
  </si>
  <si>
    <t>http://www.kingslandmud.com/Docs_Forms.html</t>
  </si>
  <si>
    <t>no map for Kingsland WSC but the MUD encompasses their HQ; CAP is hardship rate</t>
  </si>
  <si>
    <t>TX1550001</t>
  </si>
  <si>
    <t>Bellmead City</t>
  </si>
  <si>
    <t>https://bellmead.com/finance/page/master-fee-schedule</t>
  </si>
  <si>
    <t>TX1250001</t>
  </si>
  <si>
    <t>Alice City</t>
  </si>
  <si>
    <t>http://www.ci.alice.tx.us/DocumentCenter/</t>
  </si>
  <si>
    <t>TX0200001</t>
  </si>
  <si>
    <t>Alvin City</t>
  </si>
  <si>
    <t>https://www.alvin-tx.gov/page/ub.rates</t>
  </si>
  <si>
    <t>TX0200002</t>
  </si>
  <si>
    <t>Angleton City</t>
  </si>
  <si>
    <t>https://www.angleton.tx.us/DocumentCenter/View/2815/2019-Water-Rates</t>
  </si>
  <si>
    <t>TX0430027</t>
  </si>
  <si>
    <t>Anna City</t>
  </si>
  <si>
    <t>https://www.annatexas.gov/883/Water-Rates</t>
  </si>
  <si>
    <t>TX1070005</t>
  </si>
  <si>
    <t>Athens City</t>
  </si>
  <si>
    <t>https://www.athenstx.gov/how-do-i/water-and-sewer-rates</t>
  </si>
  <si>
    <t>TX1070034</t>
  </si>
  <si>
    <t>Bethel Ash Water Supply Corporation</t>
  </si>
  <si>
    <t>https://www.bethelashwater.com/rates-and-policies</t>
  </si>
  <si>
    <t>assuming Athens City provides sewr</t>
  </si>
  <si>
    <t>TX1100002</t>
  </si>
  <si>
    <t>Levelland City</t>
  </si>
  <si>
    <t>https://www.levellandtexas.org/154/Utility-Rates</t>
  </si>
  <si>
    <t>TX0880011</t>
  </si>
  <si>
    <t>Goliad County Water Supply Corporation - Berclair</t>
  </si>
  <si>
    <t>https://www.sariverauthority.org/services/utilities/goliad-county-water-supply-corporation</t>
  </si>
  <si>
    <t>believe its septic</t>
  </si>
  <si>
    <t>TX0880012</t>
  </si>
  <si>
    <t>Goliad County Water Supply Corporation - La Bahia</t>
  </si>
  <si>
    <t>TX2460027</t>
  </si>
  <si>
    <t>High Gabriel Water Supply Corporation</t>
  </si>
  <si>
    <t>https://www.highgabrielwsc.com/schedule.htm</t>
  </si>
  <si>
    <t>believe it's septic</t>
  </si>
  <si>
    <t>TX0180031</t>
  </si>
  <si>
    <t>King Creek Water Supply Corporation</t>
  </si>
  <si>
    <t>https://kcwsc.com/rates-and-policies</t>
  </si>
  <si>
    <t>TX0610113</t>
  </si>
  <si>
    <t>Red Rock Water Supply Corporation</t>
  </si>
  <si>
    <t>https://www.red-rock-wsc.com/services</t>
  </si>
  <si>
    <t>TX1270001</t>
  </si>
  <si>
    <t>Anson City</t>
  </si>
  <si>
    <t>https://z2.franklinlegal.net/franklin/Z2Browser2.html?showset=ansonset</t>
  </si>
  <si>
    <t>TX0050001</t>
  </si>
  <si>
    <t>https://z2codes.franklinlegal.net/franklin/Z2Browser2.html?showset=archerset</t>
  </si>
  <si>
    <t>TX0610001</t>
  </si>
  <si>
    <t>https://www.aubreytx.gov/utility</t>
  </si>
  <si>
    <t>TX0100012</t>
  </si>
  <si>
    <t>https://www.cityofbandera.org/2154/Utilities</t>
  </si>
  <si>
    <t>TX0250001</t>
  </si>
  <si>
    <t>https://z2.franklinlegal.net/franklin/Z2Browser2.html?showset=bangsset</t>
  </si>
  <si>
    <t>haul_surcharge</t>
  </si>
  <si>
    <t>update_bill</t>
  </si>
  <si>
    <t>Archer City</t>
  </si>
  <si>
    <t>Aubrey City</t>
  </si>
  <si>
    <t>Bandera City</t>
  </si>
  <si>
    <t>Bangs City</t>
  </si>
  <si>
    <t>Alamo City</t>
  </si>
  <si>
    <t>lauren</t>
  </si>
  <si>
    <t>TX1080001</t>
  </si>
  <si>
    <t>https://alamotexas.org/government/departments/utilities/</t>
  </si>
  <si>
    <t>There is another Alamo City</t>
  </si>
  <si>
    <t>TX1080002</t>
  </si>
  <si>
    <t>TX1080005</t>
  </si>
  <si>
    <t>TX1080007</t>
  </si>
  <si>
    <t>TX0020001</t>
  </si>
  <si>
    <t>Andrews City</t>
  </si>
  <si>
    <t>http://www.cityofandrews.org/document_center/Master%20Fee%20Schedule.pdf</t>
  </si>
  <si>
    <t>TX1080011</t>
  </si>
  <si>
    <t>Weslaco City</t>
  </si>
  <si>
    <t>Water System Name</t>
  </si>
  <si>
    <t>County(s) Served</t>
  </si>
  <si>
    <t>City(s) Served</t>
  </si>
  <si>
    <t>Population Served</t>
  </si>
  <si>
    <t>Primary Water Source Type</t>
  </si>
  <si>
    <t>Water System ID</t>
  </si>
  <si>
    <t>Website</t>
  </si>
  <si>
    <t>Notes</t>
  </si>
  <si>
    <t>Rates Entered?</t>
  </si>
  <si>
    <t>CITY OF ODESSA</t>
  </si>
  <si>
    <t>ECTOR</t>
  </si>
  <si>
    <t>NOT REPORTED</t>
  </si>
  <si>
    <t>Surface water</t>
  </si>
  <si>
    <t>x</t>
  </si>
  <si>
    <t>already have</t>
  </si>
  <si>
    <t>CITY OF TEMPLE</t>
  </si>
  <si>
    <t>BELL</t>
  </si>
  <si>
    <t>CITY OF EDINBURG</t>
  </si>
  <si>
    <t>HIDALGO</t>
  </si>
  <si>
    <t>CITY OF BRYAN</t>
  </si>
  <si>
    <t>BRAZOS</t>
  </si>
  <si>
    <t>Ground water</t>
  </si>
  <si>
    <t>CITY OF SUGAR LAND</t>
  </si>
  <si>
    <t>FORT BEND</t>
  </si>
  <si>
    <t>CITY OF LONGVIEW</t>
  </si>
  <si>
    <t>GREGG</t>
  </si>
  <si>
    <t>CITY OF PHARR</t>
  </si>
  <si>
    <t>CITY OF MISSION</t>
  </si>
  <si>
    <t>CITY OF BAYTOWN</t>
  </si>
  <si>
    <t>HARRIS</t>
  </si>
  <si>
    <t>Surface water purchased</t>
  </si>
  <si>
    <t>CITY OF CONROE</t>
  </si>
  <si>
    <t>MONTGOMERY</t>
  </si>
  <si>
    <t>CITY OF MANSFIELD</t>
  </si>
  <si>
    <t>TARRANT</t>
  </si>
  <si>
    <t>CITY OF NORTH RICHLAND HILLS</t>
  </si>
  <si>
    <t>CITY OF SAN MARCOS</t>
  </si>
  <si>
    <t>HAYS</t>
  </si>
  <si>
    <t>CITY OF VICTORIA</t>
  </si>
  <si>
    <t>VICTORIA</t>
  </si>
  <si>
    <t>CITY OF CEDAR PARK</t>
  </si>
  <si>
    <t>WILLIAMSON</t>
  </si>
  <si>
    <t>CITY OF ROWLETT</t>
  </si>
  <si>
    <t>DALLAS</t>
  </si>
  <si>
    <t>CITY OF DESOTO</t>
  </si>
  <si>
    <t>CITY OF GALVESTON</t>
  </si>
  <si>
    <t>GALVESTON</t>
  </si>
  <si>
    <t>AGUA SUD</t>
  </si>
  <si>
    <t>CITY OF BEDFORD</t>
  </si>
  <si>
    <t>CITY OF ALICE</t>
  </si>
  <si>
    <t>JIM WELLS</t>
  </si>
  <si>
    <t>http://www.ci.alice.tx.us/DocumentCenter/View/1516/UTILITY-BILLING-Fee-Schedule-2019-2020-ORD-2112?bidId=</t>
  </si>
  <si>
    <t>CITY OF GRANBURY</t>
  </si>
  <si>
    <t>HOOD</t>
  </si>
  <si>
    <t>http://www.granbury.org/DocumentCenter/View/6061/Utility-Rate-Structure?bidId=</t>
  </si>
  <si>
    <t>CITY OF ANGLETON</t>
  </si>
  <si>
    <t>BRAZORIA</t>
  </si>
  <si>
    <t>https://angleton.tx.us/155/Utility-Billing</t>
  </si>
  <si>
    <t>CITY OF BELLMEAD</t>
  </si>
  <si>
    <t>MCLENNAN</t>
  </si>
  <si>
    <t>CADDO BASIN SUD</t>
  </si>
  <si>
    <t>HUNT</t>
  </si>
  <si>
    <t>KINGSLAND WSC</t>
  </si>
  <si>
    <t>LLANO</t>
  </si>
  <si>
    <t>CITY OF SWEETWATER</t>
  </si>
  <si>
    <t>NOLAN</t>
  </si>
  <si>
    <t>https://sweetwatertexas.net/utilities</t>
  </si>
  <si>
    <t>WALNUT CREEK SUD</t>
  </si>
  <si>
    <t>PARKER</t>
  </si>
  <si>
    <t>CITY OF ALVIN</t>
  </si>
  <si>
    <t>ACTON MUD</t>
  </si>
  <si>
    <t>CITY OF ANNA</t>
  </si>
  <si>
    <t>COLLIN</t>
  </si>
  <si>
    <t>CITY OF ATHENS</t>
  </si>
  <si>
    <t>HENDERSON</t>
  </si>
  <si>
    <t>CITY OF BELTON</t>
  </si>
  <si>
    <t>BRIDGESTONE MUD</t>
  </si>
  <si>
    <t>CITY OF CELINA</t>
  </si>
  <si>
    <t>CITY OF BOERNE</t>
  </si>
  <si>
    <t>KENDALL</t>
  </si>
  <si>
    <t>CITY OF CIBOLO</t>
  </si>
  <si>
    <t>GUADALUPE</t>
  </si>
  <si>
    <t>CITY OF BALCH SPRINGS</t>
  </si>
  <si>
    <t>CITY OF BRENHAM</t>
  </si>
  <si>
    <t>WASHINGTON</t>
  </si>
  <si>
    <t>CITY OF DENISON</t>
  </si>
  <si>
    <t>GRAYSON</t>
  </si>
  <si>
    <t>CITY OF TERRELL</t>
  </si>
  <si>
    <t>KAUFMAN</t>
  </si>
  <si>
    <t>JONAH WATER SUD</t>
  </si>
  <si>
    <t>CITY OF KERRVILLE</t>
  </si>
  <si>
    <t>KERR</t>
  </si>
  <si>
    <t>CITY OF LEVELLAND</t>
  </si>
  <si>
    <t>HOCKLEY</t>
  </si>
  <si>
    <t>WELLBORN SUD</t>
  </si>
  <si>
    <t>CITY OF ALAMO</t>
  </si>
  <si>
    <t>CITY OF ANDREWS</t>
  </si>
  <si>
    <t>ANDREWS</t>
  </si>
  <si>
    <t>TEXARKANA WATER UTILITIES</t>
  </si>
  <si>
    <t>BOWIE</t>
  </si>
  <si>
    <t>CITY OF WESLACO</t>
  </si>
  <si>
    <t>CITY OF CONVERSE</t>
  </si>
  <si>
    <t>BEXAR</t>
  </si>
  <si>
    <t>TX0150047</t>
  </si>
  <si>
    <t>CITY OF HUTTO</t>
  </si>
  <si>
    <t>TX2460007</t>
  </si>
  <si>
    <t>CITY OF SEAGOVILLE</t>
  </si>
  <si>
    <t>TX0570016</t>
  </si>
  <si>
    <t>EAST BIGGS WATER SYSTEM</t>
  </si>
  <si>
    <t>EL PASO</t>
  </si>
  <si>
    <t>TX0710187</t>
  </si>
  <si>
    <t>CITY OF CROWLEY</t>
  </si>
  <si>
    <t>TX2200034</t>
  </si>
  <si>
    <t>EAST FORK SUD</t>
  </si>
  <si>
    <t>TX0430033</t>
  </si>
  <si>
    <t>MONTGOMERY TRACE WATER SYSTEM</t>
  </si>
  <si>
    <t>TX1700638</t>
  </si>
  <si>
    <t>CITY OF BUDA</t>
  </si>
  <si>
    <t>TX1050012</t>
  </si>
  <si>
    <t>CITY OF MABANK</t>
  </si>
  <si>
    <t>TX1290005</t>
  </si>
  <si>
    <t>CITY OF VERNON</t>
  </si>
  <si>
    <t>WILBARGER</t>
  </si>
  <si>
    <t>TX2440001</t>
  </si>
  <si>
    <t>CITY OF SNYDER</t>
  </si>
  <si>
    <t>SCURRY</t>
  </si>
  <si>
    <t>TX2080001</t>
  </si>
  <si>
    <t>CITY OF JACINTO CITY</t>
  </si>
  <si>
    <t>TX1010015</t>
  </si>
  <si>
    <t>CITY OF BONHAM</t>
  </si>
  <si>
    <t>FANNIN</t>
  </si>
  <si>
    <t>TX0740001</t>
  </si>
  <si>
    <t>AQUA WSC</t>
  </si>
  <si>
    <t>BASTROP</t>
  </si>
  <si>
    <t>ATASCOSA RURAL WSC</t>
  </si>
  <si>
    <t>TX0150040</t>
  </si>
  <si>
    <t>BENBROOK WATER AUTHORITY</t>
  </si>
  <si>
    <t>TX2200029</t>
  </si>
  <si>
    <t>BENTON CITY WSC</t>
  </si>
  <si>
    <t>MEDINA</t>
  </si>
  <si>
    <t>TX1630034</t>
  </si>
  <si>
    <t>BETHESDA WSC</t>
  </si>
  <si>
    <t>JOHNSON</t>
  </si>
  <si>
    <t>TX1260017</t>
  </si>
  <si>
    <t>BI COUNTY WSC 1</t>
  </si>
  <si>
    <t>CAMP</t>
  </si>
  <si>
    <t>TX0320002</t>
  </si>
  <si>
    <t>BOLIVAR PENINSULA SUD</t>
  </si>
  <si>
    <t>TX0840044</t>
  </si>
  <si>
    <t>BORGER MUNICIPAL WATER SYSTEM</t>
  </si>
  <si>
    <t>HUTCHINSON</t>
  </si>
  <si>
    <t>TX1170001</t>
  </si>
  <si>
    <t>BROOKESMITH SPECIAL UTILITY DISTRICT</t>
  </si>
  <si>
    <t>BROWN</t>
  </si>
  <si>
    <t>TX0250004</t>
  </si>
  <si>
    <t>BRUSHY CREEK MUD</t>
  </si>
  <si>
    <t>TX2460061</t>
  </si>
  <si>
    <t>CANYON MUNICIPAL WATER SYSTEM</t>
  </si>
  <si>
    <t>RANDALL</t>
  </si>
  <si>
    <t>TX1910001</t>
  </si>
  <si>
    <t>CASH SUD</t>
  </si>
  <si>
    <t>TX1160018</t>
  </si>
  <si>
    <t>CITY OF AZLE</t>
  </si>
  <si>
    <t>TX2200002</t>
  </si>
  <si>
    <t>CITY OF BAY CITY</t>
  </si>
  <si>
    <t>MATAGORDA</t>
  </si>
  <si>
    <t>TX1610001</t>
  </si>
  <si>
    <t>CITY OF BEEVILLE</t>
  </si>
  <si>
    <t>BEE</t>
  </si>
  <si>
    <t>TX0130001</t>
  </si>
  <si>
    <t>CITY OF BELLAIRE</t>
  </si>
  <si>
    <t>TX1010004</t>
  </si>
  <si>
    <t>CITY OF BIG SPRING</t>
  </si>
  <si>
    <t>HOWARD</t>
  </si>
  <si>
    <t>TX1140001</t>
  </si>
  <si>
    <t>CITY OF BROWNWOOD</t>
  </si>
  <si>
    <t>TX0250002</t>
  </si>
  <si>
    <t>CITY OF BURKBURNETT</t>
  </si>
  <si>
    <t>WICHITA</t>
  </si>
  <si>
    <t>TX2430005</t>
  </si>
  <si>
    <t>CITY OF BURLESON</t>
  </si>
  <si>
    <t>CITY OF CEDAR HILL</t>
  </si>
  <si>
    <t>CITY OF CLEBURNE</t>
  </si>
  <si>
    <t>TX1260003</t>
  </si>
  <si>
    <t>CITY OF CLUTE</t>
  </si>
  <si>
    <t>TX0200004</t>
  </si>
  <si>
    <t>CITY OF COLLEYVILLE</t>
  </si>
  <si>
    <t>TX2200043</t>
  </si>
  <si>
    <t>CITY OF COPPELL</t>
  </si>
  <si>
    <t>CITY OF COPPERAS COVE</t>
  </si>
  <si>
    <t>CORYELL</t>
  </si>
  <si>
    <t>TX0500001</t>
  </si>
  <si>
    <t>CITY OF CORINTH</t>
  </si>
  <si>
    <t>DENTON</t>
  </si>
  <si>
    <t>TX0610065</t>
  </si>
  <si>
    <t>CITY OF CORSICANA</t>
  </si>
  <si>
    <t>NAVARRO</t>
  </si>
  <si>
    <t>TX1750002</t>
  </si>
  <si>
    <t>CITY OF DEER PARK</t>
  </si>
  <si>
    <t>TX1010007</t>
  </si>
  <si>
    <t>CITY OF DONNA</t>
  </si>
  <si>
    <t>CITY OF DUMAS</t>
  </si>
  <si>
    <t>MOORE</t>
  </si>
  <si>
    <t>TX1710001</t>
  </si>
  <si>
    <t>CITY OF DUNCANVILLE</t>
  </si>
  <si>
    <t>CITY OF EAGLE PASS</t>
  </si>
  <si>
    <t>MAVERICK</t>
  </si>
  <si>
    <t>CITY OF EL CAMPO</t>
  </si>
  <si>
    <t>WHARTON</t>
  </si>
  <si>
    <t>TX2410002</t>
  </si>
  <si>
    <t>CITY OF ENNIS</t>
  </si>
  <si>
    <t>ELLIS</t>
  </si>
  <si>
    <t>TX0700001</t>
  </si>
  <si>
    <t>CITY OF EULESS</t>
  </si>
  <si>
    <t>CITY OF FARMERS BRANCH</t>
  </si>
  <si>
    <t>TX0570047</t>
  </si>
  <si>
    <t>CITY OF FATE</t>
  </si>
  <si>
    <t>ROCKWALL</t>
  </si>
  <si>
    <t>CITY OF FOREST HILL</t>
  </si>
  <si>
    <t>TX2200011</t>
  </si>
  <si>
    <t>CITY OF FORNEY</t>
  </si>
  <si>
    <t>TX1290002</t>
  </si>
  <si>
    <t>CITY OF FORT STOCKTON</t>
  </si>
  <si>
    <t>PECOS</t>
  </si>
  <si>
    <t>TX1860001</t>
  </si>
  <si>
    <t>CITY OF FREDERICKSBURG</t>
  </si>
  <si>
    <t>GILLESPIE</t>
  </si>
  <si>
    <t>TX0860001</t>
  </si>
  <si>
    <t>CITY OF FREEPORT</t>
  </si>
  <si>
    <t>TX0200005</t>
  </si>
  <si>
    <t>CITY OF FRIENDSWOOD</t>
  </si>
  <si>
    <t>CITY OF FULSHEAR</t>
  </si>
  <si>
    <t>TX0790133</t>
  </si>
  <si>
    <t>CITY OF GAINESVILLE</t>
  </si>
  <si>
    <t>COOKE</t>
  </si>
  <si>
    <t>TX0490001</t>
  </si>
  <si>
    <t>CITY OF GALENA PARK</t>
  </si>
  <si>
    <t>TX1010009</t>
  </si>
  <si>
    <t>CITY OF GATESVILLE</t>
  </si>
  <si>
    <t>TX0500002</t>
  </si>
  <si>
    <t>CITY OF GLENN HEIGHTS</t>
  </si>
  <si>
    <t>TX0570085</t>
  </si>
  <si>
    <t>CITY OF GRAPEVINE</t>
  </si>
  <si>
    <t>CITY OF GREENVILLE</t>
  </si>
  <si>
    <t>TX1160004</t>
  </si>
  <si>
    <t>CITY OF GROVES</t>
  </si>
  <si>
    <t>JEFFERSON</t>
  </si>
  <si>
    <t>TX1230012</t>
  </si>
  <si>
    <t>CITY OF HALTOM CITY</t>
  </si>
  <si>
    <t>CITY OF HARKER HEIGHTS</t>
  </si>
  <si>
    <t>TX0140023</t>
  </si>
  <si>
    <t>CITY OF HENDERSON</t>
  </si>
  <si>
    <t>RUSK</t>
  </si>
  <si>
    <t>TX2010001</t>
  </si>
  <si>
    <t>CITY OF HEWITT</t>
  </si>
  <si>
    <t>TX1550031</t>
  </si>
  <si>
    <t>CITY OF HIDALGO</t>
  </si>
  <si>
    <t>TX1080021</t>
  </si>
  <si>
    <t>CITY OF HIGHLAND VILLAGE</t>
  </si>
  <si>
    <t>TX0610080</t>
  </si>
  <si>
    <t>CITY OF HORSESHOE BAY</t>
  </si>
  <si>
    <t>TX1500015</t>
  </si>
  <si>
    <t>CITY OF HOUSTON UD 5 - KINGWOOD</t>
  </si>
  <si>
    <t>CITY OF HOUSTON WILLOW CHASE</t>
  </si>
  <si>
    <t>TX1011902</t>
  </si>
  <si>
    <t>CITY OF HUMBLE</t>
  </si>
  <si>
    <t>TX1010014</t>
  </si>
  <si>
    <t>CITY OF HUNTSVILLE</t>
  </si>
  <si>
    <t>WALKER</t>
  </si>
  <si>
    <t>CITY OF HURST</t>
  </si>
  <si>
    <t>CITY OF JACKSONVILLE</t>
  </si>
  <si>
    <t>CHEROKEE</t>
  </si>
  <si>
    <t>TX0370002</t>
  </si>
  <si>
    <t>CITY OF JASPER</t>
  </si>
  <si>
    <t>JASPER</t>
  </si>
  <si>
    <t>TX1210001</t>
  </si>
  <si>
    <t>CITY OF KATY</t>
  </si>
  <si>
    <t>TX1010017</t>
  </si>
  <si>
    <t>CITY OF KELLER</t>
  </si>
  <si>
    <t>CITY OF KILGORE</t>
  </si>
  <si>
    <t>TX0920003</t>
  </si>
  <si>
    <t>CITY OF KINGSVILLE</t>
  </si>
  <si>
    <t>KLEBERG</t>
  </si>
  <si>
    <t>TX1370001</t>
  </si>
  <si>
    <t>CITY OF KYLE</t>
  </si>
  <si>
    <t>TX1050002</t>
  </si>
  <si>
    <t>CITY OF LA MARQUE</t>
  </si>
  <si>
    <t>TX0840006</t>
  </si>
  <si>
    <t>CITY OF LA PORTE</t>
  </si>
  <si>
    <t>TX1010018</t>
  </si>
  <si>
    <t>CITY OF LAKE JACKSON</t>
  </si>
  <si>
    <t>TX0200006</t>
  </si>
  <si>
    <t>CITY OF LANCASTER</t>
  </si>
  <si>
    <t>CITY OF LEANDER</t>
  </si>
  <si>
    <t>CITY OF LIVINGSTON</t>
  </si>
  <si>
    <t>POLK</t>
  </si>
  <si>
    <t>TX1870002</t>
  </si>
  <si>
    <t>CITY OF LOCKHART</t>
  </si>
  <si>
    <t>CALDWELL</t>
  </si>
  <si>
    <t>TX0280001</t>
  </si>
  <si>
    <t>CITY OF LUFKIN</t>
  </si>
  <si>
    <t>ANGELINA</t>
  </si>
  <si>
    <t>CITY OF MANOR</t>
  </si>
  <si>
    <t>TRAVIS</t>
  </si>
  <si>
    <t>TX2270002</t>
  </si>
  <si>
    <t>CITY OF MARSHALL</t>
  </si>
  <si>
    <t>HARRISON</t>
  </si>
  <si>
    <t>TX1020002</t>
  </si>
  <si>
    <t>CITY OF MELISSA</t>
  </si>
  <si>
    <t>TX0430040</t>
  </si>
  <si>
    <t>CITY OF MERCEDES</t>
  </si>
  <si>
    <t>CITY OF MIDLOTHIAN</t>
  </si>
  <si>
    <t>TX0700005</t>
  </si>
  <si>
    <t>CITY OF MINERAL WELLS</t>
  </si>
  <si>
    <t>PALO PINTO</t>
  </si>
  <si>
    <t>TX1820001</t>
  </si>
  <si>
    <t>CITY OF MOUNT PLEASANT</t>
  </si>
  <si>
    <t>TITUS</t>
  </si>
  <si>
    <t>TX2250001</t>
  </si>
  <si>
    <t>CITY OF MURPHY</t>
  </si>
  <si>
    <t>TX0430042</t>
  </si>
  <si>
    <t>CITY OF NACOGDOCHES</t>
  </si>
  <si>
    <t>NACOGDOCHES</t>
  </si>
  <si>
    <t>CITY OF NEDERLAND</t>
  </si>
  <si>
    <t>TX1230006</t>
  </si>
  <si>
    <t>CITY OF ORANGE</t>
  </si>
  <si>
    <t>ORANGE</t>
  </si>
  <si>
    <t>TX1810004</t>
  </si>
  <si>
    <t>CITY OF PALESTINE</t>
  </si>
  <si>
    <t>ANDERSON</t>
  </si>
  <si>
    <t>TX0010001</t>
  </si>
  <si>
    <t>CITY OF PAMPA</t>
  </si>
  <si>
    <t>GRAY</t>
  </si>
  <si>
    <t>TX0900003</t>
  </si>
  <si>
    <t>CITY OF PARIS</t>
  </si>
  <si>
    <t>LAMAR</t>
  </si>
  <si>
    <t>TX1390002</t>
  </si>
  <si>
    <t>CITY OF PECOS</t>
  </si>
  <si>
    <t>REEVES</t>
  </si>
  <si>
    <t>TX1950001</t>
  </si>
  <si>
    <t>CITY OF PFLUGERVILLE</t>
  </si>
  <si>
    <t>TX2270014</t>
  </si>
  <si>
    <t>CITY OF PLEASANTON</t>
  </si>
  <si>
    <t>ATASCOSA</t>
  </si>
  <si>
    <t>TX0070003</t>
  </si>
  <si>
    <t>CITY OF PORT ARTHUR</t>
  </si>
  <si>
    <t>CITY OF PORT LAVACA</t>
  </si>
  <si>
    <t>CALHOUN</t>
  </si>
  <si>
    <t>TX0290002</t>
  </si>
  <si>
    <t>CITY OF PORT NECHES</t>
  </si>
  <si>
    <t>TX1230010</t>
  </si>
  <si>
    <t>CITY OF PORTLAND</t>
  </si>
  <si>
    <t>SAN PATRICIO</t>
  </si>
  <si>
    <t>TX2050005</t>
  </si>
  <si>
    <t>CITY OF PRINCETON</t>
  </si>
  <si>
    <t>TX0430008</t>
  </si>
  <si>
    <t>CITY OF RAYMONDVILLE</t>
  </si>
  <si>
    <t>WILLACY</t>
  </si>
  <si>
    <t>TX2450001</t>
  </si>
  <si>
    <t>CITY OF RED OAK</t>
  </si>
  <si>
    <t>TX0700031</t>
  </si>
  <si>
    <t>CITY OF RICHMOND</t>
  </si>
  <si>
    <t>TX0790023</t>
  </si>
  <si>
    <t>CITY OF RIO GRANDE CITY</t>
  </si>
  <si>
    <t>STARR</t>
  </si>
  <si>
    <t>TX2140018</t>
  </si>
  <si>
    <t>CITY OF ROBINSON</t>
  </si>
  <si>
    <t>TX1550010</t>
  </si>
  <si>
    <t>CITY OF ROCKPORT</t>
  </si>
  <si>
    <t>ARANSAS</t>
  </si>
  <si>
    <t>TX0040002</t>
  </si>
  <si>
    <t>CITY OF ROCKWALL</t>
  </si>
  <si>
    <t>CITY OF ROMA</t>
  </si>
  <si>
    <t>TX2140007</t>
  </si>
  <si>
    <t>CITY OF ROSENBERG</t>
  </si>
  <si>
    <t>CITY OF ROYSE CITY</t>
  </si>
  <si>
    <t>TX1990002</t>
  </si>
  <si>
    <t>CITY OF SACHSE</t>
  </si>
  <si>
    <t>TX0570057</t>
  </si>
  <si>
    <t>CITY OF SAGINAW</t>
  </si>
  <si>
    <t>TX2200023</t>
  </si>
  <si>
    <t>CITY OF SAN BENITO</t>
  </si>
  <si>
    <t>CAMERON</t>
  </si>
  <si>
    <t>TX0310007</t>
  </si>
  <si>
    <t>CITY OF SAN JUAN</t>
  </si>
  <si>
    <t>TX1080010</t>
  </si>
  <si>
    <t>CITY OF SCHERTZ</t>
  </si>
  <si>
    <t>CITY OF SEABROOK</t>
  </si>
  <si>
    <t>TX1010062</t>
  </si>
  <si>
    <t>CITY OF SEGUIN</t>
  </si>
  <si>
    <t>TX0940002</t>
  </si>
  <si>
    <t>CITY OF SELMA</t>
  </si>
  <si>
    <t>TX0150492</t>
  </si>
  <si>
    <t>CITY OF SHERMAN</t>
  </si>
  <si>
    <t>CITY OF SOUTH HOUSTON</t>
  </si>
  <si>
    <t>TX1010294</t>
  </si>
  <si>
    <t>CITY OF SOUTHLAKE</t>
  </si>
  <si>
    <t>TX2200075</t>
  </si>
  <si>
    <t>CITY OF STEPHENVILLE</t>
  </si>
  <si>
    <t>ERATH</t>
  </si>
  <si>
    <t>TX0720002</t>
  </si>
  <si>
    <t>CITY OF SUGAR LAND - GREATWOOD</t>
  </si>
  <si>
    <t>TX0790296</t>
  </si>
  <si>
    <t>CITY OF SUGAR LAND - NEW TERRITORY</t>
  </si>
  <si>
    <t>TX0790253</t>
  </si>
  <si>
    <t>CITY OF SULPHUR SPRINGS</t>
  </si>
  <si>
    <t>HOPKINS</t>
  </si>
  <si>
    <t>TX1120002</t>
  </si>
  <si>
    <t>CITY OF TAYLOR</t>
  </si>
  <si>
    <t>TX2460004</t>
  </si>
  <si>
    <t>CITY OF TEXAS CITY</t>
  </si>
  <si>
    <t>CITY OF THE COLONY</t>
  </si>
  <si>
    <t>CITY OF TOMBALL</t>
  </si>
  <si>
    <t>TX1010026</t>
  </si>
  <si>
    <t>CITY OF UNIVERSAL CITY</t>
  </si>
  <si>
    <t>TX0150009</t>
  </si>
  <si>
    <t>CITY OF UNIVERSITY PARK</t>
  </si>
  <si>
    <t>TX0570061</t>
  </si>
  <si>
    <t>CITY OF UVALDE</t>
  </si>
  <si>
    <t>UVALDE</t>
  </si>
  <si>
    <t>TX2320002</t>
  </si>
  <si>
    <t>CITY OF WATAUGA</t>
  </si>
  <si>
    <t>TX2200328</t>
  </si>
  <si>
    <t>CITY OF WAXAHACHIE</t>
  </si>
  <si>
    <t>CITY OF WEATHERFORD</t>
  </si>
  <si>
    <t>TX1840005</t>
  </si>
  <si>
    <t>CITY OF WEBSTER</t>
  </si>
  <si>
    <t>TX1010226</t>
  </si>
  <si>
    <t>CITY OF WEST UNIVERSITY PLACE</t>
  </si>
  <si>
    <t>TX1010027</t>
  </si>
  <si>
    <t>CITY OF WHITE SETTLEMENT</t>
  </si>
  <si>
    <t>TX2200081</t>
  </si>
  <si>
    <t>CITY OF WYLIE</t>
  </si>
  <si>
    <t>CLEAR BROOK CITY MUD</t>
  </si>
  <si>
    <t>TX1010418</t>
  </si>
  <si>
    <t>CLEAR LAKE CITY WATER AUTHORITY</t>
  </si>
  <si>
    <t>CLWSC CANYON LAKE SHORES</t>
  </si>
  <si>
    <t>COMAL</t>
  </si>
  <si>
    <t>TX0460019</t>
  </si>
  <si>
    <t>CNP UTILITY DISTRICT</t>
  </si>
  <si>
    <t>TX1010429</t>
  </si>
  <si>
    <t>CRYSTAL CLEAR SUD</t>
  </si>
  <si>
    <t>TX0940015</t>
  </si>
  <si>
    <t>CYPRESS HILL MUD 1</t>
  </si>
  <si>
    <t>TX1012378</t>
  </si>
  <si>
    <t>CYPRESS SPRINGS SUD N PLANT 1 AND NE PLA</t>
  </si>
  <si>
    <t>FRANKLIN</t>
  </si>
  <si>
    <t>TX0800003</t>
  </si>
  <si>
    <t>DEL RIO UTILITIES COMMISSION</t>
  </si>
  <si>
    <t>VAL VERDE</t>
  </si>
  <si>
    <t>Groundwater under influence of surface water</t>
  </si>
  <si>
    <t>DENTON COUNTY FWSD 1-A CASTLE HILLS</t>
  </si>
  <si>
    <t>TX0610264</t>
  </si>
  <si>
    <t>DENTON COUNTY FWSD 7 LANTANA</t>
  </si>
  <si>
    <t>TX0610228</t>
  </si>
  <si>
    <t>EAST CEDAR CREEK FWSD BROOKSHIRE</t>
  </si>
  <si>
    <t>TX1070167</t>
  </si>
  <si>
    <t>EAST CENTRAL SUD</t>
  </si>
  <si>
    <t>TX0150138</t>
  </si>
  <si>
    <t>EAST RIO HONDO WSC</t>
  </si>
  <si>
    <t>TX0310096</t>
  </si>
  <si>
    <t>ECTOR COUNTY UTILITY DISTRICT</t>
  </si>
  <si>
    <t>TX0680235</t>
  </si>
  <si>
    <t>FORT BEND COUNTY MUD 23</t>
  </si>
  <si>
    <t>TX0790237</t>
  </si>
  <si>
    <t>FORT BEND COUNTY MUD 25</t>
  </si>
  <si>
    <t>TX0790130</t>
  </si>
  <si>
    <t>FORT BEND COUNTY WCID 2</t>
  </si>
  <si>
    <t>FORT BLISS MAIN POST AREA</t>
  </si>
  <si>
    <t>TX0710020</t>
  </si>
  <si>
    <t>GALVESTON COUNTY WCID 1</t>
  </si>
  <si>
    <t>TX0840001</t>
  </si>
  <si>
    <t>GOFORTH SUD</t>
  </si>
  <si>
    <t>TX1050019</t>
  </si>
  <si>
    <t>GREEN VALLEY SUD</t>
  </si>
  <si>
    <t>TX0940020</t>
  </si>
  <si>
    <t>HARLINGEN WATER WORKS SYSTEM</t>
  </si>
  <si>
    <t>HARRIS COUNTY FWSD 51</t>
  </si>
  <si>
    <t>TX1010238</t>
  </si>
  <si>
    <t>HARRIS COUNTY FWSD 61</t>
  </si>
  <si>
    <t>TX1010237</t>
  </si>
  <si>
    <t>HARRIS COUNTY MUD 102</t>
  </si>
  <si>
    <t>TX1010503</t>
  </si>
  <si>
    <t>HARRIS COUNTY MUD 120</t>
  </si>
  <si>
    <t>TX1010774</t>
  </si>
  <si>
    <t>HARRIS COUNTY MUD 157</t>
  </si>
  <si>
    <t>TX1011430</t>
  </si>
  <si>
    <t>HARRIS COUNTY MUD 165</t>
  </si>
  <si>
    <t>TX1012187</t>
  </si>
  <si>
    <t>HARRIS COUNTY MUD 167</t>
  </si>
  <si>
    <t>TX1012842</t>
  </si>
  <si>
    <t>HARRIS COUNTY MUD 168</t>
  </si>
  <si>
    <t>TX1011783</t>
  </si>
  <si>
    <t>HARRIS COUNTY MUD 200 CRANBROOK</t>
  </si>
  <si>
    <t>HARRIS COUNTY MUD 24</t>
  </si>
  <si>
    <t>TX1010572</t>
  </si>
  <si>
    <t>HARRIS COUNTY MUD 26</t>
  </si>
  <si>
    <t>TX1010715</t>
  </si>
  <si>
    <t>HARRIS COUNTY MUD 53</t>
  </si>
  <si>
    <t>TX1010720</t>
  </si>
  <si>
    <t>HARRIS COUNTY MUD 55 HERITAGE PARK</t>
  </si>
  <si>
    <t>TX1010678</t>
  </si>
  <si>
    <t>HARRIS COUNTY MUD 71</t>
  </si>
  <si>
    <t>TX1011823</t>
  </si>
  <si>
    <t>HARRIS COUNTY MUD 81</t>
  </si>
  <si>
    <t>TX1010581</t>
  </si>
  <si>
    <t>HARRIS COUNTY WCID 21</t>
  </si>
  <si>
    <t>TX1010769</t>
  </si>
  <si>
    <t>HARRIS COUNTY WCID 36</t>
  </si>
  <si>
    <t>TX1010239</t>
  </si>
  <si>
    <t>HARRIS MONTGOMERY COUNTIES MUD 386</t>
  </si>
  <si>
    <t>Ground water purchased</t>
  </si>
  <si>
    <t>TX1013305</t>
  </si>
  <si>
    <t>HEREFORD MUNICIPAL WATER SYSTEM</t>
  </si>
  <si>
    <t>DEAF SMITH</t>
  </si>
  <si>
    <t>TX0590001</t>
  </si>
  <si>
    <t>HORIZON REGIONAL MUD</t>
  </si>
  <si>
    <t>TX0710005</t>
  </si>
  <si>
    <t>HUDSON WSC</t>
  </si>
  <si>
    <t>TX0030023</t>
  </si>
  <si>
    <t>JBSA - LACKLAND</t>
  </si>
  <si>
    <t>TX0150114</t>
  </si>
  <si>
    <t>JBSA - RANDOLPH</t>
  </si>
  <si>
    <t>TX0150115</t>
  </si>
  <si>
    <t>JBSA - SAM HOUSTON</t>
  </si>
  <si>
    <t>TX0150116</t>
  </si>
  <si>
    <t>JOHNSON COUNTY SUD</t>
  </si>
  <si>
    <t>KEMPNER WSC</t>
  </si>
  <si>
    <t>LAMPASAS</t>
  </si>
  <si>
    <t>TX1410028</t>
  </si>
  <si>
    <t>LAGUNA MADRE WATER DISTRICT</t>
  </si>
  <si>
    <t>TX0310005</t>
  </si>
  <si>
    <t>LAKE CITIES MUNICIPAL UTILITY AUTHORITY</t>
  </si>
  <si>
    <t>TX0610029</t>
  </si>
  <si>
    <t>LAKEWAY MUD</t>
  </si>
  <si>
    <t>TX2270012</t>
  </si>
  <si>
    <t>LAMAR COUNTY WATER SUPPLY DISTRICT</t>
  </si>
  <si>
    <t>TX1390015</t>
  </si>
  <si>
    <t>LANGHAM CREEK UTILITY DISTRICT</t>
  </si>
  <si>
    <t>TX1011249</t>
  </si>
  <si>
    <t>LEE COUNTY WSC</t>
  </si>
  <si>
    <t>LEE</t>
  </si>
  <si>
    <t>TX1440005</t>
  </si>
  <si>
    <t>LINDALE RURAL WSC</t>
  </si>
  <si>
    <t>SMITH</t>
  </si>
  <si>
    <t>TX2120017</t>
  </si>
  <si>
    <t>LOWER VALLEY WATER DISTRICT</t>
  </si>
  <si>
    <t>LUMBERTON MUD</t>
  </si>
  <si>
    <t>HARDIN</t>
  </si>
  <si>
    <t>TX1000035</t>
  </si>
  <si>
    <t>MANVILLE WSC</t>
  </si>
  <si>
    <t>TX2270033</t>
  </si>
  <si>
    <t>MAURICEVILLE MUD</t>
  </si>
  <si>
    <t>TX1810144</t>
  </si>
  <si>
    <t>MEMORIAL VILLAGES WATER AUTHORITY</t>
  </si>
  <si>
    <t>TX1010148</t>
  </si>
  <si>
    <t>MILITARY HWY WSC LAS RUSIAS</t>
  </si>
  <si>
    <t>TX1080067</t>
  </si>
  <si>
    <t>MILITARY HWY WSC PROGRESO</t>
  </si>
  <si>
    <t>TX1080234</t>
  </si>
  <si>
    <t>MONTGOMERY COUNTY MUD 46</t>
  </si>
  <si>
    <t>TX1700348</t>
  </si>
  <si>
    <t>MONTGOMERY COUNTY MUD 47</t>
  </si>
  <si>
    <t>TX1700458</t>
  </si>
  <si>
    <t>MONTGOMERY COUNTY MUD 60</t>
  </si>
  <si>
    <t>TX1700470</t>
  </si>
  <si>
    <t>MONTGOMERY COUNTY MUD 7</t>
  </si>
  <si>
    <t>TX1700169</t>
  </si>
  <si>
    <t>MOUNTAIN PEAK SUD</t>
  </si>
  <si>
    <t>TX0700042</t>
  </si>
  <si>
    <t>MUSTANG SUD</t>
  </si>
  <si>
    <t>TX0610036</t>
  </si>
  <si>
    <t>NEW BRAUNFELS UTILITIES</t>
  </si>
  <si>
    <t>NEW CANEY MUD</t>
  </si>
  <si>
    <t>TX1700101</t>
  </si>
  <si>
    <t>NEWPORT MUD</t>
  </si>
  <si>
    <t>TX1010362</t>
  </si>
  <si>
    <t>NORTH AUSTIN MUD 1</t>
  </si>
  <si>
    <t>TX2270226</t>
  </si>
  <si>
    <t>NORTHTOWN MUD</t>
  </si>
  <si>
    <t>TX2270264</t>
  </si>
  <si>
    <t>NORTHWEST HARRIS COUNTY MUD 5</t>
  </si>
  <si>
    <t>TX1010884</t>
  </si>
  <si>
    <t>NORTHWEST PARK MUD</t>
  </si>
  <si>
    <t>TX1010593</t>
  </si>
  <si>
    <t>NUECES COUNTY WCID 3</t>
  </si>
  <si>
    <t>NUECES</t>
  </si>
  <si>
    <t>TX1780005</t>
  </si>
  <si>
    <t>NUECES COUNTY WCID 4</t>
  </si>
  <si>
    <t>TX1780006</t>
  </si>
  <si>
    <t>ORANGE COUNTY WCID 1</t>
  </si>
  <si>
    <t>TX1810005</t>
  </si>
  <si>
    <t>PECAN GROVE MUD</t>
  </si>
  <si>
    <t>TX0790132</t>
  </si>
  <si>
    <t>PLAINVIEW MUNICIPAL WATER SYSTEM</t>
  </si>
  <si>
    <t>HALE</t>
  </si>
  <si>
    <t>TX0950004</t>
  </si>
  <si>
    <t>PORTER SUD</t>
  </si>
  <si>
    <t>TX1700068</t>
  </si>
  <si>
    <t>QUAIL VALLEY UTILITY DISTRICT</t>
  </si>
  <si>
    <t>TX0790028</t>
  </si>
  <si>
    <t>RAYFORD ROAD MUD</t>
  </si>
  <si>
    <t>TX1700334</t>
  </si>
  <si>
    <t>REMINGTON MUD 1</t>
  </si>
  <si>
    <t>TX1013074</t>
  </si>
  <si>
    <t>ROCKETT SUD</t>
  </si>
  <si>
    <t>S S WSC</t>
  </si>
  <si>
    <t>WILSON</t>
  </si>
  <si>
    <t>TX2470015</t>
  </si>
  <si>
    <t>SARDIS LONE ELM WSC</t>
  </si>
  <si>
    <t>TX0700034</t>
  </si>
  <si>
    <t>SAWS NORTHEAST</t>
  </si>
  <si>
    <t>SHARYLAND WSC</t>
  </si>
  <si>
    <t>SHEPPARD AIR FORCE BASE</t>
  </si>
  <si>
    <t>TX2430007</t>
  </si>
  <si>
    <t>SJWTX TRIPLE PEAK PLANT</t>
  </si>
  <si>
    <t>TX0460172</t>
  </si>
  <si>
    <t>SOUTHERN MONTGOMERY COUNTY MUD</t>
  </si>
  <si>
    <t>TX1700073</t>
  </si>
  <si>
    <t>SOUTHERN UTILITIES</t>
  </si>
  <si>
    <t>SOUTHWEST MILAM WSC</t>
  </si>
  <si>
    <t>MILAM</t>
  </si>
  <si>
    <t>TX1660015</t>
  </si>
  <si>
    <t>SPRINGS HILL WSC</t>
  </si>
  <si>
    <t>TX0940022</t>
  </si>
  <si>
    <t>TEXAS A&amp;M UNIVERSITY MAIN CAMPUS</t>
  </si>
  <si>
    <t>TX0210017</t>
  </si>
  <si>
    <t>TEXAS STATE UNIVERSITY - SAN MARCOS</t>
  </si>
  <si>
    <t>TX1050003</t>
  </si>
  <si>
    <t>TIMBER LANE UTILITY DISTRICT</t>
  </si>
  <si>
    <t>TX1010278</t>
  </si>
  <si>
    <t>TOWN OF ADDISON</t>
  </si>
  <si>
    <t>TX0570031</t>
  </si>
  <si>
    <t>TOWN OF FLOWER MOUND</t>
  </si>
  <si>
    <t>TOWN OF LITTLE ELM</t>
  </si>
  <si>
    <t>TX0610035</t>
  </si>
  <si>
    <t>TOWN OF PROSPER</t>
  </si>
  <si>
    <t>TX0430009</t>
  </si>
  <si>
    <t>TRAVIS COUNTY WCID 17</t>
  </si>
  <si>
    <t>TRI SUD</t>
  </si>
  <si>
    <t>TX2250004</t>
  </si>
  <si>
    <t>US ARMY SOUTH FORT HOOD</t>
  </si>
  <si>
    <t>TX0140107</t>
  </si>
  <si>
    <t>WELLS BRANCH MUD 1</t>
  </si>
  <si>
    <t>TX2270227</t>
  </si>
  <si>
    <t>WEST CEDAR CREEK MUD</t>
  </si>
  <si>
    <t>TX1070190</t>
  </si>
  <si>
    <t>WEST TRAVIS COUNTY PUBLIC UTILITY AGENCY</t>
  </si>
  <si>
    <t>TX2270235</t>
  </si>
  <si>
    <t>WICKSON CREEK SUD</t>
  </si>
  <si>
    <t>TX0210005</t>
  </si>
  <si>
    <t>WINDERMERE COMMUNITY</t>
  </si>
  <si>
    <t>TX2270161</t>
  </si>
  <si>
    <t>ZAPATA COUNTY WATERWORKS SWTP</t>
  </si>
  <si>
    <t>ZAPATA</t>
  </si>
  <si>
    <t>TX2530002</t>
  </si>
  <si>
    <t>Size</t>
  </si>
  <si>
    <t>Large</t>
  </si>
  <si>
    <t>CHALK HILL SUD</t>
  </si>
  <si>
    <t>CITY OF WHARTON</t>
  </si>
  <si>
    <t>BOLIVAR WSC</t>
  </si>
  <si>
    <t>CITY OF COMANCHE</t>
  </si>
  <si>
    <t>COMANCHE</t>
  </si>
  <si>
    <t>EULA WSC</t>
  </si>
  <si>
    <t>CALLAHAN</t>
  </si>
  <si>
    <t>FOUNTAINHEAD MUD</t>
  </si>
  <si>
    <t>ARGYLE WSC</t>
  </si>
  <si>
    <t>BEAR CREEK SUD</t>
  </si>
  <si>
    <t>BRUSHY CREEK WSC</t>
  </si>
  <si>
    <t>CITY OF BULLARD</t>
  </si>
  <si>
    <t>CIMARRON MUD</t>
  </si>
  <si>
    <t>CITY OF HACKBERRY</t>
  </si>
  <si>
    <t>https://cityofhackberry.net/index.php/water-rates/</t>
  </si>
  <si>
    <t>FERN BLUFF MUD</t>
  </si>
  <si>
    <t>KINGSBRIDGE MUD</t>
  </si>
  <si>
    <t>MACBEE SUD</t>
  </si>
  <si>
    <t>VAN ZANDT</t>
  </si>
  <si>
    <t>NORTH HUNT SUD</t>
  </si>
  <si>
    <t>RAMEY WSC</t>
  </si>
  <si>
    <t>WOOD</t>
  </si>
  <si>
    <t>RIVERSIDE SUD</t>
  </si>
  <si>
    <t>CITY OF ROANOKE</t>
  </si>
  <si>
    <t>SUNKO WSC</t>
  </si>
  <si>
    <t>https://sunkowsc.ruralwaterusa.com/rates-and-policies</t>
  </si>
  <si>
    <t>BARKER CYPRESS MUD</t>
  </si>
  <si>
    <t>https://www.barkercypressmud.org/water/</t>
  </si>
  <si>
    <t>CHALK BLUFF WSC</t>
  </si>
  <si>
    <t>CHARTERWOOD MUD</t>
  </si>
  <si>
    <t>CITY OF BASTROP</t>
  </si>
  <si>
    <t>COPEVILLE SUD</t>
  </si>
  <si>
    <t>CITY OF GIDDINGS</t>
  </si>
  <si>
    <t>LUELLA SUD</t>
  </si>
  <si>
    <t>MAYDE CREEK MUD</t>
  </si>
  <si>
    <t>ABLES SPRINGS SUD</t>
  </si>
  <si>
    <t>OAK HILLS WSC</t>
  </si>
  <si>
    <t>WEST GREGG SUD</t>
  </si>
  <si>
    <t>YANCEY WSC</t>
  </si>
  <si>
    <t>ADDICKS UTILITY DISTRICT</t>
  </si>
  <si>
    <t>TX1011019</t>
  </si>
  <si>
    <t>ANGELINA WSC</t>
  </si>
  <si>
    <t>TX0030016</t>
  </si>
  <si>
    <t>APPLEBY WSC</t>
  </si>
  <si>
    <t>TX1740005</t>
  </si>
  <si>
    <t>BACLIFF MUD</t>
  </si>
  <si>
    <t>TX0840011</t>
  </si>
  <si>
    <t>CITY OF EDNA</t>
  </si>
  <si>
    <t>JACKSON</t>
  </si>
  <si>
    <t>TX1200001</t>
  </si>
  <si>
    <t>CITY OF FAIRFIELD</t>
  </si>
  <si>
    <t>FREESTONE</t>
  </si>
  <si>
    <t>TX0810001</t>
  </si>
  <si>
    <t>CITY OF MEXIA</t>
  </si>
  <si>
    <t>LIMESTONE</t>
  </si>
  <si>
    <t>TX1470004</t>
  </si>
  <si>
    <t>HUNTERS GLEN MUD</t>
  </si>
  <si>
    <t>TX1010615</t>
  </si>
  <si>
    <t>KINGS MANOR MUD</t>
  </si>
  <si>
    <t>TX1012865</t>
  </si>
  <si>
    <t>KLEIN PUD</t>
  </si>
  <si>
    <t>TX1011143</t>
  </si>
  <si>
    <t>NORTH HARDIN WSC</t>
  </si>
  <si>
    <t>TX1000015</t>
  </si>
  <si>
    <t>NORTH PARK PUD</t>
  </si>
  <si>
    <t>TX1010745</t>
  </si>
  <si>
    <t>SONTERRA MUD</t>
  </si>
  <si>
    <t>TX2460157</t>
  </si>
  <si>
    <t>SOUTH NEWTON WSC</t>
  </si>
  <si>
    <t>NEWTON</t>
  </si>
  <si>
    <t>TX1760022</t>
  </si>
  <si>
    <t>WALNUT GROVE WSC</t>
  </si>
  <si>
    <t>TX2120024</t>
  </si>
  <si>
    <t>WESTADOR MUD</t>
  </si>
  <si>
    <t>TX1010277</t>
  </si>
  <si>
    <t>WOODCREEK MUD</t>
  </si>
  <si>
    <t>TX1011237</t>
  </si>
  <si>
    <t>439 WSC</t>
  </si>
  <si>
    <t>TX0140076</t>
  </si>
  <si>
    <t>AUSTINS COLONY</t>
  </si>
  <si>
    <t>TX2270255</t>
  </si>
  <si>
    <t>B H P WSC</t>
  </si>
  <si>
    <t>TX1160015</t>
  </si>
  <si>
    <t>BASTROP COUNTY WCID 2</t>
  </si>
  <si>
    <t>TX0110020</t>
  </si>
  <si>
    <t>BECKER JIBA WSC</t>
  </si>
  <si>
    <t>TX1290011</t>
  </si>
  <si>
    <t>BELL COUNTY WCID 3</t>
  </si>
  <si>
    <t>TX0140031</t>
  </si>
  <si>
    <t>BELL MILAM FALLS WSC</t>
  </si>
  <si>
    <t>TX0140007</t>
  </si>
  <si>
    <t>BENDERS LANDING WATER PLANT 1 &amp; 2</t>
  </si>
  <si>
    <t>TX1700678</t>
  </si>
  <si>
    <t>BETHANY SUD</t>
  </si>
  <si>
    <t>TX1260016</t>
  </si>
  <si>
    <t>BEXAR COUNTY WCID 10 WINDCREST</t>
  </si>
  <si>
    <t>TX0150106</t>
  </si>
  <si>
    <t>BIG OAKS MUD</t>
  </si>
  <si>
    <t>TX0790332</t>
  </si>
  <si>
    <t>BILMA PUD</t>
  </si>
  <si>
    <t>TX1011872</t>
  </si>
  <si>
    <t>BISSONNET MUD</t>
  </si>
  <si>
    <t>TX1010883</t>
  </si>
  <si>
    <t>BLACKLAND WSC</t>
  </si>
  <si>
    <t>TX1990004</t>
  </si>
  <si>
    <t>BLOCK HOUSE MUD</t>
  </si>
  <si>
    <t>TX2460110</t>
  </si>
  <si>
    <t>BLUE RIDGE WEST MUD</t>
  </si>
  <si>
    <t>TX0790051</t>
  </si>
  <si>
    <t>BOIS D ARC MUD</t>
  </si>
  <si>
    <t>TX0740044</t>
  </si>
  <si>
    <t>BRAZORIA COUNTY MUD 2</t>
  </si>
  <si>
    <t>TX0200386</t>
  </si>
  <si>
    <t>BRAZORIA COUNTY MUD 21</t>
  </si>
  <si>
    <t>TX0200610</t>
  </si>
  <si>
    <t>BRAZORIA COUNTY MUD 22</t>
  </si>
  <si>
    <t>TX0200706</t>
  </si>
  <si>
    <t>BRAZORIA COUNTY MUD 25</t>
  </si>
  <si>
    <t>TX0200615</t>
  </si>
  <si>
    <t>BRAZORIA COUNTY MUD 29</t>
  </si>
  <si>
    <t>TX0200612</t>
  </si>
  <si>
    <t>BRAZORIA COUNTY MUD 3</t>
  </si>
  <si>
    <t>TX0200560</t>
  </si>
  <si>
    <t>BRAZORIA COUNTY MUD 31</t>
  </si>
  <si>
    <t>TX0200645</t>
  </si>
  <si>
    <t>BRAZORIA COUNTY MUD 6</t>
  </si>
  <si>
    <t>TX0200578</t>
  </si>
  <si>
    <t>BRIGHT STAR-SALEM SUD</t>
  </si>
  <si>
    <t>TX2500015</t>
  </si>
  <si>
    <t>BRITTMOORE UTILITY</t>
  </si>
  <si>
    <t>TX1011014</t>
  </si>
  <si>
    <t>BROOKSHIRE MWD</t>
  </si>
  <si>
    <t>WALLER</t>
  </si>
  <si>
    <t>TX2370004</t>
  </si>
  <si>
    <t>BUENA VISTA BETHEL SUD</t>
  </si>
  <si>
    <t>TX0700037</t>
  </si>
  <si>
    <t>CAROLYNN ESTATES</t>
  </si>
  <si>
    <t>TX1070106</t>
  </si>
  <si>
    <t>CEDAR CREEK WATER SYSTEM</t>
  </si>
  <si>
    <t>HILL</t>
  </si>
  <si>
    <t>TX1090012</t>
  </si>
  <si>
    <t>CENTRAL BOWIE COUNTY WSC</t>
  </si>
  <si>
    <t>TX0190024</t>
  </si>
  <si>
    <t>CENTRAL WCID OF ANGELINA COUNTY</t>
  </si>
  <si>
    <t>TX0030019</t>
  </si>
  <si>
    <t>CHAMPIONS MUD</t>
  </si>
  <si>
    <t>TX1010233</t>
  </si>
  <si>
    <t>CHATFIELD WSC</t>
  </si>
  <si>
    <t>TX1750012</t>
  </si>
  <si>
    <t>CHELFORD CITY MUD</t>
  </si>
  <si>
    <t>TX1010782</t>
  </si>
  <si>
    <t>CHELFORD ONE MUD</t>
  </si>
  <si>
    <t>TX1010767</t>
  </si>
  <si>
    <t>CHIMNEY HILL MUD</t>
  </si>
  <si>
    <t>TX1010910</t>
  </si>
  <si>
    <t>CINCO MUD 14</t>
  </si>
  <si>
    <t>TX0790422</t>
  </si>
  <si>
    <t>CINCO MUD 2</t>
  </si>
  <si>
    <t>TX0790306</t>
  </si>
  <si>
    <t>CINCO MUD 7</t>
  </si>
  <si>
    <t>TX0790343</t>
  </si>
  <si>
    <t>CINCO MUD 8</t>
  </si>
  <si>
    <t>TX0790324</t>
  </si>
  <si>
    <t>CINCO MUD 9</t>
  </si>
  <si>
    <t>TX0790307</t>
  </si>
  <si>
    <t>CINCO SOUTHWEST MUD 2</t>
  </si>
  <si>
    <t>TX0790481</t>
  </si>
  <si>
    <t>CINCO SOUTHWEST MUD 3 DAYCARE</t>
  </si>
  <si>
    <t>TX0790521</t>
  </si>
  <si>
    <t>CINCO SOUTHWEST MUD 4</t>
  </si>
  <si>
    <t>TX0790522</t>
  </si>
  <si>
    <t>CITY OF ALAMO HEIGHTS</t>
  </si>
  <si>
    <t>TX0150039</t>
  </si>
  <si>
    <t>CITY OF ALEDO</t>
  </si>
  <si>
    <t>TX1840001</t>
  </si>
  <si>
    <t>CITY OF ALPINE</t>
  </si>
  <si>
    <t>BREWSTER</t>
  </si>
  <si>
    <t>TX0220001</t>
  </si>
  <si>
    <t>CITY OF ALVARADO</t>
  </si>
  <si>
    <t>TX1260001</t>
  </si>
  <si>
    <t>CITY OF ARANSAS PASS</t>
  </si>
  <si>
    <t>TX2050015</t>
  </si>
  <si>
    <t>CITY OF ATLANTA</t>
  </si>
  <si>
    <t>CASS</t>
  </si>
  <si>
    <t>TX0340001</t>
  </si>
  <si>
    <t>CITY OF BALLINGER</t>
  </si>
  <si>
    <t>RUNNELS</t>
  </si>
  <si>
    <t>TX2000001</t>
  </si>
  <si>
    <t>CITY OF BELLVILLE</t>
  </si>
  <si>
    <t>AUSTIN</t>
  </si>
  <si>
    <t>TX0080001</t>
  </si>
  <si>
    <t>CITY OF BISHOP</t>
  </si>
  <si>
    <t>TX1780002</t>
  </si>
  <si>
    <t>CITY OF BOWIE</t>
  </si>
  <si>
    <t>MONTAGUE</t>
  </si>
  <si>
    <t>TX1690001</t>
  </si>
  <si>
    <t>CITY OF BRADY WATER SYSTEM</t>
  </si>
  <si>
    <t>MCCULLOCH</t>
  </si>
  <si>
    <t>TX1540001</t>
  </si>
  <si>
    <t>CITY OF BRAZORIA</t>
  </si>
  <si>
    <t>TX0200003</t>
  </si>
  <si>
    <t>CITY OF BRECKENRIDGE</t>
  </si>
  <si>
    <t>STEPHENS</t>
  </si>
  <si>
    <t>TX2150001</t>
  </si>
  <si>
    <t>CITY OF BRIDGE CITY</t>
  </si>
  <si>
    <t>TX1810001</t>
  </si>
  <si>
    <t>CITY OF BRIDGEPORT</t>
  </si>
  <si>
    <t>WISE</t>
  </si>
  <si>
    <t>TX2490003</t>
  </si>
  <si>
    <t>CITY OF BROWNFIELD</t>
  </si>
  <si>
    <t>TERRY</t>
  </si>
  <si>
    <t>TX2230001</t>
  </si>
  <si>
    <t>CITY OF BRUCEVILLE EDDY</t>
  </si>
  <si>
    <t>TX1550024</t>
  </si>
  <si>
    <t>CITY OF BUNKER HILL VILLAGE</t>
  </si>
  <si>
    <t>TX1010106</t>
  </si>
  <si>
    <t>CITY OF BURNET</t>
  </si>
  <si>
    <t>BURNET</t>
  </si>
  <si>
    <t>TX0270001</t>
  </si>
  <si>
    <t>CITY OF CACTUS</t>
  </si>
  <si>
    <t>TX1710003</t>
  </si>
  <si>
    <t>CITY OF CALDWELL</t>
  </si>
  <si>
    <t>BURLESON</t>
  </si>
  <si>
    <t>TX0260001</t>
  </si>
  <si>
    <t>CITY OF CAMERON</t>
  </si>
  <si>
    <t>TX1660001</t>
  </si>
  <si>
    <t>CITY OF CANTON</t>
  </si>
  <si>
    <t>TX2340001</t>
  </si>
  <si>
    <t>CITY OF CARRIZO SPRINGS</t>
  </si>
  <si>
    <t>DIMMIT</t>
  </si>
  <si>
    <t>TX0640002</t>
  </si>
  <si>
    <t>CITY OF CARTHAGE</t>
  </si>
  <si>
    <t>PANOLA</t>
  </si>
  <si>
    <t>TX1830001</t>
  </si>
  <si>
    <t>CITY OF CENTER</t>
  </si>
  <si>
    <t>SHELBY</t>
  </si>
  <si>
    <t>TX2100001</t>
  </si>
  <si>
    <t>CITY OF CHANDLER</t>
  </si>
  <si>
    <t>TX1070006</t>
  </si>
  <si>
    <t>CITY OF CHILDRESS</t>
  </si>
  <si>
    <t>CHILDRESS</t>
  </si>
  <si>
    <t>TX0380001</t>
  </si>
  <si>
    <t>CITY OF CISCO</t>
  </si>
  <si>
    <t>EASTLAND</t>
  </si>
  <si>
    <t>TX0670001</t>
  </si>
  <si>
    <t>CITY OF CLARKSVILLE</t>
  </si>
  <si>
    <t>RED RIVER</t>
  </si>
  <si>
    <t>TX1940002</t>
  </si>
  <si>
    <t>CITY OF CLEVELAND</t>
  </si>
  <si>
    <t>LIBERTY</t>
  </si>
  <si>
    <t>TX1460001</t>
  </si>
  <si>
    <t>CITY OF CLIFTON</t>
  </si>
  <si>
    <t>BOSQUE</t>
  </si>
  <si>
    <t>TX0180001</t>
  </si>
  <si>
    <t>CITY OF CLYDE</t>
  </si>
  <si>
    <t>TX0300002</t>
  </si>
  <si>
    <t>CITY OF COAHOMA</t>
  </si>
  <si>
    <t>TX1140002</t>
  </si>
  <si>
    <t>CITY OF COCKRELL HILL</t>
  </si>
  <si>
    <t>TX0570038</t>
  </si>
  <si>
    <t>CITY OF COLEMAN</t>
  </si>
  <si>
    <t>COLEMAN</t>
  </si>
  <si>
    <t>TX0420001</t>
  </si>
  <si>
    <t>CITY OF COLORADO CITY</t>
  </si>
  <si>
    <t>MITCHELL</t>
  </si>
  <si>
    <t>TX1680001</t>
  </si>
  <si>
    <t>CITY OF COLUMBUS</t>
  </si>
  <si>
    <t>COLORADO</t>
  </si>
  <si>
    <t>TX0450001</t>
  </si>
  <si>
    <t>CITY OF COMMERCE</t>
  </si>
  <si>
    <t>TX1160003</t>
  </si>
  <si>
    <t>CITY OF COTULLA</t>
  </si>
  <si>
    <t>LA SALLE</t>
  </si>
  <si>
    <t>TX1420001</t>
  </si>
  <si>
    <t>CITY OF CROCKETT</t>
  </si>
  <si>
    <t>HOUSTON</t>
  </si>
  <si>
    <t>TX1130001</t>
  </si>
  <si>
    <t>CITY OF CRYSTAL CITY</t>
  </si>
  <si>
    <t>ZAVALA</t>
  </si>
  <si>
    <t>TX2540001</t>
  </si>
  <si>
    <t>CITY OF CUERO</t>
  </si>
  <si>
    <t>DEWITT</t>
  </si>
  <si>
    <t>TX0620001</t>
  </si>
  <si>
    <t>CITY OF DAINGERFIELD</t>
  </si>
  <si>
    <t>MORRIS</t>
  </si>
  <si>
    <t>TX1720001</t>
  </si>
  <si>
    <t>CITY OF DAYTON</t>
  </si>
  <si>
    <t>TX1460002</t>
  </si>
  <si>
    <t>CITY OF DECATUR</t>
  </si>
  <si>
    <t>TX2490005</t>
  </si>
  <si>
    <t>CITY OF DENVER CITY</t>
  </si>
  <si>
    <t>YOAKUM</t>
  </si>
  <si>
    <t>TX2510001</t>
  </si>
  <si>
    <t>CITY OF DEVINE</t>
  </si>
  <si>
    <t>TX1630006</t>
  </si>
  <si>
    <t>CITY OF DIBOLL</t>
  </si>
  <si>
    <t>TX0030001</t>
  </si>
  <si>
    <t>CITY OF DILLEY</t>
  </si>
  <si>
    <t>FRIO</t>
  </si>
  <si>
    <t>TX0820001</t>
  </si>
  <si>
    <t>CITY OF DUBLIN</t>
  </si>
  <si>
    <t>TX0720001</t>
  </si>
  <si>
    <t>CITY OF EAGLE LAKE</t>
  </si>
  <si>
    <t>TX0450002</t>
  </si>
  <si>
    <t>CITY OF EASTLAND</t>
  </si>
  <si>
    <t>TX0670002</t>
  </si>
  <si>
    <t>CITY OF ELGIN</t>
  </si>
  <si>
    <t>TX0110002</t>
  </si>
  <si>
    <t>CITY OF ELSA</t>
  </si>
  <si>
    <t>CITY OF EMORY</t>
  </si>
  <si>
    <t>RAINS</t>
  </si>
  <si>
    <t>TX1900001</t>
  </si>
  <si>
    <t>CITY OF EVERMAN</t>
  </si>
  <si>
    <t>TX2200010</t>
  </si>
  <si>
    <t>CITY OF FARMERSVILLE</t>
  </si>
  <si>
    <t>TX0430004</t>
  </si>
  <si>
    <t>CITY OF FLORESVILLE</t>
  </si>
  <si>
    <t>TX2470001</t>
  </si>
  <si>
    <t>CITY OF GARDEN RIDGE</t>
  </si>
  <si>
    <t>TX0460027</t>
  </si>
  <si>
    <t>CITY OF GILMER</t>
  </si>
  <si>
    <t>UPSHUR</t>
  </si>
  <si>
    <t>TX2300002</t>
  </si>
  <si>
    <t>CITY OF GLADEWATER</t>
  </si>
  <si>
    <t>TX0920001</t>
  </si>
  <si>
    <t>CITY OF GONZALES</t>
  </si>
  <si>
    <t>GONZALES</t>
  </si>
  <si>
    <t>TX0890001</t>
  </si>
  <si>
    <t>CITY OF GRAHAM</t>
  </si>
  <si>
    <t>YOUNG</t>
  </si>
  <si>
    <t>TX2520001</t>
  </si>
  <si>
    <t>CITY OF GRANITE SHOALS</t>
  </si>
  <si>
    <t>TX0270049</t>
  </si>
  <si>
    <t>CITY OF GROESBECK</t>
  </si>
  <si>
    <t>TX1470002</t>
  </si>
  <si>
    <t>CITY OF HALLSVILLE</t>
  </si>
  <si>
    <t>TX1020004</t>
  </si>
  <si>
    <t>CITY OF HAMILTON</t>
  </si>
  <si>
    <t>HAMILTON</t>
  </si>
  <si>
    <t>TX0970001</t>
  </si>
  <si>
    <t>CITY OF HEARNE</t>
  </si>
  <si>
    <t>ROBERTSON</t>
  </si>
  <si>
    <t>TX1980004</t>
  </si>
  <si>
    <t>CITY OF HEATH</t>
  </si>
  <si>
    <t>TX1990014</t>
  </si>
  <si>
    <t>CITY OF HEMPSTEAD</t>
  </si>
  <si>
    <t>TX2370001</t>
  </si>
  <si>
    <t>CITY OF HILLSBORO</t>
  </si>
  <si>
    <t>TX1090001</t>
  </si>
  <si>
    <t>CITY OF HITCHCOCK</t>
  </si>
  <si>
    <t>TX0840004</t>
  </si>
  <si>
    <t>CITY OF HONDO</t>
  </si>
  <si>
    <t>TX1630002</t>
  </si>
  <si>
    <t>CITY OF HOOKS</t>
  </si>
  <si>
    <t>TX0190002</t>
  </si>
  <si>
    <t>CITY OF HOUSTON DISTRICT 73</t>
  </si>
  <si>
    <t>TX1011585</t>
  </si>
  <si>
    <t>CITY OF HUTCHINS</t>
  </si>
  <si>
    <t>TX0570012</t>
  </si>
  <si>
    <t>CITY OF INGLESIDE</t>
  </si>
  <si>
    <t>TX2050002</t>
  </si>
  <si>
    <t>CITY OF IOWA PARK</t>
  </si>
  <si>
    <t>TX2430003</t>
  </si>
  <si>
    <t>CITY OF JACKSBORO</t>
  </si>
  <si>
    <t>JACK</t>
  </si>
  <si>
    <t>TX1190002</t>
  </si>
  <si>
    <t>CITY OF JERSEY VILLAGE</t>
  </si>
  <si>
    <t>TX1010016</t>
  </si>
  <si>
    <t>CITY OF JOURDANTON</t>
  </si>
  <si>
    <t>TX0070002</t>
  </si>
  <si>
    <t>CITY OF JUSTIN</t>
  </si>
  <si>
    <t>TX0610003</t>
  </si>
  <si>
    <t>CITY OF KARNES CITY</t>
  </si>
  <si>
    <t>KARNES</t>
  </si>
  <si>
    <t>TX1280001</t>
  </si>
  <si>
    <t>CITY OF KAUFMAN</t>
  </si>
  <si>
    <t>TX1290003</t>
  </si>
  <si>
    <t>CITY OF KEENE</t>
  </si>
  <si>
    <t>TX1260008</t>
  </si>
  <si>
    <t>CITY OF KENEDY</t>
  </si>
  <si>
    <t>TX1280002</t>
  </si>
  <si>
    <t>CITY OF KENNEDALE</t>
  </si>
  <si>
    <t>TX2200017</t>
  </si>
  <si>
    <t>CITY OF KERMIT</t>
  </si>
  <si>
    <t>WINKLER</t>
  </si>
  <si>
    <t>TX2480001</t>
  </si>
  <si>
    <t>CITY OF KIRBY</t>
  </si>
  <si>
    <t>TX0150010</t>
  </si>
  <si>
    <t>CITY OF KRUM</t>
  </si>
  <si>
    <t>TX0610007</t>
  </si>
  <si>
    <t>CITY OF LA FERIA</t>
  </si>
  <si>
    <t>TX0310003</t>
  </si>
  <si>
    <t>CITY OF LA GRANGE</t>
  </si>
  <si>
    <t>FAYETTE</t>
  </si>
  <si>
    <t>TX0750003</t>
  </si>
  <si>
    <t>CITY OF LA GRULLA</t>
  </si>
  <si>
    <t>TX2140006</t>
  </si>
  <si>
    <t>CITY OF LACY LAKEVIEW</t>
  </si>
  <si>
    <t>TX1550033</t>
  </si>
  <si>
    <t>CITY OF LAGO VISTA</t>
  </si>
  <si>
    <t>TX2270092</t>
  </si>
  <si>
    <t>CITY OF LAKE WORTH</t>
  </si>
  <si>
    <t>TX2200060</t>
  </si>
  <si>
    <t>CITY OF LAMESA</t>
  </si>
  <si>
    <t>DAWSON</t>
  </si>
  <si>
    <t>TX0580001</t>
  </si>
  <si>
    <t>CITY OF LAMPASAS</t>
  </si>
  <si>
    <t>TX1410001</t>
  </si>
  <si>
    <t>CITY OF LEON VALLEY</t>
  </si>
  <si>
    <t>TX0150178</t>
  </si>
  <si>
    <t>CITY OF LIBERTY</t>
  </si>
  <si>
    <t>TX1460003</t>
  </si>
  <si>
    <t>CITY OF LINDALE</t>
  </si>
  <si>
    <t>TX2120002</t>
  </si>
  <si>
    <t>CITY OF LITTLEFIELD</t>
  </si>
  <si>
    <t>LAMB</t>
  </si>
  <si>
    <t>TX1400003</t>
  </si>
  <si>
    <t>CITY OF LIVE OAK</t>
  </si>
  <si>
    <t>TX0150068</t>
  </si>
  <si>
    <t>CITY OF LLANO</t>
  </si>
  <si>
    <t>TX1500001</t>
  </si>
  <si>
    <t>CITY OF LOS FRESNOS</t>
  </si>
  <si>
    <t>TX0310004</t>
  </si>
  <si>
    <t>CITY OF LUCAS</t>
  </si>
  <si>
    <t>TX0430054</t>
  </si>
  <si>
    <t>CITY OF LULING</t>
  </si>
  <si>
    <t>TX0280002</t>
  </si>
  <si>
    <t>CITY OF LYTLE</t>
  </si>
  <si>
    <t>TX0070004</t>
  </si>
  <si>
    <t>CITY OF MADISONVILLE</t>
  </si>
  <si>
    <t>MADISON</t>
  </si>
  <si>
    <t>TX1570001</t>
  </si>
  <si>
    <t>CITY OF MARBLE FALLS</t>
  </si>
  <si>
    <t>TX0270026</t>
  </si>
  <si>
    <t>CITY OF MARLIN</t>
  </si>
  <si>
    <t>FALLS</t>
  </si>
  <si>
    <t>TX0730002</t>
  </si>
  <si>
    <t>CITY OF MATHIS</t>
  </si>
  <si>
    <t>TX2050003</t>
  </si>
  <si>
    <t>CITY OF MCGREGOR</t>
  </si>
  <si>
    <t>TX1550004</t>
  </si>
  <si>
    <t>CITY OF MEADOWS PLACE</t>
  </si>
  <si>
    <t>TX0790025</t>
  </si>
  <si>
    <t>CITY OF MINEOLA</t>
  </si>
  <si>
    <t>TX2500002</t>
  </si>
  <si>
    <t>CITY OF MONAHANS</t>
  </si>
  <si>
    <t>WARD</t>
  </si>
  <si>
    <t>TX2380001</t>
  </si>
  <si>
    <t>CITY OF MONT BELVIEU</t>
  </si>
  <si>
    <t>CHAMBERS</t>
  </si>
  <si>
    <t>TX0360017</t>
  </si>
  <si>
    <t>CITY OF MORGANS POINT RESORT</t>
  </si>
  <si>
    <t>TX0140116</t>
  </si>
  <si>
    <t>CITY OF NASH</t>
  </si>
  <si>
    <t>TX0190006</t>
  </si>
  <si>
    <t>CITY OF NASSAU BAY</t>
  </si>
  <si>
    <t>TX1010152</t>
  </si>
  <si>
    <t>CITY OF NAVASOTA</t>
  </si>
  <si>
    <t>GRIMES</t>
  </si>
  <si>
    <t>TX0930001</t>
  </si>
  <si>
    <t>CITY OF NEW BOSTON</t>
  </si>
  <si>
    <t>TX0190003</t>
  </si>
  <si>
    <t>CITY OF OAK RIDGE NORTH</t>
  </si>
  <si>
    <t>TX1700025</t>
  </si>
  <si>
    <t>CITY OF OVILLA</t>
  </si>
  <si>
    <t>TX0700067</t>
  </si>
  <si>
    <t>CITY OF PALACIOS</t>
  </si>
  <si>
    <t>TX1610004</t>
  </si>
  <si>
    <t>CITY OF PARKER</t>
  </si>
  <si>
    <t>TX0430045</t>
  </si>
  <si>
    <t>CITY OF PEARLAND MUD 1</t>
  </si>
  <si>
    <t>TX0200411</t>
  </si>
  <si>
    <t>CITY OF PEARSALL</t>
  </si>
  <si>
    <t>TX0820002</t>
  </si>
  <si>
    <t>CITY OF PILOT POINT</t>
  </si>
  <si>
    <t>TX0610005</t>
  </si>
  <si>
    <t>CITY OF PITTSBURG</t>
  </si>
  <si>
    <t>TX0320001</t>
  </si>
  <si>
    <t>CITY OF POST</t>
  </si>
  <si>
    <t>GARZA</t>
  </si>
  <si>
    <t>TX0850001</t>
  </si>
  <si>
    <t>CITY OF POTEET</t>
  </si>
  <si>
    <t>TX0070005</t>
  </si>
  <si>
    <t>CITY OF PRESIDIO</t>
  </si>
  <si>
    <t>PRESIDIO</t>
  </si>
  <si>
    <t>TX1890002</t>
  </si>
  <si>
    <t>CITY OF PRIMERA</t>
  </si>
  <si>
    <t>TX0310094</t>
  </si>
  <si>
    <t>CITY OF REDWATER</t>
  </si>
  <si>
    <t>TX0190008</t>
  </si>
  <si>
    <t>CITY OF RICHLAND HILLS</t>
  </si>
  <si>
    <t>TX2200022</t>
  </si>
  <si>
    <t>CITY OF RICHWOOD</t>
  </si>
  <si>
    <t>TX0200035</t>
  </si>
  <si>
    <t>CITY OF RIVER OAKS</t>
  </si>
  <si>
    <t>TX2200069</t>
  </si>
  <si>
    <t>CITY OF ROCKDALE</t>
  </si>
  <si>
    <t>TX1660002</t>
  </si>
  <si>
    <t>CITY OF RUSK</t>
  </si>
  <si>
    <t>TX0370003</t>
  </si>
  <si>
    <t>CITY OF SANGER</t>
  </si>
  <si>
    <t>TX0610006</t>
  </si>
  <si>
    <t>CITY OF SANSOM PARK</t>
  </si>
  <si>
    <t>TX2200071</t>
  </si>
  <si>
    <t>CITY OF SEALY</t>
  </si>
  <si>
    <t>TX0080002</t>
  </si>
  <si>
    <t>CITY OF SEMINOLE</t>
  </si>
  <si>
    <t>GAINES</t>
  </si>
  <si>
    <t>TX0830012</t>
  </si>
  <si>
    <t>CITY OF SILSBEE</t>
  </si>
  <si>
    <t>TX1000002</t>
  </si>
  <si>
    <t>CITY OF SINTON</t>
  </si>
  <si>
    <t>TX2050006</t>
  </si>
  <si>
    <t>CITY OF SLATON</t>
  </si>
  <si>
    <t>LUBBOCK</t>
  </si>
  <si>
    <t>TX1520004</t>
  </si>
  <si>
    <t>CITY OF SMITHVILLE</t>
  </si>
  <si>
    <t>TX0110003</t>
  </si>
  <si>
    <t>CITY OF SPLENDORA</t>
  </si>
  <si>
    <t>TX1700087</t>
  </si>
  <si>
    <t>CITY OF SPRING VALLEY VILLAGE</t>
  </si>
  <si>
    <t>TX1010214</t>
  </si>
  <si>
    <t>CITY OF SPRINGTOWN</t>
  </si>
  <si>
    <t>TX1840003</t>
  </si>
  <si>
    <t>CITY OF SUGAR LAND RIVER PARK</t>
  </si>
  <si>
    <t>TX0790354</t>
  </si>
  <si>
    <t>CITY OF SWEENY</t>
  </si>
  <si>
    <t>TX0200009</t>
  </si>
  <si>
    <t>CITY OF TAFT</t>
  </si>
  <si>
    <t>TX2050007</t>
  </si>
  <si>
    <t>CITY OF TEAGUE</t>
  </si>
  <si>
    <t>TX0810002</t>
  </si>
  <si>
    <t>CITY OF THREE RIVERS</t>
  </si>
  <si>
    <t>LIVE OAK</t>
  </si>
  <si>
    <t>TX1490002</t>
  </si>
  <si>
    <t>CITY OF VAN</t>
  </si>
  <si>
    <t>TX2340004</t>
  </si>
  <si>
    <t>CITY OF VAN ALSTYNE</t>
  </si>
  <si>
    <t>TX0910009</t>
  </si>
  <si>
    <t>CITY OF VENUS</t>
  </si>
  <si>
    <t>TX1260006</t>
  </si>
  <si>
    <t>CITY OF WAKE VILLAGE</t>
  </si>
  <si>
    <t>TX0190005</t>
  </si>
  <si>
    <t>CITY OF WALLER</t>
  </si>
  <si>
    <t>TX2370003</t>
  </si>
  <si>
    <t>CITY OF WEST COLUMBIA</t>
  </si>
  <si>
    <t>TX0200010</t>
  </si>
  <si>
    <t>CITY OF WHITE OAK</t>
  </si>
  <si>
    <t>TX0920006</t>
  </si>
  <si>
    <t>CITY OF WHITEHOUSE</t>
  </si>
  <si>
    <t>TX2120025</t>
  </si>
  <si>
    <t>CITY OF WHITESBORO</t>
  </si>
  <si>
    <t>TX0910010</t>
  </si>
  <si>
    <t>CITY OF WILLIS</t>
  </si>
  <si>
    <t>TX1700003</t>
  </si>
  <si>
    <t>CITY OF WILLOW PARK</t>
  </si>
  <si>
    <t>TX1840027</t>
  </si>
  <si>
    <t>CITY OF WILLS POINT</t>
  </si>
  <si>
    <t>TX2340005</t>
  </si>
  <si>
    <t>CITY OF WILMER</t>
  </si>
  <si>
    <t>TX0570018</t>
  </si>
  <si>
    <t>CITY OF WINNSBORO</t>
  </si>
  <si>
    <t>TX2500004</t>
  </si>
  <si>
    <t>CITY OF WOLFFORTH</t>
  </si>
  <si>
    <t>TX1520005</t>
  </si>
  <si>
    <t>CITY OF WOODVILLE</t>
  </si>
  <si>
    <t>TYLER</t>
  </si>
  <si>
    <t>TX2290001</t>
  </si>
  <si>
    <t>CITY OF WOODWAY</t>
  </si>
  <si>
    <t>TX1550048</t>
  </si>
  <si>
    <t>CITY OF YOAKUM</t>
  </si>
  <si>
    <t>TX0620003</t>
  </si>
  <si>
    <t>CLAY ROAD MUD</t>
  </si>
  <si>
    <t>TX1011681</t>
  </si>
  <si>
    <t>COLEMAN COUNTY SUD</t>
  </si>
  <si>
    <t>TX0420034</t>
  </si>
  <si>
    <t>COLLEGE MOUND SUD</t>
  </si>
  <si>
    <t>TX1290012</t>
  </si>
  <si>
    <t>COMBINED CONSUMERS SUD</t>
  </si>
  <si>
    <t>TX1160052</t>
  </si>
  <si>
    <t>COMMUNITY WSC</t>
  </si>
  <si>
    <t>TX2200044</t>
  </si>
  <si>
    <t>CONCHO RURAL WATER GRAPE CREEK</t>
  </si>
  <si>
    <t>TOM GREEN</t>
  </si>
  <si>
    <t>TX2260008</t>
  </si>
  <si>
    <t>CONCORD-ROBBINS WSC</t>
  </si>
  <si>
    <t>LEON</t>
  </si>
  <si>
    <t>TX1450018</t>
  </si>
  <si>
    <t>CORNERSTONES MUD</t>
  </si>
  <si>
    <t>TX1011692</t>
  </si>
  <si>
    <t>CORPUS CHRISTI NAVAL AIR STATION</t>
  </si>
  <si>
    <t>TX1780017</t>
  </si>
  <si>
    <t>CORYELL CITY WATER SUPPLY DISTRICT</t>
  </si>
  <si>
    <t>TX0500013</t>
  </si>
  <si>
    <t>COUNTY LINE SUD</t>
  </si>
  <si>
    <t>TX1050038</t>
  </si>
  <si>
    <t>CRAFT TURNEY WSC MAIN</t>
  </si>
  <si>
    <t>TX0370016</t>
  </si>
  <si>
    <t>CREEDMOOR MAHA WSC</t>
  </si>
  <si>
    <t>TX2270008</t>
  </si>
  <si>
    <t>CROCKETT COUNTY WCID 1 OZONA</t>
  </si>
  <si>
    <t>CROCKETT</t>
  </si>
  <si>
    <t>TX0530012</t>
  </si>
  <si>
    <t>CROSS COUNTRY WSC</t>
  </si>
  <si>
    <t>TX1550059</t>
  </si>
  <si>
    <t>CROSS ROADS SUD</t>
  </si>
  <si>
    <t>TX2010011</t>
  </si>
  <si>
    <t>CROSS TIMBERS WSC</t>
  </si>
  <si>
    <t>TX0610020</t>
  </si>
  <si>
    <t>CRYSTAL SYSTEMS</t>
  </si>
  <si>
    <t>TX2120015</t>
  </si>
  <si>
    <t>CULLEOKA WSC</t>
  </si>
  <si>
    <t>TX0430030</t>
  </si>
  <si>
    <t>CY CHAMP PUD</t>
  </si>
  <si>
    <t>TX1011522</t>
  </si>
  <si>
    <t>CYPRESS FOREST PUD</t>
  </si>
  <si>
    <t>TX1010919</t>
  </si>
  <si>
    <t>CYPRESS KLEIN UTILITY DISTRICT WIMBLETON</t>
  </si>
  <si>
    <t>TX1010431</t>
  </si>
  <si>
    <t>CYPRESSWOOD UTILITY DISTRICT</t>
  </si>
  <si>
    <t>TX1010432</t>
  </si>
  <si>
    <t>D &amp; M WSC</t>
  </si>
  <si>
    <t>TX1740010</t>
  </si>
  <si>
    <t>DALHART MUNICIPAL WATER SYSTEM</t>
  </si>
  <si>
    <t>DALLAM</t>
  </si>
  <si>
    <t>TX0560001</t>
  </si>
  <si>
    <t>DEAN DALE SUD</t>
  </si>
  <si>
    <t>CLAY</t>
  </si>
  <si>
    <t>TX0390019</t>
  </si>
  <si>
    <t>DEAN WSC</t>
  </si>
  <si>
    <t>TX2120009</t>
  </si>
  <si>
    <t>DECKER HILLS</t>
  </si>
  <si>
    <t>TX1700386</t>
  </si>
  <si>
    <t>DENTON COUNTY FWSD 10 ARTESIA</t>
  </si>
  <si>
    <t>TX0610261</t>
  </si>
  <si>
    <t>DENTON COUNTY FWSD 10 SAVANNAH</t>
  </si>
  <si>
    <t>TX0610254</t>
  </si>
  <si>
    <t>DENTON COUNTY FWSD 11-A PALOMA</t>
  </si>
  <si>
    <t>TX0610259</t>
  </si>
  <si>
    <t>DENTON COUNTY FWSD 8-C</t>
  </si>
  <si>
    <t>TX0610253</t>
  </si>
  <si>
    <t>DIANA SUD</t>
  </si>
  <si>
    <t>TX2300006</t>
  </si>
  <si>
    <t>DIMMITT MUNICIPAL WATER SYSTEM</t>
  </si>
  <si>
    <t>CASTRO</t>
  </si>
  <si>
    <t>TX0350001</t>
  </si>
  <si>
    <t>DOBBIN PLANTERSVILLE WSC 1</t>
  </si>
  <si>
    <t>TX1700178</t>
  </si>
  <si>
    <t>DOG RIDGE WSC</t>
  </si>
  <si>
    <t>TX0140044</t>
  </si>
  <si>
    <t>DOWDELL PUD</t>
  </si>
  <si>
    <t>TX1010592</t>
  </si>
  <si>
    <t>DRIPPING SPRINGS WSC</t>
  </si>
  <si>
    <t>TX1050013</t>
  </si>
  <si>
    <t>DYESS AIR FORCE BASE</t>
  </si>
  <si>
    <t>TAYLOR</t>
  </si>
  <si>
    <t>TX2210013</t>
  </si>
  <si>
    <t>EAST BELL WSC</t>
  </si>
  <si>
    <t>TX0140118</t>
  </si>
  <si>
    <t>EAST CEDAR CREEK FWSD B A MCKAY</t>
  </si>
  <si>
    <t>TX1070019</t>
  </si>
  <si>
    <t>EAST MEDINA COUNTY SUD UNIT 1</t>
  </si>
  <si>
    <t>TX1630010</t>
  </si>
  <si>
    <t>EAST MONTANA WATER SYSTEM</t>
  </si>
  <si>
    <t>TX0710178</t>
  </si>
  <si>
    <t>EL DORADO UTILITY DISTRICT</t>
  </si>
  <si>
    <t>TX1010471</t>
  </si>
  <si>
    <t>EL JARDIN WSC</t>
  </si>
  <si>
    <t>TX0310022</t>
  </si>
  <si>
    <t>EL OSO WSC</t>
  </si>
  <si>
    <t>TX1280007</t>
  </si>
  <si>
    <t>EL PASO COUNTY TORNILLO WID</t>
  </si>
  <si>
    <t>TX0710019</t>
  </si>
  <si>
    <t>EL PASO COUNTY WCID 4 FABENS</t>
  </si>
  <si>
    <t>TX0710018</t>
  </si>
  <si>
    <t>ELDERVILLE WSC</t>
  </si>
  <si>
    <t>TX0920019</t>
  </si>
  <si>
    <t>ELM CREEK WSC</t>
  </si>
  <si>
    <t>TX1550026</t>
  </si>
  <si>
    <t>EMERALD FOREST UTILITY DISTRICT</t>
  </si>
  <si>
    <t>TX1010541</t>
  </si>
  <si>
    <t>FAIR OAKS RANCH UTILITIES</t>
  </si>
  <si>
    <t>TX0150216</t>
  </si>
  <si>
    <t>FALCON RURAL WSC</t>
  </si>
  <si>
    <t>TX2140003</t>
  </si>
  <si>
    <t>FALFURRIAS UTILITY BOARD</t>
  </si>
  <si>
    <t>BROOKS</t>
  </si>
  <si>
    <t>TX0240001</t>
  </si>
  <si>
    <t>FALLBROOK UTILITY DISTRICT</t>
  </si>
  <si>
    <t>TX1010340</t>
  </si>
  <si>
    <t>FAULKEY GULLY MUD</t>
  </si>
  <si>
    <t>TX1011602</t>
  </si>
  <si>
    <t>FAYETTE WSC WEST</t>
  </si>
  <si>
    <t>TX0750022</t>
  </si>
  <si>
    <t>FEDERAL CORRECTIONAL COMPLEX-BEAUMONT</t>
  </si>
  <si>
    <t>TX1230092</t>
  </si>
  <si>
    <t>FIRST COLONY MUD 9</t>
  </si>
  <si>
    <t>TX0790230</t>
  </si>
  <si>
    <t>FLO COMMUNITY WSC</t>
  </si>
  <si>
    <t>TX1450015</t>
  </si>
  <si>
    <t>FORNEY LAKE WSC</t>
  </si>
  <si>
    <t>TX1290014</t>
  </si>
  <si>
    <t>FORT BELKNAP WSC</t>
  </si>
  <si>
    <t>TX2520007</t>
  </si>
  <si>
    <t>FORT BEND COUNTY MUD 116 CANYON GATE</t>
  </si>
  <si>
    <t>TX0790367</t>
  </si>
  <si>
    <t>FORT BEND COUNTY MUD 118</t>
  </si>
  <si>
    <t>TX0790366</t>
  </si>
  <si>
    <t>FORT BEND COUNTY MUD 119</t>
  </si>
  <si>
    <t>TX0790382</t>
  </si>
  <si>
    <t>FORT BEND COUNTY MUD 121</t>
  </si>
  <si>
    <t>TX0790393</t>
  </si>
  <si>
    <t>FORT BEND COUNTY MUD 122</t>
  </si>
  <si>
    <t>TX0790416</t>
  </si>
  <si>
    <t>FORT BEND COUNTY MUD 123</t>
  </si>
  <si>
    <t>TX0790446</t>
  </si>
  <si>
    <t>FORT BEND COUNTY MUD 129</t>
  </si>
  <si>
    <t>TX0790437</t>
  </si>
  <si>
    <t>FORT BEND COUNTY MUD 133</t>
  </si>
  <si>
    <t>TX0790444</t>
  </si>
  <si>
    <t>FORT BEND COUNTY MUD 134B</t>
  </si>
  <si>
    <t>TX0790532</t>
  </si>
  <si>
    <t>FORT BEND COUNTY MUD 134C</t>
  </si>
  <si>
    <t>TX0790533</t>
  </si>
  <si>
    <t>FORT BEND COUNTY MUD 142</t>
  </si>
  <si>
    <t>TX0790429</t>
  </si>
  <si>
    <t>FORT BEND COUNTY MUD 143 WATER VIEW ESTA</t>
  </si>
  <si>
    <t>TX0790472</t>
  </si>
  <si>
    <t>FORT BEND COUNTY MUD 146</t>
  </si>
  <si>
    <t>TX0790435</t>
  </si>
  <si>
    <t>FORT BEND COUNTY MUD 151</t>
  </si>
  <si>
    <t>TX0790443</t>
  </si>
  <si>
    <t>FORT BEND COUNTY MUD 2</t>
  </si>
  <si>
    <t>TX0790038</t>
  </si>
  <si>
    <t>FORT BEND COUNTY MUD 26 QUAIL GREEN WEST</t>
  </si>
  <si>
    <t>TX0790137</t>
  </si>
  <si>
    <t>FORT BEND COUNTY MUD 30</t>
  </si>
  <si>
    <t>TX0790146</t>
  </si>
  <si>
    <t>FORT BEND COUNTY MUD 34</t>
  </si>
  <si>
    <t>TX0790200</t>
  </si>
  <si>
    <t>FORT BEND COUNTY MUD 35</t>
  </si>
  <si>
    <t>TX0790433</t>
  </si>
  <si>
    <t>FORT BEND COUNTY MUD 41</t>
  </si>
  <si>
    <t>TX0790229</t>
  </si>
  <si>
    <t>FORT BEND COUNTY MUD 42 WAT PLAT</t>
  </si>
  <si>
    <t>TX0790254</t>
  </si>
  <si>
    <t>FORT BEND COUNTY MUD 48</t>
  </si>
  <si>
    <t>TX0790267</t>
  </si>
  <si>
    <t>FORT BEND COUNTY MUD 50</t>
  </si>
  <si>
    <t>TX0790277</t>
  </si>
  <si>
    <t>FORT BEND COUNTY MUD 57</t>
  </si>
  <si>
    <t>TX0790455</t>
  </si>
  <si>
    <t>FORT BEND COUNTY MUD 58</t>
  </si>
  <si>
    <t>TX0790458</t>
  </si>
  <si>
    <t>FORT BLISS BIGGS ARMY AIRFIELD</t>
  </si>
  <si>
    <t>TX0710078</t>
  </si>
  <si>
    <t>FOUKE WSC</t>
  </si>
  <si>
    <t>TX2500016</t>
  </si>
  <si>
    <t>FOUR PINES WSC</t>
  </si>
  <si>
    <t>TX0010020</t>
  </si>
  <si>
    <t>FOUR WAY SUD</t>
  </si>
  <si>
    <t>TX0030020</t>
  </si>
  <si>
    <t>FRIONA MUNICIPAL WATER SYSTEM</t>
  </si>
  <si>
    <t>PARMER</t>
  </si>
  <si>
    <t>TX1850003</t>
  </si>
  <si>
    <t>FRITCH MUNICIPAL WATER SUPPLY</t>
  </si>
  <si>
    <t>TX1170004</t>
  </si>
  <si>
    <t>FRUITVALE WSC</t>
  </si>
  <si>
    <t>TX2340010</t>
  </si>
  <si>
    <t>FRY ROAD MUD</t>
  </si>
  <si>
    <t>TX1011679</t>
  </si>
  <si>
    <t>G &amp; W WSC</t>
  </si>
  <si>
    <t>TX2370063</t>
  </si>
  <si>
    <t>G M WSC</t>
  </si>
  <si>
    <t>SABINE</t>
  </si>
  <si>
    <t>TX2020067</t>
  </si>
  <si>
    <t>GALVESTON COUNTY WCID 12</t>
  </si>
  <si>
    <t>TX0840031</t>
  </si>
  <si>
    <t>GALVESTON COUNTY WCID 8</t>
  </si>
  <si>
    <t>TX0840009</t>
  </si>
  <si>
    <t>GASTONIA SCURRY SUD</t>
  </si>
  <si>
    <t>TX1290015</t>
  </si>
  <si>
    <t>GBRA CALHOUN COUNTY RURAL WATER SYSTEM</t>
  </si>
  <si>
    <t>TX0290007</t>
  </si>
  <si>
    <t>GOLDEN WSC</t>
  </si>
  <si>
    <t>TX2500006</t>
  </si>
  <si>
    <t>GONZALES COUNTY WSC</t>
  </si>
  <si>
    <t>TX0890006</t>
  </si>
  <si>
    <t>GOODFELLOW AIR FORCE BASE</t>
  </si>
  <si>
    <t>TX2260027</t>
  </si>
  <si>
    <t>GRAND MISSION MUD 1</t>
  </si>
  <si>
    <t>TX0790430</t>
  </si>
  <si>
    <t>GRAY UTILITY SERVICE</t>
  </si>
  <si>
    <t>TX0360005</t>
  </si>
  <si>
    <t>GREENWOOD UTILITY DISTRICT</t>
  </si>
  <si>
    <t>TX1010554</t>
  </si>
  <si>
    <t>GUM SPRINGS WSC 2</t>
  </si>
  <si>
    <t>TX1020081</t>
  </si>
  <si>
    <t>HARDIN WSC</t>
  </si>
  <si>
    <t>TX1460009</t>
  </si>
  <si>
    <t>HARLETON WSC</t>
  </si>
  <si>
    <t>TX1020074</t>
  </si>
  <si>
    <t>HARRIS COUNTY FWSD 47</t>
  </si>
  <si>
    <t>TX1010260</t>
  </si>
  <si>
    <t>HARRIS COUNTY IMPROVEMENT DISTRICT 18</t>
  </si>
  <si>
    <t>TX1013479</t>
  </si>
  <si>
    <t>HARRIS COUNTY MUD 1</t>
  </si>
  <si>
    <t>TX1010539</t>
  </si>
  <si>
    <t>HARRIS COUNTY MUD 104</t>
  </si>
  <si>
    <t>TX1011534</t>
  </si>
  <si>
    <t>HARRIS COUNTY MUD 105</t>
  </si>
  <si>
    <t>TX1011227</t>
  </si>
  <si>
    <t>HARRIS COUNTY MUD 106</t>
  </si>
  <si>
    <t>TX1013160</t>
  </si>
  <si>
    <t>HARRIS COUNTY MUD 109</t>
  </si>
  <si>
    <t>TX1010620</t>
  </si>
  <si>
    <t>HARRIS COUNTY MUD 11</t>
  </si>
  <si>
    <t>TX1010426</t>
  </si>
  <si>
    <t>HARRIS COUNTY MUD 118</t>
  </si>
  <si>
    <t>TX1010897</t>
  </si>
  <si>
    <t>HARRIS COUNTY MUD 119</t>
  </si>
  <si>
    <t>TX1010626</t>
  </si>
  <si>
    <t>HARRIS COUNTY MUD 127</t>
  </si>
  <si>
    <t>TX1012229</t>
  </si>
  <si>
    <t>HARRIS COUNTY MUD 130</t>
  </si>
  <si>
    <t>TX1012097</t>
  </si>
  <si>
    <t>HARRIS COUNTY MUD 132</t>
  </si>
  <si>
    <t>TX1010616</t>
  </si>
  <si>
    <t>HARRIS COUNTY MUD 148 KINGSLAKE</t>
  </si>
  <si>
    <t>TX1010938</t>
  </si>
  <si>
    <t>HARRIS COUNTY MUD 149</t>
  </si>
  <si>
    <t>TX1011296</t>
  </si>
  <si>
    <t>HARRIS COUNTY MUD 150</t>
  </si>
  <si>
    <t>TX1011250</t>
  </si>
  <si>
    <t>HARRIS COUNTY MUD 151</t>
  </si>
  <si>
    <t>TX1010905</t>
  </si>
  <si>
    <t>HARRIS COUNTY MUD 152</t>
  </si>
  <si>
    <t>TX1010902</t>
  </si>
  <si>
    <t>HARRIS COUNTY MUD 153</t>
  </si>
  <si>
    <t>TX1012133</t>
  </si>
  <si>
    <t>HARRIS COUNTY MUD 154</t>
  </si>
  <si>
    <t>TX1011642</t>
  </si>
  <si>
    <t>HARRIS COUNTY MUD 158</t>
  </si>
  <si>
    <t>TX1012297</t>
  </si>
  <si>
    <t>HARRIS COUNTY MUD 16</t>
  </si>
  <si>
    <t>TX1011705</t>
  </si>
  <si>
    <t>HARRIS COUNTY MUD 163</t>
  </si>
  <si>
    <t>TX1012213</t>
  </si>
  <si>
    <t>HARRIS COUNTY MUD 172</t>
  </si>
  <si>
    <t>TX1012970</t>
  </si>
  <si>
    <t>HARRIS COUNTY MUD 173</t>
  </si>
  <si>
    <t>TX1012971</t>
  </si>
  <si>
    <t>HARRIS COUNTY MUD 179</t>
  </si>
  <si>
    <t>TX1011848</t>
  </si>
  <si>
    <t>HARRIS COUNTY MUD 18 HEATHERWOOD HUNTERS</t>
  </si>
  <si>
    <t>TX1010512</t>
  </si>
  <si>
    <t>HARRIS COUNTY MUD 180</t>
  </si>
  <si>
    <t>TX1011799</t>
  </si>
  <si>
    <t>HARRIS COUNTY MUD 183</t>
  </si>
  <si>
    <t>TX1011824</t>
  </si>
  <si>
    <t>HARRIS COUNTY MUD 185</t>
  </si>
  <si>
    <t>TX1011914</t>
  </si>
  <si>
    <t>HARRIS COUNTY MUD 186</t>
  </si>
  <si>
    <t>TX1012214</t>
  </si>
  <si>
    <t>HARRIS COUNTY MUD 188</t>
  </si>
  <si>
    <t>TX1011982</t>
  </si>
  <si>
    <t>HARRIS COUNTY MUD 189</t>
  </si>
  <si>
    <t>TX1011809</t>
  </si>
  <si>
    <t>HARRIS COUNTY MUD 196</t>
  </si>
  <si>
    <t>TX1013002</t>
  </si>
  <si>
    <t>HARRIS COUNTY MUD 208</t>
  </si>
  <si>
    <t>TX1012419</t>
  </si>
  <si>
    <t>HARRIS COUNTY MUD 221</t>
  </si>
  <si>
    <t>TX1012972</t>
  </si>
  <si>
    <t>HARRIS COUNTY MUD 222</t>
  </si>
  <si>
    <t>TX1013054</t>
  </si>
  <si>
    <t>HARRIS COUNTY MUD 23</t>
  </si>
  <si>
    <t>TX1010649</t>
  </si>
  <si>
    <t>HARRIS COUNTY MUD 230</t>
  </si>
  <si>
    <t>TX1012740</t>
  </si>
  <si>
    <t>HARRIS COUNTY MUD 238</t>
  </si>
  <si>
    <t>TX1012361</t>
  </si>
  <si>
    <t>HARRIS COUNTY MUD 239</t>
  </si>
  <si>
    <t>TX1012392</t>
  </si>
  <si>
    <t>HARRIS COUNTY MUD 264</t>
  </si>
  <si>
    <t>TX1012330</t>
  </si>
  <si>
    <t>HARRIS COUNTY MUD 276</t>
  </si>
  <si>
    <t>TX1012942</t>
  </si>
  <si>
    <t>HARRIS COUNTY MUD 278</t>
  </si>
  <si>
    <t>TX1012835</t>
  </si>
  <si>
    <t>HARRIS COUNTY MUD 281</t>
  </si>
  <si>
    <t>TX1013178</t>
  </si>
  <si>
    <t>HARRIS COUNTY MUD 285</t>
  </si>
  <si>
    <t>TX1012677</t>
  </si>
  <si>
    <t>HARRIS COUNTY MUD 286</t>
  </si>
  <si>
    <t>TX1012532</t>
  </si>
  <si>
    <t>HARRIS COUNTY MUD 290</t>
  </si>
  <si>
    <t>TX1013294</t>
  </si>
  <si>
    <t>HARRIS COUNTY MUD 304</t>
  </si>
  <si>
    <t>TX1012941</t>
  </si>
  <si>
    <t>HARRIS COUNTY MUD 322 FAIRFIELD VILLAGE</t>
  </si>
  <si>
    <t>TX1012542</t>
  </si>
  <si>
    <t>HARRIS COUNTY MUD 33</t>
  </si>
  <si>
    <t>TX1011162</t>
  </si>
  <si>
    <t>HARRIS COUNTY MUD 342</t>
  </si>
  <si>
    <t>TX1012973</t>
  </si>
  <si>
    <t>HARRIS COUNTY MUD 345</t>
  </si>
  <si>
    <t>TX1012768</t>
  </si>
  <si>
    <t>HARRIS COUNTY MUD 354</t>
  </si>
  <si>
    <t>TX1012965</t>
  </si>
  <si>
    <t>HARRIS COUNTY MUD 360</t>
  </si>
  <si>
    <t>TX1012897</t>
  </si>
  <si>
    <t>HARRIS COUNTY MUD 361</t>
  </si>
  <si>
    <t>TX1013123</t>
  </si>
  <si>
    <t>HARRIS COUNTY MUD 364</t>
  </si>
  <si>
    <t>TX1013132</t>
  </si>
  <si>
    <t>HARRIS COUNTY MUD 365</t>
  </si>
  <si>
    <t>TX1013009</t>
  </si>
  <si>
    <t>HARRIS COUNTY MUD 367</t>
  </si>
  <si>
    <t>TX1013040</t>
  </si>
  <si>
    <t>HARRIS COUNTY MUD 368</t>
  </si>
  <si>
    <t>TX1011908</t>
  </si>
  <si>
    <t>HARRIS COUNTY MUD 370</t>
  </si>
  <si>
    <t>TX1013113</t>
  </si>
  <si>
    <t>HARRIS COUNTY MUD 374 CYPRESS CREEK LAKE</t>
  </si>
  <si>
    <t>TX1013450</t>
  </si>
  <si>
    <t>HARRIS COUNTY MUD 383</t>
  </si>
  <si>
    <t>TX1013213</t>
  </si>
  <si>
    <t>HARRIS COUNTY MUD 391</t>
  </si>
  <si>
    <t>TX1013253</t>
  </si>
  <si>
    <t>HARRIS COUNTY MUD 397</t>
  </si>
  <si>
    <t>TX1013295</t>
  </si>
  <si>
    <t>HARRIS COUNTY MUD 400 - WEST</t>
  </si>
  <si>
    <t>TX1013310</t>
  </si>
  <si>
    <t>HARRIS COUNTY MUD 412</t>
  </si>
  <si>
    <t>TX1013354</t>
  </si>
  <si>
    <t>HARRIS COUNTY MUD 419</t>
  </si>
  <si>
    <t>TX1013335</t>
  </si>
  <si>
    <t>HARRIS COUNTY MUD 43</t>
  </si>
  <si>
    <t>TX1010565</t>
  </si>
  <si>
    <t>HARRIS COUNTY MUD 46</t>
  </si>
  <si>
    <t>TX1010903</t>
  </si>
  <si>
    <t>HARRIS COUNTY MUD 49</t>
  </si>
  <si>
    <t>TX1011462</t>
  </si>
  <si>
    <t>HARRIS COUNTY MUD 5</t>
  </si>
  <si>
    <t>TX1010500</t>
  </si>
  <si>
    <t>HARRIS COUNTY MUD 50</t>
  </si>
  <si>
    <t>TX1010719</t>
  </si>
  <si>
    <t>HARRIS COUNTY MUD 6 CARRIAGE LANE</t>
  </si>
  <si>
    <t>TX1010496</t>
  </si>
  <si>
    <t>HARRIS COUNTY MUD 64</t>
  </si>
  <si>
    <t>TX1011513</t>
  </si>
  <si>
    <t>HARRIS COUNTY MUD 65</t>
  </si>
  <si>
    <t>TX1011678</t>
  </si>
  <si>
    <t>HARRIS COUNTY MUD 69</t>
  </si>
  <si>
    <t>TX1010600</t>
  </si>
  <si>
    <t>HARRIS COUNTY MUD 70</t>
  </si>
  <si>
    <t>TX1011690</t>
  </si>
  <si>
    <t>HARRIS COUNTY MUD 8</t>
  </si>
  <si>
    <t>TX1010712</t>
  </si>
  <si>
    <t>HARRIS COUNTY MUD 82</t>
  </si>
  <si>
    <t>TX1010630</t>
  </si>
  <si>
    <t>HARRIS COUNTY MUD 86</t>
  </si>
  <si>
    <t>TX1012953</t>
  </si>
  <si>
    <t>HARRIS COUNTY MUD 96</t>
  </si>
  <si>
    <t>TX1013343</t>
  </si>
  <si>
    <t>HARRIS COUNTY UD 15</t>
  </si>
  <si>
    <t>TX1011778</t>
  </si>
  <si>
    <t>HARRIS COUNTY UD 16</t>
  </si>
  <si>
    <t>TX1013156</t>
  </si>
  <si>
    <t>HARRIS COUNTY UTILITY DISTRICT 6</t>
  </si>
  <si>
    <t>TX1010501</t>
  </si>
  <si>
    <t>HARRIS COUNTY WCID 1</t>
  </si>
  <si>
    <t>TX1010159</t>
  </si>
  <si>
    <t>HARRIS COUNTY WCID 109</t>
  </si>
  <si>
    <t>TX1010359</t>
  </si>
  <si>
    <t>HARRIS COUNTY WCID 110</t>
  </si>
  <si>
    <t>TX1010482</t>
  </si>
  <si>
    <t>HARRIS COUNTY WCID 114</t>
  </si>
  <si>
    <t>TX1010317</t>
  </si>
  <si>
    <t>HARRIS COUNTY WCID 116</t>
  </si>
  <si>
    <t>TX1010507</t>
  </si>
  <si>
    <t>HARRIS COUNTY WCID 119</t>
  </si>
  <si>
    <t>TX1010509</t>
  </si>
  <si>
    <t>HARRIS COUNTY WCID 132</t>
  </si>
  <si>
    <t>TX1010413</t>
  </si>
  <si>
    <t>HARRIS COUNTY WCID 133</t>
  </si>
  <si>
    <t>TX1010210</t>
  </si>
  <si>
    <t>HARRIS COUNTY WCID 74</t>
  </si>
  <si>
    <t>TX1010480</t>
  </si>
  <si>
    <t>HARRIS COUNTY WCID 84</t>
  </si>
  <si>
    <t>TX1010113</t>
  </si>
  <si>
    <t>HARRIS COUNTY WCID 89</t>
  </si>
  <si>
    <t>TX1012370</t>
  </si>
  <si>
    <t>HARRIS COUNTY WCID 92</t>
  </si>
  <si>
    <t>TX1010124</t>
  </si>
  <si>
    <t>HARRIS COUNTY WCID 96</t>
  </si>
  <si>
    <t>TX1013175</t>
  </si>
  <si>
    <t>HARRIS FORT BEND COUNTIES MUD 1</t>
  </si>
  <si>
    <t>TX0790216</t>
  </si>
  <si>
    <t>HARRIS FORT BEND COUNTIES MUD 5</t>
  </si>
  <si>
    <t>TX0790347</t>
  </si>
  <si>
    <t>HARRIS-FORT BEND COUNTIES MUD 3</t>
  </si>
  <si>
    <t>TX1013365</t>
  </si>
  <si>
    <t>HAWLEY WSC</t>
  </si>
  <si>
    <t>JONES</t>
  </si>
  <si>
    <t>TX1270006</t>
  </si>
  <si>
    <t>HEATHERLOCH MUD</t>
  </si>
  <si>
    <t>TX1010548</t>
  </si>
  <si>
    <t>HICKORY CREEK SUD</t>
  </si>
  <si>
    <t>TX1160062</t>
  </si>
  <si>
    <t>HIDALGO COUNTY MUD 1</t>
  </si>
  <si>
    <t>TX1080088</t>
  </si>
  <si>
    <t>HIGH POINT WATER SUPPLY CORPORATION</t>
  </si>
  <si>
    <t>TX1290016</t>
  </si>
  <si>
    <t>HILL COUNTY WSC</t>
  </si>
  <si>
    <t>TX1090041</t>
  </si>
  <si>
    <t>HOLLY LAKE RANCH</t>
  </si>
  <si>
    <t>TX2500012</t>
  </si>
  <si>
    <t>HORSEPEN BAYOU MUD</t>
  </si>
  <si>
    <t>TX1011785</t>
  </si>
  <si>
    <t>INGRAM WATER SUPPLY</t>
  </si>
  <si>
    <t>TX1330011</t>
  </si>
  <si>
    <t>INTERSTATE MUD</t>
  </si>
  <si>
    <t>TX1012264</t>
  </si>
  <si>
    <t>JACKRABBIT ROAD PUD</t>
  </si>
  <si>
    <t>TX1010538</t>
  </si>
  <si>
    <t>JACKSON WSC</t>
  </si>
  <si>
    <t>TX2120016</t>
  </si>
  <si>
    <t>JARRELL SCHWERTNER WSC</t>
  </si>
  <si>
    <t>TX2460011</t>
  </si>
  <si>
    <t>JBSA - MEDINA</t>
  </si>
  <si>
    <t>TX0150275</t>
  </si>
  <si>
    <t>JEFFERSON COUNTY WCID 10</t>
  </si>
  <si>
    <t>TX1230003</t>
  </si>
  <si>
    <t>JIM HOGG COUNTY WCID 2</t>
  </si>
  <si>
    <t>JIM HOGG</t>
  </si>
  <si>
    <t>TX1240001</t>
  </si>
  <si>
    <t>JONES WSC</t>
  </si>
  <si>
    <t>TX2500007</t>
  </si>
  <si>
    <t>JONESTOWN WSC</t>
  </si>
  <si>
    <t>TX2270011</t>
  </si>
  <si>
    <t>KAUFMAN COUNTY FWSD 1A</t>
  </si>
  <si>
    <t>TX1290043</t>
  </si>
  <si>
    <t>KAUFMAN COUNTY MUD 11</t>
  </si>
  <si>
    <t>TX1290046</t>
  </si>
  <si>
    <t>KAUFMAN COUNTY MUD 14</t>
  </si>
  <si>
    <t>TX1290053</t>
  </si>
  <si>
    <t>LAKE FOREST UTILITY DISTRICT</t>
  </si>
  <si>
    <t>TX1010494</t>
  </si>
  <si>
    <t>LAKE FORK WSC</t>
  </si>
  <si>
    <t>TX2500039</t>
  </si>
  <si>
    <t>LAKE LIVINGSTON PINESHADOWS EAST</t>
  </si>
  <si>
    <t>TX1870166</t>
  </si>
  <si>
    <t>LAKE MUD</t>
  </si>
  <si>
    <t>TX1011741</t>
  </si>
  <si>
    <t>LAUGHLIN AIR FORCE BASE</t>
  </si>
  <si>
    <t>TX2330006</t>
  </si>
  <si>
    <t>LEIGH WSC-RURAL</t>
  </si>
  <si>
    <t>TX1020022</t>
  </si>
  <si>
    <t>LIBERTY CITY WSC</t>
  </si>
  <si>
    <t>TX0920016</t>
  </si>
  <si>
    <t>LOMA VISTA WATER SYSTEM</t>
  </si>
  <si>
    <t>TX1330041</t>
  </si>
  <si>
    <t>LOUETTA NORTH PUD</t>
  </si>
  <si>
    <t>TX1011870</t>
  </si>
  <si>
    <t>M E N WSC</t>
  </si>
  <si>
    <t>TX1750015</t>
  </si>
  <si>
    <t>MACEDONIA EYLAU MUD 1</t>
  </si>
  <si>
    <t>TX0190012</t>
  </si>
  <si>
    <t>MALCOMSON ROAD UTILITY DISTRICT</t>
  </si>
  <si>
    <t>TX1010495</t>
  </si>
  <si>
    <t>MARILEE SUD</t>
  </si>
  <si>
    <t>TX0910081</t>
  </si>
  <si>
    <t>MARTIN SPRINGS WSC</t>
  </si>
  <si>
    <t>TX1120015</t>
  </si>
  <si>
    <t>MASON CREEK UTILITY DISTRICT</t>
  </si>
  <si>
    <t>TX1010379</t>
  </si>
  <si>
    <t>MAXWELL WSC</t>
  </si>
  <si>
    <t>TX0280003</t>
  </si>
  <si>
    <t>MCCOY WSC</t>
  </si>
  <si>
    <t>TX0070023</t>
  </si>
  <si>
    <t>MEADOWHILL REGIONAL MUD</t>
  </si>
  <si>
    <t>TX1010387</t>
  </si>
  <si>
    <t>MEMORIAL MUD</t>
  </si>
  <si>
    <t>TX1011242</t>
  </si>
  <si>
    <t>METROPLEX HOMESTEADS WATER SUPPLY</t>
  </si>
  <si>
    <t>TX1260074</t>
  </si>
  <si>
    <t>MILANO WSC</t>
  </si>
  <si>
    <t>TX1660009</t>
  </si>
  <si>
    <t>MILLERSVIEW-DOOLE WSC</t>
  </si>
  <si>
    <t>CONCHO</t>
  </si>
  <si>
    <t>TX0480015</t>
  </si>
  <si>
    <t>MILLS ROAD MUD</t>
  </si>
  <si>
    <t>TX1011107</t>
  </si>
  <si>
    <t>MISSION BEND MUD 1</t>
  </si>
  <si>
    <t>TX1011718</t>
  </si>
  <si>
    <t>MISSION BEND MUD 2</t>
  </si>
  <si>
    <t>TX1011826</t>
  </si>
  <si>
    <t>MITCHELL COUNTY UTILITY</t>
  </si>
  <si>
    <t>TX1680004</t>
  </si>
  <si>
    <t>MOFFAT WSC</t>
  </si>
  <si>
    <t>TX0140028</t>
  </si>
  <si>
    <t>MONTGOMERY COUNTY MUD 119 SPRING TRAILS</t>
  </si>
  <si>
    <t>TX1700773</t>
  </si>
  <si>
    <t>MONTGOMERY COUNTY MUD 15</t>
  </si>
  <si>
    <t>TX1700118</t>
  </si>
  <si>
    <t>MONTGOMERY COUNTY MUD 18</t>
  </si>
  <si>
    <t>TX1700546</t>
  </si>
  <si>
    <t>MONTGOMERY COUNTY MUD 19</t>
  </si>
  <si>
    <t>TX1700319</t>
  </si>
  <si>
    <t>MONTGOMERY COUNTY MUD 36</t>
  </si>
  <si>
    <t>TX1700139</t>
  </si>
  <si>
    <t>MONTGOMERY COUNTY MUD 39</t>
  </si>
  <si>
    <t>TX1700332</t>
  </si>
  <si>
    <t>MONTGOMERY COUNTY MUD 6</t>
  </si>
  <si>
    <t>TX1700090</t>
  </si>
  <si>
    <t>MONTGOMERY COUNTY MUD 67</t>
  </si>
  <si>
    <t>TX1700554</t>
  </si>
  <si>
    <t>MONTGOMERY COUNTY MUD 8</t>
  </si>
  <si>
    <t>TX1700176</t>
  </si>
  <si>
    <t>MONTGOMERY COUNTY MUD 89</t>
  </si>
  <si>
    <t>TX1700717</t>
  </si>
  <si>
    <t>MONTGOMERY COUNTY MUD 9</t>
  </si>
  <si>
    <t>TX1700220</t>
  </si>
  <si>
    <t>MONTGOMERY COUNTY MUD 94</t>
  </si>
  <si>
    <t>TX1700716</t>
  </si>
  <si>
    <t>MONTGOMERY COUNTY UD 3</t>
  </si>
  <si>
    <t>TX1700116</t>
  </si>
  <si>
    <t>MONTGOMERY COUNTY UD 4</t>
  </si>
  <si>
    <t>TX1700286</t>
  </si>
  <si>
    <t>MONTGOMERY COUNTY WCID 1</t>
  </si>
  <si>
    <t>TX1700119</t>
  </si>
  <si>
    <t>MOUNT HOUSTON ROAD MUD</t>
  </si>
  <si>
    <t>TX1010728</t>
  </si>
  <si>
    <t>MULESHOE MUNICIPAL WATER SYSTEM</t>
  </si>
  <si>
    <t>BAILEY</t>
  </si>
  <si>
    <t>TX0090001</t>
  </si>
  <si>
    <t>MULTI-COUNTY WSC</t>
  </si>
  <si>
    <t>TX0500044</t>
  </si>
  <si>
    <t>NAVAL AIR STN JOINT RESERVE BASE</t>
  </si>
  <si>
    <t>TX2200332</t>
  </si>
  <si>
    <t>NAVARRO MILLS WSC</t>
  </si>
  <si>
    <t>TX1750024</t>
  </si>
  <si>
    <t>NORTH CHEROKEE WSC</t>
  </si>
  <si>
    <t>TX0370018</t>
  </si>
  <si>
    <t>NORTH COLLIN SUD</t>
  </si>
  <si>
    <t>TX0430055</t>
  </si>
  <si>
    <t>NORTH GREEN MUD</t>
  </si>
  <si>
    <t>TX1010331</t>
  </si>
  <si>
    <t>NORTH HOPKINS WSC</t>
  </si>
  <si>
    <t>TX1120017</t>
  </si>
  <si>
    <t>NORTH MISSION GLEN MUD</t>
  </si>
  <si>
    <t>TX0790174</t>
  </si>
  <si>
    <t>NORTHAMPTON MUD</t>
  </si>
  <si>
    <t>TX1010337</t>
  </si>
  <si>
    <t>NORTHGATE CROSSING MUD 2</t>
  </si>
  <si>
    <t>TX1013078</t>
  </si>
  <si>
    <t>NORTHWEST FREEWAY MUD</t>
  </si>
  <si>
    <t>TX1011256</t>
  </si>
  <si>
    <t>NORTHWEST HARRIS COUNTY MUD 10</t>
  </si>
  <si>
    <t>TX1011649</t>
  </si>
  <si>
    <t>NORTHWEST HARRIS COUNTY MUD 12</t>
  </si>
  <si>
    <t>TX1011901</t>
  </si>
  <si>
    <t>NORTHWEST HARRIS COUNTY MUD 15</t>
  </si>
  <si>
    <t>TX1011600</t>
  </si>
  <si>
    <t>NORTHWEST HARRIS COUNTY MUD 20</t>
  </si>
  <si>
    <t>TX1011998</t>
  </si>
  <si>
    <t>NORTHWEST HARRIS COUNTY MUD 23</t>
  </si>
  <si>
    <t>TX1011746</t>
  </si>
  <si>
    <t>NORTHWEST HARRIS COUNTY MUD 32</t>
  </si>
  <si>
    <t>TX1013034</t>
  </si>
  <si>
    <t>NORTHWEST HARRIS COUNTY MUD 9</t>
  </si>
  <si>
    <t>TX1011599</t>
  </si>
  <si>
    <t>NOTTINGHAM COUNTRY MUD</t>
  </si>
  <si>
    <t>TX1012315</t>
  </si>
  <si>
    <t>OAK TRAIL SHORES</t>
  </si>
  <si>
    <t>TX1110004</t>
  </si>
  <si>
    <t>OAKMONT PUD</t>
  </si>
  <si>
    <t>TX1012981</t>
  </si>
  <si>
    <t>OLD EGYPT SUBDIVISION</t>
  </si>
  <si>
    <t>TX1700666</t>
  </si>
  <si>
    <t>OLMITO WSC</t>
  </si>
  <si>
    <t>TX0310026</t>
  </si>
  <si>
    <t>ONALASKA WSC</t>
  </si>
  <si>
    <t>TX1870009</t>
  </si>
  <si>
    <t>ORANGE COUNTY WCID 2</t>
  </si>
  <si>
    <t>TX1810006</t>
  </si>
  <si>
    <t>ORANGEFIELD WSC</t>
  </si>
  <si>
    <t>TX1810186</t>
  </si>
  <si>
    <t>PARKER COUNTY SUD SURFACE</t>
  </si>
  <si>
    <t>TX1840079</t>
  </si>
  <si>
    <t>PARKWAY UTILITY DISTRICT</t>
  </si>
  <si>
    <t>TX1010750</t>
  </si>
  <si>
    <t>PASEO DEL ESTE MUD 1</t>
  </si>
  <si>
    <t>TX0710186</t>
  </si>
  <si>
    <t>PECOS COUNTY WCID 1</t>
  </si>
  <si>
    <t>TX1860026</t>
  </si>
  <si>
    <t>PERRYTON MUNICIPAL WATER SYSTEM</t>
  </si>
  <si>
    <t>OCHILTREE</t>
  </si>
  <si>
    <t>TX1790001</t>
  </si>
  <si>
    <t>PINE TRAILS UTILITY</t>
  </si>
  <si>
    <t>TX1010535</t>
  </si>
  <si>
    <t>PLANTATION MUD</t>
  </si>
  <si>
    <t>TX0790112</t>
  </si>
  <si>
    <t>PLUM CREEK</t>
  </si>
  <si>
    <t>TX1050028</t>
  </si>
  <si>
    <t>POLONIA WSC NORTH</t>
  </si>
  <si>
    <t>TX0280007</t>
  </si>
  <si>
    <t>PONDEROSA FOREST UTILITY DISTRICT</t>
  </si>
  <si>
    <t>TX1010384</t>
  </si>
  <si>
    <t>POSSUM KINGDOM WSC</t>
  </si>
  <si>
    <t>TX1820076</t>
  </si>
  <si>
    <t>POSTWOOD MUD</t>
  </si>
  <si>
    <t>TX1010631</t>
  </si>
  <si>
    <t>POTOSI WSC</t>
  </si>
  <si>
    <t>TX2210008</t>
  </si>
  <si>
    <t>PRAIRIE VIEW A&amp;M UNIVERSITY</t>
  </si>
  <si>
    <t>TX2370002</t>
  </si>
  <si>
    <t>PRESTONWOOD FOREST UTILITY DISTRICT</t>
  </si>
  <si>
    <t>TX1010467</t>
  </si>
  <si>
    <t>PRITCHETT WATER SUPPLY CORPORATION</t>
  </si>
  <si>
    <t>TX2300012</t>
  </si>
  <si>
    <t>R C H WSC</t>
  </si>
  <si>
    <t>TX1990012</t>
  </si>
  <si>
    <t>RED RIVER COUNTY WSC</t>
  </si>
  <si>
    <t>TX1940008</t>
  </si>
  <si>
    <t>REID ROAD MUD 1</t>
  </si>
  <si>
    <t>TX1010872</t>
  </si>
  <si>
    <t>REID ROAD MUD 2</t>
  </si>
  <si>
    <t>TX1011928</t>
  </si>
  <si>
    <t>RENN ROAD MUD</t>
  </si>
  <si>
    <t>TX1011834</t>
  </si>
  <si>
    <t>RICE UNIVERSITY</t>
  </si>
  <si>
    <t>TX1010908</t>
  </si>
  <si>
    <t>RICE WSC</t>
  </si>
  <si>
    <t>TX1750019</t>
  </si>
  <si>
    <t>RICEWOOD MUD</t>
  </si>
  <si>
    <t>TX1012227</t>
  </si>
  <si>
    <t>RICHLAND SUD</t>
  </si>
  <si>
    <t>SAN SABA</t>
  </si>
  <si>
    <t>TX2060012</t>
  </si>
  <si>
    <t>RINCON WSC</t>
  </si>
  <si>
    <t>TX2050078</t>
  </si>
  <si>
    <t>RIO WSC</t>
  </si>
  <si>
    <t>TX2140016</t>
  </si>
  <si>
    <t>RIVERBEND WATER RESOURCES DISTRICT</t>
  </si>
  <si>
    <t>TX0190021</t>
  </si>
  <si>
    <t>ROSE HILL SUD</t>
  </si>
  <si>
    <t>TX1290023</t>
  </si>
  <si>
    <t>SAGEMEADOW UTILITY DISTRICT</t>
  </si>
  <si>
    <t>TX1010386</t>
  </si>
  <si>
    <t>SALADO WSC</t>
  </si>
  <si>
    <t>TX0140035</t>
  </si>
  <si>
    <t>SAN DIEGO MUD 1</t>
  </si>
  <si>
    <t>DUVAL</t>
  </si>
  <si>
    <t>TX0660003</t>
  </si>
  <si>
    <t>SAN JACINTO SUD</t>
  </si>
  <si>
    <t>SAN JACINTO</t>
  </si>
  <si>
    <t>TX2040033</t>
  </si>
  <si>
    <t>SAN LEON MUD</t>
  </si>
  <si>
    <t>TX0840063</t>
  </si>
  <si>
    <t>SAND FLAT WSC</t>
  </si>
  <si>
    <t>TX2120020</t>
  </si>
  <si>
    <t>SAWS CASTLE HILLS</t>
  </si>
  <si>
    <t>SAWS TEXAS RESEARCH PARK</t>
  </si>
  <si>
    <t>TX0150497</t>
  </si>
  <si>
    <t>SHARON WSC</t>
  </si>
  <si>
    <t>TX2500020</t>
  </si>
  <si>
    <t>SIENNA PLANTATION MUD 10</t>
  </si>
  <si>
    <t>TX0790452</t>
  </si>
  <si>
    <t>SIENNA PLANTATION MUD 2</t>
  </si>
  <si>
    <t>TX0790345</t>
  </si>
  <si>
    <t>SIENNA PLANTATION MUD 3</t>
  </si>
  <si>
    <t>TX0790376</t>
  </si>
  <si>
    <t>SOUTH FREESTONE COUNTY WSC</t>
  </si>
  <si>
    <t>TX0810005</t>
  </si>
  <si>
    <t>SOUTH GRAYSON SUD</t>
  </si>
  <si>
    <t>TX0910064</t>
  </si>
  <si>
    <t>SOUTH TAWAKONI WSC</t>
  </si>
  <si>
    <t>TX2340019</t>
  </si>
  <si>
    <t>SOUTHERN WATER</t>
  </si>
  <si>
    <t>TX1010012</t>
  </si>
  <si>
    <t>SOUTHWEST FANNIN COUNTY SUD</t>
  </si>
  <si>
    <t>TX0740031</t>
  </si>
  <si>
    <t>SPEARMAN MUNICIPAL WATER SYSTEM</t>
  </si>
  <si>
    <t>HANSFORD</t>
  </si>
  <si>
    <t>TX0980001</t>
  </si>
  <si>
    <t>SPENCER ROAD PUD</t>
  </si>
  <si>
    <t>TX1010654</t>
  </si>
  <si>
    <t>SPRING CREEK UTILITY DISTRICT</t>
  </si>
  <si>
    <t>TX1700133</t>
  </si>
  <si>
    <t>SPRING MEADOWS MUD</t>
  </si>
  <si>
    <t>TX1013261</t>
  </si>
  <si>
    <t>STANLEY LAKE MUD</t>
  </si>
  <si>
    <t>TX1700097</t>
  </si>
  <si>
    <t>STEAMBOAT MOUNTAIN WSC</t>
  </si>
  <si>
    <t>TX2210022</t>
  </si>
  <si>
    <t>SUNBELT FWSD HIGH MEADOWS SUBDIVISION</t>
  </si>
  <si>
    <t>TX1010292</t>
  </si>
  <si>
    <t>SUNBELT FWSD OAKWILDE SUBDIVISION</t>
  </si>
  <si>
    <t>TX1010022</t>
  </si>
  <si>
    <t>SUNBELT FWSD WOODLAND OAKS SUBDIVISION</t>
  </si>
  <si>
    <t>TX1010758</t>
  </si>
  <si>
    <t>TALTY SUD</t>
  </si>
  <si>
    <t>TX1290025</t>
  </si>
  <si>
    <t>TANGLEWOOD ON TEXOMA</t>
  </si>
  <si>
    <t>TX0910052</t>
  </si>
  <si>
    <t>TARKINGTON SUD</t>
  </si>
  <si>
    <t>TX1460055</t>
  </si>
  <si>
    <t>TATTOR ROAD MUD</t>
  </si>
  <si>
    <t>TX1010625</t>
  </si>
  <si>
    <t>TBCD WEST TREATMENT PLANT</t>
  </si>
  <si>
    <t>TX0360030</t>
  </si>
  <si>
    <t>TBCD WINNIE STOWELL</t>
  </si>
  <si>
    <t>TX0360002</t>
  </si>
  <si>
    <t>TDCJ BETO UNIT</t>
  </si>
  <si>
    <t>TX0010044</t>
  </si>
  <si>
    <t>TDCJ CHASE FIELD</t>
  </si>
  <si>
    <t>TX0130002</t>
  </si>
  <si>
    <t>TDCJ COFFIELD MICHAEL</t>
  </si>
  <si>
    <t>TX0010031</t>
  </si>
  <si>
    <t>TDCJ JESTER 1 UNIT</t>
  </si>
  <si>
    <t>TX0790085</t>
  </si>
  <si>
    <t>TDCJ RAMSEY AREA</t>
  </si>
  <si>
    <t>TX0200201</t>
  </si>
  <si>
    <t>TEXAS A&amp;M UNIVERSITY COMMERCE</t>
  </si>
  <si>
    <t>TX1160008</t>
  </si>
  <si>
    <t>TEXAS STATE TECHNICAL COLLEGE - WACO</t>
  </si>
  <si>
    <t>TX1550138</t>
  </si>
  <si>
    <t>THE CONSOLIDATED WSC CENTRAL SYSTEM</t>
  </si>
  <si>
    <t>TX1130031</t>
  </si>
  <si>
    <t>THE WOODLANDS MUD 1</t>
  </si>
  <si>
    <t>TX1700471</t>
  </si>
  <si>
    <t>THUNDERBIRD UTILITY DISTRICT 1</t>
  </si>
  <si>
    <t>TX0790033</t>
  </si>
  <si>
    <t>TOWN OF ANTHONY</t>
  </si>
  <si>
    <t>TX0710001</t>
  </si>
  <si>
    <t>TOWN OF CUT AND SHOOT</t>
  </si>
  <si>
    <t>TX1700592</t>
  </si>
  <si>
    <t>TOWN OF FAIRVIEW</t>
  </si>
  <si>
    <t>TX0430034</t>
  </si>
  <si>
    <t>TOWN OF HIGHLAND PARK</t>
  </si>
  <si>
    <t>TX0570049</t>
  </si>
  <si>
    <t>TOWN OF NORTHLAKE</t>
  </si>
  <si>
    <t>TX0610235</t>
  </si>
  <si>
    <t>TOWN OF PROVIDENCE VILLAGE</t>
  </si>
  <si>
    <t>TX0610244</t>
  </si>
  <si>
    <t>TOWN OF SUNNYVALE</t>
  </si>
  <si>
    <t>TX0570059</t>
  </si>
  <si>
    <t>TOWN OF TROPHY CLUB PUBLIC IMPROVEMENT D</t>
  </si>
  <si>
    <t>TX0610273</t>
  </si>
  <si>
    <t>TRAIL OF THE LAKES MUD</t>
  </si>
  <si>
    <t>TX1010617</t>
  </si>
  <si>
    <t>TRAVIS COUNTY WCID 10</t>
  </si>
  <si>
    <t>TX2270182</t>
  </si>
  <si>
    <t>TRAVIS COUNTY WCID 18</t>
  </si>
  <si>
    <t>TX2270083</t>
  </si>
  <si>
    <t>TRI COUNTY SUD</t>
  </si>
  <si>
    <t>TX0730004</t>
  </si>
  <si>
    <t>TROPHY CLUB MUD 1</t>
  </si>
  <si>
    <t>TX0610018</t>
  </si>
  <si>
    <t>TRYON ROAD SUD</t>
  </si>
  <si>
    <t>TX0920021</t>
  </si>
  <si>
    <t>TULIA MUNICIPAL WATER SYSTEM</t>
  </si>
  <si>
    <t>SWISHER</t>
  </si>
  <si>
    <t>TX2190003</t>
  </si>
  <si>
    <t>TWO WAY SUD</t>
  </si>
  <si>
    <t>TX0910022</t>
  </si>
  <si>
    <t>TYLER COUNTY SUD</t>
  </si>
  <si>
    <t>TX2290037</t>
  </si>
  <si>
    <t>UNION WSC</t>
  </si>
  <si>
    <t>TX2140004</t>
  </si>
  <si>
    <t>VALLEY RANCH MUD 1</t>
  </si>
  <si>
    <t>TX1700752</t>
  </si>
  <si>
    <t>VILLAGE OF SURFSIDE BEACH</t>
  </si>
  <si>
    <t>TX0200037</t>
  </si>
  <si>
    <t>VIRGINIA HILL WSC</t>
  </si>
  <si>
    <t>TX1070200</t>
  </si>
  <si>
    <t>WALSTON SPRINGS WSC</t>
  </si>
  <si>
    <t>TX0010030</t>
  </si>
  <si>
    <t>WEBB COUNTY WATER UTILITIES</t>
  </si>
  <si>
    <t>WEBB</t>
  </si>
  <si>
    <t>TX2400022</t>
  </si>
  <si>
    <t>WEST BELL COUNTY WSC</t>
  </si>
  <si>
    <t>TX0140105</t>
  </si>
  <si>
    <t>WEST HARDIN WSC</t>
  </si>
  <si>
    <t>TX1000055</t>
  </si>
  <si>
    <t>WEST HARRIS COUNTY MUD 1</t>
  </si>
  <si>
    <t>TX1010925</t>
  </si>
  <si>
    <t>WEST HARRIS COUNTY MUD 10</t>
  </si>
  <si>
    <t>TX1012068</t>
  </si>
  <si>
    <t>WEST HARRIS COUNTY MUD 11</t>
  </si>
  <si>
    <t>TX1012858</t>
  </si>
  <si>
    <t>WEST HARRIS COUNTY MUD 2 CHASE</t>
  </si>
  <si>
    <t>TX1011029</t>
  </si>
  <si>
    <t>WEST HARRIS COUNTY MUD 6</t>
  </si>
  <si>
    <t>TX1011258</t>
  </si>
  <si>
    <t>WEST HARRIS COUNTY MUD 7</t>
  </si>
  <si>
    <t>TX1012228</t>
  </si>
  <si>
    <t>WEST HARRIS COUNTY MUD 9</t>
  </si>
  <si>
    <t>TX1011798</t>
  </si>
  <si>
    <t>WEST JEFFERSON COUNTY MWD</t>
  </si>
  <si>
    <t>TX1230021</t>
  </si>
  <si>
    <t>WEST MEMORIAL MUD</t>
  </si>
  <si>
    <t>TX1010540</t>
  </si>
  <si>
    <t>WEST WISE SUD</t>
  </si>
  <si>
    <t>TX2490016</t>
  </si>
  <si>
    <t>WESTERN CASS WSC</t>
  </si>
  <si>
    <t>TX0340066</t>
  </si>
  <si>
    <t>WESTLAKE MUD 1</t>
  </si>
  <si>
    <t>TX1010635</t>
  </si>
  <si>
    <t>WESTON MUD</t>
  </si>
  <si>
    <t>TX1010634</t>
  </si>
  <si>
    <t>WICHITA VALLEY WSC</t>
  </si>
  <si>
    <t>TX2430006</t>
  </si>
  <si>
    <t>WICKSON CREEK SUD GRIMES COUNTY</t>
  </si>
  <si>
    <t>TX0930003</t>
  </si>
  <si>
    <t>WILLIAMSON COUNTY MUD 10</t>
  </si>
  <si>
    <t>TX2460145</t>
  </si>
  <si>
    <t>WILLIAMSON COUNTY MUD 11</t>
  </si>
  <si>
    <t>TX2460159</t>
  </si>
  <si>
    <t>WILLIAMSON COUNTY WSID 3</t>
  </si>
  <si>
    <t>TX2460152</t>
  </si>
  <si>
    <t>WILLIAMSON TRAVIS COUNTY MUD 1</t>
  </si>
  <si>
    <t>TX2460120</t>
  </si>
  <si>
    <t>WIMBERLEY WSC</t>
  </si>
  <si>
    <t>TX1050018</t>
  </si>
  <si>
    <t>WINDFERN FOREST UTILITY DISTRICT</t>
  </si>
  <si>
    <t>TX1010924</t>
  </si>
  <si>
    <t>WOODBINE WSC</t>
  </si>
  <si>
    <t>TX0490018</t>
  </si>
  <si>
    <t>WOODLAND OAKS SUBDIVISION</t>
  </si>
  <si>
    <t>TX1700648</t>
  </si>
  <si>
    <t>WYLIE NORTHEAST SUD</t>
  </si>
  <si>
    <t>TX0430051</t>
  </si>
  <si>
    <t>ZEPHYR WSC</t>
  </si>
  <si>
    <t>TX0250019</t>
  </si>
  <si>
    <t>Medium</t>
  </si>
  <si>
    <t>TX0790014</t>
  </si>
  <si>
    <t>Beaseley City</t>
  </si>
  <si>
    <t>no outside rates listed</t>
  </si>
  <si>
    <t>TX0270012</t>
  </si>
  <si>
    <t>Bertram City</t>
  </si>
  <si>
    <t>http://www.cityofbertram.org/city-water-departments</t>
  </si>
  <si>
    <t>calculated annually by water used during Dec-Feb (billed monthly though)</t>
  </si>
  <si>
    <t>TX1230049</t>
  </si>
  <si>
    <t>Bevil Oaks City</t>
  </si>
  <si>
    <t>believe this includes 3,000 gal</t>
  </si>
  <si>
    <t>https://cityofbeviloaks.com/water-department</t>
  </si>
  <si>
    <t>TX1920001</t>
  </si>
  <si>
    <t>Big Lake City</t>
  </si>
  <si>
    <t>https://z2.franklinlegal.net/franklin/Z2Browser2.html?showset=biglakeset</t>
  </si>
  <si>
    <t>https://www.cityofbeasley.com/page/Ordinances</t>
  </si>
  <si>
    <t>TX2300001</t>
  </si>
  <si>
    <t>Big Sandy City</t>
  </si>
  <si>
    <t>http://www.bigsandytx.gov/page/Rates%20and%20Fees</t>
  </si>
  <si>
    <t>TX1750001</t>
  </si>
  <si>
    <t>Blooming Grove City</t>
  </si>
  <si>
    <t>https://www.ci.blooming-grove.tx.us/city-services/utility-billing/</t>
  </si>
  <si>
    <t>TX0430002</t>
  </si>
  <si>
    <t>Blue Ridge City</t>
  </si>
  <si>
    <t>capped at 20,000 gal</t>
  </si>
  <si>
    <t>https://blueridgecity.com/water-rates-and-policies</t>
  </si>
  <si>
    <t>TX0410001</t>
  </si>
  <si>
    <t>Bronte City</t>
  </si>
  <si>
    <t>https://www.brontetexas.org/government</t>
  </si>
  <si>
    <t>https://www.brontetexas.org/ordinances</t>
  </si>
  <si>
    <t>assume per 1,000 gal</t>
  </si>
  <si>
    <t>capital_improvement_surcharge</t>
  </si>
  <si>
    <t>TX1450001</t>
  </si>
  <si>
    <t>Buffalo City</t>
  </si>
  <si>
    <t>https://buffalotex.com/departments/utilities/water-sewer/</t>
  </si>
  <si>
    <t>TX2390002</t>
  </si>
  <si>
    <t>Burton City</t>
  </si>
  <si>
    <t>https://cityofburton-tx.gov/utility-rates-and-policies</t>
  </si>
  <si>
    <t>vol charges based on Dec-Feb avg</t>
  </si>
  <si>
    <t>TX1160001</t>
  </si>
  <si>
    <t>Caddo Mills City</t>
  </si>
  <si>
    <t>https://cityofcaddomills.com/services/departments/utility-billing/pay-water-bill/</t>
  </si>
  <si>
    <t>TX0490013</t>
  </si>
  <si>
    <t>Callisburg City</t>
  </si>
  <si>
    <t>http://www.callisburgtx.com/utilities.html</t>
  </si>
  <si>
    <t>TX1630005</t>
  </si>
  <si>
    <t>Castroville City</t>
  </si>
  <si>
    <t>https://www.castrovilletx.gov/2313/Ordinances</t>
  </si>
  <si>
    <t>TX1160002</t>
  </si>
  <si>
    <t>Celeste City</t>
  </si>
  <si>
    <t>https://www.cityofceleste.org/copy-of-police-department</t>
  </si>
  <si>
    <t>TX0600001</t>
  </si>
  <si>
    <t>Cooper City</t>
  </si>
  <si>
    <t>https://cityofcoopertx.municipalimpact.com/water-rates-and-policies</t>
  </si>
  <si>
    <t>monthly bill capped at $45.50</t>
  </si>
  <si>
    <t>avg Nov-Feb, drop highest month</t>
  </si>
  <si>
    <t>avg Dec-Feb usage</t>
  </si>
  <si>
    <t>TX1290007</t>
  </si>
  <si>
    <t>Crandall City</t>
  </si>
  <si>
    <t>not sure what to do here, 75k+ rate only in effect during summer avg</t>
  </si>
  <si>
    <t>TX0540001</t>
  </si>
  <si>
    <t>Crosbyton City</t>
  </si>
  <si>
    <t>TX1120001</t>
  </si>
  <si>
    <t>Cumby City</t>
  </si>
  <si>
    <t>https://www.crandalltexas.com/223/Water</t>
  </si>
  <si>
    <t>http://www.cityofcrosbyton.org/site/community/services/</t>
  </si>
  <si>
    <t>https://www.cityofcumby.com/utilities-rates-fees.shtml</t>
  </si>
  <si>
    <t>TX2200047</t>
  </si>
  <si>
    <t>Dalworthington Gardens City</t>
  </si>
  <si>
    <t>https://www.cityofdwg.net/water-department-1</t>
  </si>
  <si>
    <t>TX0200011</t>
  </si>
  <si>
    <t>Danbury City</t>
  </si>
  <si>
    <t>https://www.danburytx.gov/ordinances</t>
  </si>
  <si>
    <t>TX1750003</t>
  </si>
  <si>
    <t>Dawson City</t>
  </si>
  <si>
    <t>https://www.cityofdawsontx.com/rates-and-policies</t>
  </si>
  <si>
    <t>capped at 15,000 gal</t>
  </si>
  <si>
    <t>outside_surcharge</t>
  </si>
  <si>
    <t>listed as "additional fee", but it's not equal to the diff b/t service charges so kept it separate</t>
  </si>
  <si>
    <t>TX2010016</t>
  </si>
  <si>
    <t>Goodsprings Water Supply Corporation</t>
  </si>
  <si>
    <t>TX0470002</t>
  </si>
  <si>
    <t>De Leon City</t>
  </si>
  <si>
    <t>seems high compared w sewer, might be $0.94</t>
  </si>
  <si>
    <t>seems high compared w sewer, might be $1.28</t>
  </si>
  <si>
    <t>for customers with sewer and water</t>
  </si>
  <si>
    <t>sewer_only</t>
  </si>
  <si>
    <t>for customers with sewer only</t>
  </si>
  <si>
    <t>avg Feb-Apr usage</t>
  </si>
  <si>
    <t>TX0910028</t>
  </si>
  <si>
    <t>Early City</t>
  </si>
  <si>
    <t>capped at $47.9 or 10,000gal</t>
  </si>
  <si>
    <t>outside is 2x, assume applied to all rates</t>
  </si>
  <si>
    <t>TX2300033</t>
  </si>
  <si>
    <t>East Mountain City</t>
  </si>
  <si>
    <t>TX0480001</t>
  </si>
  <si>
    <t>Eden City</t>
  </si>
  <si>
    <t>used charges for regular meter, assume 0.625-0.75"</t>
  </si>
  <si>
    <t>TX2430002</t>
  </si>
  <si>
    <t>Electra City</t>
  </si>
  <si>
    <t>https://goodspringswatersupplycorp.com/rates</t>
  </si>
  <si>
    <t>https://www.cityofdeleon.org/documents/ordinance-007-14-water-department-policies/</t>
  </si>
  <si>
    <t>https://www.earlytx.net/88/Water</t>
  </si>
  <si>
    <t>https://www.eastmountaintx.com/ratesandfees</t>
  </si>
  <si>
    <t>https://www.edentexas.com/city-ordinances</t>
  </si>
  <si>
    <t>http://www.cityofelectra.com/departments/utilities.php</t>
  </si>
  <si>
    <t>TX0150048</t>
  </si>
  <si>
    <t>Elmendorf City</t>
  </si>
  <si>
    <t>https://www.elmendorf-tx.com/utility-billing.html</t>
  </si>
  <si>
    <t>TX0750001</t>
  </si>
  <si>
    <t>Fayetteville City</t>
  </si>
  <si>
    <t>http://fayettevillecitytx.com/city_ordinances.php</t>
  </si>
  <si>
    <t>TX0700002</t>
  </si>
  <si>
    <t>Ferris City</t>
  </si>
  <si>
    <t>https://codelibrary.amlegal.com/codes/ferris/latest/ferris_tx/0-0-0-14650</t>
  </si>
  <si>
    <t>TX0750002</t>
  </si>
  <si>
    <t>Flatonia City</t>
  </si>
  <si>
    <t>http://www.flatoniatx.gov/page/utilities</t>
  </si>
  <si>
    <t>TX2460005</t>
  </si>
  <si>
    <t>Florence City</t>
  </si>
  <si>
    <t>http://www.florencetex.com/departments/utilities-2/</t>
  </si>
  <si>
    <t>TX1980003</t>
  </si>
  <si>
    <t>Franklin City</t>
  </si>
  <si>
    <t>http://cityoffranklintx.com/departments/utilitydepartment</t>
  </si>
  <si>
    <t>TX0010002</t>
  </si>
  <si>
    <t>Frankston City</t>
  </si>
  <si>
    <t>http://www.frankstontexas.com/public-works-water-and-sewer/</t>
  </si>
  <si>
    <t>TX1740002</t>
  </si>
  <si>
    <t>Garrison City</t>
  </si>
  <si>
    <t>https://garrisontx.us/utility-rates</t>
  </si>
  <si>
    <t>TX1490001</t>
  </si>
  <si>
    <t>George West City</t>
  </si>
  <si>
    <t>https://cityofgw.org/city-services-2/city-fee-schedule/</t>
  </si>
  <si>
    <t>TX2130001</t>
  </si>
  <si>
    <t>Glen Rose City</t>
  </si>
  <si>
    <t>https://www.glenrosetexas.org/services/departments-2/utility-billing/utility-rates/</t>
  </si>
  <si>
    <t>TX1260007</t>
  </si>
  <si>
    <t>Godley City</t>
  </si>
  <si>
    <t>https://codelibrary.amlegal.com/codes/godley/latest/godley_tx/0-0-0-662</t>
  </si>
  <si>
    <t>avg Nov-Mar, 3 lowest months of usage; assume 7,500gal if no est avg</t>
  </si>
  <si>
    <t>can't find Trinity River Auth surcharge, then util adds 5%</t>
  </si>
  <si>
    <t>assumed: zone and capped at 25,000gal</t>
  </si>
  <si>
    <t>capped at $40 or 7,000 gal</t>
  </si>
  <si>
    <t>1.5x inside rates</t>
  </si>
  <si>
    <t>TX0880001</t>
  </si>
  <si>
    <t>Goliad City</t>
  </si>
  <si>
    <t>capped at 4,000 gal</t>
  </si>
  <si>
    <t>TX2340003</t>
  </si>
  <si>
    <t>Grand Saline City</t>
  </si>
  <si>
    <t>max charge of $60.83</t>
  </si>
  <si>
    <t>max charge of $85.10</t>
  </si>
  <si>
    <t>TX1260004</t>
  </si>
  <si>
    <t>Grandview City</t>
  </si>
  <si>
    <t>TX0910012</t>
  </si>
  <si>
    <t>Gunter City</t>
  </si>
  <si>
    <t>no charge over 20,000 gal</t>
  </si>
  <si>
    <t>TX2200052</t>
  </si>
  <si>
    <t>Haslet City</t>
  </si>
  <si>
    <t>https://www.haslet.org/205/Utility-Accounts-and-Billing</t>
  </si>
  <si>
    <t>TX2020001</t>
  </si>
  <si>
    <t>https://www.cityofhemphill.com/utilities/page/current-utility-rates</t>
  </si>
  <si>
    <t>TX0390001</t>
  </si>
  <si>
    <t>Henrietta City</t>
  </si>
  <si>
    <t>http://www.cityofhenrietta.com/departments/water-sewer/</t>
  </si>
  <si>
    <t>TX0970002</t>
  </si>
  <si>
    <t>Hico City</t>
  </si>
  <si>
    <t>https://www.hico-tx.com/services/utility-billing/</t>
  </si>
  <si>
    <t>TX0270099</t>
  </si>
  <si>
    <t>Highland Haven City</t>
  </si>
  <si>
    <t>https://highlandhaventx.com/city-water-system/</t>
  </si>
  <si>
    <t>TX1012987</t>
  </si>
  <si>
    <t>Hilshire Village City</t>
  </si>
  <si>
    <t>http://www.hilshirevillagetexas.com/page/utilities</t>
  </si>
  <si>
    <t>TX0910013</t>
  </si>
  <si>
    <t>Howe City</t>
  </si>
  <si>
    <t>https://cityofhowe.org/utilities/</t>
  </si>
  <si>
    <t>TX1090002</t>
  </si>
  <si>
    <t>Hubbard City</t>
  </si>
  <si>
    <t>https://z2.franklinlegal.net/franklin/Z2Browser2.html?showset=hubbardset</t>
  </si>
  <si>
    <t>TX1840006</t>
  </si>
  <si>
    <t>Hudson Oaks City</t>
  </si>
  <si>
    <t>https://hudsonoaks.com/articles/residential-water-rates</t>
  </si>
  <si>
    <t>https://hudsonoaks.com/articles/how-is-my-utility-bill-calculated</t>
  </si>
  <si>
    <t>TX1840126</t>
  </si>
  <si>
    <t>Hudson Oaks City - Dyegard</t>
  </si>
  <si>
    <t>https://hudsonoaks.com/articles/dyegard-water-rates</t>
  </si>
  <si>
    <t>TX0030002</t>
  </si>
  <si>
    <t>Huntington City</t>
  </si>
  <si>
    <t>https://cityofhuntington.org/ordinances/</t>
  </si>
  <si>
    <t>http://www.goliadtx.net/2155/Utilities</t>
  </si>
  <si>
    <t>https://grandsalinetx.gov/utilities.html</t>
  </si>
  <si>
    <t>https://www.cityofgrandview.org/DocumentCenter/View/1167/Ordinance-2019-0606---Amendment-to-Water-and-Sewer-Fee-Schedule</t>
  </si>
  <si>
    <t>https://www.guntertx.gov/water-and-sewer/</t>
  </si>
  <si>
    <t>TX0840030</t>
  </si>
  <si>
    <t>Jamaica Beach City</t>
  </si>
  <si>
    <t>http://www.ci.jamaicabeach.tx.us/departments.htm</t>
  </si>
  <si>
    <t>TX2460169</t>
  </si>
  <si>
    <t>Jarrell City</t>
  </si>
  <si>
    <t>https://www.cityofjarrell.com/documents/notice-of-water-rate-increase/</t>
  </si>
  <si>
    <t>https://z2.franklinlegal.net/franklin/Z2Browser2.html?showset=jarrellset</t>
  </si>
  <si>
    <t>TX0160001</t>
  </si>
  <si>
    <t>Johnson City</t>
  </si>
  <si>
    <t>https://z2.franklinlegal.net/franklin/Z2Browser2.html?showset=johnsoncityset</t>
  </si>
  <si>
    <t>TX0430036</t>
  </si>
  <si>
    <t>Josephine City</t>
  </si>
  <si>
    <t>https://www.cityofjosephinetx.com/departments/water</t>
  </si>
  <si>
    <t>TX1340001</t>
  </si>
  <si>
    <t>Junction City</t>
  </si>
  <si>
    <t>https://z2.franklinlegal.net/franklin/Z2Browser2.html?showset=junctionset</t>
  </si>
  <si>
    <t>TX1750005</t>
  </si>
  <si>
    <t>Kerens City</t>
  </si>
  <si>
    <t>https://ci.kerens.tx.us/government/</t>
  </si>
  <si>
    <t>no outside rates listed for &gt; 50,000 gal, defaulted to inside</t>
  </si>
  <si>
    <t>different tiers have different service charges</t>
  </si>
  <si>
    <t>avg Jan-Mar</t>
  </si>
  <si>
    <t>no minimum</t>
  </si>
  <si>
    <t>no outside sewer rates</t>
  </si>
  <si>
    <t>believe 1,000gal incl</t>
  </si>
  <si>
    <t>structure is a little confusing, followed inside rate tiers</t>
  </si>
  <si>
    <t>vol charge over 25,000gal; max charge of $51.55</t>
  </si>
  <si>
    <t>no charge over 10,000 gal</t>
  </si>
  <si>
    <t>max charge of $46.79</t>
  </si>
  <si>
    <t>max charge of $51.48</t>
  </si>
  <si>
    <t>usage capped at 20,000 gal</t>
  </si>
  <si>
    <t>Bacliff MUD</t>
  </si>
  <si>
    <t>https://bacliffmud.net/district-information</t>
  </si>
  <si>
    <t>in the annual financial report</t>
  </si>
  <si>
    <t>surcharge added to bill</t>
  </si>
  <si>
    <t>Mexia City</t>
  </si>
  <si>
    <t>https://z2codes.franklinlegal.net/franklin/Z2Browser2.html?showset=mexiaset</t>
  </si>
  <si>
    <t>found link in ordinaces page of website</t>
  </si>
  <si>
    <t>Kings Manor MUD</t>
  </si>
  <si>
    <t>http://www.kmmud.org/resources/#financials</t>
  </si>
  <si>
    <t>I think this combines groundwater and surface water surcharges</t>
  </si>
  <si>
    <t>South Newton WSC</t>
  </si>
  <si>
    <t>Deweyville</t>
  </si>
  <si>
    <t>http://www.southnewtonwsc.com/images/Tariff.pdf</t>
  </si>
  <si>
    <t>3 persons is $35 and 4 persons is $50. Cap for all is $50</t>
  </si>
  <si>
    <t>has a 0.5% surcharge</t>
  </si>
  <si>
    <t>Whitehouse City</t>
  </si>
  <si>
    <t>https://www.whitehousetx.org/167/Utilities</t>
  </si>
  <si>
    <t>persons</t>
  </si>
  <si>
    <t>caps at 10000</t>
  </si>
  <si>
    <t>Quail Run</t>
  </si>
  <si>
    <t>none found</t>
  </si>
  <si>
    <t>Walnut Grove WSC</t>
  </si>
  <si>
    <t>http://weslacotx.civicclerk.com/Web/UserControls/pdf/DocStream.aspx?ad=1421</t>
  </si>
  <si>
    <t>caps at 35,000 gal</t>
  </si>
  <si>
    <t>Converse City</t>
  </si>
  <si>
    <t>https://library.municode.com/tx/converse/codes/code_of_ordinances?nodeId=PTIICOOR_CH46UT_ARTIVWA_DIV4SECHFE</t>
  </si>
  <si>
    <t>rates increase with drought stage by 10 to 25%</t>
  </si>
  <si>
    <t>there is a winter base average but not sure how it fits</t>
  </si>
  <si>
    <t>Hutto City</t>
  </si>
  <si>
    <t>https://www.huttotx.gov/departments/utility_billing/rates.php</t>
  </si>
  <si>
    <t>based on winter average consumption</t>
  </si>
  <si>
    <t>Manville WSC</t>
  </si>
  <si>
    <t>https://manvillewsc.org/rates-and-fees</t>
  </si>
  <si>
    <t>have additional surcharges</t>
  </si>
  <si>
    <t>assume outside rate for Hutto</t>
  </si>
  <si>
    <t>overlaps with Hutto City</t>
  </si>
  <si>
    <t>Jonah Special Utility District</t>
  </si>
  <si>
    <t>Jonah</t>
  </si>
  <si>
    <t>Hutto</t>
  </si>
  <si>
    <t>Seagoville City</t>
  </si>
  <si>
    <t>http://seagoville.us/137/Water-Rates</t>
  </si>
  <si>
    <t>http://seagoville.us/136/Sewer-Rates</t>
  </si>
  <si>
    <t>East Biggs Water System</t>
  </si>
  <si>
    <t>Crowley City</t>
  </si>
  <si>
    <t>https://www.ci.crowley.tx.us/630/Water-Rates</t>
  </si>
  <si>
    <t>cap at 12000</t>
  </si>
  <si>
    <t>East Fork SUD</t>
  </si>
  <si>
    <t>https://www.eastforksud.com/ef-forms/</t>
  </si>
  <si>
    <t>assume sewer from Wylie and outside rates</t>
  </si>
  <si>
    <t>Montgomery Trace</t>
  </si>
  <si>
    <t>not found - may be tied to MidSouth Electric Coop but cannot tell</t>
  </si>
  <si>
    <t>Buda City</t>
  </si>
  <si>
    <t>http://www.ci.buda.tx.us/676/Rates-Water-Wastewater-Trash</t>
  </si>
  <si>
    <t>Mabank City</t>
  </si>
  <si>
    <t>Vernon City</t>
  </si>
  <si>
    <t>https://www.vernontx.gov/DocumentCenter</t>
  </si>
  <si>
    <t>assume monthly bill and gallons</t>
  </si>
  <si>
    <t>Snyder City</t>
  </si>
  <si>
    <t>https://ci.snyder.tx.us/118/Utility-Rates</t>
  </si>
  <si>
    <t>Jacinto City</t>
  </si>
  <si>
    <t>https://library.municode.com/tx/jacinto_city/codes/code_of_ordinances?nodeId=CH10UT_S1WASERE</t>
  </si>
  <si>
    <t>Bonham City</t>
  </si>
  <si>
    <t>https://emma.msrb.org/SS1393807-SS1084370-SS1492438.pdf</t>
  </si>
  <si>
    <t>Addicks Utility District</t>
  </si>
  <si>
    <t>https://www.inframark.com/customers/our-districts/addicks-utility-district/</t>
  </si>
  <si>
    <t>WHCRWA_surcharge</t>
  </si>
  <si>
    <t>Angelina WSC</t>
  </si>
  <si>
    <t>Appleby WSC</t>
  </si>
  <si>
    <t>http://applebywater.com/rates/</t>
  </si>
  <si>
    <t>Appleby City</t>
  </si>
  <si>
    <t>I think septic</t>
  </si>
  <si>
    <t>Edna City</t>
  </si>
  <si>
    <t>TX0050015</t>
  </si>
  <si>
    <t>Lakeside City</t>
  </si>
  <si>
    <t>https://www.lakesidecitytx.org/public-works/water-service/</t>
  </si>
  <si>
    <t>TX0740005</t>
  </si>
  <si>
    <t>Leonard City</t>
  </si>
  <si>
    <t>http://www.cityofleonard.net/page/Utility%20Billing</t>
  </si>
  <si>
    <t>TX2460013</t>
  </si>
  <si>
    <t>Liberty Hill City</t>
  </si>
  <si>
    <t>https://www.libertyhilltx.gov/217/Public-Works</t>
  </si>
  <si>
    <t>TX0340004</t>
  </si>
  <si>
    <t>Linden City</t>
  </si>
  <si>
    <t>http://www.lindentexas.org/public-works.html</t>
  </si>
  <si>
    <t>TX0490003</t>
  </si>
  <si>
    <t>Lindsay City</t>
  </si>
  <si>
    <t>https://codelibrary.amlegal.com/codes/lindsay/latest/lindsay_tx/0-0-0-1449#JD_54.01</t>
  </si>
  <si>
    <t>TX1550036</t>
  </si>
  <si>
    <t>Lorena City</t>
  </si>
  <si>
    <t>http://ci.lorena.tx.us/DocumentCenter/View/1780/2018-Water-and-Sewer-Rate-Ordinance?bidId=</t>
  </si>
  <si>
    <t>TX0540002</t>
  </si>
  <si>
    <t>Lorenzo City</t>
  </si>
  <si>
    <t>https://z2codes.franklinlegal.net/franklin/Z2Browser2.html?showset=lorenzoset&amp;collection=lorenzo&amp;doccode=z2Code_z20000097</t>
  </si>
  <si>
    <t>TX1700020</t>
  </si>
  <si>
    <t>Magnolia City</t>
  </si>
  <si>
    <t>https://www.cityofmagnolia.com/index.asp?SEC=18623F41-B0A0-43C0-B135-BCA5590DC179&amp;Type=B_BASIC</t>
  </si>
  <si>
    <t>TX0940001</t>
  </si>
  <si>
    <t>Marion City</t>
  </si>
  <si>
    <t>https://www.cityofmariontx.org/Document%20Center/Ordinances/final_fee_schedule_2_23_2018_.pdf</t>
  </si>
  <si>
    <t>TX1550005</t>
  </si>
  <si>
    <t>Mart City</t>
  </si>
  <si>
    <t>http://www.cityofmart.net/2159/Utility-Rates</t>
  </si>
  <si>
    <t>TX1600001</t>
  </si>
  <si>
    <t>Mason City</t>
  </si>
  <si>
    <t>http://www.mason.tx.citygovt.org/Default.aspx?tabid=1014</t>
  </si>
  <si>
    <t>TX0190007</t>
  </si>
  <si>
    <t>Maud City</t>
  </si>
  <si>
    <t>https://codelibrary.amlegal.com/codes/maud/latest/maud_tx/0-0-0-262</t>
  </si>
  <si>
    <t>TX0700004</t>
  </si>
  <si>
    <t>Maypearl City</t>
  </si>
  <si>
    <t>https://cityofmaypearl.org/services/utility-services/pay-water-bill/</t>
  </si>
  <si>
    <t>TX2310001</t>
  </si>
  <si>
    <t>McCamey City</t>
  </si>
  <si>
    <t>https://mccameycity.com/city-services/utility-billing/new-water-service/</t>
  </si>
  <si>
    <t>TX0270036</t>
  </si>
  <si>
    <t>Meadowlakes City</t>
  </si>
  <si>
    <t>https://www.meadowlakestexas.org/departments/water_and_wastewater.php</t>
  </si>
  <si>
    <t>TX2210002</t>
  </si>
  <si>
    <t>Merkel City</t>
  </si>
  <si>
    <t>https://merkeltexas.com/wp-content/uploads/2019/09/Water-and-Sewer-Rate-Increase-Ordinance-1.pdf</t>
  </si>
  <si>
    <t>TX1700022</t>
  </si>
  <si>
    <t>Montgomery City</t>
  </si>
  <si>
    <t>https://www.montgomerytexas.gov/utilities/page/2017-24-water-sewer-rates</t>
  </si>
  <si>
    <t>TX0800001</t>
  </si>
  <si>
    <t>Mount Vernon City</t>
  </si>
  <si>
    <t>https://library.municode.com/tx/mount_vernon/codes/code_of_ordinances?nodeId=COOR_CH12MUUTSE_ARTIIWASE_S12-21MOCHSC</t>
  </si>
  <si>
    <t>https://library.municode.com/tx/mount_vernon/codes/code_of_ordinances?nodeId=COOR_CH12MUUTSE_ARTIIISESE_DIV1GE_S12-47SCCH</t>
  </si>
  <si>
    <t>TX1050062</t>
  </si>
  <si>
    <t>Mountain City</t>
  </si>
  <si>
    <t>https://mountaincitytx.com/water-system-utility-ordinance-062818-rev-2/</t>
  </si>
  <si>
    <t>TX0490002</t>
  </si>
  <si>
    <t>Muenster City</t>
  </si>
  <si>
    <t>https://z2.franklinlegal.net/franklin/Z2Browser2.html?showset=muensterset&amp;collection=muenster&amp;doccode=</t>
  </si>
  <si>
    <t>TX1070027</t>
  </si>
  <si>
    <t>Murchison City</t>
  </si>
  <si>
    <t>https://murchisontx.com/rates-and-policies</t>
  </si>
  <si>
    <t>TX1630009</t>
  </si>
  <si>
    <t>Natalia City</t>
  </si>
  <si>
    <t>http://cityofnatalia.com/water-department</t>
  </si>
  <si>
    <t>TX1180002</t>
  </si>
  <si>
    <t>Mertzon City</t>
  </si>
  <si>
    <t>http://www.mertzontexas.com/water-service-application</t>
  </si>
  <si>
    <t>TX0700006</t>
  </si>
  <si>
    <t>Milford City</t>
  </si>
  <si>
    <t>https://emma.msrb.org/MS179898-MS155206-MD299881.pdf</t>
  </si>
  <si>
    <t>TX1520015</t>
  </si>
  <si>
    <t>New Deal City</t>
  </si>
  <si>
    <t>https://z2codes.franklinlegal.net/franklin/Z2Browser2.html?showset=newdealset&amp;collection=newdeal&amp;doccode=z2Code_z20000171</t>
  </si>
  <si>
    <t>https://z2codes.franklinlegal.net/franklin/Z2Browser2.html?showset=newdealset&amp;collection=newdeal&amp;doccode=z2Code_z20000183</t>
  </si>
  <si>
    <t>TX0370028</t>
  </si>
  <si>
    <t>New Summerfield City</t>
  </si>
  <si>
    <t>https://z2.franklinlegal.net/franklin/Z2Browser2.html?showset=newsummerfieldset&amp;collection=newsummerfield&amp;doccode=z2Code_z20000338</t>
  </si>
  <si>
    <t>TX2490008</t>
  </si>
  <si>
    <t>Newark City</t>
  </si>
  <si>
    <t>https://z2codes.franklinlegal.net/franklin/Z2Browser2.html?showset=newarkset&amp;collection=newark&amp;doccode=z2Code_z20000720</t>
  </si>
  <si>
    <t>TX1760001</t>
  </si>
  <si>
    <t>Newton City</t>
  </si>
  <si>
    <t>https://www.newtontexas.org/notices_forms/ordinances.php#outer-7</t>
  </si>
  <si>
    <t>TX0890002</t>
  </si>
  <si>
    <t>Nixon City</t>
  </si>
  <si>
    <t>https://nixon.texas.gov/notices/city-of-nixon-water-rates/</t>
  </si>
  <si>
    <t>TX2050004</t>
  </si>
  <si>
    <t>Odem City</t>
  </si>
  <si>
    <t>https://www.cityofodemtx.com/city-fee-schedule/</t>
  </si>
  <si>
    <t>TX1720004</t>
  </si>
  <si>
    <t>Omaha City</t>
  </si>
  <si>
    <t>https://cityofomahatx.com/rates-and-policies</t>
  </si>
  <si>
    <t>TX2300003</t>
  </si>
  <si>
    <t>Ore City</t>
  </si>
  <si>
    <t>https://orecitytx.org/services/public-works/</t>
  </si>
  <si>
    <t>TX2010002</t>
  </si>
  <si>
    <t>Overton City</t>
  </si>
  <si>
    <t>https://cityofoverton.com/online-payments/#</t>
  </si>
  <si>
    <t>in</t>
  </si>
  <si>
    <t>seem to have sales tax but not sure how to calculate</t>
  </si>
  <si>
    <t>2x inside rates</t>
  </si>
  <si>
    <t>assumed zone</t>
  </si>
  <si>
    <t>a little unclear, went with rate that included vol for OCL</t>
  </si>
  <si>
    <t>add $1.40 per month for bigger meter</t>
  </si>
  <si>
    <t>outside rates doubled</t>
  </si>
  <si>
    <t>treatment_surcharge</t>
  </si>
  <si>
    <t>not sure how to calculate, based off of total costs of running sewer dept</t>
  </si>
  <si>
    <t>these are rates without electric; different rates if you have electric</t>
  </si>
  <si>
    <t>based on winter avg</t>
  </si>
  <si>
    <t>outside rates doubled but only lists service charge, assumed inside vol rates</t>
  </si>
  <si>
    <t>usage capped at 9,000 gal</t>
  </si>
  <si>
    <t>some details here - but not actual values: https://z2.franklinlegal.net/franklin/Z2Browser2.html?showset=ednaset</t>
  </si>
  <si>
    <t>Fairfield City</t>
  </si>
  <si>
    <t>Hunters Glen MUD</t>
  </si>
  <si>
    <t>https://municipalops.com/districts/hunters-glen-mud/</t>
  </si>
  <si>
    <t>RWA_surcharge</t>
  </si>
  <si>
    <t>Klein PUD</t>
  </si>
  <si>
    <t>https://www.edpwater.com/your-district/</t>
  </si>
  <si>
    <t>so many rates listed here - found in welcome packet</t>
  </si>
  <si>
    <t>Brazoria County MUD 21</t>
  </si>
  <si>
    <t>Brazoria County MUD 22</t>
  </si>
  <si>
    <t>gcd_surcharge</t>
  </si>
  <si>
    <t>Champions MUD</t>
  </si>
  <si>
    <t>Clay Road MUD</t>
  </si>
  <si>
    <t>Cypress Forest PUD</t>
  </si>
  <si>
    <t>assume charged from 0 onward</t>
  </si>
  <si>
    <t>Cypresswood Utility District</t>
  </si>
  <si>
    <t>main</t>
  </si>
  <si>
    <t>Preserve of Cypresswood</t>
  </si>
  <si>
    <t>El Dorado Utility District</t>
  </si>
  <si>
    <t>ground_reduction_surcharge</t>
  </si>
  <si>
    <t>Fort Bend County MUD 118</t>
  </si>
  <si>
    <t>Fort Bend County MUD 142</t>
  </si>
  <si>
    <t>Fort Bend County MUD 143 - Water View ESTA</t>
  </si>
  <si>
    <t>fire_surcharge</t>
  </si>
  <si>
    <t>not sure if this is water or separate? Also assume monthly</t>
  </si>
  <si>
    <t>Fort Bend County MUD 146</t>
  </si>
  <si>
    <t>Harris County MUD 6 - Carraige Lane</t>
  </si>
  <si>
    <t>Harris County MUD 286</t>
  </si>
  <si>
    <t>Harris County MUD 400 - West</t>
  </si>
  <si>
    <t>area 1</t>
  </si>
  <si>
    <t>area 2</t>
  </si>
  <si>
    <t>Harris County WCID 109</t>
  </si>
  <si>
    <t>Harris County WCID 110</t>
  </si>
  <si>
    <t>Harris County MUD 120</t>
  </si>
  <si>
    <t>Harris County MUD 168</t>
  </si>
  <si>
    <t>Harris County WCID 132</t>
  </si>
  <si>
    <t>Harris-Fort Bend Counties MUD 3</t>
  </si>
  <si>
    <t>Lake Forest Utility District</t>
  </si>
  <si>
    <t>I think it’s a service charge not comodity</t>
  </si>
  <si>
    <t>Malcomson Road Utility District</t>
  </si>
  <si>
    <t>Montgomery County MUD 119 - Spring Trails</t>
  </si>
  <si>
    <t>Northwest Harris County MUD 10</t>
  </si>
  <si>
    <t>Northwest Harris County MUD 20</t>
  </si>
  <si>
    <t>Olde Oaks</t>
  </si>
  <si>
    <t>Waterford Park</t>
  </si>
  <si>
    <t>Northwest Harris County MUD 32</t>
  </si>
  <si>
    <t>Pecan Grove MUD</t>
  </si>
  <si>
    <t>North Hardin WSC</t>
  </si>
  <si>
    <t>https://www.nhwsc.com/?page_id=18</t>
  </si>
  <si>
    <t>I think septic - no wastewater utilities listed nearby</t>
  </si>
  <si>
    <t>Sonterra MUD</t>
  </si>
  <si>
    <t>https://www.sonterramud.org/utilities/</t>
  </si>
  <si>
    <t>based on winter average (DJF)</t>
  </si>
  <si>
    <t>Westador MUD</t>
  </si>
  <si>
    <t>They also seem to charge an annual tax that I'm not sure how to cover here</t>
  </si>
  <si>
    <t>https://www.westador.org/info.php?pnum=17</t>
  </si>
  <si>
    <t>Woodcreek MUD</t>
  </si>
  <si>
    <t>https://emma.msrb.org/P11443524-P11119297-P11529781.pdf</t>
  </si>
  <si>
    <t>0.5% of bill goes to TCEQ</t>
  </si>
  <si>
    <t>Atascosa Rural WSC</t>
  </si>
  <si>
    <t>they have different rates for emergency stages</t>
  </si>
  <si>
    <t>http://atascosawater.com/rates__fees</t>
  </si>
  <si>
    <t>it seems that SAWS South sewer area covers Atascosa</t>
  </si>
  <si>
    <t>https://www.saws.org/service/water-sewer-rates/residential-water-service/</t>
  </si>
  <si>
    <t>interconnect_surcharge</t>
  </si>
  <si>
    <t>supplier_surcharge</t>
  </si>
  <si>
    <t>aquifer_surcharge</t>
  </si>
  <si>
    <t>tower_surcharge</t>
  </si>
  <si>
    <t>SAWS - South</t>
  </si>
  <si>
    <t>Benbrook Water Authority</t>
  </si>
  <si>
    <t>https://www.benbrookwater.com/174/Rates-Fees</t>
  </si>
  <si>
    <t>caps at 1500</t>
  </si>
  <si>
    <t>Benbrook City</t>
  </si>
  <si>
    <t>Benton City WSC</t>
  </si>
  <si>
    <t>https://bentoncitywater.com/rates-and-policies</t>
  </si>
  <si>
    <t>yes - these rates are still in effect</t>
  </si>
  <si>
    <t>I think septic - no cities or wastewater systems nearby</t>
  </si>
  <si>
    <t>Bethesda WSC</t>
  </si>
  <si>
    <t>https://bethesdawatersupply.com/water-rates</t>
  </si>
  <si>
    <t>not sure - maybe septic but surrounded by lots of systems</t>
  </si>
  <si>
    <t>BI County WSC 1</t>
  </si>
  <si>
    <t>https://www.bicountywsc.com/rates-and-policies</t>
  </si>
  <si>
    <t>I think septic - pretty rural</t>
  </si>
  <si>
    <t>Unknown</t>
  </si>
  <si>
    <t>Bolivar Peninsula SUD</t>
  </si>
  <si>
    <t>https://www.bpsud.com/customer-service/rates-and-policies/rate-sheet/</t>
  </si>
  <si>
    <t>Undine Texas Environmental LLC</t>
  </si>
  <si>
    <t>http://www.bolivarsewer.com/FAQs.aspx</t>
  </si>
  <si>
    <t>Formerly Bolivar Utility Service - expanding to cover peninsula, opt in voluntary</t>
  </si>
  <si>
    <t>Borger City</t>
  </si>
  <si>
    <t>https://www.borgertx.gov/DocumentCenter/View/714/2019-Utility-Rate-Notice?bidId=</t>
  </si>
  <si>
    <t>Brookesmith SUD</t>
  </si>
  <si>
    <t>https://brookesmithwater.com/rates-and-service-fees</t>
  </si>
  <si>
    <t>different rates in drought</t>
  </si>
  <si>
    <t>Brushy Creek MUD</t>
  </si>
  <si>
    <t>seasonal rates - average here</t>
  </si>
  <si>
    <t>https://bcmud.org/content/13126/13244/default.aspx</t>
  </si>
  <si>
    <t>uses 4 month average winter consumption</t>
  </si>
  <si>
    <t>Canyon City</t>
  </si>
  <si>
    <t>http://www.canyontx.com/CivicAlerts.aspx?AID=323&amp;ARC=723</t>
  </si>
  <si>
    <t>Cash SUD</t>
  </si>
  <si>
    <t>https://cashwater.org/rates-and-policies</t>
  </si>
  <si>
    <t>Azle City</t>
  </si>
  <si>
    <t>https://www.cityofazle.org/121/Utility-Billing</t>
  </si>
  <si>
    <t>based on 3 month winter consumption</t>
  </si>
  <si>
    <t>They have stormwater but don't provide fee information on website</t>
  </si>
  <si>
    <t>Bay City</t>
  </si>
  <si>
    <t>https://www.cityofbaycity.org/DocumentCenter/View/273/Monthly-Waste-Water-Rates?bidId=</t>
  </si>
  <si>
    <t>https://www.cityofbaycity.org/Search?searchPhrase=water%20rates</t>
  </si>
  <si>
    <t>capped at 15,000 gallons</t>
  </si>
  <si>
    <t>Beeville City</t>
  </si>
  <si>
    <t>http://www.beevilletx.org/utility_service_fees.php</t>
  </si>
  <si>
    <t>Bellaire City</t>
  </si>
  <si>
    <t>LARGE</t>
  </si>
  <si>
    <t>MEDIUM</t>
  </si>
  <si>
    <t>https://www.bellairetx.gov/603/Utility-Billing</t>
  </si>
  <si>
    <t>Alamo Heights City</t>
  </si>
  <si>
    <t>https://www.alamoheightstx.gov/services/residential/utility-application-and-billing/residential-rates/</t>
  </si>
  <si>
    <t>Aledo City</t>
  </si>
  <si>
    <t>https://www.aledo-texas.com/index.asp?SEC=810A9869-A422-4F76-9572-CCE9C5F3B422&amp;Type=B_BASIC</t>
  </si>
  <si>
    <t>active link on website - assume current</t>
  </si>
  <si>
    <t>caps at 112.38</t>
  </si>
  <si>
    <t>Alpine City</t>
  </si>
  <si>
    <t>https://www.cityofalpine.com/departments/utility_department/index.php</t>
  </si>
  <si>
    <t>Alvarado City</t>
  </si>
  <si>
    <t>https://www.cityofalvarado.org/index.asp?SEC=DBA0A0D2-1924-460D-AE8C-3E754191D9A9&amp;DE=7C82A06C-35E4-454E-9CD3-C69473239D56</t>
  </si>
  <si>
    <t>capped at 10,000 gallons</t>
  </si>
  <si>
    <t>Aransas Pass City</t>
  </si>
  <si>
    <t>Atlanta City</t>
  </si>
  <si>
    <t>not found</t>
  </si>
  <si>
    <t>https://www.aransaspasstx.gov/170/Water-Rates</t>
  </si>
  <si>
    <t>Big Spring City</t>
  </si>
  <si>
    <t>https://www.mybigspring.com/274/Taxes-Utilities</t>
  </si>
  <si>
    <t>assume residential is same as commercial</t>
  </si>
  <si>
    <t>assume residential is same as commercial; usage is 90%</t>
  </si>
  <si>
    <t>Brownwood City</t>
  </si>
  <si>
    <t>http://www.brownwoodtexas.gov/425/Utility-Billing-Department</t>
  </si>
  <si>
    <t>Burkburnett City</t>
  </si>
  <si>
    <t>https://www.burkburnett.org/water-rates</t>
  </si>
  <si>
    <t>https://www.burkburnett.org/sewer-rates</t>
  </si>
  <si>
    <t>average winter consumption</t>
  </si>
  <si>
    <t>Ballinger City</t>
  </si>
  <si>
    <t>https://ballinger-tx.com/departments/water/</t>
  </si>
  <si>
    <t>Bellville City</t>
  </si>
  <si>
    <t>https://z2.franklinlegal.net/franklin/Z2Browser2.html?showset=bellvilleset</t>
  </si>
  <si>
    <t>found max fee limit and assume this is what is passed on</t>
  </si>
  <si>
    <t>Bishop City</t>
  </si>
  <si>
    <t>https://cityofbishoptx.com/town_services.php?Utility-Customer-Service-15</t>
  </si>
  <si>
    <t>Bowie City</t>
  </si>
  <si>
    <t>Brady City</t>
  </si>
  <si>
    <t>https://www.bradytx.us/946/Water-Rates</t>
  </si>
  <si>
    <t>based on winter average - assumed 6000 gallons until established</t>
  </si>
  <si>
    <t>Brazoria City</t>
  </si>
  <si>
    <t>Breckenridge City</t>
  </si>
  <si>
    <t>https://breckenridgetx.gov/sites/default/files/files/Ordinances/O%2018-11%20-%20City%20Fee%20Schedule.pdf</t>
  </si>
  <si>
    <t>cap at $75</t>
  </si>
  <si>
    <t>Bridge City</t>
  </si>
  <si>
    <t>http://www.bridgecitytex.com/196/New-Service</t>
  </si>
  <si>
    <t>Bridgeport City</t>
  </si>
  <si>
    <t>http://cityofbridgeport.net/128/Utilities</t>
  </si>
  <si>
    <t>Brownfield City</t>
  </si>
  <si>
    <t>http://ci.brownfield.tx.us/Documents/ResidentialUtilityRates.pdf</t>
  </si>
  <si>
    <t>Bruceville Eddy City</t>
  </si>
  <si>
    <t>https://z2.franklinlegal.net/franklin/Z2Browser2.html?showset=brucevilleset</t>
  </si>
  <si>
    <t>in 2017 received funds to build wastewater treatment plant</t>
  </si>
  <si>
    <t>https://wacotrib.com/news/local/bruceville-eddy-receives-10-8-million-loan-grant-to-build-wastewater-collection-system/article_c9df26ed-d768-5bfd-bcec-58bc446e7858.html</t>
  </si>
  <si>
    <t>Bunker Hill Village</t>
  </si>
  <si>
    <t>https://bunkerhilltx.gov/governance/taxes-rates-fees</t>
  </si>
  <si>
    <t>Burnet City</t>
  </si>
  <si>
    <t>https://www.cityofburnet.com/utilities/page/water-rates</t>
  </si>
  <si>
    <t>Cleburne City</t>
  </si>
  <si>
    <t>http://www.cleburne.net/1194/Water-Wastewater-Rates</t>
  </si>
  <si>
    <t>Clute City</t>
  </si>
  <si>
    <t>https://clutetexas.gov/public-works/utilities/</t>
  </si>
  <si>
    <t>Colleyville City</t>
  </si>
  <si>
    <t>https://www.colleyville.com/government/departments-m-z/utility-billing/utility-rates</t>
  </si>
  <si>
    <t>based on winter use, before established assume 9000 gallons</t>
  </si>
  <si>
    <t>Copperas Cove City</t>
  </si>
  <si>
    <t>https://www.copperascovetx.gov/utility_administration/</t>
  </si>
  <si>
    <t>based on winter average, assume 8000 gallons</t>
  </si>
  <si>
    <t>They have a drainage fee but couldn't find basic unit dollar amount</t>
  </si>
  <si>
    <t>Corinth City</t>
  </si>
  <si>
    <t>https://www.cityofcorinth.com/financial-transparency/page/current-utility-rates</t>
  </si>
  <si>
    <t>two utility systems involved</t>
  </si>
  <si>
    <t>capped</t>
  </si>
  <si>
    <t>1 ERU = 3900</t>
  </si>
  <si>
    <t>Corsicana City</t>
  </si>
  <si>
    <t>https://library.municode.com/tx/corsicana/codes/code_of_ordinances?nodeId=CH13MUFE</t>
  </si>
  <si>
    <t>Cactus City</t>
  </si>
  <si>
    <t>Caldwell City</t>
  </si>
  <si>
    <t>https://www.caldwelltx.gov/departments/water-sewer-services/</t>
  </si>
  <si>
    <t>post oak savannah gcd has a surcharge but could not find</t>
  </si>
  <si>
    <t>assume same as commercial rate and ased on winter usage</t>
  </si>
  <si>
    <t>Cameron City</t>
  </si>
  <si>
    <t>Canton City</t>
  </si>
  <si>
    <t>Carrizo Springs City</t>
  </si>
  <si>
    <t>Carthage City</t>
  </si>
  <si>
    <t>http://www.cantontx.gov/utilities</t>
  </si>
  <si>
    <t>https://library.municode.com/tx/carthage/codes/code_of_ordinances?nodeId=PTIICOOR_APXDMUFEFI</t>
  </si>
  <si>
    <t>Deer Park City</t>
  </si>
  <si>
    <t>http://www.ci.deer-park.tx.us/520/Utility-Billing-Central-Collections</t>
  </si>
  <si>
    <t>not sure if 28.80 for water and sewer combined or each</t>
  </si>
  <si>
    <t>Donna City</t>
  </si>
  <si>
    <t>Dumas City</t>
  </si>
  <si>
    <t>https://www.dumastx.gov/government/departments/utility_billing/index.php</t>
  </si>
  <si>
    <t>El Campo City</t>
  </si>
  <si>
    <t>https://www.cityofelcampo.org/residents/utilities/utility_billing_information.php</t>
  </si>
  <si>
    <t>Ennis City</t>
  </si>
  <si>
    <t>https://www.ennistx.gov/departments/UtilityBilling/Water/SewerRates</t>
  </si>
  <si>
    <t>capped at 6000 gallons</t>
  </si>
  <si>
    <t>Center City</t>
  </si>
  <si>
    <t>https://www.centertexas.org/water</t>
  </si>
  <si>
    <t>most recent one I saw</t>
  </si>
  <si>
    <t>they charge half of the water bill with max of $40</t>
  </si>
  <si>
    <t>Chandler City</t>
  </si>
  <si>
    <t>https://www.chandlertx.com/108/Utilities</t>
  </si>
  <si>
    <t>Childress City</t>
  </si>
  <si>
    <t>Cisco City</t>
  </si>
  <si>
    <t>http://www.cityofcisco.com/city-hall.html</t>
  </si>
  <si>
    <t>on web link</t>
  </si>
  <si>
    <t>inside outside not clear</t>
  </si>
  <si>
    <t>TX0200230</t>
  </si>
  <si>
    <t>Oyster Creek City</t>
  </si>
  <si>
    <t>TX0310027</t>
  </si>
  <si>
    <t>Palm Valley City</t>
  </si>
  <si>
    <t>TX1011833</t>
  </si>
  <si>
    <t>Castlewood MUD</t>
  </si>
  <si>
    <t>TX0700007</t>
  </si>
  <si>
    <t>Palmer City</t>
  </si>
  <si>
    <t>TX1700026</t>
  </si>
  <si>
    <t>Panorama Village</t>
  </si>
  <si>
    <t>TX2200164</t>
  </si>
  <si>
    <t>Pelican Bay City</t>
  </si>
  <si>
    <t>TX0950003</t>
  </si>
  <si>
    <t>Petersburg City</t>
  </si>
  <si>
    <t>TX2470002</t>
  </si>
  <si>
    <t>Poth City</t>
  </si>
  <si>
    <t>TX0910004</t>
  </si>
  <si>
    <t>Pottsboro City</t>
  </si>
  <si>
    <t>TX2370029</t>
  </si>
  <si>
    <t>Prairie View City</t>
  </si>
  <si>
    <t>TX0990002</t>
  </si>
  <si>
    <t>Quanah City</t>
  </si>
  <si>
    <t>TX1160007</t>
  </si>
  <si>
    <t>Quinlan City</t>
  </si>
  <si>
    <t>TX0790474</t>
  </si>
  <si>
    <t>Fort Bend County FWSD 1</t>
  </si>
  <si>
    <t>Arcola City</t>
  </si>
  <si>
    <t>TX0790440</t>
  </si>
  <si>
    <t>Fort Bend County FWSD 2</t>
  </si>
  <si>
    <t>TX0790478</t>
  </si>
  <si>
    <t>Fort Bend County MUD 185</t>
  </si>
  <si>
    <t>TX0790543</t>
  </si>
  <si>
    <t>Fort Bend County MUD 194</t>
  </si>
  <si>
    <t>TX1013135</t>
  </si>
  <si>
    <t>Harris County MUD 249</t>
  </si>
  <si>
    <t>TX1013385</t>
  </si>
  <si>
    <t>Harris County MUD 287</t>
  </si>
  <si>
    <t>TX1013691</t>
  </si>
  <si>
    <t>Harris County MUD 423</t>
  </si>
  <si>
    <t>TX1013390</t>
  </si>
  <si>
    <t>Harris County MUD 500</t>
  </si>
  <si>
    <t>TX1013403</t>
  </si>
  <si>
    <t>Harris County MUD 501</t>
  </si>
  <si>
    <t>TX1010440</t>
  </si>
  <si>
    <t>Kleinwood MUD</t>
  </si>
  <si>
    <t>TX1010279</t>
  </si>
  <si>
    <t>Memorial Hills Utility District</t>
  </si>
  <si>
    <t>TX1012293</t>
  </si>
  <si>
    <t>Northwest Harris County MUD 29</t>
  </si>
  <si>
    <t>TX1012238</t>
  </si>
  <si>
    <t>West Harris County MUD 17</t>
  </si>
  <si>
    <t>TX0270120</t>
  </si>
  <si>
    <t>Double Horn Creek WSC</t>
  </si>
  <si>
    <t>TX0790566</t>
  </si>
  <si>
    <t>Fort Bend County MUD 132</t>
  </si>
  <si>
    <t>TX1012145</t>
  </si>
  <si>
    <t>Harris County MUD 211</t>
  </si>
  <si>
    <t>TX1012498</t>
  </si>
  <si>
    <t>Harris County MUD 233</t>
  </si>
  <si>
    <t>TX1013563</t>
  </si>
  <si>
    <t>Harris County MUD 319</t>
  </si>
  <si>
    <t>TX1013632</t>
  </si>
  <si>
    <t>Harris County MUD 422</t>
  </si>
  <si>
    <t>TX1013494</t>
  </si>
  <si>
    <t>Harris County MUD 502</t>
  </si>
  <si>
    <t>TX1013530</t>
  </si>
  <si>
    <t>Harris County MUD 530</t>
  </si>
  <si>
    <t>TX1700837</t>
  </si>
  <si>
    <t>Montgomery County MUD 105</t>
  </si>
  <si>
    <t>TX0540003</t>
  </si>
  <si>
    <t>Ralls City</t>
  </si>
  <si>
    <t>TX1390013</t>
  </si>
  <si>
    <t>Reno City</t>
  </si>
  <si>
    <t>TX2490007</t>
  </si>
  <si>
    <t>Rhome City</t>
  </si>
  <si>
    <t>TX1750020</t>
  </si>
  <si>
    <t>Richland City</t>
  </si>
  <si>
    <t>TX1550040</t>
  </si>
  <si>
    <t>Riesel City</t>
  </si>
  <si>
    <t>TX0670005</t>
  </si>
  <si>
    <t>Rising Star City</t>
  </si>
  <si>
    <t>TX0690012</t>
  </si>
  <si>
    <t>Rocksprings City</t>
  </si>
  <si>
    <t>TX0140004</t>
  </si>
  <si>
    <t>Rogers City</t>
  </si>
  <si>
    <t>https://library.municode.com/tx/oyster_creek/codes/code_of_ordinances?nodeId=COOR_CH12MUUT_S12-12WASESOWASEFEINMU</t>
  </si>
  <si>
    <t>https://palmvalleytx.com/city-departments/water-sewer-department/rates/</t>
  </si>
  <si>
    <t>https://www.edpwater.com/your-district/castlewood-municipal-utility-district/</t>
  </si>
  <si>
    <t>https://drive.google.com/file/d/1Q4ZQMyO-vlzD2S9ruf5ltpSlET7KDx24/view</t>
  </si>
  <si>
    <t>https://www.panoramavillagetx.gov/website/wp-content/uploads/2018/09/Ordinance-2018-418.pdf</t>
  </si>
  <si>
    <t>https://honorthykin.com/wp-content/uploads/minutes-agendas-newsletters/ordinance_2016-01-11.pdf</t>
  </si>
  <si>
    <t>https://petersburgtx.com/documents/</t>
  </si>
  <si>
    <t>http://www.cityofpoth.org/blog/wp-content/uploads/Ordinances/Rates%20Ordinance%20011121.pdf</t>
  </si>
  <si>
    <t>https://z2codes.franklinlegal.net/franklin/Z2Browser2.html?showset=pottsboroset&amp;collection=pottsboro&amp;doccode=z2Code_z20000381</t>
  </si>
  <si>
    <t>https://z2codes.franklinlegal.net/franklin/Z2Browser2.html?showset=pottsboroset&amp;collection=pottsboro&amp;doccode=z2Code_z20000382</t>
  </si>
  <si>
    <t>https://z2codes.franklinlegal.net/franklin/Z2Browser2.html?showset=prairieviewset&amp;collection=prairieview&amp;doccode=z2Code_z20000053-470</t>
  </si>
  <si>
    <t>http://www.quanah.tx.citygovt.org/Default.aspx?tabid=3899</t>
  </si>
  <si>
    <t>http://www.cityofquinlan.net/DocumentCenter/View/292/Fee-Schedule?bidId=</t>
  </si>
  <si>
    <t>https://www.edpwater.com/your-district/fort-bend-county-fresh-water-supply-district-1/</t>
  </si>
  <si>
    <t>https://www.edpwater.com/your-district/fort-bend-county-fresh-water-supply-district-2/</t>
  </si>
  <si>
    <t>https://www.edpwater.com/your-district/fort-bend-county-municipal-utility-district-185/</t>
  </si>
  <si>
    <t>https://www.edpwater.com/your-district/fort-bend-county-municipal-utility-district-194/</t>
  </si>
  <si>
    <t>https://www.edpwater.com/your-district/harris-county-municipal-utility-district-249/</t>
  </si>
  <si>
    <t>https://www.edpwater.com/your-district/harris-county-municipal-utility-district-287/</t>
  </si>
  <si>
    <t>https://www.edpwater.com/your-district/harris-county-municipal-utility-district-423/</t>
  </si>
  <si>
    <t>https://www.hcmud500.org/internal-district/documents/</t>
  </si>
  <si>
    <t>https://www.edpwater.com/your-district/harris-county-municipal-utility-district-501/</t>
  </si>
  <si>
    <t>https://www.edpwater.com/your-district/kleinwood-municipal-utility-district/</t>
  </si>
  <si>
    <t>https://www.edpwater.com/your-district/memorial-hills-utility-district/</t>
  </si>
  <si>
    <t>https://www.edpwater.com/your-district/northwest-harris-county-municipal-utility-district-29/</t>
  </si>
  <si>
    <t>https://www.edpwater.com/your-district/west-harris-county-municipal-utility-district-17/</t>
  </si>
  <si>
    <t>https://dhcwsc.org/forms-1</t>
  </si>
  <si>
    <t>https://www.edpwater.com/your-district/fort-bend-county-municipal-utility-district-132/</t>
  </si>
  <si>
    <t>https://www.edpwater.com/your-district/harris-county-municipal-utility-district-211/</t>
  </si>
  <si>
    <t>https://www.edpwater.com/your-district/harris-county-municipal-utility-district-233/</t>
  </si>
  <si>
    <t>https://www.regionalwater.net/districts/hcmud319.html</t>
  </si>
  <si>
    <t>https://www.edpwater.com/your-district/harris-county-municipal-utility-district-422/</t>
  </si>
  <si>
    <t>https://www.edpwater.com/your-district/harris-county-municipal-utility-district-502/</t>
  </si>
  <si>
    <t>https://www.edpwater.com/your-district/harris-county-municipal-utility-district-530/</t>
  </si>
  <si>
    <t>https://www.mcmud105.org/water/</t>
  </si>
  <si>
    <t>https://z2.franklinlegal.net/franklin/Z2Browser2.html?showset=rallsset&amp;collection=ralls&amp;doccode=z2Code_z20000364</t>
  </si>
  <si>
    <t>https://z2codes.franklinlegal.net/franklin/Z2Browser2.html?showset=renolamarset&amp;collection=renolamar&amp;doccode=z2Code_z20000055-206</t>
  </si>
  <si>
    <t>https://rhome.municipalcodeonline.com/book?type=ordinances#name=Sec_15.01.012_Water_And_Sewer_Rates</t>
  </si>
  <si>
    <t>http://www.richlandtexas.org/Documents.html</t>
  </si>
  <si>
    <t>https://www.cityofriesel.org/ordinances.htm</t>
  </si>
  <si>
    <t>http://www.risingstartexas.net/public-notices.html</t>
  </si>
  <si>
    <t>https://cityofrockspringstx.com/policies-ordinances-regulations/</t>
  </si>
  <si>
    <t>https://www.cityofrogerstx.gov/index.php/document-center/document-center/city-ordinances</t>
  </si>
  <si>
    <t>just says sewer rates are 80% of water, assume that applies to all</t>
  </si>
  <si>
    <t>drain</t>
  </si>
  <si>
    <t>rate is per drain</t>
  </si>
  <si>
    <t>fuel_surcharge</t>
  </si>
  <si>
    <t>max charge of $50</t>
  </si>
  <si>
    <t>avg of Nov-Jan usage</t>
  </si>
  <si>
    <t>for customers without water</t>
  </si>
  <si>
    <t>NFBWA_surcharge</t>
  </si>
  <si>
    <t>Four Corners</t>
  </si>
  <si>
    <t>Rio Brazos</t>
  </si>
  <si>
    <t>NHCRWA_surcharge</t>
  </si>
  <si>
    <t>no RWA fee listed</t>
  </si>
  <si>
    <t>groundwater_reduction_surcharge</t>
  </si>
  <si>
    <t>wastewater_surcharge</t>
  </si>
  <si>
    <t>per meter</t>
  </si>
  <si>
    <t>avg of 3 winter months</t>
  </si>
  <si>
    <t>sewer rate is 35% of water charges</t>
  </si>
  <si>
    <t>capped at $50 monthly</t>
  </si>
  <si>
    <t>sewer not provided outside city</t>
  </si>
  <si>
    <t>assumed zone otherwise why would they list out tiers</t>
  </si>
  <si>
    <t>TX2270016</t>
  </si>
  <si>
    <t>Rollingwood City</t>
  </si>
  <si>
    <t>TX0730003</t>
  </si>
  <si>
    <t>Rosebud City</t>
  </si>
  <si>
    <t>TX2490017</t>
  </si>
  <si>
    <t>Runaway Bay City</t>
  </si>
  <si>
    <t>TX1690006</t>
  </si>
  <si>
    <t>Saint Jo City</t>
  </si>
  <si>
    <t>TX2060001</t>
  </si>
  <si>
    <t>San Saba City</t>
  </si>
  <si>
    <t>TX0740006</t>
  </si>
  <si>
    <t>Savoy City</t>
  </si>
  <si>
    <t>TX0750004</t>
  </si>
  <si>
    <t>Schulenburg City</t>
  </si>
  <si>
    <t>TX0120001</t>
  </si>
  <si>
    <t>Seymour City</t>
  </si>
  <si>
    <t>TX1520003</t>
  </si>
  <si>
    <t>Shallowater City</t>
  </si>
  <si>
    <t>TX0150092</t>
  </si>
  <si>
    <t>Shavano Park City</t>
  </si>
  <si>
    <t>TX1700002</t>
  </si>
  <si>
    <t>Shenandoah City</t>
  </si>
  <si>
    <t>TX2040001</t>
  </si>
  <si>
    <t>Shepherd City</t>
  </si>
  <si>
    <t>TX1010207</t>
  </si>
  <si>
    <t>Shoreacres City</t>
  </si>
  <si>
    <t>TX0260002</t>
  </si>
  <si>
    <t>Somerville City</t>
  </si>
  <si>
    <t>https://www.rollingwoodtx.gov/cityutilityservices</t>
  </si>
  <si>
    <t>https://www.rosebudtexas.us/index.php/component/search/?searchword=city%20fees&amp;searchphrase=all&amp;Itemid=473</t>
  </si>
  <si>
    <t>https://runawaybaytexas.com/live/city-services/utility-billing/pay-water-bill/</t>
  </si>
  <si>
    <t>https://www.saintjochamber.com/city-1</t>
  </si>
  <si>
    <t>http://www.sansabatexas.com/mayor-city-council/fee-schedule/</t>
  </si>
  <si>
    <t>https://www.cityofsavoy.org/Ordinances.html</t>
  </si>
  <si>
    <t>https://schulenburgtx.org/public-works-utilities/</t>
  </si>
  <si>
    <t>https://cityofseymour.org/departments/utilities/water-waste-water/</t>
  </si>
  <si>
    <t>https://shallowatertx.us/water-sewer/</t>
  </si>
  <si>
    <t>https://www.shavanopark.org/departments/public_works.php</t>
  </si>
  <si>
    <t>https://www.shenandoahtx.us/269/Water-Wastewater-Utilities</t>
  </si>
  <si>
    <t>http://www.shepherdtx.org/ordinances.html</t>
  </si>
  <si>
    <t>https://library.municode.com/tx/shoreacres/codes/code_of_ordinances?nodeId=CICO_CH66UT_ARTIVRACH_S66-183WARA</t>
  </si>
  <si>
    <t>http://somervilletx.gov/utility_billing/index.php</t>
  </si>
  <si>
    <t>capped at $40</t>
  </si>
  <si>
    <t>capped at $60</t>
  </si>
  <si>
    <t>capped at 7500 gal</t>
  </si>
  <si>
    <t>max of $58.11 (some conflicting info in table)</t>
  </si>
  <si>
    <t>assuming capped at 10,000 gal based on table</t>
  </si>
  <si>
    <t>Lubbock_surcharge</t>
  </si>
  <si>
    <t>per meter, assume monthly based on sample bill</t>
  </si>
  <si>
    <t>per service, assume monthly based on sample bill</t>
  </si>
  <si>
    <t>assume 3,000 gal is included in fixed charge</t>
  </si>
  <si>
    <t>San Jacinto River Authority</t>
  </si>
  <si>
    <t>Lone Start GW Conservation District</t>
  </si>
  <si>
    <t>sjra_surcharge</t>
  </si>
  <si>
    <t>maintenance_surcharge</t>
  </si>
  <si>
    <t>depreciation_surcharge</t>
  </si>
  <si>
    <t>Watauga City</t>
  </si>
  <si>
    <t>https://www.cowtx.org/1037/Water-Department</t>
  </si>
  <si>
    <t>https://www.cowtx.org/1402/Storm-Drainage-Fees</t>
  </si>
  <si>
    <t>based on 60% of water charges… assume same tiers and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</si>
</sst>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0" xfId="1"/>
    <xf numFmtId="1" fontId="0" fillId="0" borderId="0" xfId="0" applyNumberFormat="1" applyFill="1" applyBorder="1"/>
    <xf numFmtId="0" fontId="0" fillId="2" borderId="0" xfId="0" applyFill="1"/>
    <xf numFmtId="2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2" borderId="0" xfId="0" applyNumberFormat="1" applyFill="1"/>
    <xf numFmtId="0" fontId="1" fillId="2" borderId="0" xfId="0" applyFont="1" applyFill="1" applyBorder="1"/>
    <xf numFmtId="0" fontId="3" fillId="0" borderId="0" xfId="0" applyFont="1"/>
    <xf numFmtId="0" fontId="4" fillId="0" borderId="0" xfId="0" applyFont="1"/>
    <xf numFmtId="0" fontId="0" fillId="0" borderId="0" xfId="0" applyFont="1"/>
    <xf numFmtId="1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" fontId="5" fillId="0" borderId="0" xfId="0" applyNumberFormat="1" applyFont="1" applyFill="1"/>
    <xf numFmtId="0" fontId="6" fillId="0" borderId="0" xfId="0" applyFont="1"/>
    <xf numFmtId="165" fontId="1" fillId="2" borderId="1" xfId="0" applyNumberFormat="1" applyFont="1" applyFill="1" applyBorder="1" applyAlignment="1">
      <alignment horizontal="center"/>
    </xf>
    <xf numFmtId="165" fontId="0" fillId="0" borderId="0" xfId="0" applyNumberFormat="1" applyFill="1"/>
    <xf numFmtId="1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14" fontId="1" fillId="2" borderId="1" xfId="0" applyNumberFormat="1" applyFont="1" applyFill="1" applyBorder="1" applyAlignment="1">
      <alignment horizontal="center"/>
    </xf>
    <xf numFmtId="0" fontId="1" fillId="0" borderId="0" xfId="0" applyFont="1"/>
    <xf numFmtId="165" fontId="1" fillId="2" borderId="1" xfId="0" applyNumberFormat="1" applyFont="1" applyFill="1" applyBorder="1"/>
    <xf numFmtId="3" fontId="0" fillId="0" borderId="0" xfId="0" applyNumberFormat="1"/>
    <xf numFmtId="0" fontId="7" fillId="0" borderId="0" xfId="0" applyFont="1"/>
    <xf numFmtId="165" fontId="5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issiontexas.us/city-departments/utility-billing-collections/" TargetMode="External"/><Relationship Id="rId21" Type="http://schemas.openxmlformats.org/officeDocument/2006/relationships/hyperlink" Target="https://ecop.plano.gov/cus/Rates" TargetMode="External"/><Relationship Id="rId42" Type="http://schemas.openxmlformats.org/officeDocument/2006/relationships/hyperlink" Target="https://www.mckinneytexas.org/2281/My-Bill" TargetMode="External"/><Relationship Id="rId63" Type="http://schemas.openxmlformats.org/officeDocument/2006/relationships/hyperlink" Target="https://abilenetx.gov/430/Billing-Structures" TargetMode="External"/><Relationship Id="rId84" Type="http://schemas.openxmlformats.org/officeDocument/2006/relationships/hyperlink" Target="https://www.cityofallen.org/1061/Service-Rates-Penalty-Fees" TargetMode="External"/><Relationship Id="rId138" Type="http://schemas.openxmlformats.org/officeDocument/2006/relationships/hyperlink" Target="https://www.victoriatx.org/295/Utility-Billing-Office" TargetMode="External"/><Relationship Id="rId159" Type="http://schemas.openxmlformats.org/officeDocument/2006/relationships/hyperlink" Target="http://www.texas-city-tx.org/page/water.rates" TargetMode="External"/><Relationship Id="rId170" Type="http://schemas.openxmlformats.org/officeDocument/2006/relationships/hyperlink" Target="https://www.cityofkeller.com/services/utility-billing/water-wastewater-drainage-billing" TargetMode="External"/><Relationship Id="rId191" Type="http://schemas.openxmlformats.org/officeDocument/2006/relationships/hyperlink" Target="https://www.haltomcitytx.com/fee-schedule" TargetMode="External"/><Relationship Id="rId205" Type="http://schemas.openxmlformats.org/officeDocument/2006/relationships/hyperlink" Target="http://twu.txkusa.org/departments/customer/water_and_sewer_rates.html" TargetMode="External"/><Relationship Id="rId226" Type="http://schemas.openxmlformats.org/officeDocument/2006/relationships/hyperlink" Target="https://www.cityofbaycity.org/DocumentCenter/View/273/Monthly-Waste-Water-Rates?bidId=" TargetMode="External"/><Relationship Id="rId107" Type="http://schemas.openxmlformats.org/officeDocument/2006/relationships/hyperlink" Target="https://www.sugarlandtx.gov/322/Water-Wastewater-Rates" TargetMode="External"/><Relationship Id="rId11" Type="http://schemas.openxmlformats.org/officeDocument/2006/relationships/hyperlink" Target="https://fortworthtexas.gov/water/rates/" TargetMode="External"/><Relationship Id="rId32" Type="http://schemas.openxmlformats.org/officeDocument/2006/relationships/hyperlink" Target="https://www.amarillo.gov/departments/public-safety-and-organizational-services/finance/utility-billing/water-sewer-rates" TargetMode="External"/><Relationship Id="rId53" Type="http://schemas.openxmlformats.org/officeDocument/2006/relationships/hyperlink" Target="https://www.nawsc.com/customer-service/water-rates-and-fees/" TargetMode="External"/><Relationship Id="rId74" Type="http://schemas.openxmlformats.org/officeDocument/2006/relationships/hyperlink" Target="https://www.roundrocktexas.gov/departments/utilities-and-environmental-services/utility-billing/water-sewer-garbage-rates/" TargetMode="External"/><Relationship Id="rId128" Type="http://schemas.openxmlformats.org/officeDocument/2006/relationships/hyperlink" Target="https://www.sanmarcostx.gov/1435/Water-Rates" TargetMode="External"/><Relationship Id="rId149" Type="http://schemas.openxmlformats.org/officeDocument/2006/relationships/hyperlink" Target="https://emma.msrb.org/ER1323194-ER1031155-ER1438190.pdf" TargetMode="External"/><Relationship Id="rId5" Type="http://schemas.openxmlformats.org/officeDocument/2006/relationships/hyperlink" Target="https://www.saws.org/service/water-sewer-rates/general-class-rates/" TargetMode="External"/><Relationship Id="rId95" Type="http://schemas.openxmlformats.org/officeDocument/2006/relationships/hyperlink" Target="https://www.odessa-tx.gov/government/departments/billing-collection/water-sewer-rates" TargetMode="External"/><Relationship Id="rId160" Type="http://schemas.openxmlformats.org/officeDocument/2006/relationships/hyperlink" Target="http://www.texas-city-tx.org/page/water.rates" TargetMode="External"/><Relationship Id="rId181" Type="http://schemas.openxmlformats.org/officeDocument/2006/relationships/hyperlink" Target="https://www.cityoffate.com/187/Water-Sewer-Rates" TargetMode="External"/><Relationship Id="rId216" Type="http://schemas.openxmlformats.org/officeDocument/2006/relationships/hyperlink" Target="https://rockettwater.com/rates-and-policies" TargetMode="External"/><Relationship Id="rId211" Type="http://schemas.openxmlformats.org/officeDocument/2006/relationships/hyperlink" Target="https://www.hursttx.gov/residents/city-services/utilities-rate-structure" TargetMode="External"/><Relationship Id="rId22" Type="http://schemas.openxmlformats.org/officeDocument/2006/relationships/hyperlink" Target="https://www.cityoflaredo.com/utilities/rates.html" TargetMode="External"/><Relationship Id="rId27" Type="http://schemas.openxmlformats.org/officeDocument/2006/relationships/hyperlink" Target="https://www.garlandtx.gov/564/Water-Sewer-Rates" TargetMode="External"/><Relationship Id="rId43" Type="http://schemas.openxmlformats.org/officeDocument/2006/relationships/hyperlink" Target="https://mcallenpublicutility.com/residential-service/rates-fees/" TargetMode="External"/><Relationship Id="rId48" Type="http://schemas.openxmlformats.org/officeDocument/2006/relationships/hyperlink" Target="https://www.cityofmesquite.com/231/Rate-Information-and-Billing-Calculation" TargetMode="External"/><Relationship Id="rId64" Type="http://schemas.openxmlformats.org/officeDocument/2006/relationships/hyperlink" Target="https://abilenetx.gov/430/Billing-Structures" TargetMode="External"/><Relationship Id="rId69" Type="http://schemas.openxmlformats.org/officeDocument/2006/relationships/hyperlink" Target="https://www.cityoftyler.org/government/departments/tyler-water-utilities/water-business-office/rates-and-fees" TargetMode="External"/><Relationship Id="rId113" Type="http://schemas.openxmlformats.org/officeDocument/2006/relationships/hyperlink" Target="https://www.longviewtexas.gov/2550/Rates-and-Fees" TargetMode="External"/><Relationship Id="rId118" Type="http://schemas.openxmlformats.org/officeDocument/2006/relationships/hyperlink" Target="https://www.baytown.org/city-services/public-utility/how-to-figure-your-bill" TargetMode="External"/><Relationship Id="rId134" Type="http://schemas.openxmlformats.org/officeDocument/2006/relationships/hyperlink" Target="https://www.cedarparktexas.gov/departments/water-utility-billing/rates" TargetMode="External"/><Relationship Id="rId139" Type="http://schemas.openxmlformats.org/officeDocument/2006/relationships/hyperlink" Target="https://www.victoriatx.org/295/Utility-Billing-Office" TargetMode="External"/><Relationship Id="rId80" Type="http://schemas.openxmlformats.org/officeDocument/2006/relationships/hyperlink" Target="https://www.cor.net/departments/water-customer-service/fees-and-rates" TargetMode="External"/><Relationship Id="rId85" Type="http://schemas.openxmlformats.org/officeDocument/2006/relationships/hyperlink" Target="https://www.cityofallen.org/1061/Service-Rates-Penalty-Fees" TargetMode="External"/><Relationship Id="rId150" Type="http://schemas.openxmlformats.org/officeDocument/2006/relationships/hyperlink" Target="https://www.ci.desoto.tx.us/463/WaterSewer-Rates" TargetMode="External"/><Relationship Id="rId155" Type="http://schemas.openxmlformats.org/officeDocument/2006/relationships/hyperlink" Target="https://www.galvestontx.gov/755/Water-and-Sewer-Rate-Table" TargetMode="External"/><Relationship Id="rId171" Type="http://schemas.openxmlformats.org/officeDocument/2006/relationships/hyperlink" Target="https://www.wylietexas.gov/departments/utility_billing_(water_bill)/water_and_sewer_rates.php" TargetMode="External"/><Relationship Id="rId176" Type="http://schemas.openxmlformats.org/officeDocument/2006/relationships/hyperlink" Target="https://www.burlesontx.com/230/Rates" TargetMode="External"/><Relationship Id="rId192" Type="http://schemas.openxmlformats.org/officeDocument/2006/relationships/hyperlink" Target="https://www.jcsud.com/rates" TargetMode="External"/><Relationship Id="rId197" Type="http://schemas.openxmlformats.org/officeDocument/2006/relationships/hyperlink" Target="https://www.ci.sherman.tx.us/254/Rates-Fees" TargetMode="External"/><Relationship Id="rId206" Type="http://schemas.openxmlformats.org/officeDocument/2006/relationships/hyperlink" Target="https://rosenbergtx.gov/utility-billing/" TargetMode="External"/><Relationship Id="rId227" Type="http://schemas.openxmlformats.org/officeDocument/2006/relationships/printerSettings" Target="../printerSettings/printerSettings1.bin"/><Relationship Id="rId201" Type="http://schemas.openxmlformats.org/officeDocument/2006/relationships/hyperlink" Target="http://www.fbcfwsd2.org/resources/" TargetMode="External"/><Relationship Id="rId222" Type="http://schemas.openxmlformats.org/officeDocument/2006/relationships/hyperlink" Target="https://cityofedinburg.com/departments/finance/utility_billing.php" TargetMode="External"/><Relationship Id="rId12" Type="http://schemas.openxmlformats.org/officeDocument/2006/relationships/hyperlink" Target="https://fortworthtexas.gov/water/rates/" TargetMode="External"/><Relationship Id="rId17" Type="http://schemas.openxmlformats.org/officeDocument/2006/relationships/hyperlink" Target="https://www.arlingtontx.gov/city_hall/departments/water_utilities/my_water_account/water_and_sanitary_sewer_fees" TargetMode="External"/><Relationship Id="rId33" Type="http://schemas.openxmlformats.org/officeDocument/2006/relationships/hyperlink" Target="https://www.amarillo.gov/departments/public-safety-and-organizational-services/finance/utility-billing/water-sewer-rates" TargetMode="External"/><Relationship Id="rId38" Type="http://schemas.openxmlformats.org/officeDocument/2006/relationships/hyperlink" Target="https://www.brownsville-pub.com/utility-services/water-wastewater/water-wastewater-rates/" TargetMode="External"/><Relationship Id="rId59" Type="http://schemas.openxmlformats.org/officeDocument/2006/relationships/hyperlink" Target="https://www.waco-texas.com/cms-water/page.aspx?id=302" TargetMode="External"/><Relationship Id="rId103" Type="http://schemas.openxmlformats.org/officeDocument/2006/relationships/hyperlink" Target="https://www.bryantx.gov/water-services/" TargetMode="External"/><Relationship Id="rId108" Type="http://schemas.openxmlformats.org/officeDocument/2006/relationships/hyperlink" Target="https://www.sugarlandtx.gov/322/Water-Wastewater-Rates" TargetMode="External"/><Relationship Id="rId124" Type="http://schemas.openxmlformats.org/officeDocument/2006/relationships/hyperlink" Target="https://www.nbutexas.com/electric-water-and-sewer-rates/" TargetMode="External"/><Relationship Id="rId129" Type="http://schemas.openxmlformats.org/officeDocument/2006/relationships/hyperlink" Target="https://www.sanmarcostx.gov/1435/Water-Rates" TargetMode="External"/><Relationship Id="rId54" Type="http://schemas.openxmlformats.org/officeDocument/2006/relationships/hyperlink" Target="https://www.midlandtexas.gov/505/Current-Water-and-Sewer-Rates" TargetMode="External"/><Relationship Id="rId70" Type="http://schemas.openxmlformats.org/officeDocument/2006/relationships/hyperlink" Target="https://www.pearlandtx.gov/departments/disposal-services/water-rate" TargetMode="External"/><Relationship Id="rId75" Type="http://schemas.openxmlformats.org/officeDocument/2006/relationships/hyperlink" Target="https://www.roundrocktexas.gov/departments/utilities-and-environmental-services/utility-billing/water-sewer-garbage-rates/" TargetMode="External"/><Relationship Id="rId91" Type="http://schemas.openxmlformats.org/officeDocument/2006/relationships/hyperlink" Target="https://gus.georgetown.org/customercare/rates/" TargetMode="External"/><Relationship Id="rId96" Type="http://schemas.openxmlformats.org/officeDocument/2006/relationships/hyperlink" Target="https://www.odessa-tx.gov/government/departments/billing-collection/stormwater-discharge-rates" TargetMode="External"/><Relationship Id="rId140" Type="http://schemas.openxmlformats.org/officeDocument/2006/relationships/hyperlink" Target="https://www.ci.rowlett.tx.us/393/Sewer-Service" TargetMode="External"/><Relationship Id="rId145" Type="http://schemas.openxmlformats.org/officeDocument/2006/relationships/hyperlink" Target="https://www.eulesstx.gov/departments/water-utilities/water-rates" TargetMode="External"/><Relationship Id="rId161" Type="http://schemas.openxmlformats.org/officeDocument/2006/relationships/hyperlink" Target="https://www.ci.nacogdoches.tx.us/DocumentCenter/View/218/Water-Sewer-Rates?bidId=" TargetMode="External"/><Relationship Id="rId166" Type="http://schemas.openxmlformats.org/officeDocument/2006/relationships/hyperlink" Target="https://www.aguasud.org/rates" TargetMode="External"/><Relationship Id="rId182" Type="http://schemas.openxmlformats.org/officeDocument/2006/relationships/hyperlink" Target="https://www.wcid17.org/rates-fees/" TargetMode="External"/><Relationship Id="rId187" Type="http://schemas.openxmlformats.org/officeDocument/2006/relationships/hyperlink" Target="https://library.municode.com/tx/port_arthur/codes/code_of_ordinances?nodeId=PTIICOOR_CH110UT_ARTIIWA" TargetMode="External"/><Relationship Id="rId217" Type="http://schemas.openxmlformats.org/officeDocument/2006/relationships/hyperlink" Target="https://www.cityofdelrio.com/government/departments/utility-billing" TargetMode="External"/><Relationship Id="rId1" Type="http://schemas.openxmlformats.org/officeDocument/2006/relationships/hyperlink" Target="https://www.houstonwaterbills.houstontx.gov/ProdDP/Default/Default" TargetMode="External"/><Relationship Id="rId6" Type="http://schemas.openxmlformats.org/officeDocument/2006/relationships/hyperlink" Target="https://dallascityhall.com/departments/waterutilities/Pages/default.aspx" TargetMode="External"/><Relationship Id="rId212" Type="http://schemas.openxmlformats.org/officeDocument/2006/relationships/hyperlink" Target="https://www.ci.friendswood.tx.us/225/Water-Rates" TargetMode="External"/><Relationship Id="rId23" Type="http://schemas.openxmlformats.org/officeDocument/2006/relationships/hyperlink" Target="https://www.cityoflaredo.com/utilities/rates.html" TargetMode="External"/><Relationship Id="rId28" Type="http://schemas.openxmlformats.org/officeDocument/2006/relationships/hyperlink" Target="https://www.garlandtx.gov/564/Water-Sewer-Rates" TargetMode="External"/><Relationship Id="rId49" Type="http://schemas.openxmlformats.org/officeDocument/2006/relationships/hyperlink" Target="https://www.cityofmesquite.com/231/Rate-Information-and-Billing-Calculation" TargetMode="External"/><Relationship Id="rId114" Type="http://schemas.openxmlformats.org/officeDocument/2006/relationships/hyperlink" Target="https://cityofedinburg.com/departments/finance/utility_billing.php" TargetMode="External"/><Relationship Id="rId119" Type="http://schemas.openxmlformats.org/officeDocument/2006/relationships/hyperlink" Target="https://www.baytown.org/city-services/public-utility/how-to-figure-your-bill" TargetMode="External"/><Relationship Id="rId44" Type="http://schemas.openxmlformats.org/officeDocument/2006/relationships/hyperlink" Target="https://mcallenpublicutility.com/residential-service/rates-fees/" TargetMode="External"/><Relationship Id="rId60" Type="http://schemas.openxmlformats.org/officeDocument/2006/relationships/hyperlink" Target="https://www.waco-texas.com/cms-water/page.aspx?id=302" TargetMode="External"/><Relationship Id="rId65" Type="http://schemas.openxmlformats.org/officeDocument/2006/relationships/hyperlink" Target="https://abilenetx.gov/430/Billing-Structures" TargetMode="External"/><Relationship Id="rId81" Type="http://schemas.openxmlformats.org/officeDocument/2006/relationships/hyperlink" Target="https://www.cor.net/departments/water-customer-service/fees-and-rates" TargetMode="External"/><Relationship Id="rId86" Type="http://schemas.openxmlformats.org/officeDocument/2006/relationships/hyperlink" Target="https://www.cityofallen.org/1061/Service-Rates-Penalty-Fees" TargetMode="External"/><Relationship Id="rId130" Type="http://schemas.openxmlformats.org/officeDocument/2006/relationships/hyperlink" Target="https://www.sanmarcostx.gov/1435/Water-Rates" TargetMode="External"/><Relationship Id="rId135" Type="http://schemas.openxmlformats.org/officeDocument/2006/relationships/hyperlink" Target="https://www.flower-mound.com/596/Residential-Rates" TargetMode="External"/><Relationship Id="rId151" Type="http://schemas.openxmlformats.org/officeDocument/2006/relationships/hyperlink" Target="https://www.ci.desoto.tx.us/463/WaterSewer-Rates" TargetMode="External"/><Relationship Id="rId156" Type="http://schemas.openxmlformats.org/officeDocument/2006/relationships/hyperlink" Target="https://www.galvestontx.gov/755/Water-and-Sewer-Rate-Table" TargetMode="External"/><Relationship Id="rId177" Type="http://schemas.openxmlformats.org/officeDocument/2006/relationships/hyperlink" Target="https://www.burlesontx.com/230/Rates" TargetMode="External"/><Relationship Id="rId198" Type="http://schemas.openxmlformats.org/officeDocument/2006/relationships/hyperlink" Target="https://www.ci.sherman.tx.us/254/Rates-Fees" TargetMode="External"/><Relationship Id="rId172" Type="http://schemas.openxmlformats.org/officeDocument/2006/relationships/hyperlink" Target="https://www.wylietexas.gov/departments/utility_billing_(water_bill)/water_and_sewer_rates.php" TargetMode="External"/><Relationship Id="rId193" Type="http://schemas.openxmlformats.org/officeDocument/2006/relationships/hyperlink" Target="https://www.jcsud.com/rates" TargetMode="External"/><Relationship Id="rId202" Type="http://schemas.openxmlformats.org/officeDocument/2006/relationships/hyperlink" Target="https://www.duncanville.com/departments/utility-billing/rate-structure/" TargetMode="External"/><Relationship Id="rId207" Type="http://schemas.openxmlformats.org/officeDocument/2006/relationships/hyperlink" Target="https://rosenbergtx.gov/utility-billing/" TargetMode="External"/><Relationship Id="rId223" Type="http://schemas.openxmlformats.org/officeDocument/2006/relationships/hyperlink" Target="https://www.aquawsc.com/member-services/rates-and-fees/" TargetMode="External"/><Relationship Id="rId13" Type="http://schemas.openxmlformats.org/officeDocument/2006/relationships/hyperlink" Target="https://www.epwater.org/customer_service/rates_and_fees" TargetMode="External"/><Relationship Id="rId18" Type="http://schemas.openxmlformats.org/officeDocument/2006/relationships/hyperlink" Target="https://www.cctexas.com/services/utilities/water-rates-and-charges" TargetMode="External"/><Relationship Id="rId39" Type="http://schemas.openxmlformats.org/officeDocument/2006/relationships/hyperlink" Target="https://www.brownsville-pub.com/utility-services/water-wastewater/water-wastewater-rates/" TargetMode="External"/><Relationship Id="rId109" Type="http://schemas.openxmlformats.org/officeDocument/2006/relationships/hyperlink" Target="https://www.inframark.com/customers/our-districts/harris-county-mud/harris-county-mud-no-5/" TargetMode="External"/><Relationship Id="rId34" Type="http://schemas.openxmlformats.org/officeDocument/2006/relationships/hyperlink" Target="https://www.amarillo.gov/departments/public-safety-and-organizational-services/finance/utility-billing/water-sewer-rates" TargetMode="External"/><Relationship Id="rId50" Type="http://schemas.openxmlformats.org/officeDocument/2006/relationships/hyperlink" Target="https://www.killeentexas.gov/DocumentCenter/View/713/Service-Rates---Effective-May-1-2019-PDF?bidId=" TargetMode="External"/><Relationship Id="rId55" Type="http://schemas.openxmlformats.org/officeDocument/2006/relationships/hyperlink" Target="https://www.midlandtexas.gov/505/Current-Water-and-Sewer-Rates" TargetMode="External"/><Relationship Id="rId76" Type="http://schemas.openxmlformats.org/officeDocument/2006/relationships/hyperlink" Target="https://www.roundrocktexas.gov/departments/utilities-and-environmental-services/utility-billing/water-sewer-garbage-rates/" TargetMode="External"/><Relationship Id="rId97" Type="http://schemas.openxmlformats.org/officeDocument/2006/relationships/hyperlink" Target="https://www.cstx.gov/departments___city_hall/csu/water/rates" TargetMode="External"/><Relationship Id="rId104" Type="http://schemas.openxmlformats.org/officeDocument/2006/relationships/hyperlink" Target="https://www.bryantx.gov/water-services/" TargetMode="External"/><Relationship Id="rId120" Type="http://schemas.openxmlformats.org/officeDocument/2006/relationships/hyperlink" Target="https://www.baytown.org/city-services/public-utility/how-to-figure-your-bill" TargetMode="External"/><Relationship Id="rId125" Type="http://schemas.openxmlformats.org/officeDocument/2006/relationships/hyperlink" Target="https://www.nbutexas.com/electric-water-and-sewer-rates/" TargetMode="External"/><Relationship Id="rId141" Type="http://schemas.openxmlformats.org/officeDocument/2006/relationships/hyperlink" Target="https://www.ci.rowlett.tx.us/375/Drainage" TargetMode="External"/><Relationship Id="rId146" Type="http://schemas.openxmlformats.org/officeDocument/2006/relationships/hyperlink" Target="https://www.lvwd.org/rules.html" TargetMode="External"/><Relationship Id="rId167" Type="http://schemas.openxmlformats.org/officeDocument/2006/relationships/hyperlink" Target="https://www.aguasud.org/rates" TargetMode="External"/><Relationship Id="rId188" Type="http://schemas.openxmlformats.org/officeDocument/2006/relationships/hyperlink" Target="https://library.municode.com/tx/port_arthur/codes/code_of_ordinances?nodeId=PTIICOOR_CH110UT_ARTIIWA" TargetMode="External"/><Relationship Id="rId7" Type="http://schemas.openxmlformats.org/officeDocument/2006/relationships/hyperlink" Target="https://dallascityhall.com/departments/waterutilities/Pages/default.aspx" TargetMode="External"/><Relationship Id="rId71" Type="http://schemas.openxmlformats.org/officeDocument/2006/relationships/hyperlink" Target="https://www.pearlandtx.gov/departments/disposal-services/water-rate" TargetMode="External"/><Relationship Id="rId92" Type="http://schemas.openxmlformats.org/officeDocument/2006/relationships/hyperlink" Target="https://gus.georgetown.org/customercare/rates/" TargetMode="External"/><Relationship Id="rId162" Type="http://schemas.openxmlformats.org/officeDocument/2006/relationships/hyperlink" Target="https://www.ci.nacogdoches.tx.us/DocumentCenter/View/218/Water-Sewer-Rates?bidId=" TargetMode="External"/><Relationship Id="rId183" Type="http://schemas.openxmlformats.org/officeDocument/2006/relationships/hyperlink" Target="https://www.wcid17.org/rates-fees/" TargetMode="External"/><Relationship Id="rId213" Type="http://schemas.openxmlformats.org/officeDocument/2006/relationships/hyperlink" Target="https://www.ci.friendswood.tx.us/225/Water-Rates" TargetMode="External"/><Relationship Id="rId218" Type="http://schemas.openxmlformats.org/officeDocument/2006/relationships/hyperlink" Target="https://www.cityofdelrio.com/government/departments/utility-billing" TargetMode="External"/><Relationship Id="rId2" Type="http://schemas.openxmlformats.org/officeDocument/2006/relationships/hyperlink" Target="https://www.houstonwaterbills.houstontx.gov/ProdDP/Default/Default" TargetMode="External"/><Relationship Id="rId29" Type="http://schemas.openxmlformats.org/officeDocument/2006/relationships/hyperlink" Target="https://www.cityoflubbockutilities.com/about-city-of-lubbock-utilities/setting-utility-rates/" TargetMode="External"/><Relationship Id="rId24" Type="http://schemas.openxmlformats.org/officeDocument/2006/relationships/hyperlink" Target="https://www.cityofirving.org/357/Rates-and-Service-Fees" TargetMode="External"/><Relationship Id="rId40" Type="http://schemas.openxmlformats.org/officeDocument/2006/relationships/hyperlink" Target="https://www.mckinneytexas.org/2281/My-Bill" TargetMode="External"/><Relationship Id="rId45" Type="http://schemas.openxmlformats.org/officeDocument/2006/relationships/hyperlink" Target="https://www.friscotexas.gov/142/Service-Rates" TargetMode="External"/><Relationship Id="rId66" Type="http://schemas.openxmlformats.org/officeDocument/2006/relationships/hyperlink" Target="https://dashboards.efc.sog.unc.edu/dashboards/8/chart_data.html?consumption_unit=gal&amp;rate_structure_id=2673&amp;usage_amount=5000&amp;service_type=water&amp;comparison_group=all_rate_structures" TargetMode="External"/><Relationship Id="rId87" Type="http://schemas.openxmlformats.org/officeDocument/2006/relationships/hyperlink" Target="https://www.cosatx.us/departments-services/water-utilities" TargetMode="External"/><Relationship Id="rId110" Type="http://schemas.openxmlformats.org/officeDocument/2006/relationships/hyperlink" Target="https://www.inframark.com/customers/our-districts/harris-county-mud/harris-county-mud-no-5/" TargetMode="External"/><Relationship Id="rId115" Type="http://schemas.openxmlformats.org/officeDocument/2006/relationships/hyperlink" Target="https://missiontexas.us/city-departments/utility-billing-collections/" TargetMode="External"/><Relationship Id="rId131" Type="http://schemas.openxmlformats.org/officeDocument/2006/relationships/hyperlink" Target="https://www.nrhtx.com/342/Rates" TargetMode="External"/><Relationship Id="rId136" Type="http://schemas.openxmlformats.org/officeDocument/2006/relationships/hyperlink" Target="https://www.flower-mound.com/596/Residential-Rates" TargetMode="External"/><Relationship Id="rId157" Type="http://schemas.openxmlformats.org/officeDocument/2006/relationships/hyperlink" Target="https://www.cedarhilltx.com/406/Utility-Services" TargetMode="External"/><Relationship Id="rId178" Type="http://schemas.openxmlformats.org/officeDocument/2006/relationships/hyperlink" Target="https://www.leandertx.gov/utilities/page/lower-utility-bills-consuming-less-winter" TargetMode="External"/><Relationship Id="rId61" Type="http://schemas.openxmlformats.org/officeDocument/2006/relationships/hyperlink" Target="https://www.cityofcarrollton.com/departments/departments-q-z/utility-customer-service" TargetMode="External"/><Relationship Id="rId82" Type="http://schemas.openxmlformats.org/officeDocument/2006/relationships/hyperlink" Target="http://www.wichitafallstx.gov/240/Water-Rate-Table" TargetMode="External"/><Relationship Id="rId152" Type="http://schemas.openxmlformats.org/officeDocument/2006/relationships/hyperlink" Target="https://www.saws.org/service/water-sewer-rates/general-class-rates/" TargetMode="External"/><Relationship Id="rId173" Type="http://schemas.openxmlformats.org/officeDocument/2006/relationships/hyperlink" Target="https://www.saws.org/service/water-sewer-rates/general-class-rates/" TargetMode="External"/><Relationship Id="rId194" Type="http://schemas.openxmlformats.org/officeDocument/2006/relationships/hyperlink" Target="https://www.thecolonytx.gov/399/Utility-Billing" TargetMode="External"/><Relationship Id="rId199" Type="http://schemas.openxmlformats.org/officeDocument/2006/relationships/hyperlink" Target="https://www.ci.sherman.tx.us/254/Rates-Fees" TargetMode="External"/><Relationship Id="rId203" Type="http://schemas.openxmlformats.org/officeDocument/2006/relationships/hyperlink" Target="https://www.duncanville.com/departments/utility-billing/rate-structure/" TargetMode="External"/><Relationship Id="rId208" Type="http://schemas.openxmlformats.org/officeDocument/2006/relationships/hyperlink" Target="https://www.huntsvilletx.gov/Search?searchPhrase=water%20meter%20rates" TargetMode="External"/><Relationship Id="rId19" Type="http://schemas.openxmlformats.org/officeDocument/2006/relationships/hyperlink" Target="https://www.cctexas.com/services/utilities/water-rates-and-charges" TargetMode="External"/><Relationship Id="rId224" Type="http://schemas.openxmlformats.org/officeDocument/2006/relationships/hyperlink" Target="https://www.cstx.gov/departments___city_hall/csu/water/rates" TargetMode="External"/><Relationship Id="rId14" Type="http://schemas.openxmlformats.org/officeDocument/2006/relationships/hyperlink" Target="https://www.epwater.org/customer_service/rates_and_fees" TargetMode="External"/><Relationship Id="rId30" Type="http://schemas.openxmlformats.org/officeDocument/2006/relationships/hyperlink" Target="https://www.cityoflubbockutilities.com/about-city-of-lubbock-utilities/setting-utility-rates/" TargetMode="External"/><Relationship Id="rId35" Type="http://schemas.openxmlformats.org/officeDocument/2006/relationships/hyperlink" Target="https://www.gptx.org/city-government/city-departments/public-works/water-service-water-bill/water-billing-rates" TargetMode="External"/><Relationship Id="rId56" Type="http://schemas.openxmlformats.org/officeDocument/2006/relationships/hyperlink" Target="https://www.cityofdenton.com/en-us/all-departments/utilities/water-wastewater/water-utilities-(1)" TargetMode="External"/><Relationship Id="rId77" Type="http://schemas.openxmlformats.org/officeDocument/2006/relationships/hyperlink" Target="https://www.leaguecity.com/3365/Residential-Utility-Billing" TargetMode="External"/><Relationship Id="rId100" Type="http://schemas.openxmlformats.org/officeDocument/2006/relationships/hyperlink" Target="https://www.hwws.com/info/" TargetMode="External"/><Relationship Id="rId105" Type="http://schemas.openxmlformats.org/officeDocument/2006/relationships/hyperlink" Target="https://municipalops.com/districts/harris-county-mud-200/" TargetMode="External"/><Relationship Id="rId126" Type="http://schemas.openxmlformats.org/officeDocument/2006/relationships/hyperlink" Target="https://www.mansfieldtexas.gov/417/About-Your-Water-Bill" TargetMode="External"/><Relationship Id="rId147" Type="http://schemas.openxmlformats.org/officeDocument/2006/relationships/hyperlink" Target="https://www.lvwd.org/rules.html" TargetMode="External"/><Relationship Id="rId168" Type="http://schemas.openxmlformats.org/officeDocument/2006/relationships/hyperlink" Target="https://www.cityofkeller.com/services/utility-billing/water-wastewater-drainage-billing" TargetMode="External"/><Relationship Id="rId8" Type="http://schemas.openxmlformats.org/officeDocument/2006/relationships/hyperlink" Target="https://dallascityhall.com/departments/waterutilities/Pages/default.aspx" TargetMode="External"/><Relationship Id="rId51" Type="http://schemas.openxmlformats.org/officeDocument/2006/relationships/hyperlink" Target="https://www.killeentexas.gov/DocumentCenter/View/713/Service-Rates---Effective-May-1-2019-PDF?bidId=" TargetMode="External"/><Relationship Id="rId72" Type="http://schemas.openxmlformats.org/officeDocument/2006/relationships/hyperlink" Target="https://www.pasadenatx.gov/687/Current-Water-Wastewater-Sewer-Garbage-R" TargetMode="External"/><Relationship Id="rId93" Type="http://schemas.openxmlformats.org/officeDocument/2006/relationships/hyperlink" Target="https://gus.georgetown.org/customercare/rates/" TargetMode="External"/><Relationship Id="rId98" Type="http://schemas.openxmlformats.org/officeDocument/2006/relationships/hyperlink" Target="https://www.cstx.gov/departments___city_hall/csu/water/rates" TargetMode="External"/><Relationship Id="rId121" Type="http://schemas.openxmlformats.org/officeDocument/2006/relationships/hyperlink" Target="https://www.cityofconroe.org/departments/utility-billing" TargetMode="External"/><Relationship Id="rId142" Type="http://schemas.openxmlformats.org/officeDocument/2006/relationships/hyperlink" Target="https://www.ci.rowlett.tx.us/398/Water-Service" TargetMode="External"/><Relationship Id="rId163" Type="http://schemas.openxmlformats.org/officeDocument/2006/relationships/hyperlink" Target="http://www.grapevinetexas.gov/1559/Rates" TargetMode="External"/><Relationship Id="rId184" Type="http://schemas.openxmlformats.org/officeDocument/2006/relationships/hyperlink" Target="https://www.wcid17.org/rates-fees/" TargetMode="External"/><Relationship Id="rId189" Type="http://schemas.openxmlformats.org/officeDocument/2006/relationships/hyperlink" Target="https://www.haltomcitytx.com/fee-schedule" TargetMode="External"/><Relationship Id="rId219" Type="http://schemas.openxmlformats.org/officeDocument/2006/relationships/hyperlink" Target="https://library.municode.com/tx/waxahachie/codes/code_of_ordinances?nodeId=COOR_CH33UT_ARTIIRACH_S33-36WAWARA" TargetMode="External"/><Relationship Id="rId3" Type="http://schemas.openxmlformats.org/officeDocument/2006/relationships/hyperlink" Target="https://www.saws.org/service/water-sewer-rates/general-class-rates/" TargetMode="External"/><Relationship Id="rId214" Type="http://schemas.openxmlformats.org/officeDocument/2006/relationships/hyperlink" Target="https://www.lancaster-tx.com/883/Utility-Bill-Rates" TargetMode="External"/><Relationship Id="rId25" Type="http://schemas.openxmlformats.org/officeDocument/2006/relationships/hyperlink" Target="https://www.cityofirving.org/357/Rates-and-Service-Fees" TargetMode="External"/><Relationship Id="rId46" Type="http://schemas.openxmlformats.org/officeDocument/2006/relationships/hyperlink" Target="https://www.friscotexas.gov/142/Service-Rates" TargetMode="External"/><Relationship Id="rId67" Type="http://schemas.openxmlformats.org/officeDocument/2006/relationships/hyperlink" Target="https://dashboards.efc.sog.unc.edu/dashboards/8/chart_data.html?consumption_unit=gal&amp;rate_structure_id=2673&amp;usage_amount=5000&amp;service_type=water&amp;comparison_group=all_rate_structures" TargetMode="External"/><Relationship Id="rId116" Type="http://schemas.openxmlformats.org/officeDocument/2006/relationships/hyperlink" Target="https://missiontexas.us/city-departments/utility-billing-collections/" TargetMode="External"/><Relationship Id="rId137" Type="http://schemas.openxmlformats.org/officeDocument/2006/relationships/hyperlink" Target="https://www.flower-mound.com/596/Residential-Rates" TargetMode="External"/><Relationship Id="rId158" Type="http://schemas.openxmlformats.org/officeDocument/2006/relationships/hyperlink" Target="https://www.cedarhilltx.com/406/Utility-Services" TargetMode="External"/><Relationship Id="rId20" Type="http://schemas.openxmlformats.org/officeDocument/2006/relationships/hyperlink" Target="https://ecop.plano.gov/cus/Rates" TargetMode="External"/><Relationship Id="rId41" Type="http://schemas.openxmlformats.org/officeDocument/2006/relationships/hyperlink" Target="https://www.mckinneytexas.org/2281/My-Bill" TargetMode="External"/><Relationship Id="rId62" Type="http://schemas.openxmlformats.org/officeDocument/2006/relationships/hyperlink" Target="https://www.cityofcarrollton.com/departments/departments-q-z/utility-customer-service" TargetMode="External"/><Relationship Id="rId83" Type="http://schemas.openxmlformats.org/officeDocument/2006/relationships/hyperlink" Target="http://www.wichitafallstx.gov/240/Water-Rate-Table" TargetMode="External"/><Relationship Id="rId88" Type="http://schemas.openxmlformats.org/officeDocument/2006/relationships/hyperlink" Target="https://www.cosatx.us/departments-services/water-utilities" TargetMode="External"/><Relationship Id="rId111" Type="http://schemas.openxmlformats.org/officeDocument/2006/relationships/hyperlink" Target="https://www.rebuildhouston.org/drainage-utility-charge-faqs" TargetMode="External"/><Relationship Id="rId132" Type="http://schemas.openxmlformats.org/officeDocument/2006/relationships/hyperlink" Target="https://www.nrhtx.com/342/Rates" TargetMode="External"/><Relationship Id="rId153" Type="http://schemas.openxmlformats.org/officeDocument/2006/relationships/hyperlink" Target="https://www.saws.org/service/water-sewer-rates/general-class-rates/" TargetMode="External"/><Relationship Id="rId174" Type="http://schemas.openxmlformats.org/officeDocument/2006/relationships/hyperlink" Target="https://www.saws.org/service/water-sewer-rates/general-class-rates/" TargetMode="External"/><Relationship Id="rId179" Type="http://schemas.openxmlformats.org/officeDocument/2006/relationships/hyperlink" Target="https://www.leandertx.gov/utilities/page/lower-utility-bills-consuming-less-winter" TargetMode="External"/><Relationship Id="rId195" Type="http://schemas.openxmlformats.org/officeDocument/2006/relationships/hyperlink" Target="https://www.thecolonytx.gov/399/Utility-Billing" TargetMode="External"/><Relationship Id="rId209" Type="http://schemas.openxmlformats.org/officeDocument/2006/relationships/hyperlink" Target="https://www.huntsvilletx.gov/Search?searchPhrase=water%20meter%20rates" TargetMode="External"/><Relationship Id="rId190" Type="http://schemas.openxmlformats.org/officeDocument/2006/relationships/hyperlink" Target="https://www.haltomcitytx.com/fee-schedule" TargetMode="External"/><Relationship Id="rId204" Type="http://schemas.openxmlformats.org/officeDocument/2006/relationships/hyperlink" Target="http://twu.txkusa.org/departments/customer/water_and_sewer_rates.html" TargetMode="External"/><Relationship Id="rId220" Type="http://schemas.openxmlformats.org/officeDocument/2006/relationships/hyperlink" Target="https://library.municode.com/tx/waxahachie/codes/code_of_ordinances?nodeId=COOR_CH33UT_ARTIIRACH_S33-36WAWARA" TargetMode="External"/><Relationship Id="rId225" Type="http://schemas.openxmlformats.org/officeDocument/2006/relationships/hyperlink" Target="https://www.inframark.com/customers/our-districts/addicks-utility-district/" TargetMode="External"/><Relationship Id="rId15" Type="http://schemas.openxmlformats.org/officeDocument/2006/relationships/hyperlink" Target="https://www.epwater.org/customer_service/rates_and_fees" TargetMode="External"/><Relationship Id="rId36" Type="http://schemas.openxmlformats.org/officeDocument/2006/relationships/hyperlink" Target="https://www.gptx.org/city-government/city-departments/public-works/water-service-water-bill/water-billing-rates" TargetMode="External"/><Relationship Id="rId57" Type="http://schemas.openxmlformats.org/officeDocument/2006/relationships/hyperlink" Target="https://www.cityofdenton.com/en-us/all-departments/utilities/water-wastewater/water-utilities-(1)" TargetMode="External"/><Relationship Id="rId106" Type="http://schemas.openxmlformats.org/officeDocument/2006/relationships/hyperlink" Target="https://municipalops.com/districts/harris-county-mud-200/" TargetMode="External"/><Relationship Id="rId127" Type="http://schemas.openxmlformats.org/officeDocument/2006/relationships/hyperlink" Target="https://www.mansfieldtexas.gov/417/About-Your-Water-Bill" TargetMode="External"/><Relationship Id="rId10" Type="http://schemas.openxmlformats.org/officeDocument/2006/relationships/hyperlink" Target="https://www.austintexas.gov/department/rates-and-fees" TargetMode="External"/><Relationship Id="rId31" Type="http://schemas.openxmlformats.org/officeDocument/2006/relationships/hyperlink" Target="https://www.cityoflubbockutilities.com/about-city-of-lubbock-utilities/setting-utility-rates/" TargetMode="External"/><Relationship Id="rId52" Type="http://schemas.openxmlformats.org/officeDocument/2006/relationships/hyperlink" Target="https://www.nawsc.com/customer-service/water-rates-and-fees/" TargetMode="External"/><Relationship Id="rId73" Type="http://schemas.openxmlformats.org/officeDocument/2006/relationships/hyperlink" Target="https://www.pasadenatx.gov/687/Current-Water-Wastewater-Sewer-Garbage-R" TargetMode="External"/><Relationship Id="rId78" Type="http://schemas.openxmlformats.org/officeDocument/2006/relationships/hyperlink" Target="https://www.leaguecity.com/3365/Residential-Utility-Billing" TargetMode="External"/><Relationship Id="rId94" Type="http://schemas.openxmlformats.org/officeDocument/2006/relationships/hyperlink" Target="https://www.odessa-tx.gov/government/departments/billing-collection/water-sewer-rates" TargetMode="External"/><Relationship Id="rId99" Type="http://schemas.openxmlformats.org/officeDocument/2006/relationships/hyperlink" Target="https://www.hwws.com/info/" TargetMode="External"/><Relationship Id="rId101" Type="http://schemas.openxmlformats.org/officeDocument/2006/relationships/hyperlink" Target="https://www.rebuildhouston.org/drainage-utility-charge-faqs" TargetMode="External"/><Relationship Id="rId122" Type="http://schemas.openxmlformats.org/officeDocument/2006/relationships/hyperlink" Target="https://www.cityofconroe.org/departments/utility-billing" TargetMode="External"/><Relationship Id="rId143" Type="http://schemas.openxmlformats.org/officeDocument/2006/relationships/hyperlink" Target="https://www.sharylandwater.com/view/75" TargetMode="External"/><Relationship Id="rId148" Type="http://schemas.openxmlformats.org/officeDocument/2006/relationships/hyperlink" Target="https://emma.msrb.org/ER1323194-ER1031155-ER1438190.pdf" TargetMode="External"/><Relationship Id="rId164" Type="http://schemas.openxmlformats.org/officeDocument/2006/relationships/hyperlink" Target="http://www.grapevinetexas.gov/1559/Rates" TargetMode="External"/><Relationship Id="rId169" Type="http://schemas.openxmlformats.org/officeDocument/2006/relationships/hyperlink" Target="https://www.cityofkeller.com/services/utility-billing/water-wastewater-drainage-billing" TargetMode="External"/><Relationship Id="rId185" Type="http://schemas.openxmlformats.org/officeDocument/2006/relationships/hyperlink" Target="http://cityoflufkin.com/uc/services.htm" TargetMode="External"/><Relationship Id="rId4" Type="http://schemas.openxmlformats.org/officeDocument/2006/relationships/hyperlink" Target="https://www.saws.org/service/water-sewer-rates/general-class-rates/" TargetMode="External"/><Relationship Id="rId9" Type="http://schemas.openxmlformats.org/officeDocument/2006/relationships/hyperlink" Target="https://www.austintexas.gov/department/rates-and-fees" TargetMode="External"/><Relationship Id="rId180" Type="http://schemas.openxmlformats.org/officeDocument/2006/relationships/hyperlink" Target="https://www.cityoffate.com/187/Water-Sewer-Rates" TargetMode="External"/><Relationship Id="rId210" Type="http://schemas.openxmlformats.org/officeDocument/2006/relationships/hyperlink" Target="https://www.hursttx.gov/residents/city-services/utilities-rate-structure" TargetMode="External"/><Relationship Id="rId215" Type="http://schemas.openxmlformats.org/officeDocument/2006/relationships/hyperlink" Target="https://www.lancaster-tx.com/883/Utility-Bill-Rates" TargetMode="External"/><Relationship Id="rId26" Type="http://schemas.openxmlformats.org/officeDocument/2006/relationships/hyperlink" Target="https://www.cityofirving.org/357/Rates-and-Service-Fees" TargetMode="External"/><Relationship Id="rId47" Type="http://schemas.openxmlformats.org/officeDocument/2006/relationships/hyperlink" Target="https://www.friscotexas.gov/142/Service-Rates" TargetMode="External"/><Relationship Id="rId68" Type="http://schemas.openxmlformats.org/officeDocument/2006/relationships/hyperlink" Target="https://www.cityoftyler.org/government/departments/tyler-water-utilities/water-business-office/rates-and-fees" TargetMode="External"/><Relationship Id="rId89" Type="http://schemas.openxmlformats.org/officeDocument/2006/relationships/hyperlink" Target="https://www.cityoflewisville.com/about-us/utility-service-information/rate-information" TargetMode="External"/><Relationship Id="rId112" Type="http://schemas.openxmlformats.org/officeDocument/2006/relationships/hyperlink" Target="https://www.longviewtexas.gov/2550/Rates-and-Fees" TargetMode="External"/><Relationship Id="rId133" Type="http://schemas.openxmlformats.org/officeDocument/2006/relationships/hyperlink" Target="https://www.cedarparktexas.gov/departments/water-utility-billing/rates" TargetMode="External"/><Relationship Id="rId154" Type="http://schemas.openxmlformats.org/officeDocument/2006/relationships/hyperlink" Target="https://www.saws.org/service/water-sewer-rates/general-class-rates/" TargetMode="External"/><Relationship Id="rId175" Type="http://schemas.openxmlformats.org/officeDocument/2006/relationships/hyperlink" Target="https://www.saws.org/service/water-sewer-rates/general-class-rates/" TargetMode="External"/><Relationship Id="rId196" Type="http://schemas.openxmlformats.org/officeDocument/2006/relationships/hyperlink" Target="https://www.thecolonytx.gov/399/Utility-Billing" TargetMode="External"/><Relationship Id="rId200" Type="http://schemas.openxmlformats.org/officeDocument/2006/relationships/hyperlink" Target="http://www.fbcfwsd2.org/resources/" TargetMode="External"/><Relationship Id="rId16" Type="http://schemas.openxmlformats.org/officeDocument/2006/relationships/hyperlink" Target="https://www.arlingtontx.gov/city_hall/departments/water_utilities/my_water_account/water_and_sanitary_sewer_fees" TargetMode="External"/><Relationship Id="rId221" Type="http://schemas.openxmlformats.org/officeDocument/2006/relationships/hyperlink" Target="https://www.cityofmesquite.com/231/Rate-Information-and-Billing-Calculation" TargetMode="External"/><Relationship Id="rId37" Type="http://schemas.openxmlformats.org/officeDocument/2006/relationships/hyperlink" Target="https://www.gptx.org/city-government/city-departments/public-works/water-service-water-bill/water-billing-rates" TargetMode="External"/><Relationship Id="rId58" Type="http://schemas.openxmlformats.org/officeDocument/2006/relationships/hyperlink" Target="https://www.cityofdenton.com/en-us/all-departments/utilities/water-wastewater/water-utilities-(1)" TargetMode="External"/><Relationship Id="rId79" Type="http://schemas.openxmlformats.org/officeDocument/2006/relationships/hyperlink" Target="https://www.cor.net/departments/water-customer-service/fees-and-rates" TargetMode="External"/><Relationship Id="rId102" Type="http://schemas.openxmlformats.org/officeDocument/2006/relationships/hyperlink" Target="https://www.rebuildhouston.org/drainage-utility-charge-faqs" TargetMode="External"/><Relationship Id="rId123" Type="http://schemas.openxmlformats.org/officeDocument/2006/relationships/hyperlink" Target="https://www.cityofconroe.org/departments/utility-billing" TargetMode="External"/><Relationship Id="rId144" Type="http://schemas.openxmlformats.org/officeDocument/2006/relationships/hyperlink" Target="https://www.eulesstx.gov/departments/water-utilities/water-rates" TargetMode="External"/><Relationship Id="rId90" Type="http://schemas.openxmlformats.org/officeDocument/2006/relationships/hyperlink" Target="https://www.cityoflewisville.com/about-us/utility-service-information/rate-information" TargetMode="External"/><Relationship Id="rId165" Type="http://schemas.openxmlformats.org/officeDocument/2006/relationships/hyperlink" Target="http://www.grapevinetexas.gov/1559/Rates" TargetMode="External"/><Relationship Id="rId186" Type="http://schemas.openxmlformats.org/officeDocument/2006/relationships/hyperlink" Target="http://cityoflufkin.com/uc/services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evellandtexas.org/154/Utility-R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3"/>
  <sheetViews>
    <sheetView topLeftCell="L1" workbookViewId="0">
      <pane ySplit="1" topLeftCell="A1317" activePane="bottomLeft" state="frozen"/>
      <selection pane="bottomLeft" activeCell="AA1353" sqref="AA1353"/>
    </sheetView>
  </sheetViews>
  <sheetFormatPr defaultColWidth="8.77734375" defaultRowHeight="14.4" x14ac:dyDescent="0.3"/>
  <cols>
    <col min="1" max="1" width="10" bestFit="1" customWidth="1"/>
    <col min="2" max="2" width="20.33203125" customWidth="1"/>
    <col min="3" max="3" width="17.33203125" customWidth="1"/>
    <col min="4" max="4" width="24" customWidth="1"/>
    <col min="5" max="5" width="13.109375" style="5" bestFit="1" customWidth="1"/>
    <col min="6" max="6" width="11.44140625" bestFit="1" customWidth="1"/>
    <col min="7" max="7" width="9.44140625" bestFit="1" customWidth="1"/>
    <col min="8" max="8" width="10.33203125" bestFit="1" customWidth="1"/>
    <col min="9" max="9" width="12.77734375" customWidth="1"/>
    <col min="11" max="14" width="8.77734375" style="14"/>
  </cols>
  <sheetData>
    <row r="1" spans="1:14" x14ac:dyDescent="0.3">
      <c r="A1" s="6" t="s">
        <v>0</v>
      </c>
      <c r="B1" s="6" t="s">
        <v>183</v>
      </c>
      <c r="C1" s="6" t="s">
        <v>184</v>
      </c>
      <c r="D1" s="6" t="s">
        <v>185</v>
      </c>
      <c r="E1" s="31" t="s">
        <v>186</v>
      </c>
      <c r="F1" s="6" t="s">
        <v>211</v>
      </c>
      <c r="G1" s="6" t="s">
        <v>912</v>
      </c>
      <c r="H1" s="6" t="s">
        <v>897</v>
      </c>
      <c r="I1" s="6" t="s">
        <v>201</v>
      </c>
      <c r="J1" s="6" t="s">
        <v>200</v>
      </c>
      <c r="K1" s="12" t="s">
        <v>908</v>
      </c>
      <c r="L1" s="12" t="s">
        <v>909</v>
      </c>
      <c r="M1" s="12" t="s">
        <v>910</v>
      </c>
      <c r="N1" s="12" t="s">
        <v>911</v>
      </c>
    </row>
    <row r="2" spans="1:14" x14ac:dyDescent="0.3">
      <c r="A2" s="1" t="s">
        <v>112</v>
      </c>
      <c r="B2" s="1" t="s">
        <v>180</v>
      </c>
      <c r="C2" s="1" t="s">
        <v>180</v>
      </c>
      <c r="D2" s="1" t="s">
        <v>180</v>
      </c>
      <c r="E2" s="5">
        <v>43921</v>
      </c>
      <c r="F2" s="1" t="s">
        <v>212</v>
      </c>
      <c r="G2" s="1" t="s">
        <v>894</v>
      </c>
      <c r="H2" s="1"/>
      <c r="I2" s="8" t="s">
        <v>210</v>
      </c>
      <c r="J2" s="9" t="s">
        <v>218</v>
      </c>
      <c r="K2" s="13">
        <f>IF($E2="NA","NA", YEAR($E2))</f>
        <v>2020</v>
      </c>
      <c r="L2" s="13">
        <f>IF($E2="NA","NA", MONTH($E2))</f>
        <v>3</v>
      </c>
      <c r="M2" s="13">
        <f>IF($E2="NA","NA", DAY($E2))</f>
        <v>31</v>
      </c>
      <c r="N2" s="14">
        <v>2020</v>
      </c>
    </row>
    <row r="3" spans="1:14" x14ac:dyDescent="0.3">
      <c r="A3" s="1" t="s">
        <v>112</v>
      </c>
      <c r="B3" s="1" t="s">
        <v>180</v>
      </c>
      <c r="C3" s="1" t="s">
        <v>180</v>
      </c>
      <c r="D3" s="1" t="s">
        <v>180</v>
      </c>
      <c r="E3" s="5">
        <v>43921</v>
      </c>
      <c r="F3" s="1" t="s">
        <v>213</v>
      </c>
      <c r="G3" s="1" t="s">
        <v>894</v>
      </c>
      <c r="H3" s="1"/>
      <c r="I3" s="8" t="s">
        <v>210</v>
      </c>
      <c r="J3" s="9" t="s">
        <v>218</v>
      </c>
      <c r="K3" s="13">
        <f t="shared" ref="K3:K66" si="0">IF($E3="NA","NA", YEAR($E3))</f>
        <v>2020</v>
      </c>
      <c r="L3" s="13">
        <f t="shared" ref="L3:L66" si="1">IF($E3="NA","NA", MONTH($E3))</f>
        <v>3</v>
      </c>
      <c r="M3" s="13">
        <f t="shared" ref="M3:M66" si="2">IF($E3="NA","NA", DAY($E3))</f>
        <v>31</v>
      </c>
      <c r="N3" s="14">
        <v>2020</v>
      </c>
    </row>
    <row r="4" spans="1:14" x14ac:dyDescent="0.3">
      <c r="A4" s="1" t="s">
        <v>112</v>
      </c>
      <c r="B4" s="1" t="s">
        <v>180</v>
      </c>
      <c r="C4" s="1" t="s">
        <v>180</v>
      </c>
      <c r="D4" s="1" t="s">
        <v>180</v>
      </c>
      <c r="E4" s="5">
        <v>43921</v>
      </c>
      <c r="F4" s="1" t="s">
        <v>217</v>
      </c>
      <c r="G4" s="1" t="s">
        <v>894</v>
      </c>
      <c r="H4" s="1"/>
      <c r="I4" s="8" t="s">
        <v>335</v>
      </c>
      <c r="J4" s="9" t="s">
        <v>336</v>
      </c>
      <c r="K4" s="13">
        <f t="shared" si="0"/>
        <v>2020</v>
      </c>
      <c r="L4" s="13">
        <f t="shared" si="1"/>
        <v>3</v>
      </c>
      <c r="M4" s="13">
        <f t="shared" si="2"/>
        <v>31</v>
      </c>
      <c r="N4" s="14">
        <v>2020</v>
      </c>
    </row>
    <row r="5" spans="1:14" x14ac:dyDescent="0.3">
      <c r="A5" s="1" t="s">
        <v>58</v>
      </c>
      <c r="B5" s="1" t="s">
        <v>215</v>
      </c>
      <c r="C5" s="1" t="s">
        <v>215</v>
      </c>
      <c r="D5" s="1" t="s">
        <v>215</v>
      </c>
      <c r="E5" s="5">
        <v>43466</v>
      </c>
      <c r="F5" s="1" t="s">
        <v>212</v>
      </c>
      <c r="G5" s="1" t="s">
        <v>894</v>
      </c>
      <c r="H5" s="1"/>
      <c r="I5" s="8" t="s">
        <v>216</v>
      </c>
      <c r="K5" s="13">
        <f t="shared" si="0"/>
        <v>2019</v>
      </c>
      <c r="L5" s="13">
        <f t="shared" si="1"/>
        <v>1</v>
      </c>
      <c r="M5" s="13">
        <f t="shared" si="2"/>
        <v>1</v>
      </c>
      <c r="N5" s="14">
        <v>2020</v>
      </c>
    </row>
    <row r="6" spans="1:14" x14ac:dyDescent="0.3">
      <c r="A6" s="1" t="s">
        <v>58</v>
      </c>
      <c r="B6" s="1" t="s">
        <v>215</v>
      </c>
      <c r="C6" s="1" t="s">
        <v>215</v>
      </c>
      <c r="D6" s="1" t="s">
        <v>215</v>
      </c>
      <c r="E6" s="5">
        <v>43466</v>
      </c>
      <c r="F6" s="1" t="s">
        <v>213</v>
      </c>
      <c r="G6" s="1" t="s">
        <v>894</v>
      </c>
      <c r="H6" s="1"/>
      <c r="I6" s="8" t="s">
        <v>216</v>
      </c>
      <c r="K6" s="13">
        <f t="shared" si="0"/>
        <v>2019</v>
      </c>
      <c r="L6" s="13">
        <f t="shared" si="1"/>
        <v>1</v>
      </c>
      <c r="M6" s="13">
        <f t="shared" si="2"/>
        <v>1</v>
      </c>
      <c r="N6" s="14">
        <v>2020</v>
      </c>
    </row>
    <row r="7" spans="1:14" x14ac:dyDescent="0.3">
      <c r="A7" s="1" t="s">
        <v>58</v>
      </c>
      <c r="B7" s="1" t="s">
        <v>215</v>
      </c>
      <c r="C7" s="1" t="s">
        <v>215</v>
      </c>
      <c r="D7" s="1" t="s">
        <v>215</v>
      </c>
      <c r="E7" s="5">
        <v>43466</v>
      </c>
      <c r="F7" s="1" t="s">
        <v>217</v>
      </c>
      <c r="G7" s="1" t="s">
        <v>894</v>
      </c>
      <c r="H7" s="1"/>
      <c r="I7" s="8" t="s">
        <v>216</v>
      </c>
      <c r="K7" s="13">
        <f t="shared" si="0"/>
        <v>2019</v>
      </c>
      <c r="L7" s="13">
        <f t="shared" si="1"/>
        <v>1</v>
      </c>
      <c r="M7" s="13">
        <f t="shared" si="2"/>
        <v>1</v>
      </c>
      <c r="N7" s="14">
        <v>2020</v>
      </c>
    </row>
    <row r="8" spans="1:14" x14ac:dyDescent="0.3">
      <c r="A8" s="1" t="s">
        <v>120</v>
      </c>
      <c r="B8" s="1" t="s">
        <v>226</v>
      </c>
      <c r="C8" s="1" t="s">
        <v>226</v>
      </c>
      <c r="D8" s="1" t="s">
        <v>226</v>
      </c>
      <c r="E8" s="5">
        <v>43739</v>
      </c>
      <c r="F8" s="1" t="s">
        <v>212</v>
      </c>
      <c r="G8" s="1" t="s">
        <v>894</v>
      </c>
      <c r="H8" s="1"/>
      <c r="I8" s="8" t="s">
        <v>227</v>
      </c>
      <c r="K8" s="13">
        <f t="shared" si="0"/>
        <v>2019</v>
      </c>
      <c r="L8" s="13">
        <f t="shared" si="1"/>
        <v>10</v>
      </c>
      <c r="M8" s="13">
        <f t="shared" si="2"/>
        <v>1</v>
      </c>
      <c r="N8" s="14">
        <v>2020</v>
      </c>
    </row>
    <row r="9" spans="1:14" x14ac:dyDescent="0.3">
      <c r="A9" s="1" t="s">
        <v>120</v>
      </c>
      <c r="B9" s="1" t="s">
        <v>226</v>
      </c>
      <c r="C9" s="1" t="s">
        <v>226</v>
      </c>
      <c r="D9" s="1" t="s">
        <v>226</v>
      </c>
      <c r="E9" s="5">
        <v>43739</v>
      </c>
      <c r="F9" s="1" t="s">
        <v>213</v>
      </c>
      <c r="G9" s="1" t="s">
        <v>894</v>
      </c>
      <c r="H9" s="1"/>
      <c r="I9" s="8" t="s">
        <v>227</v>
      </c>
      <c r="K9" s="13">
        <f t="shared" si="0"/>
        <v>2019</v>
      </c>
      <c r="L9" s="13">
        <f t="shared" si="1"/>
        <v>10</v>
      </c>
      <c r="M9" s="13">
        <f t="shared" si="2"/>
        <v>1</v>
      </c>
      <c r="N9" s="14">
        <v>2020</v>
      </c>
    </row>
    <row r="10" spans="1:14" x14ac:dyDescent="0.3">
      <c r="A10" s="1" t="s">
        <v>120</v>
      </c>
      <c r="B10" s="1" t="s">
        <v>226</v>
      </c>
      <c r="C10" s="1" t="s">
        <v>226</v>
      </c>
      <c r="D10" s="1" t="s">
        <v>226</v>
      </c>
      <c r="E10" s="5">
        <v>43739</v>
      </c>
      <c r="F10" s="1" t="s">
        <v>217</v>
      </c>
      <c r="G10" s="1" t="s">
        <v>894</v>
      </c>
      <c r="H10" s="1"/>
      <c r="I10" s="8" t="s">
        <v>227</v>
      </c>
      <c r="K10" s="13">
        <f t="shared" si="0"/>
        <v>2019</v>
      </c>
      <c r="L10" s="13">
        <f t="shared" si="1"/>
        <v>10</v>
      </c>
      <c r="M10" s="13">
        <f t="shared" si="2"/>
        <v>1</v>
      </c>
      <c r="N10" s="14">
        <v>2020</v>
      </c>
    </row>
    <row r="11" spans="1:14" x14ac:dyDescent="0.3">
      <c r="A11" s="1" t="s">
        <v>50</v>
      </c>
      <c r="B11" s="1" t="s">
        <v>228</v>
      </c>
      <c r="C11" s="1" t="s">
        <v>228</v>
      </c>
      <c r="D11" s="1" t="s">
        <v>228</v>
      </c>
      <c r="E11" s="5">
        <v>43930</v>
      </c>
      <c r="F11" s="1" t="s">
        <v>212</v>
      </c>
      <c r="G11" s="1" t="s">
        <v>894</v>
      </c>
      <c r="H11" s="1"/>
      <c r="I11" s="8" t="s">
        <v>229</v>
      </c>
      <c r="J11" t="s">
        <v>230</v>
      </c>
      <c r="K11" s="13">
        <f>IF($E11="NA","NA", YEAR($E11))</f>
        <v>2020</v>
      </c>
      <c r="L11" s="13">
        <f>IF($E11="NA","NA", MONTH($E11))</f>
        <v>4</v>
      </c>
      <c r="M11" s="13">
        <f>IF($E11="NA","NA", DAY($E11))</f>
        <v>9</v>
      </c>
      <c r="N11" s="14">
        <v>2020</v>
      </c>
    </row>
    <row r="12" spans="1:14" x14ac:dyDescent="0.3">
      <c r="A12" s="1" t="s">
        <v>50</v>
      </c>
      <c r="B12" s="1" t="s">
        <v>228</v>
      </c>
      <c r="C12" s="1" t="s">
        <v>228</v>
      </c>
      <c r="D12" s="1" t="s">
        <v>228</v>
      </c>
      <c r="E12" s="5">
        <v>43930</v>
      </c>
      <c r="F12" s="1" t="s">
        <v>213</v>
      </c>
      <c r="G12" s="1" t="s">
        <v>894</v>
      </c>
      <c r="H12" s="1"/>
      <c r="I12" s="8" t="s">
        <v>229</v>
      </c>
      <c r="J12" t="s">
        <v>230</v>
      </c>
      <c r="K12" s="13">
        <f t="shared" si="0"/>
        <v>2020</v>
      </c>
      <c r="L12" s="13">
        <f t="shared" si="1"/>
        <v>4</v>
      </c>
      <c r="M12" s="13">
        <f t="shared" si="2"/>
        <v>9</v>
      </c>
      <c r="N12" s="14">
        <v>2020</v>
      </c>
    </row>
    <row r="13" spans="1:14" x14ac:dyDescent="0.3">
      <c r="A13" s="1" t="s">
        <v>50</v>
      </c>
      <c r="B13" s="1" t="s">
        <v>228</v>
      </c>
      <c r="C13" s="1" t="s">
        <v>228</v>
      </c>
      <c r="D13" s="1" t="s">
        <v>228</v>
      </c>
      <c r="E13" s="5">
        <v>43930</v>
      </c>
      <c r="F13" s="1" t="s">
        <v>217</v>
      </c>
      <c r="G13" s="1" t="s">
        <v>894</v>
      </c>
      <c r="H13" s="1"/>
      <c r="I13" s="8" t="s">
        <v>572</v>
      </c>
      <c r="J13" t="s">
        <v>571</v>
      </c>
      <c r="K13" s="13">
        <f t="shared" si="0"/>
        <v>2020</v>
      </c>
      <c r="L13" s="13">
        <f t="shared" si="1"/>
        <v>4</v>
      </c>
      <c r="M13" s="13">
        <f t="shared" si="2"/>
        <v>9</v>
      </c>
      <c r="N13" s="14">
        <v>2020</v>
      </c>
    </row>
    <row r="14" spans="1:14" x14ac:dyDescent="0.3">
      <c r="A14" s="1" t="s">
        <v>165</v>
      </c>
      <c r="B14" s="1" t="s">
        <v>234</v>
      </c>
      <c r="C14" s="1" t="s">
        <v>234</v>
      </c>
      <c r="D14" s="1" t="s">
        <v>234</v>
      </c>
      <c r="E14" s="5">
        <v>43831</v>
      </c>
      <c r="F14" s="1" t="s">
        <v>212</v>
      </c>
      <c r="G14" s="1" t="s">
        <v>894</v>
      </c>
      <c r="H14" s="1"/>
      <c r="I14" s="8" t="s">
        <v>235</v>
      </c>
      <c r="K14" s="13">
        <f t="shared" si="0"/>
        <v>2020</v>
      </c>
      <c r="L14" s="13">
        <f t="shared" si="1"/>
        <v>1</v>
      </c>
      <c r="M14" s="13">
        <f t="shared" si="2"/>
        <v>1</v>
      </c>
      <c r="N14" s="14">
        <v>2020</v>
      </c>
    </row>
    <row r="15" spans="1:14" x14ac:dyDescent="0.3">
      <c r="A15" s="1" t="s">
        <v>165</v>
      </c>
      <c r="B15" s="1" t="s">
        <v>234</v>
      </c>
      <c r="C15" s="1" t="s">
        <v>234</v>
      </c>
      <c r="D15" s="1" t="s">
        <v>234</v>
      </c>
      <c r="E15" s="5">
        <v>43831</v>
      </c>
      <c r="F15" s="1" t="s">
        <v>213</v>
      </c>
      <c r="G15" s="1" t="s">
        <v>894</v>
      </c>
      <c r="H15" s="1"/>
      <c r="I15" s="8" t="s">
        <v>235</v>
      </c>
      <c r="K15" s="13">
        <f t="shared" si="0"/>
        <v>2020</v>
      </c>
      <c r="L15" s="13">
        <f t="shared" si="1"/>
        <v>1</v>
      </c>
      <c r="M15" s="13">
        <f t="shared" si="2"/>
        <v>1</v>
      </c>
      <c r="N15" s="14">
        <v>2020</v>
      </c>
    </row>
    <row r="16" spans="1:14" x14ac:dyDescent="0.3">
      <c r="A16" s="1" t="s">
        <v>165</v>
      </c>
      <c r="B16" s="1" t="s">
        <v>234</v>
      </c>
      <c r="C16" s="1" t="s">
        <v>234</v>
      </c>
      <c r="D16" s="1" t="s">
        <v>234</v>
      </c>
      <c r="E16" s="5">
        <v>43831</v>
      </c>
      <c r="F16" s="1" t="s">
        <v>217</v>
      </c>
      <c r="G16" s="1" t="s">
        <v>894</v>
      </c>
      <c r="H16" s="1"/>
      <c r="I16" s="8" t="s">
        <v>515</v>
      </c>
      <c r="K16" s="13">
        <f t="shared" si="0"/>
        <v>2020</v>
      </c>
      <c r="L16" s="13">
        <f t="shared" si="1"/>
        <v>1</v>
      </c>
      <c r="M16" s="13">
        <f t="shared" si="2"/>
        <v>1</v>
      </c>
      <c r="N16" s="14">
        <v>2020</v>
      </c>
    </row>
    <row r="17" spans="1:14" x14ac:dyDescent="0.3">
      <c r="A17" s="1" t="s">
        <v>49</v>
      </c>
      <c r="B17" s="1" t="s">
        <v>237</v>
      </c>
      <c r="C17" s="1" t="s">
        <v>237</v>
      </c>
      <c r="D17" s="1" t="s">
        <v>237</v>
      </c>
      <c r="E17" s="5">
        <v>43890</v>
      </c>
      <c r="F17" s="1" t="s">
        <v>212</v>
      </c>
      <c r="G17" s="1" t="s">
        <v>894</v>
      </c>
      <c r="H17" s="1"/>
      <c r="I17" s="8" t="s">
        <v>238</v>
      </c>
      <c r="J17" s="1" t="s">
        <v>239</v>
      </c>
      <c r="K17" s="13">
        <f t="shared" si="0"/>
        <v>2020</v>
      </c>
      <c r="L17" s="13">
        <f t="shared" si="1"/>
        <v>2</v>
      </c>
      <c r="M17" s="13">
        <f t="shared" si="2"/>
        <v>29</v>
      </c>
      <c r="N17" s="14">
        <v>2020</v>
      </c>
    </row>
    <row r="18" spans="1:14" x14ac:dyDescent="0.3">
      <c r="A18" s="1" t="s">
        <v>49</v>
      </c>
      <c r="B18" s="1" t="s">
        <v>237</v>
      </c>
      <c r="C18" s="1" t="s">
        <v>237</v>
      </c>
      <c r="D18" s="1" t="s">
        <v>237</v>
      </c>
      <c r="E18" s="5">
        <v>43890</v>
      </c>
      <c r="F18" s="1" t="s">
        <v>213</v>
      </c>
      <c r="G18" s="1" t="s">
        <v>894</v>
      </c>
      <c r="H18" s="1"/>
      <c r="I18" s="8" t="s">
        <v>238</v>
      </c>
      <c r="J18" s="1" t="s">
        <v>239</v>
      </c>
      <c r="K18" s="13">
        <f t="shared" si="0"/>
        <v>2020</v>
      </c>
      <c r="L18" s="13">
        <f t="shared" si="1"/>
        <v>2</v>
      </c>
      <c r="M18" s="13">
        <f t="shared" si="2"/>
        <v>29</v>
      </c>
      <c r="N18" s="14">
        <v>2020</v>
      </c>
    </row>
    <row r="19" spans="1:14" x14ac:dyDescent="0.3">
      <c r="A19" s="1" t="s">
        <v>49</v>
      </c>
      <c r="B19" s="1" t="s">
        <v>237</v>
      </c>
      <c r="C19" s="1" t="s">
        <v>237</v>
      </c>
      <c r="D19" s="1" t="s">
        <v>237</v>
      </c>
      <c r="E19" s="5">
        <v>43890</v>
      </c>
      <c r="F19" s="1" t="s">
        <v>217</v>
      </c>
      <c r="G19" s="1" t="s">
        <v>894</v>
      </c>
      <c r="H19" s="1"/>
      <c r="I19" s="8" t="s">
        <v>238</v>
      </c>
      <c r="J19" s="1" t="s">
        <v>239</v>
      </c>
      <c r="K19" s="13">
        <f t="shared" si="0"/>
        <v>2020</v>
      </c>
      <c r="L19" s="13">
        <f t="shared" si="1"/>
        <v>2</v>
      </c>
      <c r="M19" s="13">
        <f t="shared" si="2"/>
        <v>29</v>
      </c>
      <c r="N19" s="14">
        <v>2020</v>
      </c>
    </row>
    <row r="20" spans="1:14" x14ac:dyDescent="0.3">
      <c r="A20" s="1" t="s">
        <v>87</v>
      </c>
      <c r="B20" s="1" t="s">
        <v>181</v>
      </c>
      <c r="C20" s="1" t="s">
        <v>181</v>
      </c>
      <c r="D20" s="1" t="s">
        <v>181</v>
      </c>
      <c r="E20" s="5">
        <v>43831</v>
      </c>
      <c r="F20" s="1" t="s">
        <v>212</v>
      </c>
      <c r="G20" s="1" t="s">
        <v>894</v>
      </c>
      <c r="H20" s="1"/>
      <c r="I20" s="8" t="s">
        <v>241</v>
      </c>
      <c r="J20" s="1" t="s">
        <v>242</v>
      </c>
      <c r="K20" s="13">
        <f t="shared" si="0"/>
        <v>2020</v>
      </c>
      <c r="L20" s="13">
        <f t="shared" si="1"/>
        <v>1</v>
      </c>
      <c r="M20" s="13">
        <f t="shared" si="2"/>
        <v>1</v>
      </c>
      <c r="N20" s="14">
        <v>2020</v>
      </c>
    </row>
    <row r="21" spans="1:14" x14ac:dyDescent="0.3">
      <c r="A21" s="1" t="s">
        <v>87</v>
      </c>
      <c r="B21" s="1" t="s">
        <v>181</v>
      </c>
      <c r="C21" s="1" t="s">
        <v>181</v>
      </c>
      <c r="D21" s="1" t="s">
        <v>181</v>
      </c>
      <c r="E21" s="5">
        <v>43831</v>
      </c>
      <c r="F21" s="1" t="s">
        <v>213</v>
      </c>
      <c r="G21" s="1" t="s">
        <v>894</v>
      </c>
      <c r="H21" s="1"/>
      <c r="I21" s="8" t="s">
        <v>241</v>
      </c>
      <c r="K21" s="13">
        <f t="shared" si="0"/>
        <v>2020</v>
      </c>
      <c r="L21" s="13">
        <f t="shared" si="1"/>
        <v>1</v>
      </c>
      <c r="M21" s="13">
        <f t="shared" si="2"/>
        <v>1</v>
      </c>
      <c r="N21" s="14">
        <v>2020</v>
      </c>
    </row>
    <row r="22" spans="1:14" x14ac:dyDescent="0.3">
      <c r="A22" s="1" t="s">
        <v>87</v>
      </c>
      <c r="B22" s="1" t="s">
        <v>181</v>
      </c>
      <c r="C22" s="1" t="s">
        <v>181</v>
      </c>
      <c r="D22" s="1" t="s">
        <v>181</v>
      </c>
      <c r="E22" s="5">
        <v>43831</v>
      </c>
      <c r="F22" s="1" t="s">
        <v>217</v>
      </c>
      <c r="G22" s="1" t="s">
        <v>894</v>
      </c>
      <c r="H22" s="1"/>
      <c r="I22" s="8" t="s">
        <v>518</v>
      </c>
      <c r="K22" s="13">
        <f t="shared" si="0"/>
        <v>2020</v>
      </c>
      <c r="L22" s="13">
        <f t="shared" si="1"/>
        <v>1</v>
      </c>
      <c r="M22" s="13">
        <f t="shared" si="2"/>
        <v>1</v>
      </c>
      <c r="N22" s="14">
        <v>2020</v>
      </c>
    </row>
    <row r="23" spans="1:14" x14ac:dyDescent="0.3">
      <c r="A23" s="1" t="s">
        <v>63</v>
      </c>
      <c r="B23" s="1" t="s">
        <v>182</v>
      </c>
      <c r="C23" s="1" t="s">
        <v>182</v>
      </c>
      <c r="D23" s="1" t="s">
        <v>182</v>
      </c>
      <c r="E23" s="5">
        <v>43831</v>
      </c>
      <c r="F23" s="1" t="s">
        <v>212</v>
      </c>
      <c r="G23" s="1" t="s">
        <v>894</v>
      </c>
      <c r="H23" s="1"/>
      <c r="I23" s="8" t="s">
        <v>243</v>
      </c>
      <c r="K23" s="13">
        <f t="shared" si="0"/>
        <v>2020</v>
      </c>
      <c r="L23" s="13">
        <f t="shared" si="1"/>
        <v>1</v>
      </c>
      <c r="M23" s="13">
        <f t="shared" si="2"/>
        <v>1</v>
      </c>
      <c r="N23" s="14">
        <v>2020</v>
      </c>
    </row>
    <row r="24" spans="1:14" x14ac:dyDescent="0.3">
      <c r="A24" s="1" t="s">
        <v>63</v>
      </c>
      <c r="B24" s="1" t="s">
        <v>182</v>
      </c>
      <c r="C24" s="1" t="s">
        <v>182</v>
      </c>
      <c r="D24" s="1" t="s">
        <v>182</v>
      </c>
      <c r="E24" s="5">
        <v>43831</v>
      </c>
      <c r="F24" s="1" t="s">
        <v>213</v>
      </c>
      <c r="G24" s="1" t="s">
        <v>894</v>
      </c>
      <c r="H24" s="1"/>
      <c r="I24" s="8" t="s">
        <v>243</v>
      </c>
      <c r="K24" s="13">
        <f t="shared" si="0"/>
        <v>2020</v>
      </c>
      <c r="L24" s="13">
        <f t="shared" si="1"/>
        <v>1</v>
      </c>
      <c r="M24" s="13">
        <f t="shared" si="2"/>
        <v>1</v>
      </c>
      <c r="N24" s="14">
        <v>2020</v>
      </c>
    </row>
    <row r="25" spans="1:14" x14ac:dyDescent="0.3">
      <c r="A25" s="1" t="s">
        <v>39</v>
      </c>
      <c r="B25" s="1" t="s">
        <v>244</v>
      </c>
      <c r="C25" s="1" t="s">
        <v>244</v>
      </c>
      <c r="D25" s="1" t="s">
        <v>244</v>
      </c>
      <c r="E25" s="5">
        <v>43770</v>
      </c>
      <c r="F25" s="1" t="s">
        <v>212</v>
      </c>
      <c r="G25" s="1" t="s">
        <v>894</v>
      </c>
      <c r="H25" s="1"/>
      <c r="I25" s="8" t="s">
        <v>245</v>
      </c>
      <c r="K25" s="13">
        <f t="shared" si="0"/>
        <v>2019</v>
      </c>
      <c r="L25" s="13">
        <f t="shared" si="1"/>
        <v>11</v>
      </c>
      <c r="M25" s="13">
        <f t="shared" si="2"/>
        <v>1</v>
      </c>
      <c r="N25" s="14">
        <v>2020</v>
      </c>
    </row>
    <row r="26" spans="1:14" x14ac:dyDescent="0.3">
      <c r="A26" s="1" t="s">
        <v>39</v>
      </c>
      <c r="B26" s="1" t="s">
        <v>244</v>
      </c>
      <c r="C26" s="1" t="s">
        <v>244</v>
      </c>
      <c r="D26" s="1" t="s">
        <v>244</v>
      </c>
      <c r="E26" s="5">
        <v>43770</v>
      </c>
      <c r="F26" s="1" t="s">
        <v>213</v>
      </c>
      <c r="G26" s="1" t="s">
        <v>894</v>
      </c>
      <c r="H26" s="1"/>
      <c r="I26" s="8" t="s">
        <v>245</v>
      </c>
      <c r="K26" s="13">
        <f t="shared" si="0"/>
        <v>2019</v>
      </c>
      <c r="L26" s="13">
        <f t="shared" si="1"/>
        <v>11</v>
      </c>
      <c r="M26" s="13">
        <f t="shared" si="2"/>
        <v>1</v>
      </c>
      <c r="N26" s="14">
        <v>2020</v>
      </c>
    </row>
    <row r="27" spans="1:14" x14ac:dyDescent="0.3">
      <c r="A27" s="1" t="s">
        <v>172</v>
      </c>
      <c r="B27" s="1" t="s">
        <v>246</v>
      </c>
      <c r="C27" s="1" t="s">
        <v>246</v>
      </c>
      <c r="D27" s="1" t="s">
        <v>246</v>
      </c>
      <c r="E27" s="5">
        <v>43739</v>
      </c>
      <c r="F27" s="1" t="s">
        <v>212</v>
      </c>
      <c r="G27" s="1" t="s">
        <v>894</v>
      </c>
      <c r="H27" s="1"/>
      <c r="I27" s="8" t="s">
        <v>247</v>
      </c>
      <c r="K27" s="13">
        <f t="shared" si="0"/>
        <v>2019</v>
      </c>
      <c r="L27" s="13">
        <f t="shared" si="1"/>
        <v>10</v>
      </c>
      <c r="M27" s="13">
        <f t="shared" si="2"/>
        <v>1</v>
      </c>
      <c r="N27" s="14">
        <v>2020</v>
      </c>
    </row>
    <row r="28" spans="1:14" x14ac:dyDescent="0.3">
      <c r="A28" s="1" t="s">
        <v>172</v>
      </c>
      <c r="B28" s="1" t="s">
        <v>246</v>
      </c>
      <c r="C28" s="1" t="s">
        <v>246</v>
      </c>
      <c r="D28" s="1" t="s">
        <v>246</v>
      </c>
      <c r="E28" s="5">
        <v>43739</v>
      </c>
      <c r="F28" s="1" t="s">
        <v>213</v>
      </c>
      <c r="G28" s="1" t="s">
        <v>894</v>
      </c>
      <c r="H28" s="1"/>
      <c r="I28" s="8" t="s">
        <v>247</v>
      </c>
      <c r="K28" s="13">
        <f t="shared" si="0"/>
        <v>2019</v>
      </c>
      <c r="L28" s="13">
        <f t="shared" si="1"/>
        <v>10</v>
      </c>
      <c r="M28" s="13">
        <f t="shared" si="2"/>
        <v>1</v>
      </c>
      <c r="N28" s="14">
        <v>2020</v>
      </c>
    </row>
    <row r="29" spans="1:14" x14ac:dyDescent="0.3">
      <c r="A29" s="1" t="s">
        <v>172</v>
      </c>
      <c r="B29" s="1" t="s">
        <v>246</v>
      </c>
      <c r="C29" s="1" t="s">
        <v>246</v>
      </c>
      <c r="D29" s="1" t="s">
        <v>246</v>
      </c>
      <c r="E29" s="5">
        <v>44105</v>
      </c>
      <c r="F29" s="1" t="s">
        <v>217</v>
      </c>
      <c r="G29" s="1" t="s">
        <v>894</v>
      </c>
      <c r="H29" s="1"/>
      <c r="I29" s="8" t="s">
        <v>521</v>
      </c>
      <c r="K29" s="13">
        <f t="shared" si="0"/>
        <v>2020</v>
      </c>
      <c r="L29" s="13">
        <f t="shared" si="1"/>
        <v>10</v>
      </c>
      <c r="M29" s="13">
        <f t="shared" si="2"/>
        <v>1</v>
      </c>
      <c r="N29" s="14">
        <v>2020</v>
      </c>
    </row>
    <row r="30" spans="1:14" x14ac:dyDescent="0.3">
      <c r="A30" s="1" t="s">
        <v>111</v>
      </c>
      <c r="B30" s="1" t="s">
        <v>248</v>
      </c>
      <c r="C30" s="1" t="s">
        <v>248</v>
      </c>
      <c r="D30" s="1" t="s">
        <v>248</v>
      </c>
      <c r="E30" s="5">
        <v>43405</v>
      </c>
      <c r="F30" s="1" t="s">
        <v>212</v>
      </c>
      <c r="G30" s="1" t="s">
        <v>894</v>
      </c>
      <c r="H30" s="1"/>
      <c r="I30" s="8" t="s">
        <v>249</v>
      </c>
      <c r="K30" s="13">
        <f t="shared" si="0"/>
        <v>2018</v>
      </c>
      <c r="L30" s="13">
        <f t="shared" si="1"/>
        <v>11</v>
      </c>
      <c r="M30" s="13">
        <f t="shared" si="2"/>
        <v>1</v>
      </c>
      <c r="N30" s="14">
        <v>2020</v>
      </c>
    </row>
    <row r="31" spans="1:14" x14ac:dyDescent="0.3">
      <c r="A31" s="1" t="s">
        <v>111</v>
      </c>
      <c r="B31" s="1" t="s">
        <v>248</v>
      </c>
      <c r="C31" s="1" t="s">
        <v>248</v>
      </c>
      <c r="D31" s="1" t="s">
        <v>248</v>
      </c>
      <c r="E31" s="5">
        <v>43405</v>
      </c>
      <c r="F31" s="1" t="s">
        <v>213</v>
      </c>
      <c r="G31" s="1" t="s">
        <v>894</v>
      </c>
      <c r="H31" s="1"/>
      <c r="I31" s="8" t="s">
        <v>249</v>
      </c>
      <c r="K31" s="13">
        <f t="shared" si="0"/>
        <v>2018</v>
      </c>
      <c r="L31" s="13">
        <f t="shared" si="1"/>
        <v>11</v>
      </c>
      <c r="M31" s="13">
        <f t="shared" si="2"/>
        <v>1</v>
      </c>
      <c r="N31" s="14">
        <v>2020</v>
      </c>
    </row>
    <row r="32" spans="1:14" x14ac:dyDescent="0.3">
      <c r="A32" s="1" t="s">
        <v>111</v>
      </c>
      <c r="B32" s="1" t="s">
        <v>248</v>
      </c>
      <c r="C32" s="1" t="s">
        <v>248</v>
      </c>
      <c r="D32" s="1" t="s">
        <v>248</v>
      </c>
      <c r="E32" s="5">
        <v>43405</v>
      </c>
      <c r="F32" s="1" t="s">
        <v>217</v>
      </c>
      <c r="G32" s="1" t="s">
        <v>894</v>
      </c>
      <c r="H32" s="1"/>
      <c r="I32" s="8" t="s">
        <v>249</v>
      </c>
      <c r="J32" s="1" t="s">
        <v>250</v>
      </c>
      <c r="K32" s="13">
        <f t="shared" si="0"/>
        <v>2018</v>
      </c>
      <c r="L32" s="13">
        <f t="shared" si="1"/>
        <v>11</v>
      </c>
      <c r="M32" s="13">
        <f t="shared" si="2"/>
        <v>1</v>
      </c>
      <c r="N32" s="14">
        <v>2020</v>
      </c>
    </row>
    <row r="33" spans="1:14" x14ac:dyDescent="0.3">
      <c r="A33" s="1" t="s">
        <v>13</v>
      </c>
      <c r="B33" s="1" t="s">
        <v>252</v>
      </c>
      <c r="C33" s="1" t="s">
        <v>252</v>
      </c>
      <c r="D33" s="1" t="s">
        <v>252</v>
      </c>
      <c r="E33" s="5">
        <v>43739</v>
      </c>
      <c r="F33" s="1" t="s">
        <v>212</v>
      </c>
      <c r="G33" s="1" t="s">
        <v>894</v>
      </c>
      <c r="H33" s="1"/>
      <c r="I33" s="8" t="s">
        <v>253</v>
      </c>
      <c r="K33" s="13">
        <f t="shared" si="0"/>
        <v>2019</v>
      </c>
      <c r="L33" s="13">
        <f t="shared" si="1"/>
        <v>10</v>
      </c>
      <c r="M33" s="13">
        <f t="shared" si="2"/>
        <v>1</v>
      </c>
      <c r="N33" s="14">
        <v>2020</v>
      </c>
    </row>
    <row r="34" spans="1:14" x14ac:dyDescent="0.3">
      <c r="A34" s="1" t="s">
        <v>13</v>
      </c>
      <c r="B34" s="1" t="s">
        <v>252</v>
      </c>
      <c r="C34" s="1" t="s">
        <v>252</v>
      </c>
      <c r="D34" s="1" t="s">
        <v>252</v>
      </c>
      <c r="E34" s="5">
        <v>43739</v>
      </c>
      <c r="F34" s="1" t="s">
        <v>213</v>
      </c>
      <c r="G34" s="1" t="s">
        <v>894</v>
      </c>
      <c r="H34" s="1"/>
      <c r="I34" s="8" t="s">
        <v>253</v>
      </c>
      <c r="K34" s="13">
        <f t="shared" si="0"/>
        <v>2019</v>
      </c>
      <c r="L34" s="13">
        <f t="shared" si="1"/>
        <v>10</v>
      </c>
      <c r="M34" s="13">
        <f t="shared" si="2"/>
        <v>1</v>
      </c>
      <c r="N34" s="14">
        <v>2020</v>
      </c>
    </row>
    <row r="35" spans="1:14" x14ac:dyDescent="0.3">
      <c r="A35" s="1" t="s">
        <v>65</v>
      </c>
      <c r="B35" s="1" t="s">
        <v>256</v>
      </c>
      <c r="C35" s="1" t="s">
        <v>256</v>
      </c>
      <c r="D35" s="1" t="s">
        <v>256</v>
      </c>
      <c r="E35" s="5">
        <v>43831</v>
      </c>
      <c r="F35" s="1" t="s">
        <v>212</v>
      </c>
      <c r="G35" s="1" t="s">
        <v>894</v>
      </c>
      <c r="H35" s="1"/>
      <c r="I35" s="8" t="s">
        <v>257</v>
      </c>
      <c r="K35" s="13">
        <f t="shared" si="0"/>
        <v>2020</v>
      </c>
      <c r="L35" s="13">
        <f t="shared" si="1"/>
        <v>1</v>
      </c>
      <c r="M35" s="13">
        <f t="shared" si="2"/>
        <v>1</v>
      </c>
      <c r="N35" s="14">
        <v>2020</v>
      </c>
    </row>
    <row r="36" spans="1:14" x14ac:dyDescent="0.3">
      <c r="A36" s="1" t="s">
        <v>65</v>
      </c>
      <c r="B36" s="1" t="s">
        <v>256</v>
      </c>
      <c r="C36" s="1" t="s">
        <v>256</v>
      </c>
      <c r="D36" s="1" t="s">
        <v>256</v>
      </c>
      <c r="E36" s="5">
        <v>43831</v>
      </c>
      <c r="F36" s="1" t="s">
        <v>213</v>
      </c>
      <c r="G36" s="1" t="s">
        <v>894</v>
      </c>
      <c r="H36" s="1"/>
      <c r="I36" s="8" t="s">
        <v>257</v>
      </c>
      <c r="K36" s="13">
        <f t="shared" si="0"/>
        <v>2020</v>
      </c>
      <c r="L36" s="13">
        <f t="shared" si="1"/>
        <v>1</v>
      </c>
      <c r="M36" s="13">
        <f t="shared" si="2"/>
        <v>1</v>
      </c>
      <c r="N36" s="14">
        <v>2020</v>
      </c>
    </row>
    <row r="37" spans="1:14" x14ac:dyDescent="0.3">
      <c r="A37" s="1" t="s">
        <v>65</v>
      </c>
      <c r="B37" s="1" t="s">
        <v>256</v>
      </c>
      <c r="C37" s="1" t="s">
        <v>256</v>
      </c>
      <c r="D37" s="1" t="s">
        <v>256</v>
      </c>
      <c r="E37" s="5">
        <v>43831</v>
      </c>
      <c r="F37" s="1" t="s">
        <v>217</v>
      </c>
      <c r="G37" s="1" t="s">
        <v>894</v>
      </c>
      <c r="H37" s="1"/>
      <c r="I37" s="8" t="s">
        <v>257</v>
      </c>
      <c r="K37" s="13">
        <f t="shared" si="0"/>
        <v>2020</v>
      </c>
      <c r="L37" s="13">
        <f t="shared" si="1"/>
        <v>1</v>
      </c>
      <c r="M37" s="13">
        <f t="shared" si="2"/>
        <v>1</v>
      </c>
      <c r="N37" s="14">
        <v>2020</v>
      </c>
    </row>
    <row r="38" spans="1:14" x14ac:dyDescent="0.3">
      <c r="A38" s="1" t="s">
        <v>42</v>
      </c>
      <c r="B38" s="1" t="s">
        <v>175</v>
      </c>
      <c r="C38" s="1" t="s">
        <v>258</v>
      </c>
      <c r="D38" s="1" t="s">
        <v>175</v>
      </c>
      <c r="E38" s="5">
        <v>43831</v>
      </c>
      <c r="F38" s="1" t="s">
        <v>212</v>
      </c>
      <c r="G38" s="1" t="s">
        <v>894</v>
      </c>
      <c r="H38" s="1"/>
      <c r="I38" s="8" t="s">
        <v>259</v>
      </c>
      <c r="K38" s="13">
        <f t="shared" si="0"/>
        <v>2020</v>
      </c>
      <c r="L38" s="13">
        <f t="shared" si="1"/>
        <v>1</v>
      </c>
      <c r="M38" s="13">
        <f t="shared" si="2"/>
        <v>1</v>
      </c>
      <c r="N38" s="14">
        <v>2020</v>
      </c>
    </row>
    <row r="39" spans="1:14" x14ac:dyDescent="0.3">
      <c r="A39" s="1" t="s">
        <v>42</v>
      </c>
      <c r="B39" s="1" t="s">
        <v>175</v>
      </c>
      <c r="C39" s="1" t="s">
        <v>258</v>
      </c>
      <c r="D39" s="1" t="s">
        <v>175</v>
      </c>
      <c r="E39" s="5">
        <v>43831</v>
      </c>
      <c r="F39" s="1" t="s">
        <v>213</v>
      </c>
      <c r="G39" s="1" t="s">
        <v>894</v>
      </c>
      <c r="H39" s="1"/>
      <c r="I39" s="8" t="s">
        <v>259</v>
      </c>
      <c r="K39" s="13">
        <f t="shared" si="0"/>
        <v>2020</v>
      </c>
      <c r="L39" s="13">
        <f t="shared" si="1"/>
        <v>1</v>
      </c>
      <c r="M39" s="13">
        <f t="shared" si="2"/>
        <v>1</v>
      </c>
      <c r="N39" s="14">
        <v>2020</v>
      </c>
    </row>
    <row r="40" spans="1:14" x14ac:dyDescent="0.3">
      <c r="A40" s="1" t="s">
        <v>42</v>
      </c>
      <c r="B40" s="1" t="s">
        <v>175</v>
      </c>
      <c r="C40" s="1" t="s">
        <v>258</v>
      </c>
      <c r="D40" s="1" t="s">
        <v>175</v>
      </c>
      <c r="E40" s="5">
        <v>43831</v>
      </c>
      <c r="F40" s="1" t="s">
        <v>217</v>
      </c>
      <c r="G40" s="1" t="s">
        <v>894</v>
      </c>
      <c r="H40" s="1"/>
      <c r="I40" s="8" t="s">
        <v>259</v>
      </c>
      <c r="J40" s="1" t="s">
        <v>250</v>
      </c>
      <c r="K40" s="13">
        <f t="shared" si="0"/>
        <v>2020</v>
      </c>
      <c r="L40" s="13">
        <f t="shared" si="1"/>
        <v>1</v>
      </c>
      <c r="M40" s="13">
        <f t="shared" si="2"/>
        <v>1</v>
      </c>
      <c r="N40" s="14">
        <v>2020</v>
      </c>
    </row>
    <row r="41" spans="1:14" x14ac:dyDescent="0.3">
      <c r="A41" s="1" t="s">
        <v>170</v>
      </c>
      <c r="B41" s="1" t="s">
        <v>260</v>
      </c>
      <c r="C41" s="1" t="s">
        <v>260</v>
      </c>
      <c r="D41" s="1" t="s">
        <v>260</v>
      </c>
      <c r="E41" s="5">
        <v>43831</v>
      </c>
      <c r="F41" s="1" t="s">
        <v>212</v>
      </c>
      <c r="G41" s="1" t="s">
        <v>894</v>
      </c>
      <c r="H41" s="1"/>
      <c r="I41" s="8" t="s">
        <v>261</v>
      </c>
      <c r="K41" s="13">
        <f t="shared" si="0"/>
        <v>2020</v>
      </c>
      <c r="L41" s="13">
        <f t="shared" si="1"/>
        <v>1</v>
      </c>
      <c r="M41" s="13">
        <f t="shared" si="2"/>
        <v>1</v>
      </c>
      <c r="N41" s="14">
        <v>2020</v>
      </c>
    </row>
    <row r="42" spans="1:14" x14ac:dyDescent="0.3">
      <c r="A42" s="1" t="s">
        <v>170</v>
      </c>
      <c r="B42" s="1" t="s">
        <v>260</v>
      </c>
      <c r="C42" s="1" t="s">
        <v>260</v>
      </c>
      <c r="D42" s="1" t="s">
        <v>260</v>
      </c>
      <c r="E42" s="5">
        <v>43831</v>
      </c>
      <c r="F42" s="1" t="s">
        <v>213</v>
      </c>
      <c r="G42" s="1" t="s">
        <v>894</v>
      </c>
      <c r="H42" s="1"/>
      <c r="I42" s="8" t="s">
        <v>261</v>
      </c>
      <c r="K42" s="13">
        <f t="shared" si="0"/>
        <v>2020</v>
      </c>
      <c r="L42" s="13">
        <f t="shared" si="1"/>
        <v>1</v>
      </c>
      <c r="M42" s="13">
        <f t="shared" si="2"/>
        <v>1</v>
      </c>
      <c r="N42" s="14">
        <v>2020</v>
      </c>
    </row>
    <row r="43" spans="1:14" x14ac:dyDescent="0.3">
      <c r="A43" s="1" t="s">
        <v>170</v>
      </c>
      <c r="B43" s="1" t="s">
        <v>260</v>
      </c>
      <c r="C43" s="1" t="s">
        <v>260</v>
      </c>
      <c r="D43" s="1" t="s">
        <v>260</v>
      </c>
      <c r="E43" s="5">
        <v>43831</v>
      </c>
      <c r="F43" s="1" t="s">
        <v>217</v>
      </c>
      <c r="G43" s="1" t="s">
        <v>894</v>
      </c>
      <c r="H43" s="1"/>
      <c r="I43" s="8" t="s">
        <v>261</v>
      </c>
      <c r="K43" s="13">
        <f t="shared" si="0"/>
        <v>2020</v>
      </c>
      <c r="L43" s="13">
        <f t="shared" si="1"/>
        <v>1</v>
      </c>
      <c r="M43" s="13">
        <f t="shared" si="2"/>
        <v>1</v>
      </c>
      <c r="N43" s="14">
        <v>2020</v>
      </c>
    </row>
    <row r="44" spans="1:14" x14ac:dyDescent="0.3">
      <c r="A44" s="1" t="s">
        <v>46</v>
      </c>
      <c r="B44" s="1" t="s">
        <v>176</v>
      </c>
      <c r="C44" s="1" t="s">
        <v>263</v>
      </c>
      <c r="D44" s="1" t="s">
        <v>176</v>
      </c>
      <c r="E44" s="5">
        <v>43831</v>
      </c>
      <c r="F44" s="1" t="s">
        <v>212</v>
      </c>
      <c r="G44" s="1" t="s">
        <v>894</v>
      </c>
      <c r="H44" s="1"/>
      <c r="I44" s="8" t="s">
        <v>262</v>
      </c>
      <c r="K44" s="13">
        <f t="shared" si="0"/>
        <v>2020</v>
      </c>
      <c r="L44" s="13">
        <f t="shared" si="1"/>
        <v>1</v>
      </c>
      <c r="M44" s="13">
        <f t="shared" si="2"/>
        <v>1</v>
      </c>
      <c r="N44" s="14">
        <v>2020</v>
      </c>
    </row>
    <row r="45" spans="1:14" x14ac:dyDescent="0.3">
      <c r="A45" s="1" t="s">
        <v>46</v>
      </c>
      <c r="B45" s="1" t="s">
        <v>176</v>
      </c>
      <c r="C45" s="1" t="s">
        <v>263</v>
      </c>
      <c r="D45" s="1" t="s">
        <v>176</v>
      </c>
      <c r="E45" s="5">
        <v>43831</v>
      </c>
      <c r="F45" s="1" t="s">
        <v>213</v>
      </c>
      <c r="G45" s="1" t="s">
        <v>894</v>
      </c>
      <c r="H45" s="1"/>
      <c r="I45" s="8" t="s">
        <v>262</v>
      </c>
      <c r="K45" s="13">
        <f t="shared" si="0"/>
        <v>2020</v>
      </c>
      <c r="L45" s="13">
        <f t="shared" si="1"/>
        <v>1</v>
      </c>
      <c r="M45" s="13">
        <f t="shared" si="2"/>
        <v>1</v>
      </c>
      <c r="N45" s="14">
        <v>2020</v>
      </c>
    </row>
    <row r="46" spans="1:14" x14ac:dyDescent="0.3">
      <c r="A46" s="1" t="s">
        <v>52</v>
      </c>
      <c r="B46" s="1" t="s">
        <v>264</v>
      </c>
      <c r="C46" s="1" t="s">
        <v>264</v>
      </c>
      <c r="D46" s="1" t="s">
        <v>264</v>
      </c>
      <c r="E46" s="5">
        <v>43831</v>
      </c>
      <c r="F46" s="1" t="s">
        <v>212</v>
      </c>
      <c r="G46" s="1" t="s">
        <v>894</v>
      </c>
      <c r="H46" s="1"/>
      <c r="I46" s="8" t="s">
        <v>265</v>
      </c>
      <c r="K46" s="13">
        <f t="shared" si="0"/>
        <v>2020</v>
      </c>
      <c r="L46" s="13">
        <f t="shared" si="1"/>
        <v>1</v>
      </c>
      <c r="M46" s="13">
        <f t="shared" si="2"/>
        <v>1</v>
      </c>
      <c r="N46" s="14">
        <v>2020</v>
      </c>
    </row>
    <row r="47" spans="1:14" x14ac:dyDescent="0.3">
      <c r="A47" s="1" t="s">
        <v>52</v>
      </c>
      <c r="B47" s="1" t="s">
        <v>264</v>
      </c>
      <c r="C47" s="1" t="s">
        <v>264</v>
      </c>
      <c r="D47" s="1" t="s">
        <v>264</v>
      </c>
      <c r="E47" s="5">
        <v>43831</v>
      </c>
      <c r="F47" s="1" t="s">
        <v>213</v>
      </c>
      <c r="G47" s="1" t="s">
        <v>894</v>
      </c>
      <c r="H47" s="1"/>
      <c r="I47" s="8" t="s">
        <v>265</v>
      </c>
      <c r="K47" s="13">
        <f t="shared" si="0"/>
        <v>2020</v>
      </c>
      <c r="L47" s="13">
        <f t="shared" si="1"/>
        <v>1</v>
      </c>
      <c r="M47" s="13">
        <f t="shared" si="2"/>
        <v>1</v>
      </c>
      <c r="N47" s="14">
        <v>2020</v>
      </c>
    </row>
    <row r="48" spans="1:14" x14ac:dyDescent="0.3">
      <c r="A48" s="1" t="s">
        <v>52</v>
      </c>
      <c r="B48" s="1" t="s">
        <v>264</v>
      </c>
      <c r="C48" s="1" t="s">
        <v>264</v>
      </c>
      <c r="D48" s="1" t="s">
        <v>264</v>
      </c>
      <c r="E48" s="5">
        <v>43831</v>
      </c>
      <c r="F48" s="1" t="s">
        <v>217</v>
      </c>
      <c r="G48" s="1" t="s">
        <v>894</v>
      </c>
      <c r="H48" s="1"/>
      <c r="I48" s="8" t="s">
        <v>265</v>
      </c>
      <c r="J48" t="s">
        <v>250</v>
      </c>
      <c r="K48" s="13">
        <f t="shared" si="0"/>
        <v>2020</v>
      </c>
      <c r="L48" s="13">
        <f t="shared" si="1"/>
        <v>1</v>
      </c>
      <c r="M48" s="13">
        <f t="shared" si="2"/>
        <v>1</v>
      </c>
      <c r="N48" s="14">
        <v>2020</v>
      </c>
    </row>
    <row r="49" spans="1:14" x14ac:dyDescent="0.3">
      <c r="A49" s="1" t="s">
        <v>75</v>
      </c>
      <c r="B49" s="1" t="s">
        <v>266</v>
      </c>
      <c r="C49" s="1" t="s">
        <v>267</v>
      </c>
      <c r="D49" s="1" t="s">
        <v>266</v>
      </c>
      <c r="E49" s="5">
        <v>43739</v>
      </c>
      <c r="F49" s="1" t="s">
        <v>212</v>
      </c>
      <c r="G49" s="1" t="s">
        <v>894</v>
      </c>
      <c r="H49" s="1"/>
      <c r="I49" s="8" t="s">
        <v>268</v>
      </c>
      <c r="K49" s="13">
        <f t="shared" si="0"/>
        <v>2019</v>
      </c>
      <c r="L49" s="13">
        <f t="shared" si="1"/>
        <v>10</v>
      </c>
      <c r="M49" s="13">
        <f t="shared" si="2"/>
        <v>1</v>
      </c>
      <c r="N49" s="14">
        <v>2020</v>
      </c>
    </row>
    <row r="50" spans="1:14" x14ac:dyDescent="0.3">
      <c r="A50" s="1" t="s">
        <v>75</v>
      </c>
      <c r="B50" s="1" t="s">
        <v>266</v>
      </c>
      <c r="C50" s="1" t="s">
        <v>267</v>
      </c>
      <c r="D50" s="1" t="s">
        <v>266</v>
      </c>
      <c r="E50" s="5">
        <v>43739</v>
      </c>
      <c r="F50" s="1" t="s">
        <v>213</v>
      </c>
      <c r="G50" s="1" t="s">
        <v>894</v>
      </c>
      <c r="H50" s="1"/>
      <c r="I50" s="8" t="s">
        <v>268</v>
      </c>
      <c r="K50" s="13">
        <f t="shared" si="0"/>
        <v>2019</v>
      </c>
      <c r="L50" s="13">
        <f t="shared" si="1"/>
        <v>10</v>
      </c>
      <c r="M50" s="13">
        <f t="shared" si="2"/>
        <v>1</v>
      </c>
      <c r="N50" s="14">
        <v>2020</v>
      </c>
    </row>
    <row r="51" spans="1:14" x14ac:dyDescent="0.3">
      <c r="A51" s="1" t="s">
        <v>3</v>
      </c>
      <c r="B51" s="1" t="s">
        <v>269</v>
      </c>
      <c r="C51" s="1" t="s">
        <v>269</v>
      </c>
      <c r="D51" s="1" t="s">
        <v>269</v>
      </c>
      <c r="E51" s="5">
        <v>43831</v>
      </c>
      <c r="F51" s="1" t="s">
        <v>212</v>
      </c>
      <c r="G51" s="1" t="s">
        <v>894</v>
      </c>
      <c r="H51" s="1"/>
      <c r="I51" s="8" t="s">
        <v>270</v>
      </c>
      <c r="K51" s="13">
        <f t="shared" si="0"/>
        <v>2020</v>
      </c>
      <c r="L51" s="13">
        <f t="shared" si="1"/>
        <v>1</v>
      </c>
      <c r="M51" s="13">
        <f t="shared" si="2"/>
        <v>1</v>
      </c>
      <c r="N51" s="14">
        <v>2020</v>
      </c>
    </row>
    <row r="52" spans="1:14" x14ac:dyDescent="0.3">
      <c r="A52" s="1" t="s">
        <v>3</v>
      </c>
      <c r="B52" s="1" t="s">
        <v>269</v>
      </c>
      <c r="C52" s="1" t="s">
        <v>269</v>
      </c>
      <c r="D52" s="1" t="s">
        <v>269</v>
      </c>
      <c r="E52" s="5">
        <v>43831</v>
      </c>
      <c r="F52" s="1" t="s">
        <v>213</v>
      </c>
      <c r="G52" s="1" t="s">
        <v>894</v>
      </c>
      <c r="H52" s="1"/>
      <c r="I52" s="8" t="s">
        <v>270</v>
      </c>
      <c r="K52" s="13">
        <f t="shared" si="0"/>
        <v>2020</v>
      </c>
      <c r="L52" s="13">
        <f t="shared" si="1"/>
        <v>1</v>
      </c>
      <c r="M52" s="13">
        <f t="shared" si="2"/>
        <v>1</v>
      </c>
      <c r="N52" s="14">
        <v>2020</v>
      </c>
    </row>
    <row r="53" spans="1:14" x14ac:dyDescent="0.3">
      <c r="A53" s="1" t="s">
        <v>3</v>
      </c>
      <c r="B53" s="1" t="s">
        <v>269</v>
      </c>
      <c r="C53" s="1" t="s">
        <v>269</v>
      </c>
      <c r="D53" s="1" t="s">
        <v>269</v>
      </c>
      <c r="E53" s="5">
        <v>43831</v>
      </c>
      <c r="F53" s="1" t="s">
        <v>217</v>
      </c>
      <c r="G53" s="1" t="s">
        <v>894</v>
      </c>
      <c r="H53" s="1"/>
      <c r="I53" s="8" t="s">
        <v>270</v>
      </c>
      <c r="K53" s="13">
        <f t="shared" si="0"/>
        <v>2020</v>
      </c>
      <c r="L53" s="13">
        <f t="shared" si="1"/>
        <v>1</v>
      </c>
      <c r="M53" s="13">
        <f t="shared" si="2"/>
        <v>1</v>
      </c>
      <c r="N53" s="14">
        <v>2020</v>
      </c>
    </row>
    <row r="54" spans="1:14" x14ac:dyDescent="0.3">
      <c r="A54" s="1" t="s">
        <v>45</v>
      </c>
      <c r="B54" s="1" t="s">
        <v>271</v>
      </c>
      <c r="C54" s="1" t="s">
        <v>271</v>
      </c>
      <c r="D54" s="1" t="s">
        <v>271</v>
      </c>
      <c r="E54" s="5">
        <v>43739</v>
      </c>
      <c r="F54" s="1" t="s">
        <v>212</v>
      </c>
      <c r="G54" s="1" t="s">
        <v>894</v>
      </c>
      <c r="H54" s="1"/>
      <c r="I54" s="8" t="s">
        <v>272</v>
      </c>
      <c r="K54" s="13">
        <f t="shared" si="0"/>
        <v>2019</v>
      </c>
      <c r="L54" s="13">
        <f t="shared" si="1"/>
        <v>10</v>
      </c>
      <c r="M54" s="13">
        <f t="shared" si="2"/>
        <v>1</v>
      </c>
      <c r="N54" s="14">
        <v>2020</v>
      </c>
    </row>
    <row r="55" spans="1:14" x14ac:dyDescent="0.3">
      <c r="A55" s="1" t="s">
        <v>45</v>
      </c>
      <c r="B55" s="1" t="s">
        <v>271</v>
      </c>
      <c r="C55" s="1" t="s">
        <v>271</v>
      </c>
      <c r="D55" s="1" t="s">
        <v>271</v>
      </c>
      <c r="E55" s="5">
        <v>43739</v>
      </c>
      <c r="F55" s="1" t="s">
        <v>213</v>
      </c>
      <c r="G55" s="1" t="s">
        <v>894</v>
      </c>
      <c r="H55" s="1"/>
      <c r="I55" s="8" t="s">
        <v>272</v>
      </c>
      <c r="K55" s="13">
        <f t="shared" si="0"/>
        <v>2019</v>
      </c>
      <c r="L55" s="13">
        <f t="shared" si="1"/>
        <v>10</v>
      </c>
      <c r="M55" s="13">
        <f t="shared" si="2"/>
        <v>1</v>
      </c>
      <c r="N55" s="14">
        <v>2020</v>
      </c>
    </row>
    <row r="56" spans="1:14" x14ac:dyDescent="0.3">
      <c r="A56" s="1" t="s">
        <v>45</v>
      </c>
      <c r="B56" s="1" t="s">
        <v>271</v>
      </c>
      <c r="C56" s="1" t="s">
        <v>271</v>
      </c>
      <c r="D56" s="1" t="s">
        <v>271</v>
      </c>
      <c r="E56" s="5">
        <v>43739</v>
      </c>
      <c r="F56" s="1" t="s">
        <v>217</v>
      </c>
      <c r="G56" s="1" t="s">
        <v>894</v>
      </c>
      <c r="H56" s="1"/>
      <c r="I56" s="8" t="s">
        <v>272</v>
      </c>
      <c r="K56" s="13">
        <f t="shared" si="0"/>
        <v>2019</v>
      </c>
      <c r="L56" s="13">
        <f t="shared" si="1"/>
        <v>10</v>
      </c>
      <c r="M56" s="13">
        <f t="shared" si="2"/>
        <v>1</v>
      </c>
      <c r="N56" s="14">
        <v>2020</v>
      </c>
    </row>
    <row r="57" spans="1:14" x14ac:dyDescent="0.3">
      <c r="A57" s="1" t="s">
        <v>90</v>
      </c>
      <c r="B57" s="1" t="s">
        <v>273</v>
      </c>
      <c r="C57" s="1" t="s">
        <v>273</v>
      </c>
      <c r="D57" s="1" t="s">
        <v>273</v>
      </c>
      <c r="E57" s="5">
        <v>43586</v>
      </c>
      <c r="F57" s="1" t="s">
        <v>212</v>
      </c>
      <c r="G57" s="1" t="s">
        <v>894</v>
      </c>
      <c r="H57" s="1"/>
      <c r="I57" s="8" t="s">
        <v>274</v>
      </c>
      <c r="K57" s="13">
        <f t="shared" si="0"/>
        <v>2019</v>
      </c>
      <c r="L57" s="13">
        <f t="shared" si="1"/>
        <v>5</v>
      </c>
      <c r="M57" s="13">
        <f t="shared" si="2"/>
        <v>1</v>
      </c>
      <c r="N57" s="14">
        <v>2020</v>
      </c>
    </row>
    <row r="58" spans="1:14" x14ac:dyDescent="0.3">
      <c r="A58" s="1" t="s">
        <v>90</v>
      </c>
      <c r="B58" s="1" t="s">
        <v>273</v>
      </c>
      <c r="C58" s="1" t="s">
        <v>273</v>
      </c>
      <c r="D58" s="1" t="s">
        <v>273</v>
      </c>
      <c r="E58" s="5">
        <v>43586</v>
      </c>
      <c r="F58" s="1" t="s">
        <v>213</v>
      </c>
      <c r="G58" s="1" t="s">
        <v>894</v>
      </c>
      <c r="H58" s="1"/>
      <c r="I58" s="8" t="s">
        <v>274</v>
      </c>
      <c r="K58" s="13">
        <f t="shared" si="0"/>
        <v>2019</v>
      </c>
      <c r="L58" s="13">
        <f t="shared" si="1"/>
        <v>5</v>
      </c>
      <c r="M58" s="13">
        <f t="shared" si="2"/>
        <v>1</v>
      </c>
      <c r="N58" s="14">
        <v>2020</v>
      </c>
    </row>
    <row r="59" spans="1:14" x14ac:dyDescent="0.3">
      <c r="A59" s="1" t="s">
        <v>90</v>
      </c>
      <c r="B59" s="1" t="s">
        <v>273</v>
      </c>
      <c r="C59" s="1" t="s">
        <v>273</v>
      </c>
      <c r="D59" s="1" t="s">
        <v>273</v>
      </c>
      <c r="E59" s="5">
        <v>43586</v>
      </c>
      <c r="F59" s="1" t="s">
        <v>217</v>
      </c>
      <c r="G59" s="1" t="s">
        <v>894</v>
      </c>
      <c r="H59" s="1"/>
      <c r="I59" s="8" t="s">
        <v>526</v>
      </c>
      <c r="K59" s="13">
        <f t="shared" si="0"/>
        <v>2019</v>
      </c>
      <c r="L59" s="13">
        <f t="shared" si="1"/>
        <v>5</v>
      </c>
      <c r="M59" s="13">
        <f t="shared" si="2"/>
        <v>1</v>
      </c>
      <c r="N59" s="14">
        <v>2020</v>
      </c>
    </row>
    <row r="60" spans="1:14" x14ac:dyDescent="0.3">
      <c r="A60" s="1" t="s">
        <v>62</v>
      </c>
      <c r="B60" s="1" t="s">
        <v>275</v>
      </c>
      <c r="C60" s="1" t="s">
        <v>267</v>
      </c>
      <c r="D60" s="1" t="s">
        <v>275</v>
      </c>
      <c r="E60" s="5">
        <v>43831</v>
      </c>
      <c r="F60" s="1" t="s">
        <v>212</v>
      </c>
      <c r="G60" s="1" t="s">
        <v>894</v>
      </c>
      <c r="H60" s="1"/>
      <c r="I60" s="8" t="s">
        <v>276</v>
      </c>
      <c r="K60" s="13">
        <f t="shared" si="0"/>
        <v>2020</v>
      </c>
      <c r="L60" s="13">
        <f t="shared" si="1"/>
        <v>1</v>
      </c>
      <c r="M60" s="13">
        <f t="shared" si="2"/>
        <v>1</v>
      </c>
      <c r="N60" s="14">
        <v>2020</v>
      </c>
    </row>
    <row r="61" spans="1:14" x14ac:dyDescent="0.3">
      <c r="A61" s="1" t="s">
        <v>62</v>
      </c>
      <c r="B61" s="1" t="s">
        <v>275</v>
      </c>
      <c r="C61" s="1" t="s">
        <v>267</v>
      </c>
      <c r="D61" s="1" t="s">
        <v>275</v>
      </c>
      <c r="E61" s="5">
        <v>43831</v>
      </c>
      <c r="F61" s="1" t="s">
        <v>213</v>
      </c>
      <c r="G61" s="1" t="s">
        <v>894</v>
      </c>
      <c r="H61" s="1"/>
      <c r="I61" s="8" t="s">
        <v>276</v>
      </c>
      <c r="K61" s="13">
        <f t="shared" si="0"/>
        <v>2020</v>
      </c>
      <c r="L61" s="13">
        <f t="shared" si="1"/>
        <v>1</v>
      </c>
      <c r="M61" s="13">
        <f t="shared" si="2"/>
        <v>1</v>
      </c>
      <c r="N61" s="14">
        <v>2020</v>
      </c>
    </row>
    <row r="62" spans="1:14" x14ac:dyDescent="0.3">
      <c r="A62" s="1" t="s">
        <v>164</v>
      </c>
      <c r="B62" s="1" t="s">
        <v>277</v>
      </c>
      <c r="C62" s="1" t="s">
        <v>277</v>
      </c>
      <c r="D62" s="1" t="s">
        <v>277</v>
      </c>
      <c r="E62" s="5">
        <v>44013</v>
      </c>
      <c r="F62" s="1" t="s">
        <v>212</v>
      </c>
      <c r="G62" s="1" t="s">
        <v>894</v>
      </c>
      <c r="H62" s="1"/>
      <c r="I62" s="8" t="s">
        <v>278</v>
      </c>
      <c r="K62" s="13">
        <f t="shared" si="0"/>
        <v>2020</v>
      </c>
      <c r="L62" s="13">
        <f t="shared" si="1"/>
        <v>7</v>
      </c>
      <c r="M62" s="13">
        <f t="shared" si="2"/>
        <v>1</v>
      </c>
      <c r="N62" s="14">
        <v>2020</v>
      </c>
    </row>
    <row r="63" spans="1:14" x14ac:dyDescent="0.3">
      <c r="A63" s="1" t="s">
        <v>164</v>
      </c>
      <c r="B63" s="1" t="s">
        <v>277</v>
      </c>
      <c r="C63" s="1" t="s">
        <v>277</v>
      </c>
      <c r="D63" s="1" t="s">
        <v>277</v>
      </c>
      <c r="E63" s="5">
        <v>44013</v>
      </c>
      <c r="F63" s="1" t="s">
        <v>213</v>
      </c>
      <c r="G63" s="1" t="s">
        <v>894</v>
      </c>
      <c r="H63" s="1"/>
      <c r="I63" s="8" t="s">
        <v>278</v>
      </c>
      <c r="K63" s="13">
        <f t="shared" si="0"/>
        <v>2020</v>
      </c>
      <c r="L63" s="13">
        <f t="shared" si="1"/>
        <v>7</v>
      </c>
      <c r="M63" s="13">
        <f t="shared" si="2"/>
        <v>1</v>
      </c>
      <c r="N63" s="14">
        <v>2020</v>
      </c>
    </row>
    <row r="64" spans="1:14" x14ac:dyDescent="0.3">
      <c r="A64" s="1" t="s">
        <v>164</v>
      </c>
      <c r="B64" s="1" t="s">
        <v>277</v>
      </c>
      <c r="C64" s="1" t="s">
        <v>277</v>
      </c>
      <c r="D64" s="1" t="s">
        <v>277</v>
      </c>
      <c r="E64" s="5">
        <v>44013</v>
      </c>
      <c r="F64" s="1" t="s">
        <v>217</v>
      </c>
      <c r="G64" s="1" t="s">
        <v>894</v>
      </c>
      <c r="H64" s="1"/>
      <c r="I64" s="8" t="s">
        <v>529</v>
      </c>
      <c r="J64" s="1" t="s">
        <v>530</v>
      </c>
      <c r="K64" s="13">
        <f t="shared" si="0"/>
        <v>2020</v>
      </c>
      <c r="L64" s="13">
        <f t="shared" si="1"/>
        <v>7</v>
      </c>
      <c r="M64" s="13">
        <f t="shared" si="2"/>
        <v>1</v>
      </c>
      <c r="N64" s="14">
        <v>2020</v>
      </c>
    </row>
    <row r="65" spans="1:14" x14ac:dyDescent="0.3">
      <c r="A65" s="1" t="s">
        <v>77</v>
      </c>
      <c r="B65" s="1" t="s">
        <v>279</v>
      </c>
      <c r="C65" s="1" t="s">
        <v>279</v>
      </c>
      <c r="D65" s="1" t="s">
        <v>279</v>
      </c>
      <c r="E65" s="5">
        <v>43816</v>
      </c>
      <c r="F65" s="1" t="s">
        <v>212</v>
      </c>
      <c r="G65" s="1" t="s">
        <v>894</v>
      </c>
      <c r="H65" s="1"/>
      <c r="I65" s="8" t="s">
        <v>280</v>
      </c>
      <c r="J65" s="1" t="s">
        <v>281</v>
      </c>
      <c r="K65" s="13">
        <f t="shared" si="0"/>
        <v>2019</v>
      </c>
      <c r="L65" s="13">
        <f t="shared" si="1"/>
        <v>12</v>
      </c>
      <c r="M65" s="13">
        <f t="shared" si="2"/>
        <v>17</v>
      </c>
      <c r="N65" s="14">
        <v>2020</v>
      </c>
    </row>
    <row r="66" spans="1:14" x14ac:dyDescent="0.3">
      <c r="A66" s="1" t="s">
        <v>77</v>
      </c>
      <c r="B66" s="1" t="s">
        <v>279</v>
      </c>
      <c r="C66" s="1" t="s">
        <v>279</v>
      </c>
      <c r="D66" s="1" t="s">
        <v>279</v>
      </c>
      <c r="E66" s="5">
        <v>43816</v>
      </c>
      <c r="F66" s="1" t="s">
        <v>213</v>
      </c>
      <c r="G66" s="1" t="s">
        <v>894</v>
      </c>
      <c r="H66" s="1"/>
      <c r="I66" s="8" t="s">
        <v>280</v>
      </c>
      <c r="K66" s="13">
        <f t="shared" si="0"/>
        <v>2019</v>
      </c>
      <c r="L66" s="13">
        <f t="shared" si="1"/>
        <v>12</v>
      </c>
      <c r="M66" s="13">
        <f t="shared" si="2"/>
        <v>17</v>
      </c>
      <c r="N66" s="14">
        <v>2020</v>
      </c>
    </row>
    <row r="67" spans="1:14" x14ac:dyDescent="0.3">
      <c r="A67" s="1" t="s">
        <v>77</v>
      </c>
      <c r="B67" s="1" t="s">
        <v>279</v>
      </c>
      <c r="C67" s="1" t="s">
        <v>279</v>
      </c>
      <c r="D67" s="1" t="s">
        <v>279</v>
      </c>
      <c r="E67" s="5">
        <v>43816</v>
      </c>
      <c r="F67" s="1" t="s">
        <v>217</v>
      </c>
      <c r="G67" s="1" t="s">
        <v>894</v>
      </c>
      <c r="H67" s="1"/>
      <c r="I67" s="8" t="s">
        <v>280</v>
      </c>
      <c r="J67" t="s">
        <v>250</v>
      </c>
      <c r="K67" s="13">
        <f t="shared" ref="K67:K130" si="3">IF($E67="NA","NA", YEAR($E67))</f>
        <v>2019</v>
      </c>
      <c r="L67" s="13">
        <f t="shared" ref="L67:L130" si="4">IF($E67="NA","NA", MONTH($E67))</f>
        <v>12</v>
      </c>
      <c r="M67" s="13">
        <f t="shared" ref="M67:M130" si="5">IF($E67="NA","NA", DAY($E67))</f>
        <v>17</v>
      </c>
      <c r="N67" s="14">
        <v>2020</v>
      </c>
    </row>
    <row r="68" spans="1:14" x14ac:dyDescent="0.3">
      <c r="A68" s="1" t="s">
        <v>41</v>
      </c>
      <c r="B68" s="1" t="s">
        <v>285</v>
      </c>
      <c r="C68" s="1" t="s">
        <v>285</v>
      </c>
      <c r="D68" s="1" t="s">
        <v>285</v>
      </c>
      <c r="E68" s="5">
        <v>43466</v>
      </c>
      <c r="F68" s="1" t="s">
        <v>212</v>
      </c>
      <c r="G68" s="1" t="s">
        <v>894</v>
      </c>
      <c r="H68" s="1"/>
      <c r="I68" s="8" t="s">
        <v>286</v>
      </c>
      <c r="K68" s="13">
        <f t="shared" si="3"/>
        <v>2019</v>
      </c>
      <c r="L68" s="13">
        <f t="shared" si="4"/>
        <v>1</v>
      </c>
      <c r="M68" s="13">
        <f t="shared" si="5"/>
        <v>1</v>
      </c>
      <c r="N68" s="14">
        <v>2020</v>
      </c>
    </row>
    <row r="69" spans="1:14" x14ac:dyDescent="0.3">
      <c r="A69" s="1" t="s">
        <v>41</v>
      </c>
      <c r="B69" s="1" t="s">
        <v>285</v>
      </c>
      <c r="C69" s="1" t="s">
        <v>285</v>
      </c>
      <c r="D69" s="1" t="s">
        <v>285</v>
      </c>
      <c r="E69" s="5">
        <v>43466</v>
      </c>
      <c r="F69" s="1" t="s">
        <v>213</v>
      </c>
      <c r="G69" s="1" t="s">
        <v>894</v>
      </c>
      <c r="H69" s="1"/>
      <c r="I69" s="8" t="s">
        <v>286</v>
      </c>
      <c r="K69" s="13">
        <f t="shared" si="3"/>
        <v>2019</v>
      </c>
      <c r="L69" s="13">
        <f t="shared" si="4"/>
        <v>1</v>
      </c>
      <c r="M69" s="13">
        <f t="shared" si="5"/>
        <v>1</v>
      </c>
      <c r="N69" s="14">
        <v>2020</v>
      </c>
    </row>
    <row r="70" spans="1:14" x14ac:dyDescent="0.3">
      <c r="A70" s="1" t="s">
        <v>51</v>
      </c>
      <c r="B70" s="1" t="s">
        <v>287</v>
      </c>
      <c r="C70" s="1" t="s">
        <v>287</v>
      </c>
      <c r="D70" s="1" t="s">
        <v>287</v>
      </c>
      <c r="E70" s="5">
        <v>43831</v>
      </c>
      <c r="F70" s="1" t="s">
        <v>212</v>
      </c>
      <c r="G70" s="1" t="s">
        <v>894</v>
      </c>
      <c r="H70" s="1"/>
      <c r="I70" s="8" t="s">
        <v>288</v>
      </c>
      <c r="K70" s="13">
        <f t="shared" si="3"/>
        <v>2020</v>
      </c>
      <c r="L70" s="13">
        <f t="shared" si="4"/>
        <v>1</v>
      </c>
      <c r="M70" s="13">
        <f t="shared" si="5"/>
        <v>1</v>
      </c>
      <c r="N70" s="14">
        <v>2020</v>
      </c>
    </row>
    <row r="71" spans="1:14" x14ac:dyDescent="0.3">
      <c r="A71" s="1" t="s">
        <v>51</v>
      </c>
      <c r="B71" s="1" t="s">
        <v>287</v>
      </c>
      <c r="C71" s="1" t="s">
        <v>287</v>
      </c>
      <c r="D71" s="1" t="s">
        <v>287</v>
      </c>
      <c r="E71" s="5">
        <v>43831</v>
      </c>
      <c r="F71" s="1" t="s">
        <v>213</v>
      </c>
      <c r="G71" s="1" t="s">
        <v>894</v>
      </c>
      <c r="H71" s="1"/>
      <c r="I71" s="8" t="s">
        <v>288</v>
      </c>
      <c r="K71" s="13">
        <f t="shared" si="3"/>
        <v>2020</v>
      </c>
      <c r="L71" s="13">
        <f t="shared" si="4"/>
        <v>1</v>
      </c>
      <c r="M71" s="13">
        <f t="shared" si="5"/>
        <v>1</v>
      </c>
      <c r="N71" s="14">
        <v>2020</v>
      </c>
    </row>
    <row r="72" spans="1:14" x14ac:dyDescent="0.3">
      <c r="A72" s="1" t="s">
        <v>34</v>
      </c>
      <c r="B72" s="1" t="s">
        <v>289</v>
      </c>
      <c r="C72" s="1" t="s">
        <v>289</v>
      </c>
      <c r="D72" s="1" t="s">
        <v>289</v>
      </c>
      <c r="E72" s="5">
        <v>43831</v>
      </c>
      <c r="F72" s="1" t="s">
        <v>212</v>
      </c>
      <c r="G72" s="1" t="s">
        <v>894</v>
      </c>
      <c r="H72" s="1"/>
      <c r="I72" s="8" t="s">
        <v>290</v>
      </c>
      <c r="K72" s="13">
        <f t="shared" si="3"/>
        <v>2020</v>
      </c>
      <c r="L72" s="13">
        <f t="shared" si="4"/>
        <v>1</v>
      </c>
      <c r="M72" s="13">
        <f t="shared" si="5"/>
        <v>1</v>
      </c>
      <c r="N72" s="14">
        <v>2020</v>
      </c>
    </row>
    <row r="73" spans="1:14" x14ac:dyDescent="0.3">
      <c r="A73" s="1" t="s">
        <v>34</v>
      </c>
      <c r="B73" s="1" t="s">
        <v>289</v>
      </c>
      <c r="C73" s="1" t="s">
        <v>289</v>
      </c>
      <c r="D73" s="1" t="s">
        <v>289</v>
      </c>
      <c r="E73" s="5">
        <v>43831</v>
      </c>
      <c r="F73" s="1" t="s">
        <v>213</v>
      </c>
      <c r="G73" s="1" t="s">
        <v>894</v>
      </c>
      <c r="H73" s="1"/>
      <c r="I73" s="8" t="s">
        <v>290</v>
      </c>
      <c r="K73" s="13">
        <f t="shared" si="3"/>
        <v>2020</v>
      </c>
      <c r="L73" s="13">
        <f t="shared" si="4"/>
        <v>1</v>
      </c>
      <c r="M73" s="13">
        <f t="shared" si="5"/>
        <v>1</v>
      </c>
      <c r="N73" s="14">
        <v>2020</v>
      </c>
    </row>
    <row r="74" spans="1:14" x14ac:dyDescent="0.3">
      <c r="A74" s="1" t="s">
        <v>34</v>
      </c>
      <c r="B74" s="1" t="s">
        <v>289</v>
      </c>
      <c r="C74" s="1" t="s">
        <v>289</v>
      </c>
      <c r="D74" s="1" t="s">
        <v>289</v>
      </c>
      <c r="E74" s="5">
        <v>43831</v>
      </c>
      <c r="F74" s="1" t="s">
        <v>217</v>
      </c>
      <c r="G74" s="1" t="s">
        <v>894</v>
      </c>
      <c r="H74" s="1"/>
      <c r="I74" s="8" t="s">
        <v>290</v>
      </c>
      <c r="J74" t="s">
        <v>291</v>
      </c>
      <c r="K74" s="13">
        <f t="shared" si="3"/>
        <v>2020</v>
      </c>
      <c r="L74" s="13">
        <f t="shared" si="4"/>
        <v>1</v>
      </c>
      <c r="M74" s="13">
        <f t="shared" si="5"/>
        <v>1</v>
      </c>
      <c r="N74" s="14">
        <v>2020</v>
      </c>
    </row>
    <row r="75" spans="1:14" x14ac:dyDescent="0.3">
      <c r="A75" s="1" t="s">
        <v>56</v>
      </c>
      <c r="B75" s="1" t="s">
        <v>293</v>
      </c>
      <c r="C75" s="1" t="s">
        <v>293</v>
      </c>
      <c r="D75" s="1" t="s">
        <v>293</v>
      </c>
      <c r="E75" s="5" t="s">
        <v>1</v>
      </c>
      <c r="F75" s="1" t="s">
        <v>212</v>
      </c>
      <c r="G75" s="1" t="s">
        <v>894</v>
      </c>
      <c r="H75" s="1"/>
      <c r="I75" s="8" t="s">
        <v>295</v>
      </c>
      <c r="J75" t="s">
        <v>294</v>
      </c>
      <c r="K75" s="13" t="str">
        <f t="shared" si="3"/>
        <v>NA</v>
      </c>
      <c r="L75" s="13" t="str">
        <f t="shared" si="4"/>
        <v>NA</v>
      </c>
      <c r="M75" s="13" t="str">
        <f t="shared" si="5"/>
        <v>NA</v>
      </c>
      <c r="N75" s="14">
        <v>2020</v>
      </c>
    </row>
    <row r="76" spans="1:14" x14ac:dyDescent="0.3">
      <c r="A76" s="1" t="s">
        <v>56</v>
      </c>
      <c r="B76" s="1" t="s">
        <v>293</v>
      </c>
      <c r="C76" s="1" t="s">
        <v>293</v>
      </c>
      <c r="D76" s="1" t="s">
        <v>293</v>
      </c>
      <c r="E76" s="5" t="s">
        <v>1</v>
      </c>
      <c r="F76" s="1" t="s">
        <v>213</v>
      </c>
      <c r="G76" s="1" t="s">
        <v>894</v>
      </c>
      <c r="H76" s="1"/>
      <c r="I76" s="8" t="s">
        <v>295</v>
      </c>
      <c r="J76" s="1" t="s">
        <v>296</v>
      </c>
      <c r="K76" s="13" t="str">
        <f t="shared" si="3"/>
        <v>NA</v>
      </c>
      <c r="L76" s="13" t="str">
        <f t="shared" si="4"/>
        <v>NA</v>
      </c>
      <c r="M76" s="13" t="str">
        <f t="shared" si="5"/>
        <v>NA</v>
      </c>
      <c r="N76" s="14">
        <v>2020</v>
      </c>
    </row>
    <row r="77" spans="1:14" x14ac:dyDescent="0.3">
      <c r="A77" s="1" t="s">
        <v>22</v>
      </c>
      <c r="B77" s="1" t="s">
        <v>298</v>
      </c>
      <c r="C77" s="1" t="s">
        <v>298</v>
      </c>
      <c r="D77" s="1" t="s">
        <v>298</v>
      </c>
      <c r="E77" s="5">
        <v>43739</v>
      </c>
      <c r="F77" s="1" t="s">
        <v>212</v>
      </c>
      <c r="G77" s="1" t="s">
        <v>894</v>
      </c>
      <c r="H77" s="1"/>
      <c r="I77" s="8" t="s">
        <v>299</v>
      </c>
      <c r="J77" s="1"/>
      <c r="K77" s="13">
        <f t="shared" si="3"/>
        <v>2019</v>
      </c>
      <c r="L77" s="13">
        <f t="shared" si="4"/>
        <v>10</v>
      </c>
      <c r="M77" s="13">
        <f t="shared" si="5"/>
        <v>1</v>
      </c>
      <c r="N77" s="14">
        <v>2020</v>
      </c>
    </row>
    <row r="78" spans="1:14" x14ac:dyDescent="0.3">
      <c r="A78" s="1" t="s">
        <v>22</v>
      </c>
      <c r="B78" s="1" t="s">
        <v>298</v>
      </c>
      <c r="C78" s="1" t="s">
        <v>298</v>
      </c>
      <c r="D78" s="1" t="s">
        <v>298</v>
      </c>
      <c r="E78" s="5">
        <v>43739</v>
      </c>
      <c r="F78" s="1" t="s">
        <v>213</v>
      </c>
      <c r="G78" s="1" t="s">
        <v>894</v>
      </c>
      <c r="H78" s="1"/>
      <c r="I78" s="8" t="s">
        <v>299</v>
      </c>
      <c r="K78" s="13">
        <f t="shared" si="3"/>
        <v>2019</v>
      </c>
      <c r="L78" s="13">
        <f t="shared" si="4"/>
        <v>10</v>
      </c>
      <c r="M78" s="13">
        <f t="shared" si="5"/>
        <v>1</v>
      </c>
      <c r="N78" s="14">
        <v>2020</v>
      </c>
    </row>
    <row r="79" spans="1:14" x14ac:dyDescent="0.3">
      <c r="A79" s="1" t="s">
        <v>54</v>
      </c>
      <c r="B79" s="1" t="s">
        <v>300</v>
      </c>
      <c r="C79" s="1" t="s">
        <v>300</v>
      </c>
      <c r="D79" s="1" t="s">
        <v>300</v>
      </c>
      <c r="E79" s="5">
        <v>43831</v>
      </c>
      <c r="F79" s="1" t="s">
        <v>212</v>
      </c>
      <c r="G79" s="1" t="s">
        <v>894</v>
      </c>
      <c r="H79" s="1"/>
      <c r="I79" s="8" t="s">
        <v>301</v>
      </c>
      <c r="K79" s="13">
        <f t="shared" si="3"/>
        <v>2020</v>
      </c>
      <c r="L79" s="13">
        <f t="shared" si="4"/>
        <v>1</v>
      </c>
      <c r="M79" s="13">
        <f t="shared" si="5"/>
        <v>1</v>
      </c>
      <c r="N79" s="14">
        <v>2020</v>
      </c>
    </row>
    <row r="80" spans="1:14" x14ac:dyDescent="0.3">
      <c r="A80" s="1" t="s">
        <v>54</v>
      </c>
      <c r="B80" s="1" t="s">
        <v>300</v>
      </c>
      <c r="C80" s="1" t="s">
        <v>300</v>
      </c>
      <c r="D80" s="1" t="s">
        <v>300</v>
      </c>
      <c r="E80" s="5">
        <v>43831</v>
      </c>
      <c r="F80" s="1" t="s">
        <v>213</v>
      </c>
      <c r="G80" s="1" t="s">
        <v>894</v>
      </c>
      <c r="H80" s="1"/>
      <c r="I80" s="8" t="s">
        <v>301</v>
      </c>
      <c r="K80" s="13">
        <f t="shared" si="3"/>
        <v>2020</v>
      </c>
      <c r="L80" s="13">
        <f t="shared" si="4"/>
        <v>1</v>
      </c>
      <c r="M80" s="13">
        <f t="shared" si="5"/>
        <v>1</v>
      </c>
      <c r="N80" s="14">
        <v>2020</v>
      </c>
    </row>
    <row r="81" spans="1:14" x14ac:dyDescent="0.3">
      <c r="A81" s="1" t="s">
        <v>15</v>
      </c>
      <c r="B81" s="1" t="s">
        <v>302</v>
      </c>
      <c r="C81" s="1" t="s">
        <v>302</v>
      </c>
      <c r="D81" s="1" t="s">
        <v>302</v>
      </c>
      <c r="E81" s="5">
        <v>43739</v>
      </c>
      <c r="F81" s="1" t="s">
        <v>212</v>
      </c>
      <c r="G81" s="1" t="s">
        <v>894</v>
      </c>
      <c r="H81" s="1"/>
      <c r="I81" s="8" t="s">
        <v>303</v>
      </c>
      <c r="J81" s="1" t="s">
        <v>304</v>
      </c>
      <c r="K81" s="13">
        <f t="shared" si="3"/>
        <v>2019</v>
      </c>
      <c r="L81" s="13">
        <f t="shared" si="4"/>
        <v>10</v>
      </c>
      <c r="M81" s="13">
        <f t="shared" si="5"/>
        <v>1</v>
      </c>
      <c r="N81" s="14">
        <v>2020</v>
      </c>
    </row>
    <row r="82" spans="1:14" x14ac:dyDescent="0.3">
      <c r="A82" s="1" t="s">
        <v>15</v>
      </c>
      <c r="B82" s="1" t="s">
        <v>302</v>
      </c>
      <c r="C82" s="1" t="s">
        <v>302</v>
      </c>
      <c r="D82" s="1" t="s">
        <v>302</v>
      </c>
      <c r="E82" s="5">
        <v>43739</v>
      </c>
      <c r="F82" s="1" t="s">
        <v>213</v>
      </c>
      <c r="G82" s="1" t="s">
        <v>894</v>
      </c>
      <c r="H82" s="1"/>
      <c r="I82" s="8" t="s">
        <v>303</v>
      </c>
      <c r="J82" s="1" t="s">
        <v>304</v>
      </c>
      <c r="K82" s="13">
        <f t="shared" si="3"/>
        <v>2019</v>
      </c>
      <c r="L82" s="13">
        <f t="shared" si="4"/>
        <v>10</v>
      </c>
      <c r="M82" s="13">
        <f t="shared" si="5"/>
        <v>1</v>
      </c>
      <c r="N82" s="14">
        <v>2020</v>
      </c>
    </row>
    <row r="83" spans="1:14" x14ac:dyDescent="0.3">
      <c r="A83" s="1" t="s">
        <v>36</v>
      </c>
      <c r="B83" s="1" t="s">
        <v>305</v>
      </c>
      <c r="C83" s="1" t="s">
        <v>305</v>
      </c>
      <c r="D83" s="1" t="s">
        <v>305</v>
      </c>
      <c r="E83" s="5">
        <v>43831</v>
      </c>
      <c r="F83" s="1" t="s">
        <v>212</v>
      </c>
      <c r="G83" s="1" t="s">
        <v>894</v>
      </c>
      <c r="H83" s="1"/>
      <c r="I83" s="8" t="s">
        <v>306</v>
      </c>
      <c r="K83" s="13">
        <f t="shared" si="3"/>
        <v>2020</v>
      </c>
      <c r="L83" s="13">
        <f t="shared" si="4"/>
        <v>1</v>
      </c>
      <c r="M83" s="13">
        <f t="shared" si="5"/>
        <v>1</v>
      </c>
      <c r="N83" s="14">
        <v>2020</v>
      </c>
    </row>
    <row r="84" spans="1:14" x14ac:dyDescent="0.3">
      <c r="A84" s="1" t="s">
        <v>36</v>
      </c>
      <c r="B84" s="1" t="s">
        <v>305</v>
      </c>
      <c r="C84" s="1" t="s">
        <v>305</v>
      </c>
      <c r="D84" s="1" t="s">
        <v>305</v>
      </c>
      <c r="E84" s="5">
        <v>43831</v>
      </c>
      <c r="F84" s="1" t="s">
        <v>213</v>
      </c>
      <c r="G84" s="1" t="s">
        <v>894</v>
      </c>
      <c r="H84" s="1"/>
      <c r="I84" s="8" t="s">
        <v>306</v>
      </c>
      <c r="K84" s="13">
        <f t="shared" si="3"/>
        <v>2020</v>
      </c>
      <c r="L84" s="13">
        <f t="shared" si="4"/>
        <v>1</v>
      </c>
      <c r="M84" s="13">
        <f t="shared" si="5"/>
        <v>1</v>
      </c>
      <c r="N84" s="14">
        <v>2020</v>
      </c>
    </row>
    <row r="85" spans="1:14" x14ac:dyDescent="0.3">
      <c r="A85" s="1" t="s">
        <v>36</v>
      </c>
      <c r="B85" s="1" t="s">
        <v>305</v>
      </c>
      <c r="C85" s="1" t="s">
        <v>305</v>
      </c>
      <c r="D85" s="1" t="s">
        <v>305</v>
      </c>
      <c r="E85" s="5">
        <v>43831</v>
      </c>
      <c r="F85" s="1" t="s">
        <v>217</v>
      </c>
      <c r="G85" s="1" t="s">
        <v>894</v>
      </c>
      <c r="H85" s="1"/>
      <c r="I85" s="8" t="s">
        <v>306</v>
      </c>
      <c r="J85" t="s">
        <v>307</v>
      </c>
      <c r="K85" s="13">
        <f t="shared" si="3"/>
        <v>2020</v>
      </c>
      <c r="L85" s="13">
        <f t="shared" si="4"/>
        <v>1</v>
      </c>
      <c r="M85" s="13">
        <f t="shared" si="5"/>
        <v>1</v>
      </c>
      <c r="N85" s="14">
        <v>2020</v>
      </c>
    </row>
    <row r="86" spans="1:14" x14ac:dyDescent="0.3">
      <c r="A86" s="1" t="s">
        <v>129</v>
      </c>
      <c r="B86" s="1" t="s">
        <v>308</v>
      </c>
      <c r="C86" s="1" t="s">
        <v>308</v>
      </c>
      <c r="D86" s="1" t="s">
        <v>308</v>
      </c>
      <c r="E86" s="5">
        <v>43831</v>
      </c>
      <c r="F86" s="1" t="s">
        <v>212</v>
      </c>
      <c r="G86" s="1" t="s">
        <v>894</v>
      </c>
      <c r="H86" s="1"/>
      <c r="I86" s="8" t="s">
        <v>309</v>
      </c>
      <c r="K86" s="13">
        <f t="shared" si="3"/>
        <v>2020</v>
      </c>
      <c r="L86" s="13">
        <f t="shared" si="4"/>
        <v>1</v>
      </c>
      <c r="M86" s="13">
        <f t="shared" si="5"/>
        <v>1</v>
      </c>
      <c r="N86" s="14">
        <v>2020</v>
      </c>
    </row>
    <row r="87" spans="1:14" x14ac:dyDescent="0.3">
      <c r="A87" s="1" t="s">
        <v>129</v>
      </c>
      <c r="B87" s="1" t="s">
        <v>308</v>
      </c>
      <c r="C87" s="1" t="s">
        <v>308</v>
      </c>
      <c r="D87" s="1" t="s">
        <v>308</v>
      </c>
      <c r="E87" s="5">
        <v>43831</v>
      </c>
      <c r="F87" s="1" t="s">
        <v>213</v>
      </c>
      <c r="G87" s="1" t="s">
        <v>894</v>
      </c>
      <c r="H87" s="1"/>
      <c r="I87" s="8" t="s">
        <v>309</v>
      </c>
      <c r="K87" s="13">
        <f t="shared" si="3"/>
        <v>2020</v>
      </c>
      <c r="L87" s="13">
        <f t="shared" si="4"/>
        <v>1</v>
      </c>
      <c r="M87" s="13">
        <f t="shared" si="5"/>
        <v>1</v>
      </c>
      <c r="N87" s="14">
        <v>2020</v>
      </c>
    </row>
    <row r="88" spans="1:14" x14ac:dyDescent="0.3">
      <c r="A88" s="1" t="s">
        <v>18</v>
      </c>
      <c r="B88" s="1" t="s">
        <v>310</v>
      </c>
      <c r="C88" s="1" t="s">
        <v>310</v>
      </c>
      <c r="D88" s="1" t="s">
        <v>310</v>
      </c>
      <c r="E88" s="5">
        <v>43831</v>
      </c>
      <c r="F88" s="1" t="s">
        <v>212</v>
      </c>
      <c r="G88" s="1" t="s">
        <v>894</v>
      </c>
      <c r="H88" s="1"/>
      <c r="I88" s="8" t="s">
        <v>311</v>
      </c>
      <c r="K88" s="13">
        <f t="shared" si="3"/>
        <v>2020</v>
      </c>
      <c r="L88" s="13">
        <f t="shared" si="4"/>
        <v>1</v>
      </c>
      <c r="M88" s="13">
        <f t="shared" si="5"/>
        <v>1</v>
      </c>
      <c r="N88" s="14">
        <v>2020</v>
      </c>
    </row>
    <row r="89" spans="1:14" x14ac:dyDescent="0.3">
      <c r="A89" s="1" t="s">
        <v>18</v>
      </c>
      <c r="B89" s="1" t="s">
        <v>310</v>
      </c>
      <c r="C89" s="1" t="s">
        <v>310</v>
      </c>
      <c r="D89" s="1" t="s">
        <v>310</v>
      </c>
      <c r="E89" s="5">
        <v>43831</v>
      </c>
      <c r="F89" s="1" t="s">
        <v>213</v>
      </c>
      <c r="G89" s="1" t="s">
        <v>894</v>
      </c>
      <c r="H89" s="1"/>
      <c r="I89" s="8" t="s">
        <v>311</v>
      </c>
      <c r="K89" s="13">
        <f t="shared" si="3"/>
        <v>2020</v>
      </c>
      <c r="L89" s="13">
        <f t="shared" si="4"/>
        <v>1</v>
      </c>
      <c r="M89" s="13">
        <f t="shared" si="5"/>
        <v>1</v>
      </c>
      <c r="N89" s="14">
        <v>2020</v>
      </c>
    </row>
    <row r="90" spans="1:14" x14ac:dyDescent="0.3">
      <c r="A90" s="1" t="s">
        <v>18</v>
      </c>
      <c r="B90" s="1" t="s">
        <v>310</v>
      </c>
      <c r="C90" s="1" t="s">
        <v>310</v>
      </c>
      <c r="D90" s="1" t="s">
        <v>310</v>
      </c>
      <c r="E90" s="5">
        <v>43831</v>
      </c>
      <c r="F90" s="1" t="s">
        <v>217</v>
      </c>
      <c r="G90" s="1" t="s">
        <v>894</v>
      </c>
      <c r="H90" s="1"/>
      <c r="I90" s="8" t="s">
        <v>311</v>
      </c>
      <c r="K90" s="13">
        <f t="shared" si="3"/>
        <v>2020</v>
      </c>
      <c r="L90" s="13">
        <f t="shared" si="4"/>
        <v>1</v>
      </c>
      <c r="M90" s="13">
        <f t="shared" si="5"/>
        <v>1</v>
      </c>
      <c r="N90" s="14">
        <v>2020</v>
      </c>
    </row>
    <row r="91" spans="1:14" x14ac:dyDescent="0.3">
      <c r="A91" s="1" t="s">
        <v>35</v>
      </c>
      <c r="B91" s="1" t="s">
        <v>312</v>
      </c>
      <c r="C91" s="1" t="s">
        <v>312</v>
      </c>
      <c r="D91" s="1" t="s">
        <v>312</v>
      </c>
      <c r="E91" s="5">
        <v>43831</v>
      </c>
      <c r="F91" s="1" t="s">
        <v>212</v>
      </c>
      <c r="G91" s="1" t="s">
        <v>894</v>
      </c>
      <c r="H91" s="1"/>
      <c r="I91" s="8" t="s">
        <v>313</v>
      </c>
      <c r="K91" s="13">
        <f t="shared" si="3"/>
        <v>2020</v>
      </c>
      <c r="L91" s="13">
        <f t="shared" si="4"/>
        <v>1</v>
      </c>
      <c r="M91" s="13">
        <f t="shared" si="5"/>
        <v>1</v>
      </c>
      <c r="N91" s="14">
        <v>2020</v>
      </c>
    </row>
    <row r="92" spans="1:14" x14ac:dyDescent="0.3">
      <c r="A92" s="1" t="s">
        <v>35</v>
      </c>
      <c r="B92" s="1" t="s">
        <v>312</v>
      </c>
      <c r="C92" s="1" t="s">
        <v>312</v>
      </c>
      <c r="D92" s="1" t="s">
        <v>312</v>
      </c>
      <c r="E92" s="5">
        <v>43831</v>
      </c>
      <c r="F92" s="1" t="s">
        <v>213</v>
      </c>
      <c r="G92" s="1" t="s">
        <v>894</v>
      </c>
      <c r="H92" s="1"/>
      <c r="I92" s="8" t="s">
        <v>313</v>
      </c>
      <c r="K92" s="13">
        <f t="shared" si="3"/>
        <v>2020</v>
      </c>
      <c r="L92" s="13">
        <f t="shared" si="4"/>
        <v>1</v>
      </c>
      <c r="M92" s="13">
        <f t="shared" si="5"/>
        <v>1</v>
      </c>
      <c r="N92" s="14">
        <v>2020</v>
      </c>
    </row>
    <row r="93" spans="1:14" x14ac:dyDescent="0.3">
      <c r="A93" s="1" t="s">
        <v>102</v>
      </c>
      <c r="B93" s="1" t="s">
        <v>314</v>
      </c>
      <c r="C93" s="1" t="s">
        <v>314</v>
      </c>
      <c r="D93" s="1" t="s">
        <v>314</v>
      </c>
      <c r="E93" s="5">
        <v>43770</v>
      </c>
      <c r="F93" s="1" t="s">
        <v>212</v>
      </c>
      <c r="G93" s="1" t="s">
        <v>894</v>
      </c>
      <c r="H93" s="1"/>
      <c r="I93" s="8" t="s">
        <v>315</v>
      </c>
      <c r="K93" s="13">
        <f t="shared" si="3"/>
        <v>2019</v>
      </c>
      <c r="L93" s="13">
        <f t="shared" si="4"/>
        <v>11</v>
      </c>
      <c r="M93" s="13">
        <f t="shared" si="5"/>
        <v>1</v>
      </c>
      <c r="N93" s="14">
        <v>2020</v>
      </c>
    </row>
    <row r="94" spans="1:14" x14ac:dyDescent="0.3">
      <c r="A94" s="1" t="s">
        <v>102</v>
      </c>
      <c r="B94" s="1" t="s">
        <v>314</v>
      </c>
      <c r="C94" s="1" t="s">
        <v>314</v>
      </c>
      <c r="D94" s="1" t="s">
        <v>314</v>
      </c>
      <c r="E94" s="5">
        <v>43770</v>
      </c>
      <c r="F94" s="1" t="s">
        <v>213</v>
      </c>
      <c r="G94" s="1" t="s">
        <v>894</v>
      </c>
      <c r="H94" s="1"/>
      <c r="I94" s="8" t="s">
        <v>315</v>
      </c>
      <c r="K94" s="13">
        <f t="shared" si="3"/>
        <v>2019</v>
      </c>
      <c r="L94" s="13">
        <f t="shared" si="4"/>
        <v>11</v>
      </c>
      <c r="M94" s="13">
        <f t="shared" si="5"/>
        <v>1</v>
      </c>
      <c r="N94" s="14">
        <v>2020</v>
      </c>
    </row>
    <row r="95" spans="1:14" x14ac:dyDescent="0.3">
      <c r="A95" s="1" t="s">
        <v>102</v>
      </c>
      <c r="B95" s="1" t="s">
        <v>314</v>
      </c>
      <c r="C95" s="1" t="s">
        <v>314</v>
      </c>
      <c r="D95" s="1" t="s">
        <v>314</v>
      </c>
      <c r="E95" s="5">
        <v>43770</v>
      </c>
      <c r="F95" s="1" t="s">
        <v>217</v>
      </c>
      <c r="G95" s="1" t="s">
        <v>894</v>
      </c>
      <c r="H95" s="1"/>
      <c r="I95" s="8" t="s">
        <v>315</v>
      </c>
      <c r="K95" s="13">
        <f t="shared" si="3"/>
        <v>2019</v>
      </c>
      <c r="L95" s="13">
        <f t="shared" si="4"/>
        <v>11</v>
      </c>
      <c r="M95" s="13">
        <f t="shared" si="5"/>
        <v>1</v>
      </c>
      <c r="N95" s="14">
        <v>2020</v>
      </c>
    </row>
    <row r="96" spans="1:14" x14ac:dyDescent="0.3">
      <c r="A96" s="1" t="s">
        <v>150</v>
      </c>
      <c r="B96" s="1" t="s">
        <v>316</v>
      </c>
      <c r="C96" s="1" t="s">
        <v>316</v>
      </c>
      <c r="D96" s="1" t="s">
        <v>316</v>
      </c>
      <c r="E96" s="5">
        <v>43831</v>
      </c>
      <c r="F96" s="1" t="s">
        <v>212</v>
      </c>
      <c r="G96" s="1" t="s">
        <v>894</v>
      </c>
      <c r="H96" s="1"/>
      <c r="I96" s="8" t="s">
        <v>317</v>
      </c>
      <c r="K96" s="13">
        <f t="shared" si="3"/>
        <v>2020</v>
      </c>
      <c r="L96" s="13">
        <f t="shared" si="4"/>
        <v>1</v>
      </c>
      <c r="M96" s="13">
        <f t="shared" si="5"/>
        <v>1</v>
      </c>
      <c r="N96" s="14">
        <v>2020</v>
      </c>
    </row>
    <row r="97" spans="1:14" x14ac:dyDescent="0.3">
      <c r="A97" s="1" t="s">
        <v>150</v>
      </c>
      <c r="B97" s="1" t="s">
        <v>316</v>
      </c>
      <c r="C97" s="1" t="s">
        <v>316</v>
      </c>
      <c r="D97" s="1" t="s">
        <v>316</v>
      </c>
      <c r="E97" s="5">
        <v>43831</v>
      </c>
      <c r="F97" s="1" t="s">
        <v>213</v>
      </c>
      <c r="G97" s="1" t="s">
        <v>894</v>
      </c>
      <c r="H97" s="1"/>
      <c r="I97" s="8" t="s">
        <v>317</v>
      </c>
      <c r="J97" t="s">
        <v>318</v>
      </c>
      <c r="K97" s="13">
        <f t="shared" si="3"/>
        <v>2020</v>
      </c>
      <c r="L97" s="13">
        <f t="shared" si="4"/>
        <v>1</v>
      </c>
      <c r="M97" s="13">
        <f t="shared" si="5"/>
        <v>1</v>
      </c>
      <c r="N97" s="14">
        <v>2020</v>
      </c>
    </row>
    <row r="98" spans="1:14" x14ac:dyDescent="0.3">
      <c r="A98" s="1" t="s">
        <v>95</v>
      </c>
      <c r="B98" s="1" t="s">
        <v>319</v>
      </c>
      <c r="C98" s="1" t="s">
        <v>319</v>
      </c>
      <c r="D98" s="1" t="s">
        <v>319</v>
      </c>
      <c r="E98" s="5">
        <v>43831</v>
      </c>
      <c r="F98" s="1" t="s">
        <v>212</v>
      </c>
      <c r="G98" s="1" t="s">
        <v>894</v>
      </c>
      <c r="H98" s="1"/>
      <c r="I98" s="8" t="s">
        <v>320</v>
      </c>
      <c r="J98" s="1" t="s">
        <v>321</v>
      </c>
      <c r="K98" s="13">
        <f t="shared" si="3"/>
        <v>2020</v>
      </c>
      <c r="L98" s="13">
        <f t="shared" si="4"/>
        <v>1</v>
      </c>
      <c r="M98" s="13">
        <f t="shared" si="5"/>
        <v>1</v>
      </c>
      <c r="N98" s="14">
        <v>2020</v>
      </c>
    </row>
    <row r="99" spans="1:14" x14ac:dyDescent="0.3">
      <c r="A99" s="1" t="s">
        <v>95</v>
      </c>
      <c r="B99" s="1" t="s">
        <v>319</v>
      </c>
      <c r="C99" s="1" t="s">
        <v>319</v>
      </c>
      <c r="D99" s="1" t="s">
        <v>319</v>
      </c>
      <c r="E99" s="5">
        <v>43831</v>
      </c>
      <c r="F99" s="1" t="s">
        <v>213</v>
      </c>
      <c r="G99" s="1" t="s">
        <v>894</v>
      </c>
      <c r="H99" s="1"/>
      <c r="I99" s="8" t="s">
        <v>320</v>
      </c>
      <c r="J99" s="1" t="s">
        <v>321</v>
      </c>
      <c r="K99" s="13">
        <f t="shared" si="3"/>
        <v>2020</v>
      </c>
      <c r="L99" s="13">
        <f t="shared" si="4"/>
        <v>1</v>
      </c>
      <c r="M99" s="13">
        <f t="shared" si="5"/>
        <v>1</v>
      </c>
      <c r="N99" s="14">
        <v>2020</v>
      </c>
    </row>
    <row r="100" spans="1:14" x14ac:dyDescent="0.3">
      <c r="A100" s="1" t="s">
        <v>95</v>
      </c>
      <c r="B100" s="1" t="s">
        <v>319</v>
      </c>
      <c r="C100" s="1" t="s">
        <v>319</v>
      </c>
      <c r="D100" s="1" t="s">
        <v>319</v>
      </c>
      <c r="E100" s="5">
        <v>43831</v>
      </c>
      <c r="F100" s="1" t="s">
        <v>217</v>
      </c>
      <c r="G100" s="1" t="s">
        <v>894</v>
      </c>
      <c r="H100" s="1"/>
      <c r="I100" s="8" t="s">
        <v>538</v>
      </c>
      <c r="J100" s="1"/>
      <c r="K100" s="13">
        <f t="shared" si="3"/>
        <v>2020</v>
      </c>
      <c r="L100" s="13">
        <f t="shared" si="4"/>
        <v>1</v>
      </c>
      <c r="M100" s="13">
        <f t="shared" si="5"/>
        <v>1</v>
      </c>
      <c r="N100" s="14">
        <v>2020</v>
      </c>
    </row>
    <row r="101" spans="1:14" x14ac:dyDescent="0.3">
      <c r="A101" s="1" t="s">
        <v>57</v>
      </c>
      <c r="B101" s="1" t="s">
        <v>322</v>
      </c>
      <c r="C101" s="1" t="s">
        <v>322</v>
      </c>
      <c r="D101" s="1" t="s">
        <v>322</v>
      </c>
      <c r="E101" s="5">
        <v>43739</v>
      </c>
      <c r="F101" s="1" t="s">
        <v>212</v>
      </c>
      <c r="G101" s="1" t="s">
        <v>894</v>
      </c>
      <c r="H101" s="1"/>
      <c r="I101" s="8" t="s">
        <v>323</v>
      </c>
      <c r="K101" s="13">
        <f t="shared" si="3"/>
        <v>2019</v>
      </c>
      <c r="L101" s="13">
        <f t="shared" si="4"/>
        <v>10</v>
      </c>
      <c r="M101" s="13">
        <f t="shared" si="5"/>
        <v>1</v>
      </c>
      <c r="N101" s="14">
        <v>2020</v>
      </c>
    </row>
    <row r="102" spans="1:14" x14ac:dyDescent="0.3">
      <c r="A102" s="1" t="s">
        <v>57</v>
      </c>
      <c r="B102" s="1" t="s">
        <v>322</v>
      </c>
      <c r="C102" s="1" t="s">
        <v>322</v>
      </c>
      <c r="D102" s="1" t="s">
        <v>322</v>
      </c>
      <c r="E102" s="5">
        <v>43739</v>
      </c>
      <c r="F102" s="1" t="s">
        <v>213</v>
      </c>
      <c r="G102" s="1" t="s">
        <v>894</v>
      </c>
      <c r="H102" s="1"/>
      <c r="I102" s="8" t="s">
        <v>323</v>
      </c>
      <c r="K102" s="13">
        <f t="shared" si="3"/>
        <v>2019</v>
      </c>
      <c r="L102" s="13">
        <f t="shared" si="4"/>
        <v>10</v>
      </c>
      <c r="M102" s="13">
        <f t="shared" si="5"/>
        <v>1</v>
      </c>
      <c r="N102" s="14">
        <v>2020</v>
      </c>
    </row>
    <row r="103" spans="1:14" x14ac:dyDescent="0.3">
      <c r="A103" s="1" t="s">
        <v>57</v>
      </c>
      <c r="B103" s="1" t="s">
        <v>322</v>
      </c>
      <c r="C103" s="1" t="s">
        <v>322</v>
      </c>
      <c r="D103" s="1" t="s">
        <v>322</v>
      </c>
      <c r="E103" s="5">
        <v>42278</v>
      </c>
      <c r="F103" s="1" t="s">
        <v>217</v>
      </c>
      <c r="G103" s="1" t="s">
        <v>894</v>
      </c>
      <c r="H103" s="1"/>
      <c r="I103" s="8" t="s">
        <v>323</v>
      </c>
      <c r="K103" s="13">
        <f t="shared" si="3"/>
        <v>2015</v>
      </c>
      <c r="L103" s="13">
        <f t="shared" si="4"/>
        <v>10</v>
      </c>
      <c r="M103" s="13">
        <f t="shared" si="5"/>
        <v>1</v>
      </c>
      <c r="N103" s="14">
        <v>2020</v>
      </c>
    </row>
    <row r="104" spans="1:14" x14ac:dyDescent="0.3">
      <c r="A104" s="1" t="s">
        <v>169</v>
      </c>
      <c r="B104" s="1" t="s">
        <v>324</v>
      </c>
      <c r="C104" s="1" t="s">
        <v>324</v>
      </c>
      <c r="D104" s="1" t="s">
        <v>324</v>
      </c>
      <c r="E104" s="5">
        <v>41183</v>
      </c>
      <c r="F104" s="1" t="s">
        <v>212</v>
      </c>
      <c r="G104" s="1" t="s">
        <v>894</v>
      </c>
      <c r="H104" s="1"/>
      <c r="I104" s="8" t="s">
        <v>325</v>
      </c>
      <c r="J104" s="1" t="s">
        <v>328</v>
      </c>
      <c r="K104" s="13">
        <f t="shared" si="3"/>
        <v>2012</v>
      </c>
      <c r="L104" s="13">
        <f t="shared" si="4"/>
        <v>10</v>
      </c>
      <c r="M104" s="13">
        <f t="shared" si="5"/>
        <v>1</v>
      </c>
      <c r="N104" s="14">
        <v>2020</v>
      </c>
    </row>
    <row r="105" spans="1:14" x14ac:dyDescent="0.3">
      <c r="A105" s="1" t="s">
        <v>169</v>
      </c>
      <c r="B105" s="1" t="s">
        <v>324</v>
      </c>
      <c r="C105" s="1" t="s">
        <v>324</v>
      </c>
      <c r="D105" s="1" t="s">
        <v>324</v>
      </c>
      <c r="E105" s="5">
        <v>41183</v>
      </c>
      <c r="F105" s="1" t="s">
        <v>213</v>
      </c>
      <c r="G105" s="1" t="s">
        <v>894</v>
      </c>
      <c r="H105" s="1"/>
      <c r="I105" s="8" t="s">
        <v>325</v>
      </c>
      <c r="J105" s="1" t="s">
        <v>328</v>
      </c>
      <c r="K105" s="13">
        <f t="shared" si="3"/>
        <v>2012</v>
      </c>
      <c r="L105" s="13">
        <f t="shared" si="4"/>
        <v>10</v>
      </c>
      <c r="M105" s="13">
        <f t="shared" si="5"/>
        <v>1</v>
      </c>
      <c r="N105" s="14">
        <v>2020</v>
      </c>
    </row>
    <row r="106" spans="1:14" x14ac:dyDescent="0.3">
      <c r="A106" s="1" t="s">
        <v>169</v>
      </c>
      <c r="B106" s="1" t="s">
        <v>324</v>
      </c>
      <c r="C106" s="1" t="s">
        <v>324</v>
      </c>
      <c r="D106" s="1" t="s">
        <v>324</v>
      </c>
      <c r="E106" s="5">
        <v>41183</v>
      </c>
      <c r="F106" s="1" t="s">
        <v>217</v>
      </c>
      <c r="G106" s="1" t="s">
        <v>894</v>
      </c>
      <c r="H106" s="1"/>
      <c r="I106" s="8" t="s">
        <v>326</v>
      </c>
      <c r="J106" s="1" t="s">
        <v>328</v>
      </c>
      <c r="K106" s="13">
        <f t="shared" si="3"/>
        <v>2012</v>
      </c>
      <c r="L106" s="13">
        <f t="shared" si="4"/>
        <v>10</v>
      </c>
      <c r="M106" s="13">
        <f t="shared" si="5"/>
        <v>1</v>
      </c>
      <c r="N106" s="14">
        <v>2020</v>
      </c>
    </row>
    <row r="107" spans="1:14" x14ac:dyDescent="0.3">
      <c r="A107" s="1" t="s">
        <v>149</v>
      </c>
      <c r="B107" s="1" t="s">
        <v>329</v>
      </c>
      <c r="C107" s="1" t="s">
        <v>329</v>
      </c>
      <c r="D107" s="1" t="s">
        <v>329</v>
      </c>
      <c r="E107" s="5">
        <v>43831</v>
      </c>
      <c r="F107" s="1" t="s">
        <v>212</v>
      </c>
      <c r="G107" s="1" t="s">
        <v>894</v>
      </c>
      <c r="H107" s="1"/>
      <c r="I107" s="8" t="s">
        <v>330</v>
      </c>
      <c r="K107" s="13">
        <f t="shared" si="3"/>
        <v>2020</v>
      </c>
      <c r="L107" s="13">
        <f t="shared" si="4"/>
        <v>1</v>
      </c>
      <c r="M107" s="13">
        <f t="shared" si="5"/>
        <v>1</v>
      </c>
      <c r="N107" s="14">
        <v>2020</v>
      </c>
    </row>
    <row r="108" spans="1:14" x14ac:dyDescent="0.3">
      <c r="A108" s="1" t="s">
        <v>149</v>
      </c>
      <c r="B108" s="1" t="s">
        <v>329</v>
      </c>
      <c r="C108" s="1" t="s">
        <v>329</v>
      </c>
      <c r="D108" s="1" t="s">
        <v>329</v>
      </c>
      <c r="E108" s="5">
        <v>43831</v>
      </c>
      <c r="F108" s="1" t="s">
        <v>213</v>
      </c>
      <c r="G108" s="1" t="s">
        <v>894</v>
      </c>
      <c r="H108" s="1"/>
      <c r="I108" s="8" t="s">
        <v>330</v>
      </c>
      <c r="K108" s="13">
        <f t="shared" si="3"/>
        <v>2020</v>
      </c>
      <c r="L108" s="13">
        <f t="shared" si="4"/>
        <v>1</v>
      </c>
      <c r="M108" s="13">
        <f t="shared" si="5"/>
        <v>1</v>
      </c>
      <c r="N108" s="14">
        <v>2020</v>
      </c>
    </row>
    <row r="109" spans="1:14" x14ac:dyDescent="0.3">
      <c r="A109" s="1" t="s">
        <v>107</v>
      </c>
      <c r="B109" s="1" t="s">
        <v>331</v>
      </c>
      <c r="C109" s="1" t="s">
        <v>331</v>
      </c>
      <c r="D109" s="1" t="s">
        <v>334</v>
      </c>
      <c r="E109" s="5">
        <v>43101</v>
      </c>
      <c r="F109" s="1" t="s">
        <v>212</v>
      </c>
      <c r="G109" s="1" t="s">
        <v>894</v>
      </c>
      <c r="H109" s="1"/>
      <c r="I109" s="8" t="s">
        <v>332</v>
      </c>
      <c r="K109" s="13">
        <f t="shared" si="3"/>
        <v>2018</v>
      </c>
      <c r="L109" s="13">
        <f t="shared" si="4"/>
        <v>1</v>
      </c>
      <c r="M109" s="13">
        <f t="shared" si="5"/>
        <v>1</v>
      </c>
      <c r="N109" s="14">
        <v>2020</v>
      </c>
    </row>
    <row r="110" spans="1:14" x14ac:dyDescent="0.3">
      <c r="A110" s="1" t="s">
        <v>107</v>
      </c>
      <c r="B110" s="1" t="s">
        <v>331</v>
      </c>
      <c r="C110" s="1" t="s">
        <v>331</v>
      </c>
      <c r="D110" s="1" t="s">
        <v>334</v>
      </c>
      <c r="E110" s="5">
        <v>43101</v>
      </c>
      <c r="F110" s="1" t="s">
        <v>213</v>
      </c>
      <c r="G110" s="1" t="s">
        <v>894</v>
      </c>
      <c r="H110" s="1"/>
      <c r="I110" s="8" t="s">
        <v>332</v>
      </c>
      <c r="K110" s="13">
        <f t="shared" si="3"/>
        <v>2018</v>
      </c>
      <c r="L110" s="13">
        <f t="shared" si="4"/>
        <v>1</v>
      </c>
      <c r="M110" s="13">
        <f t="shared" si="5"/>
        <v>1</v>
      </c>
      <c r="N110" s="14">
        <v>2020</v>
      </c>
    </row>
    <row r="111" spans="1:14" x14ac:dyDescent="0.3">
      <c r="A111" s="1" t="s">
        <v>136</v>
      </c>
      <c r="B111" s="1" t="s">
        <v>177</v>
      </c>
      <c r="C111" s="1" t="s">
        <v>180</v>
      </c>
      <c r="D111" s="1" t="s">
        <v>177</v>
      </c>
      <c r="E111" s="5">
        <v>41640</v>
      </c>
      <c r="F111" s="1" t="s">
        <v>212</v>
      </c>
      <c r="G111" s="1" t="s">
        <v>894</v>
      </c>
      <c r="H111" s="1"/>
      <c r="I111" s="8" t="s">
        <v>542</v>
      </c>
      <c r="J111" s="1" t="s">
        <v>337</v>
      </c>
      <c r="K111" s="13">
        <f t="shared" si="3"/>
        <v>2014</v>
      </c>
      <c r="L111" s="13">
        <f t="shared" si="4"/>
        <v>1</v>
      </c>
      <c r="M111" s="13">
        <f t="shared" si="5"/>
        <v>1</v>
      </c>
      <c r="N111" s="14">
        <v>2020</v>
      </c>
    </row>
    <row r="112" spans="1:14" x14ac:dyDescent="0.3">
      <c r="A112" s="1" t="s">
        <v>136</v>
      </c>
      <c r="B112" s="1" t="s">
        <v>177</v>
      </c>
      <c r="C112" s="1" t="s">
        <v>180</v>
      </c>
      <c r="D112" s="1" t="s">
        <v>177</v>
      </c>
      <c r="E112" s="5">
        <v>41640</v>
      </c>
      <c r="F112" s="1" t="s">
        <v>213</v>
      </c>
      <c r="G112" s="1" t="s">
        <v>894</v>
      </c>
      <c r="H112" s="1"/>
      <c r="I112" s="8" t="s">
        <v>542</v>
      </c>
      <c r="J112" s="9" t="s">
        <v>218</v>
      </c>
      <c r="K112" s="13">
        <f t="shared" si="3"/>
        <v>2014</v>
      </c>
      <c r="L112" s="13">
        <f t="shared" si="4"/>
        <v>1</v>
      </c>
      <c r="M112" s="13">
        <f t="shared" si="5"/>
        <v>1</v>
      </c>
      <c r="N112" s="14">
        <v>2020</v>
      </c>
    </row>
    <row r="113" spans="1:14" x14ac:dyDescent="0.3">
      <c r="A113" s="1" t="s">
        <v>136</v>
      </c>
      <c r="B113" s="1" t="s">
        <v>177</v>
      </c>
      <c r="C113" s="1" t="s">
        <v>180</v>
      </c>
      <c r="D113" s="1" t="s">
        <v>177</v>
      </c>
      <c r="E113" s="5">
        <v>43921</v>
      </c>
      <c r="F113" s="1" t="s">
        <v>217</v>
      </c>
      <c r="G113" s="1" t="s">
        <v>894</v>
      </c>
      <c r="H113" s="1"/>
      <c r="I113" s="8" t="s">
        <v>335</v>
      </c>
      <c r="J113" s="9" t="s">
        <v>336</v>
      </c>
      <c r="K113" s="13">
        <f t="shared" si="3"/>
        <v>2020</v>
      </c>
      <c r="L113" s="13">
        <f t="shared" si="4"/>
        <v>3</v>
      </c>
      <c r="M113" s="13">
        <f t="shared" si="5"/>
        <v>31</v>
      </c>
      <c r="N113" s="14">
        <v>2020</v>
      </c>
    </row>
    <row r="114" spans="1:14" x14ac:dyDescent="0.3">
      <c r="A114" s="1" t="s">
        <v>70</v>
      </c>
      <c r="B114" s="1" t="s">
        <v>339</v>
      </c>
      <c r="C114" s="1" t="s">
        <v>339</v>
      </c>
      <c r="D114" s="1" t="s">
        <v>339</v>
      </c>
      <c r="E114" s="5">
        <v>43009</v>
      </c>
      <c r="F114" s="1" t="s">
        <v>212</v>
      </c>
      <c r="G114" s="1" t="s">
        <v>894</v>
      </c>
      <c r="H114" s="1"/>
      <c r="I114" s="8" t="s">
        <v>340</v>
      </c>
      <c r="K114" s="13">
        <f t="shared" si="3"/>
        <v>2017</v>
      </c>
      <c r="L114" s="13">
        <f t="shared" si="4"/>
        <v>10</v>
      </c>
      <c r="M114" s="13">
        <f t="shared" si="5"/>
        <v>1</v>
      </c>
      <c r="N114" s="14">
        <v>2020</v>
      </c>
    </row>
    <row r="115" spans="1:14" x14ac:dyDescent="0.3">
      <c r="A115" s="1" t="s">
        <v>70</v>
      </c>
      <c r="B115" s="1" t="s">
        <v>339</v>
      </c>
      <c r="C115" s="1" t="s">
        <v>339</v>
      </c>
      <c r="D115" s="1" t="s">
        <v>339</v>
      </c>
      <c r="E115" s="5">
        <v>43009</v>
      </c>
      <c r="F115" s="1" t="s">
        <v>213</v>
      </c>
      <c r="G115" s="1" t="s">
        <v>894</v>
      </c>
      <c r="H115" s="1"/>
      <c r="I115" s="8" t="s">
        <v>340</v>
      </c>
      <c r="K115" s="13">
        <f t="shared" si="3"/>
        <v>2017</v>
      </c>
      <c r="L115" s="13">
        <f t="shared" si="4"/>
        <v>10</v>
      </c>
      <c r="M115" s="13">
        <f t="shared" si="5"/>
        <v>1</v>
      </c>
      <c r="N115" s="14">
        <v>2020</v>
      </c>
    </row>
    <row r="116" spans="1:14" x14ac:dyDescent="0.3">
      <c r="A116" s="1" t="s">
        <v>70</v>
      </c>
      <c r="B116" s="1" t="s">
        <v>339</v>
      </c>
      <c r="C116" s="1" t="s">
        <v>339</v>
      </c>
      <c r="D116" s="1" t="s">
        <v>339</v>
      </c>
      <c r="E116" s="5">
        <v>43009</v>
      </c>
      <c r="F116" s="1" t="s">
        <v>217</v>
      </c>
      <c r="G116" s="1" t="s">
        <v>894</v>
      </c>
      <c r="H116" s="1"/>
      <c r="I116" s="8" t="s">
        <v>546</v>
      </c>
      <c r="J116" s="9" t="s">
        <v>341</v>
      </c>
      <c r="K116" s="13">
        <f t="shared" si="3"/>
        <v>2017</v>
      </c>
      <c r="L116" s="13">
        <f t="shared" si="4"/>
        <v>10</v>
      </c>
      <c r="M116" s="13">
        <f t="shared" si="5"/>
        <v>1</v>
      </c>
      <c r="N116" s="14">
        <v>2020</v>
      </c>
    </row>
    <row r="117" spans="1:14" x14ac:dyDescent="0.3">
      <c r="A117" s="1" t="s">
        <v>71</v>
      </c>
      <c r="B117" s="1" t="s">
        <v>343</v>
      </c>
      <c r="C117" s="1" t="s">
        <v>180</v>
      </c>
      <c r="D117" s="1" t="s">
        <v>343</v>
      </c>
      <c r="E117" s="5">
        <v>43971</v>
      </c>
      <c r="F117" s="1" t="s">
        <v>212</v>
      </c>
      <c r="G117" s="1" t="s">
        <v>894</v>
      </c>
      <c r="H117" s="1"/>
      <c r="I117" s="8" t="s">
        <v>342</v>
      </c>
      <c r="K117" s="13">
        <f t="shared" si="3"/>
        <v>2020</v>
      </c>
      <c r="L117" s="13">
        <f t="shared" si="4"/>
        <v>5</v>
      </c>
      <c r="M117" s="13">
        <f t="shared" si="5"/>
        <v>20</v>
      </c>
      <c r="N117" s="14">
        <v>2020</v>
      </c>
    </row>
    <row r="118" spans="1:14" x14ac:dyDescent="0.3">
      <c r="A118" s="1" t="s">
        <v>71</v>
      </c>
      <c r="B118" s="1" t="s">
        <v>343</v>
      </c>
      <c r="C118" s="1" t="s">
        <v>180</v>
      </c>
      <c r="D118" s="1" t="s">
        <v>343</v>
      </c>
      <c r="E118" s="5">
        <v>43971</v>
      </c>
      <c r="F118" s="1" t="s">
        <v>213</v>
      </c>
      <c r="G118" s="1" t="s">
        <v>894</v>
      </c>
      <c r="H118" s="1"/>
      <c r="I118" s="8" t="s">
        <v>342</v>
      </c>
      <c r="K118" s="13">
        <f t="shared" si="3"/>
        <v>2020</v>
      </c>
      <c r="L118" s="13">
        <f t="shared" si="4"/>
        <v>5</v>
      </c>
      <c r="M118" s="13">
        <f t="shared" si="5"/>
        <v>20</v>
      </c>
      <c r="N118" s="14">
        <v>2020</v>
      </c>
    </row>
    <row r="119" spans="1:14" x14ac:dyDescent="0.3">
      <c r="A119" s="1" t="s">
        <v>92</v>
      </c>
      <c r="B119" s="1" t="s">
        <v>344</v>
      </c>
      <c r="C119" s="1" t="s">
        <v>344</v>
      </c>
      <c r="D119" s="1" t="s">
        <v>344</v>
      </c>
      <c r="E119" s="5">
        <v>43831</v>
      </c>
      <c r="F119" s="1" t="s">
        <v>212</v>
      </c>
      <c r="G119" s="1" t="s">
        <v>894</v>
      </c>
      <c r="H119" s="1"/>
      <c r="I119" s="8" t="s">
        <v>345</v>
      </c>
      <c r="J119" s="1" t="s">
        <v>346</v>
      </c>
      <c r="K119" s="13">
        <f t="shared" si="3"/>
        <v>2020</v>
      </c>
      <c r="L119" s="13">
        <f t="shared" si="4"/>
        <v>1</v>
      </c>
      <c r="M119" s="13">
        <f t="shared" si="5"/>
        <v>1</v>
      </c>
      <c r="N119" s="14">
        <v>2020</v>
      </c>
    </row>
    <row r="120" spans="1:14" x14ac:dyDescent="0.3">
      <c r="A120" s="1" t="s">
        <v>92</v>
      </c>
      <c r="B120" s="1" t="s">
        <v>344</v>
      </c>
      <c r="C120" s="1" t="s">
        <v>344</v>
      </c>
      <c r="D120" s="1" t="s">
        <v>344</v>
      </c>
      <c r="E120" s="5">
        <v>43831</v>
      </c>
      <c r="F120" s="1" t="s">
        <v>213</v>
      </c>
      <c r="G120" s="1" t="s">
        <v>894</v>
      </c>
      <c r="H120" s="1"/>
      <c r="I120" s="8" t="s">
        <v>345</v>
      </c>
      <c r="J120" s="1" t="s">
        <v>346</v>
      </c>
      <c r="K120" s="13">
        <f t="shared" si="3"/>
        <v>2020</v>
      </c>
      <c r="L120" s="13">
        <f t="shared" si="4"/>
        <v>1</v>
      </c>
      <c r="M120" s="13">
        <f t="shared" si="5"/>
        <v>1</v>
      </c>
      <c r="N120" s="14">
        <v>2020</v>
      </c>
    </row>
    <row r="121" spans="1:14" x14ac:dyDescent="0.3">
      <c r="A121" s="1" t="s">
        <v>92</v>
      </c>
      <c r="B121" s="1" t="s">
        <v>344</v>
      </c>
      <c r="C121" s="1" t="s">
        <v>344</v>
      </c>
      <c r="D121" s="1" t="s">
        <v>344</v>
      </c>
      <c r="E121" s="5" t="s">
        <v>1</v>
      </c>
      <c r="F121" s="1" t="s">
        <v>217</v>
      </c>
      <c r="G121" s="1" t="s">
        <v>894</v>
      </c>
      <c r="H121" s="1"/>
      <c r="I121" s="8"/>
      <c r="J121" s="1" t="s">
        <v>347</v>
      </c>
      <c r="K121" s="13" t="str">
        <f t="shared" si="3"/>
        <v>NA</v>
      </c>
      <c r="L121" s="13" t="str">
        <f t="shared" si="4"/>
        <v>NA</v>
      </c>
      <c r="M121" s="13" t="str">
        <f t="shared" si="5"/>
        <v>NA</v>
      </c>
      <c r="N121" s="14">
        <v>2020</v>
      </c>
    </row>
    <row r="122" spans="1:14" x14ac:dyDescent="0.3">
      <c r="A122" s="1" t="s">
        <v>113</v>
      </c>
      <c r="B122" s="1" t="s">
        <v>348</v>
      </c>
      <c r="C122" s="1" t="s">
        <v>180</v>
      </c>
      <c r="D122" s="1" t="s">
        <v>348</v>
      </c>
      <c r="E122" s="5">
        <v>43831</v>
      </c>
      <c r="F122" s="1" t="s">
        <v>212</v>
      </c>
      <c r="G122" s="1" t="s">
        <v>894</v>
      </c>
      <c r="H122" s="1"/>
      <c r="I122" s="8" t="s">
        <v>349</v>
      </c>
      <c r="K122" s="13">
        <f t="shared" si="3"/>
        <v>2020</v>
      </c>
      <c r="L122" s="13">
        <f t="shared" si="4"/>
        <v>1</v>
      </c>
      <c r="M122" s="13">
        <f t="shared" si="5"/>
        <v>1</v>
      </c>
      <c r="N122" s="14">
        <v>2020</v>
      </c>
    </row>
    <row r="123" spans="1:14" x14ac:dyDescent="0.3">
      <c r="A123" s="1" t="s">
        <v>113</v>
      </c>
      <c r="B123" s="1" t="s">
        <v>348</v>
      </c>
      <c r="C123" s="1" t="s">
        <v>180</v>
      </c>
      <c r="D123" s="1" t="s">
        <v>348</v>
      </c>
      <c r="E123" s="5">
        <v>43831</v>
      </c>
      <c r="F123" s="1" t="s">
        <v>213</v>
      </c>
      <c r="G123" s="1" t="s">
        <v>894</v>
      </c>
      <c r="H123" s="1"/>
      <c r="I123" s="8" t="s">
        <v>349</v>
      </c>
      <c r="K123" s="13">
        <f t="shared" si="3"/>
        <v>2020</v>
      </c>
      <c r="L123" s="13">
        <f t="shared" si="4"/>
        <v>1</v>
      </c>
      <c r="M123" s="13">
        <f t="shared" si="5"/>
        <v>1</v>
      </c>
      <c r="N123" s="14">
        <v>2020</v>
      </c>
    </row>
    <row r="124" spans="1:14" x14ac:dyDescent="0.3">
      <c r="A124" s="1" t="s">
        <v>113</v>
      </c>
      <c r="B124" s="1" t="s">
        <v>348</v>
      </c>
      <c r="C124" s="1" t="s">
        <v>180</v>
      </c>
      <c r="D124" s="1" t="s">
        <v>180</v>
      </c>
      <c r="E124" s="5">
        <v>43921</v>
      </c>
      <c r="F124" s="1" t="s">
        <v>217</v>
      </c>
      <c r="G124" s="1" t="s">
        <v>894</v>
      </c>
      <c r="H124" s="1"/>
      <c r="I124" s="8" t="s">
        <v>335</v>
      </c>
      <c r="J124" s="9" t="s">
        <v>350</v>
      </c>
      <c r="K124" s="13">
        <f t="shared" si="3"/>
        <v>2020</v>
      </c>
      <c r="L124" s="13">
        <f t="shared" si="4"/>
        <v>3</v>
      </c>
      <c r="M124" s="13">
        <f t="shared" si="5"/>
        <v>31</v>
      </c>
      <c r="N124" s="14">
        <v>2020</v>
      </c>
    </row>
    <row r="125" spans="1:14" x14ac:dyDescent="0.3">
      <c r="A125" s="1" t="s">
        <v>43</v>
      </c>
      <c r="B125" s="1" t="s">
        <v>351</v>
      </c>
      <c r="C125" s="1" t="s">
        <v>351</v>
      </c>
      <c r="D125" s="1" t="s">
        <v>351</v>
      </c>
      <c r="E125" s="5">
        <v>43739</v>
      </c>
      <c r="F125" s="1" t="s">
        <v>212</v>
      </c>
      <c r="G125" s="1" t="s">
        <v>894</v>
      </c>
      <c r="H125" s="1"/>
      <c r="I125" s="8" t="s">
        <v>352</v>
      </c>
      <c r="K125" s="13">
        <f t="shared" si="3"/>
        <v>2019</v>
      </c>
      <c r="L125" s="13">
        <f t="shared" si="4"/>
        <v>10</v>
      </c>
      <c r="M125" s="13">
        <f t="shared" si="5"/>
        <v>1</v>
      </c>
      <c r="N125" s="14">
        <v>2020</v>
      </c>
    </row>
    <row r="126" spans="1:14" x14ac:dyDescent="0.3">
      <c r="A126" s="1" t="s">
        <v>43</v>
      </c>
      <c r="B126" s="1" t="s">
        <v>351</v>
      </c>
      <c r="C126" s="1" t="s">
        <v>351</v>
      </c>
      <c r="D126" s="1" t="s">
        <v>351</v>
      </c>
      <c r="E126" s="5">
        <v>43739</v>
      </c>
      <c r="F126" s="1" t="s">
        <v>213</v>
      </c>
      <c r="G126" s="1" t="s">
        <v>894</v>
      </c>
      <c r="H126" s="1"/>
      <c r="I126" s="8" t="s">
        <v>352</v>
      </c>
      <c r="K126" s="13">
        <f t="shared" si="3"/>
        <v>2019</v>
      </c>
      <c r="L126" s="13">
        <f t="shared" si="4"/>
        <v>10</v>
      </c>
      <c r="M126" s="13">
        <f t="shared" si="5"/>
        <v>1</v>
      </c>
      <c r="N126" s="14">
        <v>2020</v>
      </c>
    </row>
    <row r="127" spans="1:14" x14ac:dyDescent="0.3">
      <c r="A127" s="1" t="s">
        <v>37</v>
      </c>
      <c r="B127" s="1" t="s">
        <v>353</v>
      </c>
      <c r="C127" s="1" t="s">
        <v>353</v>
      </c>
      <c r="D127" s="1" t="s">
        <v>353</v>
      </c>
      <c r="E127" s="5">
        <v>43739</v>
      </c>
      <c r="F127" s="1" t="s">
        <v>212</v>
      </c>
      <c r="G127" s="1" t="s">
        <v>894</v>
      </c>
      <c r="H127" s="1"/>
      <c r="I127" s="8" t="s">
        <v>547</v>
      </c>
      <c r="J127" t="s">
        <v>328</v>
      </c>
      <c r="K127" s="13">
        <f t="shared" si="3"/>
        <v>2019</v>
      </c>
      <c r="L127" s="13">
        <f t="shared" si="4"/>
        <v>10</v>
      </c>
      <c r="M127" s="13">
        <f t="shared" si="5"/>
        <v>1</v>
      </c>
      <c r="N127" s="14">
        <v>2020</v>
      </c>
    </row>
    <row r="128" spans="1:14" x14ac:dyDescent="0.3">
      <c r="A128" s="1" t="s">
        <v>37</v>
      </c>
      <c r="B128" s="1" t="s">
        <v>353</v>
      </c>
      <c r="C128" s="1" t="s">
        <v>353</v>
      </c>
      <c r="D128" s="1" t="s">
        <v>353</v>
      </c>
      <c r="E128" s="5">
        <v>43739</v>
      </c>
      <c r="F128" s="1" t="s">
        <v>213</v>
      </c>
      <c r="G128" s="1" t="s">
        <v>894</v>
      </c>
      <c r="H128" s="1"/>
      <c r="I128" s="8" t="s">
        <v>547</v>
      </c>
      <c r="J128" t="s">
        <v>328</v>
      </c>
      <c r="K128" s="13">
        <f t="shared" si="3"/>
        <v>2019</v>
      </c>
      <c r="L128" s="13">
        <f t="shared" si="4"/>
        <v>10</v>
      </c>
      <c r="M128" s="13">
        <f t="shared" si="5"/>
        <v>1</v>
      </c>
      <c r="N128" s="14">
        <v>2020</v>
      </c>
    </row>
    <row r="129" spans="1:14" x14ac:dyDescent="0.3">
      <c r="A129" s="1" t="s">
        <v>138</v>
      </c>
      <c r="B129" s="1" t="s">
        <v>354</v>
      </c>
      <c r="C129" s="1" t="s">
        <v>354</v>
      </c>
      <c r="D129" s="1" t="s">
        <v>354</v>
      </c>
      <c r="E129" s="5">
        <v>43831</v>
      </c>
      <c r="F129" s="1" t="s">
        <v>212</v>
      </c>
      <c r="G129" s="1" t="s">
        <v>894</v>
      </c>
      <c r="H129" s="1"/>
      <c r="I129" s="8" t="s">
        <v>355</v>
      </c>
      <c r="K129" s="13">
        <f t="shared" si="3"/>
        <v>2020</v>
      </c>
      <c r="L129" s="13">
        <f t="shared" si="4"/>
        <v>1</v>
      </c>
      <c r="M129" s="13">
        <f t="shared" si="5"/>
        <v>1</v>
      </c>
      <c r="N129" s="14">
        <v>2020</v>
      </c>
    </row>
    <row r="130" spans="1:14" x14ac:dyDescent="0.3">
      <c r="A130" s="1" t="s">
        <v>138</v>
      </c>
      <c r="B130" s="1" t="s">
        <v>354</v>
      </c>
      <c r="C130" s="1" t="s">
        <v>354</v>
      </c>
      <c r="D130" s="1" t="s">
        <v>354</v>
      </c>
      <c r="E130" s="5">
        <v>43831</v>
      </c>
      <c r="F130" s="1" t="s">
        <v>213</v>
      </c>
      <c r="G130" s="1" t="s">
        <v>894</v>
      </c>
      <c r="H130" s="1"/>
      <c r="I130" s="8" t="s">
        <v>355</v>
      </c>
      <c r="K130" s="13">
        <f t="shared" si="3"/>
        <v>2020</v>
      </c>
      <c r="L130" s="13">
        <f t="shared" si="4"/>
        <v>1</v>
      </c>
      <c r="M130" s="13">
        <f t="shared" si="5"/>
        <v>1</v>
      </c>
      <c r="N130" s="14">
        <v>2020</v>
      </c>
    </row>
    <row r="131" spans="1:14" x14ac:dyDescent="0.3">
      <c r="A131" s="1" t="s">
        <v>119</v>
      </c>
      <c r="B131" s="1" t="s">
        <v>356</v>
      </c>
      <c r="C131" s="1" t="s">
        <v>356</v>
      </c>
      <c r="D131" s="1" t="s">
        <v>356</v>
      </c>
      <c r="E131" s="5">
        <v>43831</v>
      </c>
      <c r="F131" s="1" t="s">
        <v>212</v>
      </c>
      <c r="G131" s="1" t="s">
        <v>894</v>
      </c>
      <c r="H131" s="1"/>
      <c r="I131" s="8" t="s">
        <v>357</v>
      </c>
      <c r="K131" s="13">
        <f t="shared" ref="K131:K194" si="6">IF($E131="NA","NA", YEAR($E131))</f>
        <v>2020</v>
      </c>
      <c r="L131" s="13">
        <f t="shared" ref="L131:L194" si="7">IF($E131="NA","NA", MONTH($E131))</f>
        <v>1</v>
      </c>
      <c r="M131" s="13">
        <f t="shared" ref="M131:M194" si="8">IF($E131="NA","NA", DAY($E131))</f>
        <v>1</v>
      </c>
      <c r="N131" s="14">
        <v>2020</v>
      </c>
    </row>
    <row r="132" spans="1:14" x14ac:dyDescent="0.3">
      <c r="A132" s="1" t="s">
        <v>119</v>
      </c>
      <c r="B132" s="1" t="s">
        <v>356</v>
      </c>
      <c r="C132" s="1" t="s">
        <v>356</v>
      </c>
      <c r="D132" s="1" t="s">
        <v>356</v>
      </c>
      <c r="E132" s="5">
        <v>43831</v>
      </c>
      <c r="F132" s="1" t="s">
        <v>213</v>
      </c>
      <c r="G132" s="1" t="s">
        <v>894</v>
      </c>
      <c r="H132" s="1"/>
      <c r="I132" s="8" t="s">
        <v>357</v>
      </c>
      <c r="K132" s="13">
        <f t="shared" si="6"/>
        <v>2020</v>
      </c>
      <c r="L132" s="13">
        <f t="shared" si="7"/>
        <v>1</v>
      </c>
      <c r="M132" s="13">
        <f t="shared" si="8"/>
        <v>1</v>
      </c>
      <c r="N132" s="14">
        <v>2020</v>
      </c>
    </row>
    <row r="133" spans="1:14" x14ac:dyDescent="0.3">
      <c r="A133" s="1" t="s">
        <v>119</v>
      </c>
      <c r="B133" s="1" t="s">
        <v>356</v>
      </c>
      <c r="C133" s="1" t="s">
        <v>356</v>
      </c>
      <c r="D133" s="1" t="s">
        <v>356</v>
      </c>
      <c r="E133" s="5">
        <v>43831</v>
      </c>
      <c r="F133" s="1" t="s">
        <v>217</v>
      </c>
      <c r="G133" s="1" t="s">
        <v>894</v>
      </c>
      <c r="H133" s="1"/>
      <c r="I133" s="8" t="s">
        <v>357</v>
      </c>
      <c r="K133" s="13">
        <f t="shared" si="6"/>
        <v>2020</v>
      </c>
      <c r="L133" s="13">
        <f t="shared" si="7"/>
        <v>1</v>
      </c>
      <c r="M133" s="13">
        <f t="shared" si="8"/>
        <v>1</v>
      </c>
      <c r="N133" s="14">
        <v>2020</v>
      </c>
    </row>
    <row r="134" spans="1:14" x14ac:dyDescent="0.3">
      <c r="A134" s="1" t="s">
        <v>47</v>
      </c>
      <c r="B134" s="1" t="s">
        <v>358</v>
      </c>
      <c r="C134" s="1" t="s">
        <v>358</v>
      </c>
      <c r="D134" s="1" t="s">
        <v>358</v>
      </c>
      <c r="E134" s="5">
        <v>43831</v>
      </c>
      <c r="F134" s="1" t="s">
        <v>212</v>
      </c>
      <c r="G134" s="1" t="s">
        <v>894</v>
      </c>
      <c r="H134" s="1"/>
      <c r="I134" s="8" t="s">
        <v>359</v>
      </c>
      <c r="K134" s="13">
        <f t="shared" si="6"/>
        <v>2020</v>
      </c>
      <c r="L134" s="13">
        <f t="shared" si="7"/>
        <v>1</v>
      </c>
      <c r="M134" s="13">
        <f t="shared" si="8"/>
        <v>1</v>
      </c>
      <c r="N134" s="14">
        <v>2020</v>
      </c>
    </row>
    <row r="135" spans="1:14" x14ac:dyDescent="0.3">
      <c r="A135" s="1" t="s">
        <v>47</v>
      </c>
      <c r="B135" s="1" t="s">
        <v>358</v>
      </c>
      <c r="C135" s="1" t="s">
        <v>358</v>
      </c>
      <c r="D135" s="1" t="s">
        <v>358</v>
      </c>
      <c r="E135" s="5">
        <v>43831</v>
      </c>
      <c r="F135" s="1" t="s">
        <v>213</v>
      </c>
      <c r="G135" s="1" t="s">
        <v>894</v>
      </c>
      <c r="H135" s="1"/>
      <c r="I135" s="8" t="s">
        <v>359</v>
      </c>
      <c r="K135" s="13">
        <f t="shared" si="6"/>
        <v>2020</v>
      </c>
      <c r="L135" s="13">
        <f t="shared" si="7"/>
        <v>1</v>
      </c>
      <c r="M135" s="13">
        <f t="shared" si="8"/>
        <v>1</v>
      </c>
      <c r="N135" s="14">
        <v>2020</v>
      </c>
    </row>
    <row r="136" spans="1:14" x14ac:dyDescent="0.3">
      <c r="A136" s="1" t="s">
        <v>47</v>
      </c>
      <c r="B136" s="1" t="s">
        <v>358</v>
      </c>
      <c r="C136" s="1" t="s">
        <v>358</v>
      </c>
      <c r="D136" s="1" t="s">
        <v>358</v>
      </c>
      <c r="E136" s="5">
        <v>43831</v>
      </c>
      <c r="F136" s="1" t="s">
        <v>217</v>
      </c>
      <c r="G136" s="1" t="s">
        <v>894</v>
      </c>
      <c r="H136" s="1"/>
      <c r="I136" s="8" t="s">
        <v>359</v>
      </c>
      <c r="J136" t="s">
        <v>360</v>
      </c>
      <c r="K136" s="13">
        <f t="shared" si="6"/>
        <v>2020</v>
      </c>
      <c r="L136" s="13">
        <f t="shared" si="7"/>
        <v>1</v>
      </c>
      <c r="M136" s="13">
        <f t="shared" si="8"/>
        <v>1</v>
      </c>
      <c r="N136" s="14">
        <v>2020</v>
      </c>
    </row>
    <row r="137" spans="1:14" x14ac:dyDescent="0.3">
      <c r="A137" s="1" t="s">
        <v>14</v>
      </c>
      <c r="B137" s="1" t="s">
        <v>362</v>
      </c>
      <c r="C137" s="1" t="s">
        <v>362</v>
      </c>
      <c r="D137" s="1" t="s">
        <v>362</v>
      </c>
      <c r="E137" s="5">
        <v>43739</v>
      </c>
      <c r="F137" s="1" t="s">
        <v>212</v>
      </c>
      <c r="G137" s="1" t="s">
        <v>894</v>
      </c>
      <c r="H137" s="1"/>
      <c r="I137" s="8" t="s">
        <v>363</v>
      </c>
      <c r="J137" t="s">
        <v>364</v>
      </c>
      <c r="K137" s="13">
        <f t="shared" si="6"/>
        <v>2019</v>
      </c>
      <c r="L137" s="13">
        <f t="shared" si="7"/>
        <v>10</v>
      </c>
      <c r="M137" s="13">
        <f t="shared" si="8"/>
        <v>1</v>
      </c>
      <c r="N137" s="14">
        <v>2020</v>
      </c>
    </row>
    <row r="138" spans="1:14" x14ac:dyDescent="0.3">
      <c r="A138" s="1" t="s">
        <v>14</v>
      </c>
      <c r="B138" s="1" t="s">
        <v>362</v>
      </c>
      <c r="C138" s="1" t="s">
        <v>362</v>
      </c>
      <c r="D138" s="1" t="s">
        <v>362</v>
      </c>
      <c r="E138" s="5">
        <v>43739</v>
      </c>
      <c r="F138" s="1" t="s">
        <v>213</v>
      </c>
      <c r="G138" s="1" t="s">
        <v>894</v>
      </c>
      <c r="H138" s="1"/>
      <c r="I138" s="8" t="s">
        <v>363</v>
      </c>
      <c r="J138" t="s">
        <v>364</v>
      </c>
      <c r="K138" s="13">
        <f t="shared" si="6"/>
        <v>2019</v>
      </c>
      <c r="L138" s="13">
        <f t="shared" si="7"/>
        <v>10</v>
      </c>
      <c r="M138" s="13">
        <f t="shared" si="8"/>
        <v>1</v>
      </c>
      <c r="N138" s="14">
        <v>2020</v>
      </c>
    </row>
    <row r="139" spans="1:14" x14ac:dyDescent="0.3">
      <c r="A139" s="1" t="s">
        <v>14</v>
      </c>
      <c r="B139" s="1" t="s">
        <v>362</v>
      </c>
      <c r="C139" s="1" t="s">
        <v>362</v>
      </c>
      <c r="D139" s="1" t="s">
        <v>362</v>
      </c>
      <c r="E139" s="5">
        <v>43739</v>
      </c>
      <c r="F139" s="1" t="s">
        <v>217</v>
      </c>
      <c r="G139" s="1" t="s">
        <v>894</v>
      </c>
      <c r="H139" s="1"/>
      <c r="I139" s="8" t="s">
        <v>363</v>
      </c>
      <c r="J139" t="s">
        <v>364</v>
      </c>
      <c r="K139" s="13">
        <f t="shared" si="6"/>
        <v>2019</v>
      </c>
      <c r="L139" s="13">
        <f t="shared" si="7"/>
        <v>10</v>
      </c>
      <c r="M139" s="13">
        <f t="shared" si="8"/>
        <v>1</v>
      </c>
      <c r="N139" s="14">
        <v>2020</v>
      </c>
    </row>
    <row r="140" spans="1:14" x14ac:dyDescent="0.3">
      <c r="A140" s="1" t="s">
        <v>10</v>
      </c>
      <c r="B140" s="1" t="s">
        <v>178</v>
      </c>
      <c r="C140" s="1" t="s">
        <v>369</v>
      </c>
      <c r="D140" s="1" t="s">
        <v>178</v>
      </c>
      <c r="E140" s="5">
        <v>43770</v>
      </c>
      <c r="F140" s="1" t="s">
        <v>212</v>
      </c>
      <c r="G140" s="1" t="s">
        <v>894</v>
      </c>
      <c r="H140" s="1"/>
      <c r="I140" s="8" t="s">
        <v>368</v>
      </c>
      <c r="J140" s="1" t="s">
        <v>370</v>
      </c>
      <c r="K140" s="13">
        <f t="shared" si="6"/>
        <v>2019</v>
      </c>
      <c r="L140" s="13">
        <f t="shared" si="7"/>
        <v>11</v>
      </c>
      <c r="M140" s="13">
        <f t="shared" si="8"/>
        <v>1</v>
      </c>
      <c r="N140" s="14">
        <v>2020</v>
      </c>
    </row>
    <row r="141" spans="1:14" x14ac:dyDescent="0.3">
      <c r="A141" s="1" t="s">
        <v>10</v>
      </c>
      <c r="B141" s="1" t="s">
        <v>178</v>
      </c>
      <c r="C141" s="1" t="s">
        <v>369</v>
      </c>
      <c r="D141" s="1" t="s">
        <v>178</v>
      </c>
      <c r="E141" s="5">
        <v>43770</v>
      </c>
      <c r="F141" s="1" t="s">
        <v>213</v>
      </c>
      <c r="G141" s="1" t="s">
        <v>894</v>
      </c>
      <c r="H141" s="1"/>
      <c r="I141" s="8" t="s">
        <v>368</v>
      </c>
      <c r="J141" s="1" t="s">
        <v>370</v>
      </c>
      <c r="K141" s="13">
        <f t="shared" si="6"/>
        <v>2019</v>
      </c>
      <c r="L141" s="13">
        <f t="shared" si="7"/>
        <v>11</v>
      </c>
      <c r="M141" s="13">
        <f t="shared" si="8"/>
        <v>1</v>
      </c>
      <c r="N141" s="14">
        <v>2020</v>
      </c>
    </row>
    <row r="142" spans="1:14" x14ac:dyDescent="0.3">
      <c r="A142" s="1" t="s">
        <v>117</v>
      </c>
      <c r="B142" s="1" t="s">
        <v>372</v>
      </c>
      <c r="C142" s="1" t="s">
        <v>372</v>
      </c>
      <c r="D142" s="1" t="s">
        <v>372</v>
      </c>
      <c r="E142" s="5">
        <v>43742</v>
      </c>
      <c r="F142" s="1" t="s">
        <v>212</v>
      </c>
      <c r="G142" s="1" t="s">
        <v>894</v>
      </c>
      <c r="H142" s="1"/>
      <c r="I142" s="8" t="s">
        <v>549</v>
      </c>
      <c r="J142" t="s">
        <v>374</v>
      </c>
      <c r="K142" s="13">
        <f t="shared" si="6"/>
        <v>2019</v>
      </c>
      <c r="L142" s="13">
        <f t="shared" si="7"/>
        <v>10</v>
      </c>
      <c r="M142" s="13">
        <f t="shared" si="8"/>
        <v>4</v>
      </c>
      <c r="N142" s="14">
        <v>2020</v>
      </c>
    </row>
    <row r="143" spans="1:14" x14ac:dyDescent="0.3">
      <c r="A143" s="1" t="s">
        <v>117</v>
      </c>
      <c r="B143" s="1" t="s">
        <v>372</v>
      </c>
      <c r="C143" s="1" t="s">
        <v>372</v>
      </c>
      <c r="D143" s="1" t="s">
        <v>372</v>
      </c>
      <c r="E143" s="5">
        <v>43742</v>
      </c>
      <c r="F143" s="1" t="s">
        <v>213</v>
      </c>
      <c r="G143" s="1" t="s">
        <v>894</v>
      </c>
      <c r="H143" s="1"/>
      <c r="I143" s="8" t="s">
        <v>549</v>
      </c>
      <c r="J143" t="s">
        <v>373</v>
      </c>
      <c r="K143" s="13">
        <f t="shared" si="6"/>
        <v>2019</v>
      </c>
      <c r="L143" s="13">
        <f t="shared" si="7"/>
        <v>10</v>
      </c>
      <c r="M143" s="13">
        <f t="shared" si="8"/>
        <v>4</v>
      </c>
      <c r="N143" s="14">
        <v>2020</v>
      </c>
    </row>
    <row r="144" spans="1:14" x14ac:dyDescent="0.3">
      <c r="A144" s="1" t="s">
        <v>97</v>
      </c>
      <c r="B144" s="1" t="s">
        <v>375</v>
      </c>
      <c r="C144" s="1" t="s">
        <v>375</v>
      </c>
      <c r="D144" s="1" t="s">
        <v>375</v>
      </c>
      <c r="E144" s="5">
        <v>43831</v>
      </c>
      <c r="F144" s="1" t="s">
        <v>212</v>
      </c>
      <c r="G144" s="1" t="s">
        <v>894</v>
      </c>
      <c r="H144" s="1"/>
      <c r="I144" s="8" t="s">
        <v>376</v>
      </c>
      <c r="K144" s="13">
        <f t="shared" si="6"/>
        <v>2020</v>
      </c>
      <c r="L144" s="13">
        <f t="shared" si="7"/>
        <v>1</v>
      </c>
      <c r="M144" s="13">
        <f t="shared" si="8"/>
        <v>1</v>
      </c>
      <c r="N144" s="14">
        <v>2020</v>
      </c>
    </row>
    <row r="145" spans="1:14" x14ac:dyDescent="0.3">
      <c r="A145" s="1" t="s">
        <v>97</v>
      </c>
      <c r="B145" s="1" t="s">
        <v>375</v>
      </c>
      <c r="C145" s="1" t="s">
        <v>375</v>
      </c>
      <c r="D145" s="1" t="s">
        <v>375</v>
      </c>
      <c r="E145" s="5">
        <v>43831</v>
      </c>
      <c r="F145" s="1" t="s">
        <v>213</v>
      </c>
      <c r="G145" s="1" t="s">
        <v>894</v>
      </c>
      <c r="H145" s="1"/>
      <c r="I145" s="8" t="s">
        <v>376</v>
      </c>
      <c r="K145" s="13">
        <f t="shared" si="6"/>
        <v>2020</v>
      </c>
      <c r="L145" s="13">
        <f t="shared" si="7"/>
        <v>1</v>
      </c>
      <c r="M145" s="13">
        <f t="shared" si="8"/>
        <v>1</v>
      </c>
      <c r="N145" s="14">
        <v>2020</v>
      </c>
    </row>
    <row r="146" spans="1:14" x14ac:dyDescent="0.3">
      <c r="A146" s="1" t="s">
        <v>17</v>
      </c>
      <c r="B146" s="1" t="s">
        <v>377</v>
      </c>
      <c r="C146" s="1" t="s">
        <v>377</v>
      </c>
      <c r="D146" s="1" t="s">
        <v>377</v>
      </c>
      <c r="E146" s="5">
        <v>43466</v>
      </c>
      <c r="F146" s="1" t="s">
        <v>212</v>
      </c>
      <c r="G146" s="1" t="s">
        <v>894</v>
      </c>
      <c r="H146" s="1"/>
      <c r="I146" s="8" t="s">
        <v>378</v>
      </c>
      <c r="J146" s="1" t="s">
        <v>379</v>
      </c>
      <c r="K146" s="13">
        <f t="shared" si="6"/>
        <v>2019</v>
      </c>
      <c r="L146" s="13">
        <f t="shared" si="7"/>
        <v>1</v>
      </c>
      <c r="M146" s="13">
        <f t="shared" si="8"/>
        <v>1</v>
      </c>
      <c r="N146" s="14">
        <v>2020</v>
      </c>
    </row>
    <row r="147" spans="1:14" x14ac:dyDescent="0.3">
      <c r="A147" s="1" t="s">
        <v>17</v>
      </c>
      <c r="B147" s="1" t="s">
        <v>377</v>
      </c>
      <c r="C147" s="1" t="s">
        <v>377</v>
      </c>
      <c r="D147" s="1" t="s">
        <v>377</v>
      </c>
      <c r="E147" s="5">
        <v>43466</v>
      </c>
      <c r="F147" s="1" t="s">
        <v>213</v>
      </c>
      <c r="G147" s="1" t="s">
        <v>894</v>
      </c>
      <c r="H147" s="1"/>
      <c r="I147" s="8" t="s">
        <v>378</v>
      </c>
      <c r="J147" s="1" t="s">
        <v>379</v>
      </c>
      <c r="K147" s="13">
        <f t="shared" si="6"/>
        <v>2019</v>
      </c>
      <c r="L147" s="13">
        <f t="shared" si="7"/>
        <v>1</v>
      </c>
      <c r="M147" s="13">
        <f t="shared" si="8"/>
        <v>1</v>
      </c>
      <c r="N147" s="14">
        <v>2020</v>
      </c>
    </row>
    <row r="148" spans="1:14" x14ac:dyDescent="0.3">
      <c r="A148" s="1" t="s">
        <v>17</v>
      </c>
      <c r="B148" s="1" t="s">
        <v>377</v>
      </c>
      <c r="C148" s="1" t="s">
        <v>377</v>
      </c>
      <c r="D148" s="1" t="s">
        <v>377</v>
      </c>
      <c r="E148" s="5">
        <v>43466</v>
      </c>
      <c r="F148" s="1" t="s">
        <v>217</v>
      </c>
      <c r="G148" s="1" t="s">
        <v>894</v>
      </c>
      <c r="H148" s="1"/>
      <c r="I148" s="8" t="s">
        <v>378</v>
      </c>
      <c r="J148" s="1" t="s">
        <v>379</v>
      </c>
      <c r="K148" s="13">
        <f t="shared" si="6"/>
        <v>2019</v>
      </c>
      <c r="L148" s="13">
        <f t="shared" si="7"/>
        <v>1</v>
      </c>
      <c r="M148" s="13">
        <f t="shared" si="8"/>
        <v>1</v>
      </c>
      <c r="N148" s="14">
        <v>2020</v>
      </c>
    </row>
    <row r="149" spans="1:14" x14ac:dyDescent="0.3">
      <c r="A149" s="1" t="s">
        <v>80</v>
      </c>
      <c r="B149" s="1" t="s">
        <v>381</v>
      </c>
      <c r="C149" s="1" t="s">
        <v>381</v>
      </c>
      <c r="D149" s="1" t="s">
        <v>381</v>
      </c>
      <c r="E149" s="5">
        <v>43831</v>
      </c>
      <c r="F149" s="1" t="s">
        <v>212</v>
      </c>
      <c r="G149" s="1" t="s">
        <v>894</v>
      </c>
      <c r="H149" s="1"/>
      <c r="I149" s="8" t="s">
        <v>382</v>
      </c>
      <c r="J149" s="1" t="s">
        <v>383</v>
      </c>
      <c r="K149" s="13">
        <f t="shared" si="6"/>
        <v>2020</v>
      </c>
      <c r="L149" s="13">
        <f t="shared" si="7"/>
        <v>1</v>
      </c>
      <c r="M149" s="13">
        <f t="shared" si="8"/>
        <v>1</v>
      </c>
      <c r="N149" s="14">
        <v>2020</v>
      </c>
    </row>
    <row r="150" spans="1:14" x14ac:dyDescent="0.3">
      <c r="A150" s="1" t="s">
        <v>80</v>
      </c>
      <c r="B150" s="1" t="s">
        <v>381</v>
      </c>
      <c r="C150" s="1" t="s">
        <v>381</v>
      </c>
      <c r="D150" s="1" t="s">
        <v>381</v>
      </c>
      <c r="E150" s="5">
        <v>43831</v>
      </c>
      <c r="F150" s="1" t="s">
        <v>213</v>
      </c>
      <c r="G150" s="1" t="s">
        <v>894</v>
      </c>
      <c r="H150" s="1"/>
      <c r="I150" s="8" t="s">
        <v>382</v>
      </c>
      <c r="J150" s="1" t="s">
        <v>383</v>
      </c>
      <c r="K150" s="13">
        <f t="shared" si="6"/>
        <v>2020</v>
      </c>
      <c r="L150" s="13">
        <f t="shared" si="7"/>
        <v>1</v>
      </c>
      <c r="M150" s="13">
        <f t="shared" si="8"/>
        <v>1</v>
      </c>
      <c r="N150" s="14">
        <v>2020</v>
      </c>
    </row>
    <row r="151" spans="1:14" x14ac:dyDescent="0.3">
      <c r="A151" s="1" t="s">
        <v>19</v>
      </c>
      <c r="B151" s="1" t="s">
        <v>385</v>
      </c>
      <c r="C151" s="1" t="s">
        <v>385</v>
      </c>
      <c r="D151" s="1" t="s">
        <v>385</v>
      </c>
      <c r="E151" s="5">
        <v>42339</v>
      </c>
      <c r="F151" s="1" t="s">
        <v>212</v>
      </c>
      <c r="G151" s="1" t="s">
        <v>894</v>
      </c>
      <c r="H151" s="1"/>
      <c r="I151" s="8" t="s">
        <v>386</v>
      </c>
      <c r="J151" s="1" t="s">
        <v>387</v>
      </c>
      <c r="K151" s="13">
        <f t="shared" si="6"/>
        <v>2015</v>
      </c>
      <c r="L151" s="13">
        <f t="shared" si="7"/>
        <v>12</v>
      </c>
      <c r="M151" s="13">
        <f t="shared" si="8"/>
        <v>1</v>
      </c>
      <c r="N151" s="14">
        <v>2020</v>
      </c>
    </row>
    <row r="152" spans="1:14" x14ac:dyDescent="0.3">
      <c r="A152" s="1" t="s">
        <v>19</v>
      </c>
      <c r="B152" s="1" t="s">
        <v>385</v>
      </c>
      <c r="C152" s="1" t="s">
        <v>385</v>
      </c>
      <c r="D152" s="1" t="s">
        <v>385</v>
      </c>
      <c r="E152" s="5">
        <v>42339</v>
      </c>
      <c r="F152" s="1" t="s">
        <v>213</v>
      </c>
      <c r="G152" s="1" t="s">
        <v>894</v>
      </c>
      <c r="H152" s="1"/>
      <c r="I152" s="8" t="s">
        <v>386</v>
      </c>
      <c r="J152" s="1" t="s">
        <v>387</v>
      </c>
      <c r="K152" s="13">
        <f t="shared" si="6"/>
        <v>2015</v>
      </c>
      <c r="L152" s="13">
        <f t="shared" si="7"/>
        <v>12</v>
      </c>
      <c r="M152" s="13">
        <f t="shared" si="8"/>
        <v>1</v>
      </c>
      <c r="N152" s="14">
        <v>2020</v>
      </c>
    </row>
    <row r="153" spans="1:14" x14ac:dyDescent="0.3">
      <c r="A153" s="1" t="s">
        <v>4</v>
      </c>
      <c r="B153" s="1" t="s">
        <v>393</v>
      </c>
      <c r="C153" s="1" t="s">
        <v>393</v>
      </c>
      <c r="D153" s="1" t="s">
        <v>393</v>
      </c>
      <c r="E153" s="5">
        <v>43739</v>
      </c>
      <c r="F153" s="1" t="s">
        <v>212</v>
      </c>
      <c r="G153" s="1" t="s">
        <v>894</v>
      </c>
      <c r="H153" s="1"/>
      <c r="I153" s="8" t="s">
        <v>394</v>
      </c>
      <c r="K153" s="13">
        <f t="shared" si="6"/>
        <v>2019</v>
      </c>
      <c r="L153" s="13">
        <f t="shared" si="7"/>
        <v>10</v>
      </c>
      <c r="M153" s="13">
        <f t="shared" si="8"/>
        <v>1</v>
      </c>
      <c r="N153" s="14">
        <v>2020</v>
      </c>
    </row>
    <row r="154" spans="1:14" x14ac:dyDescent="0.3">
      <c r="A154" s="1" t="s">
        <v>4</v>
      </c>
      <c r="B154" s="1" t="s">
        <v>393</v>
      </c>
      <c r="C154" s="1" t="s">
        <v>393</v>
      </c>
      <c r="D154" s="1" t="s">
        <v>393</v>
      </c>
      <c r="E154" s="5">
        <v>43739</v>
      </c>
      <c r="F154" s="1" t="s">
        <v>213</v>
      </c>
      <c r="G154" s="1" t="s">
        <v>894</v>
      </c>
      <c r="H154" s="1"/>
      <c r="I154" s="8" t="s">
        <v>394</v>
      </c>
      <c r="K154" s="13">
        <f t="shared" si="6"/>
        <v>2019</v>
      </c>
      <c r="L154" s="13">
        <f t="shared" si="7"/>
        <v>10</v>
      </c>
      <c r="M154" s="13">
        <f t="shared" si="8"/>
        <v>1</v>
      </c>
      <c r="N154" s="14">
        <v>2020</v>
      </c>
    </row>
    <row r="155" spans="1:14" x14ac:dyDescent="0.3">
      <c r="A155" s="1" t="s">
        <v>4</v>
      </c>
      <c r="B155" s="1" t="s">
        <v>393</v>
      </c>
      <c r="C155" s="1" t="s">
        <v>393</v>
      </c>
      <c r="D155" s="1" t="s">
        <v>393</v>
      </c>
      <c r="E155" s="5">
        <v>43739</v>
      </c>
      <c r="F155" s="1" t="s">
        <v>217</v>
      </c>
      <c r="G155" s="1" t="s">
        <v>894</v>
      </c>
      <c r="H155" s="1"/>
      <c r="I155" s="8" t="s">
        <v>394</v>
      </c>
      <c r="K155" s="13">
        <f t="shared" si="6"/>
        <v>2019</v>
      </c>
      <c r="L155" s="13">
        <f t="shared" si="7"/>
        <v>10</v>
      </c>
      <c r="M155" s="13">
        <f t="shared" si="8"/>
        <v>1</v>
      </c>
      <c r="N155" s="14">
        <v>2020</v>
      </c>
    </row>
    <row r="156" spans="1:14" x14ac:dyDescent="0.3">
      <c r="A156" s="1" t="s">
        <v>32</v>
      </c>
      <c r="B156" s="1" t="s">
        <v>395</v>
      </c>
      <c r="C156" s="1" t="s">
        <v>395</v>
      </c>
      <c r="D156" s="1" t="s">
        <v>395</v>
      </c>
      <c r="E156" s="5">
        <v>43831</v>
      </c>
      <c r="F156" s="1" t="s">
        <v>212</v>
      </c>
      <c r="G156" s="1" t="s">
        <v>894</v>
      </c>
      <c r="H156" s="1"/>
      <c r="I156" s="8" t="s">
        <v>396</v>
      </c>
      <c r="K156" s="13">
        <f t="shared" si="6"/>
        <v>2020</v>
      </c>
      <c r="L156" s="13">
        <f t="shared" si="7"/>
        <v>1</v>
      </c>
      <c r="M156" s="13">
        <f t="shared" si="8"/>
        <v>1</v>
      </c>
      <c r="N156" s="14">
        <v>2020</v>
      </c>
    </row>
    <row r="157" spans="1:14" x14ac:dyDescent="0.3">
      <c r="A157" s="1" t="s">
        <v>32</v>
      </c>
      <c r="B157" s="1" t="s">
        <v>395</v>
      </c>
      <c r="C157" s="1" t="s">
        <v>395</v>
      </c>
      <c r="D157" s="1" t="s">
        <v>395</v>
      </c>
      <c r="E157" s="5">
        <v>43831</v>
      </c>
      <c r="F157" s="1" t="s">
        <v>213</v>
      </c>
      <c r="G157" s="1" t="s">
        <v>894</v>
      </c>
      <c r="H157" s="1"/>
      <c r="I157" s="8" t="s">
        <v>396</v>
      </c>
      <c r="K157" s="13">
        <f t="shared" si="6"/>
        <v>2020</v>
      </c>
      <c r="L157" s="13">
        <f t="shared" si="7"/>
        <v>1</v>
      </c>
      <c r="M157" s="13">
        <f t="shared" si="8"/>
        <v>1</v>
      </c>
      <c r="N157" s="14">
        <v>2020</v>
      </c>
    </row>
    <row r="158" spans="1:14" x14ac:dyDescent="0.3">
      <c r="A158" s="1" t="s">
        <v>27</v>
      </c>
      <c r="B158" s="1" t="s">
        <v>398</v>
      </c>
      <c r="C158" s="1" t="s">
        <v>398</v>
      </c>
      <c r="D158" s="1" t="s">
        <v>398</v>
      </c>
      <c r="E158" s="5">
        <v>43831</v>
      </c>
      <c r="F158" s="1" t="s">
        <v>212</v>
      </c>
      <c r="G158" s="1" t="s">
        <v>894</v>
      </c>
      <c r="H158" s="1"/>
      <c r="I158" s="8" t="s">
        <v>397</v>
      </c>
      <c r="K158" s="13">
        <f t="shared" si="6"/>
        <v>2020</v>
      </c>
      <c r="L158" s="13">
        <f t="shared" si="7"/>
        <v>1</v>
      </c>
      <c r="M158" s="13">
        <f t="shared" si="8"/>
        <v>1</v>
      </c>
      <c r="N158" s="14">
        <v>2020</v>
      </c>
    </row>
    <row r="159" spans="1:14" x14ac:dyDescent="0.3">
      <c r="A159" s="1" t="s">
        <v>27</v>
      </c>
      <c r="B159" s="1" t="s">
        <v>398</v>
      </c>
      <c r="C159" s="1" t="s">
        <v>398</v>
      </c>
      <c r="D159" s="1" t="s">
        <v>398</v>
      </c>
      <c r="E159" s="5" t="s">
        <v>1</v>
      </c>
      <c r="F159" s="1" t="s">
        <v>213</v>
      </c>
      <c r="G159" s="1" t="s">
        <v>894</v>
      </c>
      <c r="H159" s="1"/>
      <c r="I159" s="8" t="s">
        <v>553</v>
      </c>
      <c r="J159" s="1" t="s">
        <v>554</v>
      </c>
      <c r="K159" s="13" t="str">
        <f t="shared" si="6"/>
        <v>NA</v>
      </c>
      <c r="L159" s="13" t="str">
        <f t="shared" si="7"/>
        <v>NA</v>
      </c>
      <c r="M159" s="13" t="str">
        <f t="shared" si="8"/>
        <v>NA</v>
      </c>
      <c r="N159" s="14">
        <v>2020</v>
      </c>
    </row>
    <row r="160" spans="1:14" x14ac:dyDescent="0.3">
      <c r="A160" s="1" t="s">
        <v>66</v>
      </c>
      <c r="B160" s="1" t="s">
        <v>179</v>
      </c>
      <c r="C160" s="1" t="s">
        <v>298</v>
      </c>
      <c r="D160" s="1" t="s">
        <v>179</v>
      </c>
      <c r="E160" s="5">
        <v>41913</v>
      </c>
      <c r="F160" s="1" t="s">
        <v>212</v>
      </c>
      <c r="G160" s="1" t="s">
        <v>894</v>
      </c>
      <c r="H160" s="1"/>
      <c r="I160" s="1" t="s">
        <v>400</v>
      </c>
      <c r="J160" s="1" t="s">
        <v>559</v>
      </c>
      <c r="K160" s="13">
        <f t="shared" si="6"/>
        <v>2014</v>
      </c>
      <c r="L160" s="13">
        <f t="shared" si="7"/>
        <v>10</v>
      </c>
      <c r="M160" s="13">
        <f t="shared" si="8"/>
        <v>1</v>
      </c>
      <c r="N160" s="14">
        <v>2020</v>
      </c>
    </row>
    <row r="161" spans="1:14" x14ac:dyDescent="0.3">
      <c r="A161" s="1" t="s">
        <v>66</v>
      </c>
      <c r="B161" s="1" t="s">
        <v>179</v>
      </c>
      <c r="C161" s="1" t="s">
        <v>298</v>
      </c>
      <c r="D161" s="1" t="s">
        <v>179</v>
      </c>
      <c r="E161" s="5" t="s">
        <v>1</v>
      </c>
      <c r="F161" s="1" t="s">
        <v>213</v>
      </c>
      <c r="G161" s="1" t="s">
        <v>894</v>
      </c>
      <c r="H161" s="1"/>
      <c r="I161" s="1" t="s">
        <v>400</v>
      </c>
      <c r="J161" s="1" t="s">
        <v>559</v>
      </c>
      <c r="K161" s="13" t="str">
        <f t="shared" si="6"/>
        <v>NA</v>
      </c>
      <c r="L161" s="13" t="str">
        <f t="shared" si="7"/>
        <v>NA</v>
      </c>
      <c r="M161" s="13" t="str">
        <f t="shared" si="8"/>
        <v>NA</v>
      </c>
      <c r="N161" s="14">
        <v>2020</v>
      </c>
    </row>
    <row r="162" spans="1:14" x14ac:dyDescent="0.3">
      <c r="A162" s="1" t="s">
        <v>144</v>
      </c>
      <c r="B162" s="1" t="s">
        <v>401</v>
      </c>
      <c r="C162" s="1" t="s">
        <v>401</v>
      </c>
      <c r="D162" s="1" t="s">
        <v>401</v>
      </c>
      <c r="E162" s="5">
        <v>43739</v>
      </c>
      <c r="F162" s="1" t="s">
        <v>212</v>
      </c>
      <c r="G162" s="1" t="s">
        <v>894</v>
      </c>
      <c r="H162" s="1"/>
      <c r="I162" s="8" t="s">
        <v>404</v>
      </c>
      <c r="J162" s="1" t="s">
        <v>406</v>
      </c>
      <c r="K162" s="13">
        <f t="shared" si="6"/>
        <v>2019</v>
      </c>
      <c r="L162" s="13">
        <f t="shared" si="7"/>
        <v>10</v>
      </c>
      <c r="M162" s="13">
        <f t="shared" si="8"/>
        <v>1</v>
      </c>
      <c r="N162" s="14">
        <v>2020</v>
      </c>
    </row>
    <row r="163" spans="1:14" x14ac:dyDescent="0.3">
      <c r="A163" s="1" t="s">
        <v>144</v>
      </c>
      <c r="B163" s="1" t="s">
        <v>401</v>
      </c>
      <c r="C163" s="1" t="s">
        <v>401</v>
      </c>
      <c r="D163" s="1" t="s">
        <v>401</v>
      </c>
      <c r="E163" s="5">
        <v>43739</v>
      </c>
      <c r="F163" s="1" t="s">
        <v>213</v>
      </c>
      <c r="G163" s="1" t="s">
        <v>894</v>
      </c>
      <c r="H163" s="1"/>
      <c r="I163" s="8" t="s">
        <v>402</v>
      </c>
      <c r="J163" s="1" t="s">
        <v>405</v>
      </c>
      <c r="K163" s="13">
        <f t="shared" si="6"/>
        <v>2019</v>
      </c>
      <c r="L163" s="13">
        <f t="shared" si="7"/>
        <v>10</v>
      </c>
      <c r="M163" s="13">
        <f t="shared" si="8"/>
        <v>1</v>
      </c>
      <c r="N163" s="14">
        <v>2020</v>
      </c>
    </row>
    <row r="164" spans="1:14" x14ac:dyDescent="0.3">
      <c r="A164" s="1" t="s">
        <v>144</v>
      </c>
      <c r="B164" s="1" t="s">
        <v>401</v>
      </c>
      <c r="C164" s="1" t="s">
        <v>401</v>
      </c>
      <c r="D164" s="1" t="s">
        <v>401</v>
      </c>
      <c r="E164" s="5">
        <v>43739</v>
      </c>
      <c r="F164" s="1" t="s">
        <v>217</v>
      </c>
      <c r="G164" s="1" t="s">
        <v>894</v>
      </c>
      <c r="H164" s="1"/>
      <c r="I164" s="8" t="s">
        <v>403</v>
      </c>
      <c r="J164" s="1" t="s">
        <v>405</v>
      </c>
      <c r="K164" s="13">
        <f t="shared" si="6"/>
        <v>2019</v>
      </c>
      <c r="L164" s="13">
        <f t="shared" si="7"/>
        <v>10</v>
      </c>
      <c r="M164" s="13">
        <f t="shared" si="8"/>
        <v>1</v>
      </c>
      <c r="N164" s="14">
        <v>2020</v>
      </c>
    </row>
    <row r="165" spans="1:14" x14ac:dyDescent="0.3">
      <c r="A165" s="1" t="s">
        <v>16</v>
      </c>
      <c r="B165" s="1" t="s">
        <v>407</v>
      </c>
      <c r="C165" s="1" t="s">
        <v>407</v>
      </c>
      <c r="D165" s="1" t="s">
        <v>407</v>
      </c>
      <c r="E165" s="5">
        <v>43831</v>
      </c>
      <c r="F165" s="1" t="s">
        <v>212</v>
      </c>
      <c r="G165" s="1" t="s">
        <v>894</v>
      </c>
      <c r="H165" s="1"/>
      <c r="I165" s="8" t="s">
        <v>408</v>
      </c>
      <c r="K165" s="13">
        <f t="shared" si="6"/>
        <v>2020</v>
      </c>
      <c r="L165" s="13">
        <f t="shared" si="7"/>
        <v>1</v>
      </c>
      <c r="M165" s="13">
        <f t="shared" si="8"/>
        <v>1</v>
      </c>
      <c r="N165" s="14">
        <v>2020</v>
      </c>
    </row>
    <row r="166" spans="1:14" x14ac:dyDescent="0.3">
      <c r="A166" s="1" t="s">
        <v>16</v>
      </c>
      <c r="B166" s="1" t="s">
        <v>407</v>
      </c>
      <c r="C166" s="1" t="s">
        <v>407</v>
      </c>
      <c r="D166" s="1" t="s">
        <v>407</v>
      </c>
      <c r="E166" s="5" t="s">
        <v>1</v>
      </c>
      <c r="F166" s="1" t="s">
        <v>213</v>
      </c>
      <c r="G166" s="1" t="s">
        <v>894</v>
      </c>
      <c r="H166" s="1"/>
      <c r="I166" s="1" t="s">
        <v>1</v>
      </c>
      <c r="K166" s="13" t="str">
        <f t="shared" si="6"/>
        <v>NA</v>
      </c>
      <c r="L166" s="13" t="str">
        <f t="shared" si="7"/>
        <v>NA</v>
      </c>
      <c r="M166" s="13" t="str">
        <f t="shared" si="8"/>
        <v>NA</v>
      </c>
      <c r="N166" s="14">
        <v>2020</v>
      </c>
    </row>
    <row r="167" spans="1:14" x14ac:dyDescent="0.3">
      <c r="A167" s="1" t="s">
        <v>174</v>
      </c>
      <c r="B167" s="1" t="s">
        <v>409</v>
      </c>
      <c r="C167" s="1" t="s">
        <v>409</v>
      </c>
      <c r="D167" s="1" t="s">
        <v>409</v>
      </c>
      <c r="E167" s="5">
        <v>43831</v>
      </c>
      <c r="F167" s="1" t="s">
        <v>212</v>
      </c>
      <c r="G167" s="1" t="s">
        <v>894</v>
      </c>
      <c r="H167" s="1"/>
      <c r="I167" s="8" t="s">
        <v>410</v>
      </c>
      <c r="K167" s="13">
        <f t="shared" si="6"/>
        <v>2020</v>
      </c>
      <c r="L167" s="13">
        <f t="shared" si="7"/>
        <v>1</v>
      </c>
      <c r="M167" s="13">
        <f t="shared" si="8"/>
        <v>1</v>
      </c>
      <c r="N167" s="14">
        <v>2020</v>
      </c>
    </row>
    <row r="168" spans="1:14" x14ac:dyDescent="0.3">
      <c r="A168" s="1" t="s">
        <v>174</v>
      </c>
      <c r="B168" s="1" t="s">
        <v>409</v>
      </c>
      <c r="C168" s="1" t="s">
        <v>409</v>
      </c>
      <c r="D168" s="1" t="s">
        <v>409</v>
      </c>
      <c r="E168" s="5">
        <v>43831</v>
      </c>
      <c r="F168" s="1" t="s">
        <v>213</v>
      </c>
      <c r="G168" s="1" t="s">
        <v>894</v>
      </c>
      <c r="H168" s="1"/>
      <c r="I168" s="8" t="s">
        <v>410</v>
      </c>
      <c r="K168" s="13">
        <f t="shared" si="6"/>
        <v>2020</v>
      </c>
      <c r="L168" s="13">
        <f t="shared" si="7"/>
        <v>1</v>
      </c>
      <c r="M168" s="13">
        <f t="shared" si="8"/>
        <v>1</v>
      </c>
      <c r="N168" s="14">
        <v>2020</v>
      </c>
    </row>
    <row r="169" spans="1:14" x14ac:dyDescent="0.3">
      <c r="A169" s="1" t="s">
        <v>174</v>
      </c>
      <c r="B169" s="1" t="s">
        <v>409</v>
      </c>
      <c r="C169" s="1" t="s">
        <v>409</v>
      </c>
      <c r="D169" s="1" t="s">
        <v>409</v>
      </c>
      <c r="E169" s="5">
        <v>43831</v>
      </c>
      <c r="F169" s="1" t="s">
        <v>217</v>
      </c>
      <c r="G169" s="1" t="s">
        <v>894</v>
      </c>
      <c r="H169" s="1"/>
      <c r="I169" s="8"/>
      <c r="J169" s="1" t="s">
        <v>564</v>
      </c>
      <c r="K169" s="13">
        <f t="shared" si="6"/>
        <v>2020</v>
      </c>
      <c r="L169" s="13">
        <f t="shared" si="7"/>
        <v>1</v>
      </c>
      <c r="M169" s="13">
        <f t="shared" si="8"/>
        <v>1</v>
      </c>
      <c r="N169" s="14">
        <v>2020</v>
      </c>
    </row>
    <row r="170" spans="1:14" x14ac:dyDescent="0.3">
      <c r="A170" s="1" t="s">
        <v>105</v>
      </c>
      <c r="B170" s="1" t="s">
        <v>411</v>
      </c>
      <c r="C170" s="1" t="s">
        <v>411</v>
      </c>
      <c r="D170" s="1" t="s">
        <v>411</v>
      </c>
      <c r="E170" s="5">
        <v>39722</v>
      </c>
      <c r="F170" s="1" t="s">
        <v>212</v>
      </c>
      <c r="G170" s="1" t="s">
        <v>894</v>
      </c>
      <c r="H170" s="1"/>
      <c r="I170" s="8" t="s">
        <v>413</v>
      </c>
      <c r="J170" t="s">
        <v>412</v>
      </c>
      <c r="K170" s="13">
        <f t="shared" si="6"/>
        <v>2008</v>
      </c>
      <c r="L170" s="13">
        <f t="shared" si="7"/>
        <v>10</v>
      </c>
      <c r="M170" s="13">
        <f t="shared" si="8"/>
        <v>1</v>
      </c>
      <c r="N170" s="14">
        <v>2020</v>
      </c>
    </row>
    <row r="171" spans="1:14" x14ac:dyDescent="0.3">
      <c r="A171" s="1" t="s">
        <v>105</v>
      </c>
      <c r="B171" s="1" t="s">
        <v>411</v>
      </c>
      <c r="C171" s="1" t="s">
        <v>411</v>
      </c>
      <c r="D171" s="1" t="s">
        <v>411</v>
      </c>
      <c r="E171" s="5">
        <v>39722</v>
      </c>
      <c r="F171" s="1" t="s">
        <v>213</v>
      </c>
      <c r="G171" s="1" t="s">
        <v>894</v>
      </c>
      <c r="H171" s="1"/>
      <c r="I171" s="8" t="s">
        <v>413</v>
      </c>
      <c r="J171" t="s">
        <v>412</v>
      </c>
      <c r="K171" s="13">
        <f t="shared" si="6"/>
        <v>2008</v>
      </c>
      <c r="L171" s="13">
        <f t="shared" si="7"/>
        <v>10</v>
      </c>
      <c r="M171" s="13">
        <f t="shared" si="8"/>
        <v>1</v>
      </c>
      <c r="N171" s="14">
        <v>2020</v>
      </c>
    </row>
    <row r="172" spans="1:14" x14ac:dyDescent="0.3">
      <c r="A172" s="1" t="s">
        <v>140</v>
      </c>
      <c r="B172" s="1" t="s">
        <v>414</v>
      </c>
      <c r="C172" s="1" t="s">
        <v>414</v>
      </c>
      <c r="D172" s="1" t="s">
        <v>414</v>
      </c>
      <c r="E172" s="5">
        <v>43466</v>
      </c>
      <c r="F172" s="1" t="s">
        <v>212</v>
      </c>
      <c r="G172" s="1" t="s">
        <v>894</v>
      </c>
      <c r="H172" s="1"/>
      <c r="I172" s="8" t="s">
        <v>415</v>
      </c>
      <c r="K172" s="13">
        <f t="shared" si="6"/>
        <v>2019</v>
      </c>
      <c r="L172" s="13">
        <f t="shared" si="7"/>
        <v>1</v>
      </c>
      <c r="M172" s="13">
        <f t="shared" si="8"/>
        <v>1</v>
      </c>
      <c r="N172" s="14">
        <v>2020</v>
      </c>
    </row>
    <row r="173" spans="1:14" x14ac:dyDescent="0.3">
      <c r="A173" s="1" t="s">
        <v>140</v>
      </c>
      <c r="B173" s="1" t="s">
        <v>414</v>
      </c>
      <c r="C173" s="1" t="s">
        <v>414</v>
      </c>
      <c r="D173" s="1" t="s">
        <v>414</v>
      </c>
      <c r="E173" s="5">
        <v>43466</v>
      </c>
      <c r="F173" s="1" t="s">
        <v>213</v>
      </c>
      <c r="G173" s="1" t="s">
        <v>894</v>
      </c>
      <c r="H173" s="1"/>
      <c r="I173" s="8" t="s">
        <v>415</v>
      </c>
      <c r="K173" s="13">
        <f t="shared" si="6"/>
        <v>2019</v>
      </c>
      <c r="L173" s="13">
        <f t="shared" si="7"/>
        <v>1</v>
      </c>
      <c r="M173" s="13">
        <f t="shared" si="8"/>
        <v>1</v>
      </c>
      <c r="N173" s="14">
        <v>2020</v>
      </c>
    </row>
    <row r="174" spans="1:14" x14ac:dyDescent="0.3">
      <c r="A174" s="1" t="s">
        <v>143</v>
      </c>
      <c r="B174" s="1" t="s">
        <v>416</v>
      </c>
      <c r="C174" s="1" t="s">
        <v>416</v>
      </c>
      <c r="D174" s="1" t="s">
        <v>416</v>
      </c>
      <c r="E174" s="5">
        <v>43831</v>
      </c>
      <c r="F174" s="1" t="s">
        <v>212</v>
      </c>
      <c r="G174" s="1" t="s">
        <v>894</v>
      </c>
      <c r="H174" s="1"/>
      <c r="I174" s="8" t="s">
        <v>417</v>
      </c>
      <c r="J174" s="1" t="s">
        <v>418</v>
      </c>
      <c r="K174" s="13">
        <f t="shared" si="6"/>
        <v>2020</v>
      </c>
      <c r="L174" s="13">
        <f t="shared" si="7"/>
        <v>1</v>
      </c>
      <c r="M174" s="13">
        <f t="shared" si="8"/>
        <v>1</v>
      </c>
      <c r="N174" s="14">
        <v>2020</v>
      </c>
    </row>
    <row r="175" spans="1:14" x14ac:dyDescent="0.3">
      <c r="A175" s="1" t="s">
        <v>143</v>
      </c>
      <c r="B175" s="1" t="s">
        <v>416</v>
      </c>
      <c r="C175" s="1" t="s">
        <v>416</v>
      </c>
      <c r="D175" s="1" t="s">
        <v>416</v>
      </c>
      <c r="E175" s="5">
        <v>43831</v>
      </c>
      <c r="F175" s="1" t="s">
        <v>213</v>
      </c>
      <c r="G175" s="1" t="s">
        <v>894</v>
      </c>
      <c r="H175" s="1"/>
      <c r="I175" s="8" t="s">
        <v>417</v>
      </c>
      <c r="J175" s="1" t="s">
        <v>418</v>
      </c>
      <c r="K175" s="13">
        <f t="shared" si="6"/>
        <v>2020</v>
      </c>
      <c r="L175" s="13">
        <f t="shared" si="7"/>
        <v>1</v>
      </c>
      <c r="M175" s="13">
        <f t="shared" si="8"/>
        <v>1</v>
      </c>
      <c r="N175" s="14">
        <v>2020</v>
      </c>
    </row>
    <row r="176" spans="1:14" x14ac:dyDescent="0.3">
      <c r="A176" s="1" t="s">
        <v>143</v>
      </c>
      <c r="B176" s="1" t="s">
        <v>416</v>
      </c>
      <c r="C176" s="1" t="s">
        <v>416</v>
      </c>
      <c r="D176" s="1" t="s">
        <v>416</v>
      </c>
      <c r="E176" s="5">
        <v>43831</v>
      </c>
      <c r="F176" s="1" t="s">
        <v>217</v>
      </c>
      <c r="G176" s="1" t="s">
        <v>894</v>
      </c>
      <c r="H176" s="1"/>
      <c r="I176" s="8"/>
      <c r="J176" s="1" t="s">
        <v>419</v>
      </c>
      <c r="K176" s="13">
        <f t="shared" si="6"/>
        <v>2020</v>
      </c>
      <c r="L176" s="13">
        <f t="shared" si="7"/>
        <v>1</v>
      </c>
      <c r="M176" s="13">
        <f t="shared" si="8"/>
        <v>1</v>
      </c>
      <c r="N176" s="14">
        <v>2020</v>
      </c>
    </row>
    <row r="177" spans="1:14" x14ac:dyDescent="0.3">
      <c r="A177" s="1" t="s">
        <v>60</v>
      </c>
      <c r="B177" s="1" t="s">
        <v>443</v>
      </c>
      <c r="C177" s="1" t="s">
        <v>215</v>
      </c>
      <c r="D177" s="1" t="s">
        <v>443</v>
      </c>
      <c r="E177" s="5">
        <v>43831</v>
      </c>
      <c r="F177" s="1" t="s">
        <v>212</v>
      </c>
      <c r="G177" s="1" t="s">
        <v>894</v>
      </c>
      <c r="H177" s="1"/>
      <c r="I177" s="8" t="s">
        <v>216</v>
      </c>
      <c r="K177" s="13">
        <f t="shared" si="6"/>
        <v>2020</v>
      </c>
      <c r="L177" s="13">
        <f t="shared" si="7"/>
        <v>1</v>
      </c>
      <c r="M177" s="13">
        <f t="shared" si="8"/>
        <v>1</v>
      </c>
      <c r="N177" s="14">
        <v>2020</v>
      </c>
    </row>
    <row r="178" spans="1:14" x14ac:dyDescent="0.3">
      <c r="A178" s="1" t="s">
        <v>60</v>
      </c>
      <c r="B178" s="1" t="s">
        <v>443</v>
      </c>
      <c r="C178" s="1" t="s">
        <v>215</v>
      </c>
      <c r="D178" s="1" t="s">
        <v>443</v>
      </c>
      <c r="E178" s="5">
        <v>43831</v>
      </c>
      <c r="F178" s="1" t="s">
        <v>213</v>
      </c>
      <c r="G178" s="1" t="s">
        <v>894</v>
      </c>
      <c r="H178" s="1"/>
      <c r="I178" s="8" t="s">
        <v>216</v>
      </c>
      <c r="K178" s="13">
        <f t="shared" si="6"/>
        <v>2020</v>
      </c>
      <c r="L178" s="13">
        <f t="shared" si="7"/>
        <v>1</v>
      </c>
      <c r="M178" s="13">
        <f t="shared" si="8"/>
        <v>1</v>
      </c>
      <c r="N178" s="14">
        <v>2020</v>
      </c>
    </row>
    <row r="179" spans="1:14" x14ac:dyDescent="0.3">
      <c r="A179" s="1" t="s">
        <v>60</v>
      </c>
      <c r="B179" s="1" t="s">
        <v>443</v>
      </c>
      <c r="C179" s="1" t="s">
        <v>215</v>
      </c>
      <c r="D179" s="1" t="s">
        <v>443</v>
      </c>
      <c r="E179" s="5">
        <v>43831</v>
      </c>
      <c r="F179" s="1" t="s">
        <v>217</v>
      </c>
      <c r="G179" s="1" t="s">
        <v>894</v>
      </c>
      <c r="H179" s="1"/>
      <c r="I179" s="8" t="s">
        <v>216</v>
      </c>
      <c r="K179" s="13">
        <f t="shared" si="6"/>
        <v>2020</v>
      </c>
      <c r="L179" s="13">
        <f t="shared" si="7"/>
        <v>1</v>
      </c>
      <c r="M179" s="13">
        <f t="shared" si="8"/>
        <v>1</v>
      </c>
      <c r="N179" s="14">
        <v>2020</v>
      </c>
    </row>
    <row r="180" spans="1:14" x14ac:dyDescent="0.3">
      <c r="A180" s="1" t="s">
        <v>76</v>
      </c>
      <c r="B180" s="1" t="s">
        <v>420</v>
      </c>
      <c r="C180" s="1" t="s">
        <v>420</v>
      </c>
      <c r="D180" s="1" t="s">
        <v>420</v>
      </c>
      <c r="E180" s="5">
        <v>42278</v>
      </c>
      <c r="F180" s="1" t="s">
        <v>212</v>
      </c>
      <c r="G180" s="1" t="s">
        <v>894</v>
      </c>
      <c r="H180" s="1"/>
      <c r="I180" s="8" t="s">
        <v>421</v>
      </c>
      <c r="J180" s="1" t="s">
        <v>422</v>
      </c>
      <c r="K180" s="13">
        <f t="shared" si="6"/>
        <v>2015</v>
      </c>
      <c r="L180" s="13">
        <f t="shared" si="7"/>
        <v>10</v>
      </c>
      <c r="M180" s="13">
        <f t="shared" si="8"/>
        <v>1</v>
      </c>
      <c r="N180" s="14">
        <v>2020</v>
      </c>
    </row>
    <row r="181" spans="1:14" x14ac:dyDescent="0.3">
      <c r="A181" s="1" t="s">
        <v>76</v>
      </c>
      <c r="B181" s="1" t="s">
        <v>420</v>
      </c>
      <c r="C181" s="1" t="s">
        <v>420</v>
      </c>
      <c r="D181" s="1" t="s">
        <v>420</v>
      </c>
      <c r="E181" s="5">
        <v>42278</v>
      </c>
      <c r="F181" s="1" t="s">
        <v>213</v>
      </c>
      <c r="G181" s="1" t="s">
        <v>894</v>
      </c>
      <c r="H181" s="1"/>
      <c r="I181" s="8" t="s">
        <v>421</v>
      </c>
      <c r="J181" s="1" t="s">
        <v>422</v>
      </c>
      <c r="K181" s="13">
        <f t="shared" si="6"/>
        <v>2015</v>
      </c>
      <c r="L181" s="13">
        <f t="shared" si="7"/>
        <v>10</v>
      </c>
      <c r="M181" s="13">
        <f t="shared" si="8"/>
        <v>1</v>
      </c>
      <c r="N181" s="14">
        <v>2020</v>
      </c>
    </row>
    <row r="182" spans="1:14" x14ac:dyDescent="0.3">
      <c r="A182" s="1" t="s">
        <v>114</v>
      </c>
      <c r="B182" s="1" t="s">
        <v>423</v>
      </c>
      <c r="C182" s="1" t="s">
        <v>423</v>
      </c>
      <c r="D182" s="1" t="s">
        <v>423</v>
      </c>
      <c r="E182" s="5">
        <v>43831</v>
      </c>
      <c r="F182" s="1" t="s">
        <v>212</v>
      </c>
      <c r="G182" s="1" t="s">
        <v>894</v>
      </c>
      <c r="H182" s="1"/>
      <c r="I182" s="8" t="s">
        <v>424</v>
      </c>
      <c r="K182" s="13">
        <f t="shared" si="6"/>
        <v>2020</v>
      </c>
      <c r="L182" s="13">
        <f t="shared" si="7"/>
        <v>1</v>
      </c>
      <c r="M182" s="13">
        <f t="shared" si="8"/>
        <v>1</v>
      </c>
      <c r="N182" s="14">
        <v>2020</v>
      </c>
    </row>
    <row r="183" spans="1:14" x14ac:dyDescent="0.3">
      <c r="A183" s="1" t="s">
        <v>114</v>
      </c>
      <c r="B183" s="1" t="s">
        <v>423</v>
      </c>
      <c r="C183" s="1" t="s">
        <v>423</v>
      </c>
      <c r="D183" s="1" t="s">
        <v>423</v>
      </c>
      <c r="E183" s="5">
        <v>43831</v>
      </c>
      <c r="F183" s="1" t="s">
        <v>213</v>
      </c>
      <c r="G183" s="1" t="s">
        <v>894</v>
      </c>
      <c r="H183" s="1"/>
      <c r="I183" s="8" t="s">
        <v>424</v>
      </c>
      <c r="K183" s="13">
        <f t="shared" si="6"/>
        <v>2020</v>
      </c>
      <c r="L183" s="13">
        <f t="shared" si="7"/>
        <v>1</v>
      </c>
      <c r="M183" s="13">
        <f t="shared" si="8"/>
        <v>1</v>
      </c>
      <c r="N183" s="14">
        <v>2020</v>
      </c>
    </row>
    <row r="184" spans="1:14" x14ac:dyDescent="0.3">
      <c r="A184" s="1" t="s">
        <v>125</v>
      </c>
      <c r="B184" s="1" t="s">
        <v>425</v>
      </c>
      <c r="C184" s="1" t="s">
        <v>425</v>
      </c>
      <c r="D184" s="1" t="s">
        <v>425</v>
      </c>
      <c r="E184" s="5">
        <v>42948</v>
      </c>
      <c r="F184" s="1" t="s">
        <v>212</v>
      </c>
      <c r="G184" s="1" t="s">
        <v>894</v>
      </c>
      <c r="H184" s="1"/>
      <c r="I184" s="8" t="s">
        <v>426</v>
      </c>
      <c r="K184" s="13">
        <f t="shared" si="6"/>
        <v>2017</v>
      </c>
      <c r="L184" s="13">
        <f t="shared" si="7"/>
        <v>8</v>
      </c>
      <c r="M184" s="13">
        <f t="shared" si="8"/>
        <v>1</v>
      </c>
      <c r="N184" s="14">
        <v>2020</v>
      </c>
    </row>
    <row r="185" spans="1:14" x14ac:dyDescent="0.3">
      <c r="A185" s="1" t="s">
        <v>125</v>
      </c>
      <c r="B185" s="1" t="s">
        <v>425</v>
      </c>
      <c r="C185" s="1" t="s">
        <v>425</v>
      </c>
      <c r="D185" s="1" t="s">
        <v>425</v>
      </c>
      <c r="E185" s="5">
        <v>42948</v>
      </c>
      <c r="F185" s="1" t="s">
        <v>213</v>
      </c>
      <c r="G185" s="1" t="s">
        <v>894</v>
      </c>
      <c r="H185" s="1"/>
      <c r="I185" s="8" t="s">
        <v>426</v>
      </c>
      <c r="K185" s="13">
        <f t="shared" si="6"/>
        <v>2017</v>
      </c>
      <c r="L185" s="13">
        <f t="shared" si="7"/>
        <v>8</v>
      </c>
      <c r="M185" s="13">
        <f t="shared" si="8"/>
        <v>1</v>
      </c>
      <c r="N185" s="14">
        <v>2020</v>
      </c>
    </row>
    <row r="186" spans="1:14" x14ac:dyDescent="0.3">
      <c r="A186" s="1" t="s">
        <v>67</v>
      </c>
      <c r="B186" s="1" t="s">
        <v>427</v>
      </c>
      <c r="C186" s="1" t="s">
        <v>427</v>
      </c>
      <c r="D186" s="1" t="s">
        <v>427</v>
      </c>
      <c r="E186" s="5">
        <v>43831</v>
      </c>
      <c r="F186" s="1" t="s">
        <v>212</v>
      </c>
      <c r="G186" s="1" t="s">
        <v>894</v>
      </c>
      <c r="H186" s="1"/>
      <c r="I186" s="8" t="s">
        <v>428</v>
      </c>
      <c r="J186" t="s">
        <v>429</v>
      </c>
      <c r="K186" s="13">
        <f t="shared" si="6"/>
        <v>2020</v>
      </c>
      <c r="L186" s="13">
        <f t="shared" si="7"/>
        <v>1</v>
      </c>
      <c r="M186" s="13">
        <f t="shared" si="8"/>
        <v>1</v>
      </c>
      <c r="N186" s="14">
        <v>2020</v>
      </c>
    </row>
    <row r="187" spans="1:14" x14ac:dyDescent="0.3">
      <c r="A187" s="1" t="s">
        <v>67</v>
      </c>
      <c r="B187" s="1" t="s">
        <v>427</v>
      </c>
      <c r="C187" s="1" t="s">
        <v>427</v>
      </c>
      <c r="D187" s="1" t="s">
        <v>427</v>
      </c>
      <c r="E187" s="5">
        <v>43831</v>
      </c>
      <c r="F187" s="1" t="s">
        <v>213</v>
      </c>
      <c r="G187" s="1" t="s">
        <v>894</v>
      </c>
      <c r="H187" s="1"/>
      <c r="I187" s="8" t="s">
        <v>428</v>
      </c>
      <c r="J187" t="s">
        <v>429</v>
      </c>
      <c r="K187" s="13">
        <f t="shared" si="6"/>
        <v>2020</v>
      </c>
      <c r="L187" s="13">
        <f t="shared" si="7"/>
        <v>1</v>
      </c>
      <c r="M187" s="13">
        <f t="shared" si="8"/>
        <v>1</v>
      </c>
      <c r="N187" s="14">
        <v>2020</v>
      </c>
    </row>
    <row r="188" spans="1:14" x14ac:dyDescent="0.3">
      <c r="A188" s="1" t="s">
        <v>108</v>
      </c>
      <c r="B188" s="1" t="s">
        <v>430</v>
      </c>
      <c r="C188" s="1" t="s">
        <v>430</v>
      </c>
      <c r="D188" s="1" t="s">
        <v>430</v>
      </c>
      <c r="E188" s="5">
        <v>43831</v>
      </c>
      <c r="F188" s="1" t="s">
        <v>212</v>
      </c>
      <c r="G188" s="1" t="s">
        <v>894</v>
      </c>
      <c r="H188" s="1"/>
      <c r="I188" s="8" t="s">
        <v>431</v>
      </c>
      <c r="K188" s="13">
        <f t="shared" si="6"/>
        <v>2020</v>
      </c>
      <c r="L188" s="13">
        <f t="shared" si="7"/>
        <v>1</v>
      </c>
      <c r="M188" s="13">
        <f t="shared" si="8"/>
        <v>1</v>
      </c>
      <c r="N188" s="14">
        <v>2020</v>
      </c>
    </row>
    <row r="189" spans="1:14" x14ac:dyDescent="0.3">
      <c r="A189" s="1" t="s">
        <v>108</v>
      </c>
      <c r="B189" s="1" t="s">
        <v>430</v>
      </c>
      <c r="C189" s="1" t="s">
        <v>430</v>
      </c>
      <c r="D189" s="1" t="s">
        <v>430</v>
      </c>
      <c r="E189" s="5">
        <v>43831</v>
      </c>
      <c r="F189" s="1" t="s">
        <v>213</v>
      </c>
      <c r="G189" s="1" t="s">
        <v>894</v>
      </c>
      <c r="H189" s="1"/>
      <c r="I189" s="8" t="s">
        <v>431</v>
      </c>
      <c r="K189" s="13">
        <f t="shared" si="6"/>
        <v>2020</v>
      </c>
      <c r="L189" s="13">
        <f t="shared" si="7"/>
        <v>1</v>
      </c>
      <c r="M189" s="13">
        <f t="shared" si="8"/>
        <v>1</v>
      </c>
      <c r="N189" s="14">
        <v>2020</v>
      </c>
    </row>
    <row r="190" spans="1:14" x14ac:dyDescent="0.3">
      <c r="A190" s="1" t="s">
        <v>108</v>
      </c>
      <c r="B190" s="1" t="s">
        <v>430</v>
      </c>
      <c r="C190" s="1" t="s">
        <v>430</v>
      </c>
      <c r="D190" s="1" t="s">
        <v>430</v>
      </c>
      <c r="E190" s="5">
        <v>43831</v>
      </c>
      <c r="F190" s="1" t="s">
        <v>217</v>
      </c>
      <c r="G190" s="1" t="s">
        <v>894</v>
      </c>
      <c r="H190" s="1"/>
      <c r="I190" s="8" t="s">
        <v>431</v>
      </c>
      <c r="K190" s="13">
        <f t="shared" si="6"/>
        <v>2020</v>
      </c>
      <c r="L190" s="13">
        <f t="shared" si="7"/>
        <v>1</v>
      </c>
      <c r="M190" s="13">
        <f t="shared" si="8"/>
        <v>1</v>
      </c>
      <c r="N190" s="14">
        <v>2020</v>
      </c>
    </row>
    <row r="191" spans="1:14" x14ac:dyDescent="0.3">
      <c r="A191" s="1" t="s">
        <v>155</v>
      </c>
      <c r="B191" s="1" t="s">
        <v>432</v>
      </c>
      <c r="C191" s="1" t="s">
        <v>432</v>
      </c>
      <c r="D191" s="1" t="s">
        <v>432</v>
      </c>
      <c r="E191" s="5" t="s">
        <v>1</v>
      </c>
      <c r="F191" s="1" t="s">
        <v>212</v>
      </c>
      <c r="G191" s="1" t="s">
        <v>894</v>
      </c>
      <c r="H191" s="1"/>
      <c r="I191" s="1" t="s">
        <v>433</v>
      </c>
      <c r="K191" s="13" t="str">
        <f t="shared" si="6"/>
        <v>NA</v>
      </c>
      <c r="L191" s="13" t="str">
        <f t="shared" si="7"/>
        <v>NA</v>
      </c>
      <c r="M191" s="13" t="str">
        <f t="shared" si="8"/>
        <v>NA</v>
      </c>
      <c r="N191" s="14">
        <v>2020</v>
      </c>
    </row>
    <row r="192" spans="1:14" x14ac:dyDescent="0.3">
      <c r="A192" s="1" t="s">
        <v>155</v>
      </c>
      <c r="B192" s="1" t="s">
        <v>432</v>
      </c>
      <c r="C192" s="1" t="s">
        <v>432</v>
      </c>
      <c r="D192" s="1" t="s">
        <v>432</v>
      </c>
      <c r="E192" s="5" t="s">
        <v>1</v>
      </c>
      <c r="F192" s="1" t="s">
        <v>213</v>
      </c>
      <c r="G192" s="1" t="s">
        <v>894</v>
      </c>
      <c r="H192" s="1"/>
      <c r="I192" s="1" t="s">
        <v>433</v>
      </c>
      <c r="K192" s="13" t="str">
        <f t="shared" si="6"/>
        <v>NA</v>
      </c>
      <c r="L192" s="13" t="str">
        <f t="shared" si="7"/>
        <v>NA</v>
      </c>
      <c r="M192" s="13" t="str">
        <f t="shared" si="8"/>
        <v>NA</v>
      </c>
      <c r="N192" s="14">
        <v>2020</v>
      </c>
    </row>
    <row r="193" spans="1:14" x14ac:dyDescent="0.3">
      <c r="A193" s="1" t="s">
        <v>12</v>
      </c>
      <c r="B193" s="1" t="s">
        <v>434</v>
      </c>
      <c r="C193" s="1" t="s">
        <v>434</v>
      </c>
      <c r="D193" s="1" t="s">
        <v>434</v>
      </c>
      <c r="E193" s="5">
        <v>43831</v>
      </c>
      <c r="F193" s="1" t="s">
        <v>212</v>
      </c>
      <c r="G193" s="1" t="s">
        <v>894</v>
      </c>
      <c r="H193" s="1"/>
      <c r="I193" s="8" t="s">
        <v>435</v>
      </c>
      <c r="K193" s="13">
        <f t="shared" si="6"/>
        <v>2020</v>
      </c>
      <c r="L193" s="13">
        <f t="shared" si="7"/>
        <v>1</v>
      </c>
      <c r="M193" s="13">
        <f t="shared" si="8"/>
        <v>1</v>
      </c>
      <c r="N193" s="14">
        <v>2020</v>
      </c>
    </row>
    <row r="194" spans="1:14" x14ac:dyDescent="0.3">
      <c r="A194" s="1" t="s">
        <v>12</v>
      </c>
      <c r="B194" s="1" t="s">
        <v>434</v>
      </c>
      <c r="C194" s="1" t="s">
        <v>434</v>
      </c>
      <c r="D194" s="1" t="s">
        <v>434</v>
      </c>
      <c r="E194" s="5">
        <v>43831</v>
      </c>
      <c r="F194" s="1" t="s">
        <v>213</v>
      </c>
      <c r="G194" s="1" t="s">
        <v>894</v>
      </c>
      <c r="H194" s="1"/>
      <c r="I194" s="8" t="s">
        <v>435</v>
      </c>
      <c r="K194" s="13">
        <f t="shared" si="6"/>
        <v>2020</v>
      </c>
      <c r="L194" s="13">
        <f t="shared" si="7"/>
        <v>1</v>
      </c>
      <c r="M194" s="13">
        <f t="shared" si="8"/>
        <v>1</v>
      </c>
      <c r="N194" s="14">
        <v>2020</v>
      </c>
    </row>
    <row r="195" spans="1:14" x14ac:dyDescent="0.3">
      <c r="A195" s="1" t="s">
        <v>99</v>
      </c>
      <c r="B195" s="1" t="s">
        <v>436</v>
      </c>
      <c r="C195" s="1" t="s">
        <v>436</v>
      </c>
      <c r="D195" s="1" t="s">
        <v>436</v>
      </c>
      <c r="E195" s="5">
        <v>43831</v>
      </c>
      <c r="F195" s="1" t="s">
        <v>212</v>
      </c>
      <c r="G195" s="1" t="s">
        <v>894</v>
      </c>
      <c r="H195" s="1"/>
      <c r="I195" s="8" t="s">
        <v>437</v>
      </c>
      <c r="K195" s="13">
        <f t="shared" ref="K195:K258" si="9">IF($E195="NA","NA", YEAR($E195))</f>
        <v>2020</v>
      </c>
      <c r="L195" s="13">
        <f t="shared" ref="L195:L258" si="10">IF($E195="NA","NA", MONTH($E195))</f>
        <v>1</v>
      </c>
      <c r="M195" s="13">
        <f t="shared" ref="M195:M258" si="11">IF($E195="NA","NA", DAY($E195))</f>
        <v>1</v>
      </c>
      <c r="N195" s="14">
        <v>2020</v>
      </c>
    </row>
    <row r="196" spans="1:14" x14ac:dyDescent="0.3">
      <c r="A196" s="1" t="s">
        <v>99</v>
      </c>
      <c r="B196" s="1" t="s">
        <v>436</v>
      </c>
      <c r="C196" s="1" t="s">
        <v>436</v>
      </c>
      <c r="D196" s="1" t="s">
        <v>436</v>
      </c>
      <c r="E196" s="5">
        <v>43831</v>
      </c>
      <c r="F196" s="1" t="s">
        <v>213</v>
      </c>
      <c r="G196" s="1" t="s">
        <v>894</v>
      </c>
      <c r="H196" s="1"/>
      <c r="I196" s="8" t="s">
        <v>437</v>
      </c>
      <c r="K196" s="13">
        <f t="shared" si="9"/>
        <v>2020</v>
      </c>
      <c r="L196" s="13">
        <f t="shared" si="10"/>
        <v>1</v>
      </c>
      <c r="M196" s="13">
        <f t="shared" si="11"/>
        <v>1</v>
      </c>
      <c r="N196" s="14">
        <v>2020</v>
      </c>
    </row>
    <row r="197" spans="1:14" x14ac:dyDescent="0.3">
      <c r="A197" s="1" t="s">
        <v>99</v>
      </c>
      <c r="B197" s="1" t="s">
        <v>436</v>
      </c>
      <c r="C197" s="1" t="s">
        <v>436</v>
      </c>
      <c r="D197" s="1" t="s">
        <v>436</v>
      </c>
      <c r="E197" s="5">
        <v>43831</v>
      </c>
      <c r="F197" s="1" t="s">
        <v>217</v>
      </c>
      <c r="G197" s="1" t="s">
        <v>894</v>
      </c>
      <c r="H197" s="1"/>
      <c r="I197" s="8" t="s">
        <v>437</v>
      </c>
      <c r="J197" t="s">
        <v>438</v>
      </c>
      <c r="K197" s="13">
        <f t="shared" si="9"/>
        <v>2020</v>
      </c>
      <c r="L197" s="13">
        <f t="shared" si="10"/>
        <v>1</v>
      </c>
      <c r="M197" s="13">
        <f t="shared" si="11"/>
        <v>1</v>
      </c>
      <c r="N197" s="14">
        <v>2020</v>
      </c>
    </row>
    <row r="198" spans="1:14" x14ac:dyDescent="0.3">
      <c r="A198" s="1" t="s">
        <v>158</v>
      </c>
      <c r="B198" s="1" t="s">
        <v>439</v>
      </c>
      <c r="C198" s="1" t="s">
        <v>439</v>
      </c>
      <c r="D198" s="1" t="s">
        <v>439</v>
      </c>
      <c r="E198" s="5">
        <v>43831</v>
      </c>
      <c r="F198" s="1" t="s">
        <v>212</v>
      </c>
      <c r="G198" s="1" t="s">
        <v>894</v>
      </c>
      <c r="H198" s="1"/>
      <c r="I198" s="8" t="s">
        <v>440</v>
      </c>
      <c r="J198" s="1"/>
      <c r="K198" s="13">
        <f t="shared" si="9"/>
        <v>2020</v>
      </c>
      <c r="L198" s="13">
        <f t="shared" si="10"/>
        <v>1</v>
      </c>
      <c r="M198" s="13">
        <f t="shared" si="11"/>
        <v>1</v>
      </c>
      <c r="N198" s="14">
        <v>2020</v>
      </c>
    </row>
    <row r="199" spans="1:14" x14ac:dyDescent="0.3">
      <c r="A199" s="1" t="s">
        <v>158</v>
      </c>
      <c r="B199" s="1" t="s">
        <v>439</v>
      </c>
      <c r="C199" s="1" t="s">
        <v>439</v>
      </c>
      <c r="D199" s="1" t="s">
        <v>439</v>
      </c>
      <c r="E199" s="5">
        <v>43831</v>
      </c>
      <c r="F199" s="1" t="s">
        <v>213</v>
      </c>
      <c r="G199" s="1" t="s">
        <v>894</v>
      </c>
      <c r="H199" s="1"/>
      <c r="I199" s="8" t="s">
        <v>440</v>
      </c>
      <c r="J199" s="1" t="s">
        <v>441</v>
      </c>
      <c r="K199" s="13">
        <f t="shared" si="9"/>
        <v>2020</v>
      </c>
      <c r="L199" s="13">
        <f t="shared" si="10"/>
        <v>1</v>
      </c>
      <c r="M199" s="13">
        <f t="shared" si="11"/>
        <v>1</v>
      </c>
      <c r="N199" s="14">
        <v>2020</v>
      </c>
    </row>
    <row r="200" spans="1:14" x14ac:dyDescent="0.3">
      <c r="A200" s="1" t="s">
        <v>59</v>
      </c>
      <c r="B200" s="1" t="s">
        <v>442</v>
      </c>
      <c r="C200" s="1" t="s">
        <v>215</v>
      </c>
      <c r="D200" s="1" t="s">
        <v>442</v>
      </c>
      <c r="E200" s="5">
        <v>43831</v>
      </c>
      <c r="F200" s="1" t="s">
        <v>212</v>
      </c>
      <c r="G200" s="1" t="s">
        <v>894</v>
      </c>
      <c r="H200" s="1"/>
      <c r="I200" s="8" t="s">
        <v>216</v>
      </c>
      <c r="K200" s="13">
        <f t="shared" si="9"/>
        <v>2020</v>
      </c>
      <c r="L200" s="13">
        <f t="shared" si="10"/>
        <v>1</v>
      </c>
      <c r="M200" s="13">
        <f t="shared" si="11"/>
        <v>1</v>
      </c>
      <c r="N200" s="14">
        <v>2020</v>
      </c>
    </row>
    <row r="201" spans="1:14" x14ac:dyDescent="0.3">
      <c r="A201" s="1" t="s">
        <v>59</v>
      </c>
      <c r="B201" s="1" t="s">
        <v>442</v>
      </c>
      <c r="C201" s="1" t="s">
        <v>215</v>
      </c>
      <c r="D201" s="1" t="s">
        <v>442</v>
      </c>
      <c r="E201" s="5">
        <v>43831</v>
      </c>
      <c r="F201" s="1" t="s">
        <v>213</v>
      </c>
      <c r="G201" s="1" t="s">
        <v>894</v>
      </c>
      <c r="H201" s="1"/>
      <c r="I201" s="8" t="s">
        <v>216</v>
      </c>
      <c r="K201" s="13">
        <f t="shared" si="9"/>
        <v>2020</v>
      </c>
      <c r="L201" s="13">
        <f t="shared" si="10"/>
        <v>1</v>
      </c>
      <c r="M201" s="13">
        <f t="shared" si="11"/>
        <v>1</v>
      </c>
      <c r="N201" s="14">
        <v>2020</v>
      </c>
    </row>
    <row r="202" spans="1:14" x14ac:dyDescent="0.3">
      <c r="A202" s="1" t="s">
        <v>59</v>
      </c>
      <c r="B202" s="1" t="s">
        <v>442</v>
      </c>
      <c r="C202" s="1" t="s">
        <v>215</v>
      </c>
      <c r="D202" s="1" t="s">
        <v>442</v>
      </c>
      <c r="E202" s="5">
        <v>43831</v>
      </c>
      <c r="F202" s="1" t="s">
        <v>217</v>
      </c>
      <c r="G202" s="1" t="s">
        <v>894</v>
      </c>
      <c r="H202" s="1"/>
      <c r="I202" s="8" t="s">
        <v>216</v>
      </c>
      <c r="K202" s="13">
        <f t="shared" si="9"/>
        <v>2020</v>
      </c>
      <c r="L202" s="13">
        <f t="shared" si="10"/>
        <v>1</v>
      </c>
      <c r="M202" s="13">
        <f t="shared" si="11"/>
        <v>1</v>
      </c>
      <c r="N202" s="14">
        <v>2020</v>
      </c>
    </row>
    <row r="203" spans="1:14" x14ac:dyDescent="0.3">
      <c r="A203" s="1" t="s">
        <v>115</v>
      </c>
      <c r="B203" s="1" t="s">
        <v>445</v>
      </c>
      <c r="C203" s="1" t="s">
        <v>445</v>
      </c>
      <c r="D203" s="1" t="s">
        <v>445</v>
      </c>
      <c r="E203" s="5">
        <v>43831</v>
      </c>
      <c r="F203" s="1" t="s">
        <v>212</v>
      </c>
      <c r="G203" s="1" t="s">
        <v>894</v>
      </c>
      <c r="H203" s="1"/>
      <c r="I203" s="8" t="s">
        <v>446</v>
      </c>
      <c r="J203" t="s">
        <v>447</v>
      </c>
      <c r="K203" s="13">
        <f t="shared" si="9"/>
        <v>2020</v>
      </c>
      <c r="L203" s="13">
        <f t="shared" si="10"/>
        <v>1</v>
      </c>
      <c r="M203" s="13">
        <f t="shared" si="11"/>
        <v>1</v>
      </c>
      <c r="N203" s="14">
        <v>2020</v>
      </c>
    </row>
    <row r="204" spans="1:14" x14ac:dyDescent="0.3">
      <c r="A204" s="1" t="s">
        <v>115</v>
      </c>
      <c r="B204" s="1" t="s">
        <v>445</v>
      </c>
      <c r="C204" s="1" t="s">
        <v>445</v>
      </c>
      <c r="D204" s="1" t="s">
        <v>445</v>
      </c>
      <c r="E204" s="5">
        <v>43831</v>
      </c>
      <c r="F204" s="1" t="s">
        <v>213</v>
      </c>
      <c r="G204" s="1" t="s">
        <v>894</v>
      </c>
      <c r="H204" s="1"/>
      <c r="I204" s="8" t="s">
        <v>446</v>
      </c>
      <c r="K204" s="13">
        <f t="shared" si="9"/>
        <v>2020</v>
      </c>
      <c r="L204" s="13">
        <f t="shared" si="10"/>
        <v>1</v>
      </c>
      <c r="M204" s="13">
        <f t="shared" si="11"/>
        <v>1</v>
      </c>
      <c r="N204" s="14">
        <v>2020</v>
      </c>
    </row>
    <row r="205" spans="1:14" x14ac:dyDescent="0.3">
      <c r="A205" s="1" t="s">
        <v>101</v>
      </c>
      <c r="B205" s="1" t="s">
        <v>448</v>
      </c>
      <c r="C205" s="1" t="s">
        <v>448</v>
      </c>
      <c r="D205" s="1" t="s">
        <v>448</v>
      </c>
      <c r="E205" s="5">
        <v>43831</v>
      </c>
      <c r="F205" s="1" t="s">
        <v>212</v>
      </c>
      <c r="G205" s="1" t="s">
        <v>894</v>
      </c>
      <c r="H205" s="1"/>
      <c r="I205" s="8" t="s">
        <v>449</v>
      </c>
      <c r="K205" s="13">
        <f t="shared" si="9"/>
        <v>2020</v>
      </c>
      <c r="L205" s="13">
        <f t="shared" si="10"/>
        <v>1</v>
      </c>
      <c r="M205" s="13">
        <f t="shared" si="11"/>
        <v>1</v>
      </c>
      <c r="N205" s="14">
        <v>2020</v>
      </c>
    </row>
    <row r="206" spans="1:14" x14ac:dyDescent="0.3">
      <c r="A206" s="1" t="s">
        <v>101</v>
      </c>
      <c r="B206" s="1" t="s">
        <v>448</v>
      </c>
      <c r="C206" s="1" t="s">
        <v>448</v>
      </c>
      <c r="D206" s="1" t="s">
        <v>448</v>
      </c>
      <c r="E206" s="5">
        <v>43831</v>
      </c>
      <c r="F206" s="1" t="s">
        <v>213</v>
      </c>
      <c r="G206" s="1" t="s">
        <v>894</v>
      </c>
      <c r="H206" s="1"/>
      <c r="I206" s="8" t="s">
        <v>449</v>
      </c>
      <c r="K206" s="13">
        <f t="shared" si="9"/>
        <v>2020</v>
      </c>
      <c r="L206" s="13">
        <f t="shared" si="10"/>
        <v>1</v>
      </c>
      <c r="M206" s="13">
        <f t="shared" si="11"/>
        <v>1</v>
      </c>
      <c r="N206" s="14">
        <v>2020</v>
      </c>
    </row>
    <row r="207" spans="1:14" x14ac:dyDescent="0.3">
      <c r="A207" s="1" t="s">
        <v>84</v>
      </c>
      <c r="B207" s="1" t="s">
        <v>451</v>
      </c>
      <c r="C207" s="1" t="s">
        <v>451</v>
      </c>
      <c r="D207" s="1" t="s">
        <v>451</v>
      </c>
      <c r="E207" s="5" t="s">
        <v>1</v>
      </c>
      <c r="F207" s="1" t="s">
        <v>212</v>
      </c>
      <c r="G207" s="1" t="s">
        <v>894</v>
      </c>
      <c r="H207" s="1"/>
      <c r="I207" s="8"/>
      <c r="J207" s="1"/>
      <c r="K207" s="13" t="str">
        <f t="shared" si="9"/>
        <v>NA</v>
      </c>
      <c r="L207" s="13" t="str">
        <f t="shared" si="10"/>
        <v>NA</v>
      </c>
      <c r="M207" s="13" t="str">
        <f t="shared" si="11"/>
        <v>NA</v>
      </c>
      <c r="N207" s="14">
        <v>2020</v>
      </c>
    </row>
    <row r="208" spans="1:14" x14ac:dyDescent="0.3">
      <c r="A208" s="1" t="s">
        <v>84</v>
      </c>
      <c r="B208" s="1" t="s">
        <v>451</v>
      </c>
      <c r="C208" s="1" t="s">
        <v>451</v>
      </c>
      <c r="D208" s="1" t="s">
        <v>451</v>
      </c>
      <c r="E208" s="5" t="s">
        <v>1</v>
      </c>
      <c r="F208" s="1" t="s">
        <v>213</v>
      </c>
      <c r="G208" s="1" t="s">
        <v>894</v>
      </c>
      <c r="H208" s="1"/>
      <c r="I208" s="8"/>
      <c r="K208" s="13" t="str">
        <f t="shared" si="9"/>
        <v>NA</v>
      </c>
      <c r="L208" s="13" t="str">
        <f t="shared" si="10"/>
        <v>NA</v>
      </c>
      <c r="M208" s="13" t="str">
        <f t="shared" si="11"/>
        <v>NA</v>
      </c>
      <c r="N208" s="14">
        <v>2020</v>
      </c>
    </row>
    <row r="209" spans="1:14" x14ac:dyDescent="0.3">
      <c r="A209" s="1" t="s">
        <v>11</v>
      </c>
      <c r="B209" s="1" t="s">
        <v>453</v>
      </c>
      <c r="C209" s="1" t="s">
        <v>453</v>
      </c>
      <c r="D209" s="1" t="s">
        <v>453</v>
      </c>
      <c r="E209" s="5">
        <v>43320</v>
      </c>
      <c r="F209" s="1" t="s">
        <v>212</v>
      </c>
      <c r="G209" s="1" t="s">
        <v>894</v>
      </c>
      <c r="H209" s="1"/>
      <c r="I209" s="8" t="s">
        <v>452</v>
      </c>
      <c r="K209" s="13">
        <f t="shared" si="9"/>
        <v>2018</v>
      </c>
      <c r="L209" s="13">
        <f t="shared" si="10"/>
        <v>8</v>
      </c>
      <c r="M209" s="13">
        <f t="shared" si="11"/>
        <v>8</v>
      </c>
      <c r="N209" s="14">
        <v>2020</v>
      </c>
    </row>
    <row r="210" spans="1:14" x14ac:dyDescent="0.3">
      <c r="A210" s="1" t="s">
        <v>11</v>
      </c>
      <c r="B210" s="1" t="s">
        <v>453</v>
      </c>
      <c r="C210" s="1" t="s">
        <v>453</v>
      </c>
      <c r="D210" s="1" t="s">
        <v>453</v>
      </c>
      <c r="E210" s="5">
        <v>43320</v>
      </c>
      <c r="F210" s="1" t="s">
        <v>213</v>
      </c>
      <c r="G210" s="1" t="s">
        <v>894</v>
      </c>
      <c r="H210" s="1"/>
      <c r="I210" s="8" t="s">
        <v>452</v>
      </c>
      <c r="K210" s="13">
        <f t="shared" si="9"/>
        <v>2018</v>
      </c>
      <c r="L210" s="13">
        <f t="shared" si="10"/>
        <v>8</v>
      </c>
      <c r="M210" s="13">
        <f t="shared" si="11"/>
        <v>8</v>
      </c>
      <c r="N210" s="14">
        <v>2020</v>
      </c>
    </row>
    <row r="211" spans="1:14" x14ac:dyDescent="0.3">
      <c r="A211" s="1" t="s">
        <v>133</v>
      </c>
      <c r="B211" s="1" t="s">
        <v>454</v>
      </c>
      <c r="C211" s="1" t="s">
        <v>228</v>
      </c>
      <c r="D211" s="1" t="s">
        <v>454</v>
      </c>
      <c r="E211" s="5">
        <v>43831</v>
      </c>
      <c r="F211" s="1" t="s">
        <v>212</v>
      </c>
      <c r="G211" s="1" t="s">
        <v>894</v>
      </c>
      <c r="H211" s="1"/>
      <c r="I211" s="8" t="s">
        <v>455</v>
      </c>
      <c r="J211" t="s">
        <v>456</v>
      </c>
      <c r="K211" s="13">
        <f t="shared" si="9"/>
        <v>2020</v>
      </c>
      <c r="L211" s="13">
        <f t="shared" si="10"/>
        <v>1</v>
      </c>
      <c r="M211" s="13">
        <f t="shared" si="11"/>
        <v>1</v>
      </c>
      <c r="N211" s="14">
        <v>2020</v>
      </c>
    </row>
    <row r="212" spans="1:14" x14ac:dyDescent="0.3">
      <c r="A212" s="1" t="s">
        <v>133</v>
      </c>
      <c r="B212" s="1" t="s">
        <v>454</v>
      </c>
      <c r="C212" s="1" t="s">
        <v>228</v>
      </c>
      <c r="D212" s="1" t="s">
        <v>454</v>
      </c>
      <c r="E212" s="5">
        <v>43831</v>
      </c>
      <c r="F212" s="1" t="s">
        <v>213</v>
      </c>
      <c r="G212" s="1" t="s">
        <v>894</v>
      </c>
      <c r="H212" s="1"/>
      <c r="I212" s="8" t="s">
        <v>455</v>
      </c>
      <c r="J212" t="s">
        <v>456</v>
      </c>
      <c r="K212" s="13">
        <f t="shared" si="9"/>
        <v>2020</v>
      </c>
      <c r="L212" s="13">
        <f t="shared" si="10"/>
        <v>1</v>
      </c>
      <c r="M212" s="13">
        <f t="shared" si="11"/>
        <v>1</v>
      </c>
      <c r="N212" s="14">
        <v>2020</v>
      </c>
    </row>
    <row r="213" spans="1:14" x14ac:dyDescent="0.3">
      <c r="A213" s="1" t="s">
        <v>133</v>
      </c>
      <c r="B213" s="1" t="s">
        <v>454</v>
      </c>
      <c r="C213" s="1" t="s">
        <v>228</v>
      </c>
      <c r="D213" s="1" t="s">
        <v>454</v>
      </c>
      <c r="E213" s="5">
        <v>43831</v>
      </c>
      <c r="F213" s="1" t="s">
        <v>217</v>
      </c>
      <c r="G213" s="1" t="s">
        <v>894</v>
      </c>
      <c r="H213" s="1"/>
      <c r="I213" s="8" t="s">
        <v>455</v>
      </c>
      <c r="J213" t="s">
        <v>336</v>
      </c>
      <c r="K213" s="13">
        <f t="shared" si="9"/>
        <v>2020</v>
      </c>
      <c r="L213" s="13">
        <f t="shared" si="10"/>
        <v>1</v>
      </c>
      <c r="M213" s="13">
        <f t="shared" si="11"/>
        <v>1</v>
      </c>
      <c r="N213" s="14">
        <v>2020</v>
      </c>
    </row>
    <row r="214" spans="1:14" x14ac:dyDescent="0.3">
      <c r="A214" s="1" t="s">
        <v>121</v>
      </c>
      <c r="B214" s="1" t="s">
        <v>460</v>
      </c>
      <c r="C214" s="1" t="s">
        <v>460</v>
      </c>
      <c r="D214" s="1" t="s">
        <v>460</v>
      </c>
      <c r="E214" s="5">
        <v>43466</v>
      </c>
      <c r="F214" s="1" t="s">
        <v>212</v>
      </c>
      <c r="G214" s="1" t="s">
        <v>894</v>
      </c>
      <c r="H214" s="1"/>
      <c r="I214" s="8" t="s">
        <v>461</v>
      </c>
      <c r="K214" s="13">
        <f t="shared" si="9"/>
        <v>2019</v>
      </c>
      <c r="L214" s="13">
        <f t="shared" si="10"/>
        <v>1</v>
      </c>
      <c r="M214" s="13">
        <f t="shared" si="11"/>
        <v>1</v>
      </c>
      <c r="N214" s="14">
        <v>2020</v>
      </c>
    </row>
    <row r="215" spans="1:14" x14ac:dyDescent="0.3">
      <c r="A215" s="1" t="s">
        <v>121</v>
      </c>
      <c r="B215" s="1" t="s">
        <v>460</v>
      </c>
      <c r="C215" s="1" t="s">
        <v>460</v>
      </c>
      <c r="D215" s="1" t="s">
        <v>460</v>
      </c>
      <c r="E215" s="5">
        <v>43466</v>
      </c>
      <c r="F215" s="1" t="s">
        <v>213</v>
      </c>
      <c r="G215" s="1" t="s">
        <v>894</v>
      </c>
      <c r="H215" s="1"/>
      <c r="I215" s="8" t="s">
        <v>461</v>
      </c>
      <c r="K215" s="13">
        <f t="shared" si="9"/>
        <v>2019</v>
      </c>
      <c r="L215" s="13">
        <f t="shared" si="10"/>
        <v>1</v>
      </c>
      <c r="M215" s="13">
        <f t="shared" si="11"/>
        <v>1</v>
      </c>
      <c r="N215" s="14">
        <v>2020</v>
      </c>
    </row>
    <row r="216" spans="1:14" x14ac:dyDescent="0.3">
      <c r="A216" s="1" t="s">
        <v>94</v>
      </c>
      <c r="B216" s="1" t="s">
        <v>462</v>
      </c>
      <c r="C216" s="1" t="s">
        <v>462</v>
      </c>
      <c r="D216" s="1" t="s">
        <v>462</v>
      </c>
      <c r="E216" s="5">
        <v>43221</v>
      </c>
      <c r="F216" s="1" t="s">
        <v>212</v>
      </c>
      <c r="G216" s="1" t="s">
        <v>894</v>
      </c>
      <c r="H216" s="1"/>
      <c r="I216" s="8" t="s">
        <v>463</v>
      </c>
      <c r="K216" s="13">
        <f t="shared" si="9"/>
        <v>2018</v>
      </c>
      <c r="L216" s="13">
        <f t="shared" si="10"/>
        <v>5</v>
      </c>
      <c r="M216" s="13">
        <f t="shared" si="11"/>
        <v>1</v>
      </c>
      <c r="N216" s="14">
        <v>2020</v>
      </c>
    </row>
    <row r="217" spans="1:14" x14ac:dyDescent="0.3">
      <c r="A217" s="1" t="s">
        <v>94</v>
      </c>
      <c r="B217" s="1" t="s">
        <v>462</v>
      </c>
      <c r="C217" s="1" t="s">
        <v>462</v>
      </c>
      <c r="D217" s="1" t="s">
        <v>462</v>
      </c>
      <c r="E217" s="5">
        <v>43221</v>
      </c>
      <c r="F217" s="1" t="s">
        <v>213</v>
      </c>
      <c r="G217" s="1" t="s">
        <v>894</v>
      </c>
      <c r="H217" s="1"/>
      <c r="I217" s="8" t="s">
        <v>463</v>
      </c>
      <c r="K217" s="13">
        <f t="shared" si="9"/>
        <v>2018</v>
      </c>
      <c r="L217" s="13">
        <f t="shared" si="10"/>
        <v>5</v>
      </c>
      <c r="M217" s="13">
        <f t="shared" si="11"/>
        <v>1</v>
      </c>
      <c r="N217" s="14">
        <v>2020</v>
      </c>
    </row>
    <row r="218" spans="1:14" x14ac:dyDescent="0.3">
      <c r="A218" s="1" t="s">
        <v>69</v>
      </c>
      <c r="B218" s="1" t="s">
        <v>464</v>
      </c>
      <c r="C218" s="1" t="s">
        <v>464</v>
      </c>
      <c r="D218" s="1" t="s">
        <v>464</v>
      </c>
      <c r="E218" s="5">
        <v>43891</v>
      </c>
      <c r="F218" s="1" t="s">
        <v>212</v>
      </c>
      <c r="G218" s="1" t="s">
        <v>894</v>
      </c>
      <c r="H218" s="1"/>
      <c r="I218" s="8" t="s">
        <v>465</v>
      </c>
      <c r="J218" t="s">
        <v>466</v>
      </c>
      <c r="K218" s="13">
        <f t="shared" si="9"/>
        <v>2020</v>
      </c>
      <c r="L218" s="13">
        <f t="shared" si="10"/>
        <v>3</v>
      </c>
      <c r="M218" s="13">
        <f t="shared" si="11"/>
        <v>1</v>
      </c>
      <c r="N218" s="14">
        <v>2020</v>
      </c>
    </row>
    <row r="219" spans="1:14" x14ac:dyDescent="0.3">
      <c r="A219" s="1" t="s">
        <v>69</v>
      </c>
      <c r="B219" s="1" t="s">
        <v>464</v>
      </c>
      <c r="C219" s="1" t="s">
        <v>464</v>
      </c>
      <c r="D219" s="1" t="s">
        <v>464</v>
      </c>
      <c r="E219" s="5">
        <v>43891</v>
      </c>
      <c r="F219" s="1" t="s">
        <v>213</v>
      </c>
      <c r="G219" s="1" t="s">
        <v>894</v>
      </c>
      <c r="H219" s="1"/>
      <c r="I219" s="8" t="s">
        <v>465</v>
      </c>
      <c r="J219" t="s">
        <v>466</v>
      </c>
      <c r="K219" s="13">
        <f t="shared" si="9"/>
        <v>2020</v>
      </c>
      <c r="L219" s="13">
        <f t="shared" si="10"/>
        <v>3</v>
      </c>
      <c r="M219" s="13">
        <f t="shared" si="11"/>
        <v>1</v>
      </c>
      <c r="N219" s="14">
        <v>2020</v>
      </c>
    </row>
    <row r="220" spans="1:14" x14ac:dyDescent="0.3">
      <c r="A220" s="1" t="s">
        <v>69</v>
      </c>
      <c r="B220" s="1" t="s">
        <v>464</v>
      </c>
      <c r="C220" s="1" t="s">
        <v>464</v>
      </c>
      <c r="D220" s="1" t="s">
        <v>464</v>
      </c>
      <c r="E220" s="5">
        <v>43891</v>
      </c>
      <c r="F220" s="1" t="s">
        <v>217</v>
      </c>
      <c r="G220" s="1" t="s">
        <v>894</v>
      </c>
      <c r="H220" s="1"/>
      <c r="I220" s="8" t="s">
        <v>465</v>
      </c>
      <c r="J220" t="s">
        <v>466</v>
      </c>
      <c r="K220" s="13">
        <f t="shared" si="9"/>
        <v>2020</v>
      </c>
      <c r="L220" s="13">
        <f t="shared" si="10"/>
        <v>3</v>
      </c>
      <c r="M220" s="13">
        <f t="shared" si="11"/>
        <v>1</v>
      </c>
      <c r="N220" s="14">
        <v>2020</v>
      </c>
    </row>
    <row r="221" spans="1:14" x14ac:dyDescent="0.3">
      <c r="A221" s="1" t="s">
        <v>166</v>
      </c>
      <c r="B221" s="1" t="s">
        <v>468</v>
      </c>
      <c r="C221" s="1" t="s">
        <v>468</v>
      </c>
      <c r="D221" s="1" t="s">
        <v>468</v>
      </c>
      <c r="E221" s="5">
        <v>43831</v>
      </c>
      <c r="F221" s="1" t="s">
        <v>212</v>
      </c>
      <c r="G221" s="1" t="s">
        <v>894</v>
      </c>
      <c r="H221" s="1"/>
      <c r="I221" s="8" t="s">
        <v>470</v>
      </c>
      <c r="J221" t="s">
        <v>469</v>
      </c>
      <c r="K221" s="13">
        <f t="shared" si="9"/>
        <v>2020</v>
      </c>
      <c r="L221" s="13">
        <f t="shared" si="10"/>
        <v>1</v>
      </c>
      <c r="M221" s="13">
        <f t="shared" si="11"/>
        <v>1</v>
      </c>
      <c r="N221" s="14">
        <v>2020</v>
      </c>
    </row>
    <row r="222" spans="1:14" x14ac:dyDescent="0.3">
      <c r="A222" s="1" t="s">
        <v>166</v>
      </c>
      <c r="B222" s="1" t="s">
        <v>468</v>
      </c>
      <c r="C222" s="1" t="s">
        <v>468</v>
      </c>
      <c r="D222" s="1" t="s">
        <v>468</v>
      </c>
      <c r="E222" s="5">
        <v>43831</v>
      </c>
      <c r="F222" s="1" t="s">
        <v>213</v>
      </c>
      <c r="G222" s="1" t="s">
        <v>894</v>
      </c>
      <c r="H222" s="1"/>
      <c r="I222" s="8" t="s">
        <v>470</v>
      </c>
      <c r="K222" s="13">
        <f t="shared" si="9"/>
        <v>2020</v>
      </c>
      <c r="L222" s="13">
        <f t="shared" si="10"/>
        <v>1</v>
      </c>
      <c r="M222" s="13">
        <f t="shared" si="11"/>
        <v>1</v>
      </c>
      <c r="N222" s="14">
        <v>2020</v>
      </c>
    </row>
    <row r="223" spans="1:14" x14ac:dyDescent="0.3">
      <c r="A223" s="1" t="s">
        <v>68</v>
      </c>
      <c r="B223" s="1" t="s">
        <v>471</v>
      </c>
      <c r="C223" s="1" t="s">
        <v>471</v>
      </c>
      <c r="D223" s="1" t="s">
        <v>471</v>
      </c>
      <c r="E223" s="5">
        <v>43831</v>
      </c>
      <c r="F223" s="1" t="s">
        <v>212</v>
      </c>
      <c r="G223" s="1" t="s">
        <v>894</v>
      </c>
      <c r="H223" s="1"/>
      <c r="I223" s="8" t="s">
        <v>472</v>
      </c>
      <c r="K223" s="13">
        <f t="shared" si="9"/>
        <v>2020</v>
      </c>
      <c r="L223" s="13">
        <f t="shared" si="10"/>
        <v>1</v>
      </c>
      <c r="M223" s="13">
        <f t="shared" si="11"/>
        <v>1</v>
      </c>
      <c r="N223" s="14">
        <v>2020</v>
      </c>
    </row>
    <row r="224" spans="1:14" x14ac:dyDescent="0.3">
      <c r="A224" s="1" t="s">
        <v>68</v>
      </c>
      <c r="B224" s="1" t="s">
        <v>471</v>
      </c>
      <c r="C224" s="1" t="s">
        <v>471</v>
      </c>
      <c r="D224" s="1" t="s">
        <v>471</v>
      </c>
      <c r="E224" s="5">
        <v>43831</v>
      </c>
      <c r="F224" s="1" t="s">
        <v>213</v>
      </c>
      <c r="G224" s="1" t="s">
        <v>894</v>
      </c>
      <c r="H224" s="1"/>
      <c r="I224" s="8" t="s">
        <v>472</v>
      </c>
      <c r="K224" s="13">
        <f t="shared" si="9"/>
        <v>2020</v>
      </c>
      <c r="L224" s="13">
        <f t="shared" si="10"/>
        <v>1</v>
      </c>
      <c r="M224" s="13">
        <f t="shared" si="11"/>
        <v>1</v>
      </c>
      <c r="N224" s="14">
        <v>2020</v>
      </c>
    </row>
    <row r="225" spans="1:14" x14ac:dyDescent="0.3">
      <c r="A225" s="1" t="s">
        <v>68</v>
      </c>
      <c r="B225" s="1" t="s">
        <v>471</v>
      </c>
      <c r="C225" s="1" t="s">
        <v>471</v>
      </c>
      <c r="D225" s="1" t="s">
        <v>471</v>
      </c>
      <c r="E225" s="5">
        <v>43831</v>
      </c>
      <c r="F225" s="1" t="s">
        <v>217</v>
      </c>
      <c r="G225" s="1" t="s">
        <v>894</v>
      </c>
      <c r="H225" s="1"/>
      <c r="I225" s="8" t="s">
        <v>472</v>
      </c>
      <c r="K225" s="13">
        <f t="shared" si="9"/>
        <v>2020</v>
      </c>
      <c r="L225" s="13">
        <f t="shared" si="10"/>
        <v>1</v>
      </c>
      <c r="M225" s="13">
        <f t="shared" si="11"/>
        <v>1</v>
      </c>
      <c r="N225" s="14">
        <v>2020</v>
      </c>
    </row>
    <row r="226" spans="1:14" x14ac:dyDescent="0.3">
      <c r="A226" s="1" t="s">
        <v>81</v>
      </c>
      <c r="B226" s="1" t="s">
        <v>474</v>
      </c>
      <c r="C226" s="1" t="s">
        <v>474</v>
      </c>
      <c r="D226" s="1" t="s">
        <v>474</v>
      </c>
      <c r="E226" s="5">
        <v>43132</v>
      </c>
      <c r="F226" s="1" t="s">
        <v>212</v>
      </c>
      <c r="G226" s="1" t="s">
        <v>894</v>
      </c>
      <c r="H226" s="1"/>
      <c r="I226" s="8" t="s">
        <v>577</v>
      </c>
      <c r="J226" t="s">
        <v>475</v>
      </c>
      <c r="K226" s="13">
        <f t="shared" si="9"/>
        <v>2018</v>
      </c>
      <c r="L226" s="13">
        <f t="shared" si="10"/>
        <v>2</v>
      </c>
      <c r="M226" s="13">
        <f t="shared" si="11"/>
        <v>1</v>
      </c>
      <c r="N226" s="14">
        <v>2020</v>
      </c>
    </row>
    <row r="227" spans="1:14" x14ac:dyDescent="0.3">
      <c r="A227" s="1" t="s">
        <v>81</v>
      </c>
      <c r="B227" s="1" t="s">
        <v>474</v>
      </c>
      <c r="C227" s="1" t="s">
        <v>474</v>
      </c>
      <c r="D227" s="1" t="s">
        <v>474</v>
      </c>
      <c r="E227" s="5">
        <v>43132</v>
      </c>
      <c r="F227" s="1" t="s">
        <v>213</v>
      </c>
      <c r="G227" s="1" t="s">
        <v>894</v>
      </c>
      <c r="H227" s="1"/>
      <c r="I227" s="8" t="s">
        <v>577</v>
      </c>
      <c r="J227" t="s">
        <v>475</v>
      </c>
      <c r="K227" s="13">
        <f t="shared" si="9"/>
        <v>2018</v>
      </c>
      <c r="L227" s="13">
        <f t="shared" si="10"/>
        <v>2</v>
      </c>
      <c r="M227" s="13">
        <f t="shared" si="11"/>
        <v>1</v>
      </c>
      <c r="N227" s="14">
        <v>2020</v>
      </c>
    </row>
    <row r="228" spans="1:14" x14ac:dyDescent="0.3">
      <c r="A228" s="1" t="s">
        <v>86</v>
      </c>
      <c r="B228" s="1" t="s">
        <v>476</v>
      </c>
      <c r="C228" s="1" t="s">
        <v>476</v>
      </c>
      <c r="D228" s="1" t="s">
        <v>476</v>
      </c>
      <c r="E228" s="5">
        <v>43009</v>
      </c>
      <c r="F228" s="1" t="s">
        <v>212</v>
      </c>
      <c r="G228" s="1" t="s">
        <v>894</v>
      </c>
      <c r="H228" s="1"/>
      <c r="I228" s="8" t="s">
        <v>477</v>
      </c>
      <c r="K228" s="13">
        <f t="shared" si="9"/>
        <v>2017</v>
      </c>
      <c r="L228" s="13">
        <f t="shared" si="10"/>
        <v>10</v>
      </c>
      <c r="M228" s="13">
        <f t="shared" si="11"/>
        <v>1</v>
      </c>
      <c r="N228" s="14">
        <v>2020</v>
      </c>
    </row>
    <row r="229" spans="1:14" x14ac:dyDescent="0.3">
      <c r="A229" s="1" t="s">
        <v>86</v>
      </c>
      <c r="B229" s="1" t="s">
        <v>476</v>
      </c>
      <c r="C229" s="1" t="s">
        <v>476</v>
      </c>
      <c r="D229" s="1" t="s">
        <v>476</v>
      </c>
      <c r="E229" s="5">
        <v>43009</v>
      </c>
      <c r="F229" s="1" t="s">
        <v>213</v>
      </c>
      <c r="G229" s="1" t="s">
        <v>894</v>
      </c>
      <c r="H229" s="1"/>
      <c r="I229" s="8" t="s">
        <v>477</v>
      </c>
      <c r="K229" s="13">
        <f t="shared" si="9"/>
        <v>2017</v>
      </c>
      <c r="L229" s="13">
        <f t="shared" si="10"/>
        <v>10</v>
      </c>
      <c r="M229" s="13">
        <f t="shared" si="11"/>
        <v>1</v>
      </c>
      <c r="N229" s="14">
        <v>2020</v>
      </c>
    </row>
    <row r="230" spans="1:14" x14ac:dyDescent="0.3">
      <c r="A230" s="1" t="s">
        <v>86</v>
      </c>
      <c r="B230" s="1" t="s">
        <v>476</v>
      </c>
      <c r="C230" s="1" t="s">
        <v>476</v>
      </c>
      <c r="D230" s="1" t="s">
        <v>476</v>
      </c>
      <c r="E230" s="5">
        <v>43009</v>
      </c>
      <c r="F230" s="1" t="s">
        <v>217</v>
      </c>
      <c r="G230" s="1" t="s">
        <v>894</v>
      </c>
      <c r="H230" s="1"/>
      <c r="I230" s="8" t="s">
        <v>477</v>
      </c>
      <c r="K230" s="13">
        <f t="shared" si="9"/>
        <v>2017</v>
      </c>
      <c r="L230" s="13">
        <f t="shared" si="10"/>
        <v>10</v>
      </c>
      <c r="M230" s="13">
        <f t="shared" si="11"/>
        <v>1</v>
      </c>
      <c r="N230" s="14">
        <v>2020</v>
      </c>
    </row>
    <row r="231" spans="1:14" x14ac:dyDescent="0.3">
      <c r="A231" s="1" t="s">
        <v>96</v>
      </c>
      <c r="B231" s="1" t="s">
        <v>478</v>
      </c>
      <c r="C231" s="1" t="s">
        <v>478</v>
      </c>
      <c r="D231" s="1" t="s">
        <v>478</v>
      </c>
      <c r="E231" s="5">
        <v>42801</v>
      </c>
      <c r="F231" s="1" t="s">
        <v>212</v>
      </c>
      <c r="G231" s="1" t="s">
        <v>894</v>
      </c>
      <c r="H231" s="1"/>
      <c r="I231" s="8" t="s">
        <v>479</v>
      </c>
      <c r="J231" t="s">
        <v>480</v>
      </c>
      <c r="K231" s="13">
        <f t="shared" si="9"/>
        <v>2017</v>
      </c>
      <c r="L231" s="13">
        <f t="shared" si="10"/>
        <v>3</v>
      </c>
      <c r="M231" s="13">
        <f t="shared" si="11"/>
        <v>7</v>
      </c>
      <c r="N231" s="14">
        <v>2020</v>
      </c>
    </row>
    <row r="232" spans="1:14" x14ac:dyDescent="0.3">
      <c r="A232" s="1" t="s">
        <v>96</v>
      </c>
      <c r="B232" s="1" t="s">
        <v>478</v>
      </c>
      <c r="C232" s="1" t="s">
        <v>478</v>
      </c>
      <c r="D232" s="1" t="s">
        <v>478</v>
      </c>
      <c r="E232" s="5">
        <v>42801</v>
      </c>
      <c r="F232" s="1" t="s">
        <v>213</v>
      </c>
      <c r="G232" s="1" t="s">
        <v>894</v>
      </c>
      <c r="H232" s="1"/>
      <c r="I232" s="8" t="s">
        <v>479</v>
      </c>
      <c r="J232" t="s">
        <v>480</v>
      </c>
      <c r="K232" s="13">
        <f t="shared" si="9"/>
        <v>2017</v>
      </c>
      <c r="L232" s="13">
        <f t="shared" si="10"/>
        <v>3</v>
      </c>
      <c r="M232" s="13">
        <f t="shared" si="11"/>
        <v>7</v>
      </c>
      <c r="N232" s="14">
        <v>2020</v>
      </c>
    </row>
    <row r="233" spans="1:14" x14ac:dyDescent="0.3">
      <c r="A233" s="1" t="s">
        <v>6</v>
      </c>
      <c r="B233" s="1" t="s">
        <v>482</v>
      </c>
      <c r="C233" s="1" t="s">
        <v>482</v>
      </c>
      <c r="D233" s="1" t="s">
        <v>482</v>
      </c>
      <c r="E233" s="5">
        <v>43739</v>
      </c>
      <c r="F233" s="1" t="s">
        <v>212</v>
      </c>
      <c r="G233" s="1" t="s">
        <v>894</v>
      </c>
      <c r="H233" s="1"/>
      <c r="I233" s="8" t="s">
        <v>483</v>
      </c>
      <c r="K233" s="13">
        <f t="shared" si="9"/>
        <v>2019</v>
      </c>
      <c r="L233" s="13">
        <f t="shared" si="10"/>
        <v>10</v>
      </c>
      <c r="M233" s="13">
        <f t="shared" si="11"/>
        <v>1</v>
      </c>
      <c r="N233" s="14">
        <v>2020</v>
      </c>
    </row>
    <row r="234" spans="1:14" x14ac:dyDescent="0.3">
      <c r="A234" s="1" t="s">
        <v>6</v>
      </c>
      <c r="B234" s="1" t="s">
        <v>482</v>
      </c>
      <c r="C234" s="1" t="s">
        <v>482</v>
      </c>
      <c r="D234" s="1" t="s">
        <v>482</v>
      </c>
      <c r="E234" s="5">
        <v>43739</v>
      </c>
      <c r="F234" s="1" t="s">
        <v>213</v>
      </c>
      <c r="G234" s="1" t="s">
        <v>894</v>
      </c>
      <c r="H234" s="1"/>
      <c r="I234" s="8" t="s">
        <v>483</v>
      </c>
      <c r="K234" s="13">
        <f t="shared" si="9"/>
        <v>2019</v>
      </c>
      <c r="L234" s="13">
        <f t="shared" si="10"/>
        <v>10</v>
      </c>
      <c r="M234" s="13">
        <f t="shared" si="11"/>
        <v>1</v>
      </c>
      <c r="N234" s="14">
        <v>2020</v>
      </c>
    </row>
    <row r="235" spans="1:14" x14ac:dyDescent="0.3">
      <c r="A235" s="1" t="s">
        <v>6</v>
      </c>
      <c r="B235" s="1" t="s">
        <v>482</v>
      </c>
      <c r="C235" s="1" t="s">
        <v>482</v>
      </c>
      <c r="D235" s="1" t="s">
        <v>482</v>
      </c>
      <c r="E235" s="5">
        <v>43739</v>
      </c>
      <c r="F235" s="1" t="s">
        <v>217</v>
      </c>
      <c r="G235" s="1" t="s">
        <v>894</v>
      </c>
      <c r="H235" s="1"/>
      <c r="I235" s="8" t="s">
        <v>579</v>
      </c>
      <c r="K235" s="13">
        <f t="shared" si="9"/>
        <v>2019</v>
      </c>
      <c r="L235" s="13">
        <f t="shared" si="10"/>
        <v>10</v>
      </c>
      <c r="M235" s="13">
        <f t="shared" si="11"/>
        <v>1</v>
      </c>
      <c r="N235" s="14">
        <v>2020</v>
      </c>
    </row>
    <row r="236" spans="1:14" x14ac:dyDescent="0.3">
      <c r="A236" s="1" t="s">
        <v>74</v>
      </c>
      <c r="B236" s="1" t="s">
        <v>484</v>
      </c>
      <c r="C236" s="1" t="s">
        <v>484</v>
      </c>
      <c r="D236" s="1" t="s">
        <v>484</v>
      </c>
      <c r="E236" s="5">
        <v>43466</v>
      </c>
      <c r="F236" s="1" t="s">
        <v>212</v>
      </c>
      <c r="G236" s="1" t="s">
        <v>894</v>
      </c>
      <c r="H236" s="1"/>
      <c r="I236" s="8" t="s">
        <v>485</v>
      </c>
      <c r="J236" s="1" t="s">
        <v>486</v>
      </c>
      <c r="K236" s="13">
        <f t="shared" si="9"/>
        <v>2019</v>
      </c>
      <c r="L236" s="13">
        <f t="shared" si="10"/>
        <v>1</v>
      </c>
      <c r="M236" s="13">
        <f t="shared" si="11"/>
        <v>1</v>
      </c>
      <c r="N236" s="14">
        <v>2020</v>
      </c>
    </row>
    <row r="237" spans="1:14" x14ac:dyDescent="0.3">
      <c r="A237" s="1" t="s">
        <v>74</v>
      </c>
      <c r="B237" s="1" t="s">
        <v>484</v>
      </c>
      <c r="C237" s="1" t="s">
        <v>484</v>
      </c>
      <c r="D237" s="1" t="s">
        <v>484</v>
      </c>
      <c r="E237" s="5">
        <v>43466</v>
      </c>
      <c r="F237" s="1" t="s">
        <v>213</v>
      </c>
      <c r="G237" s="1" t="s">
        <v>894</v>
      </c>
      <c r="H237" s="1"/>
      <c r="I237" s="8" t="s">
        <v>485</v>
      </c>
      <c r="J237" s="1" t="s">
        <v>486</v>
      </c>
      <c r="K237" s="13">
        <f t="shared" si="9"/>
        <v>2019</v>
      </c>
      <c r="L237" s="13">
        <f t="shared" si="10"/>
        <v>1</v>
      </c>
      <c r="M237" s="13">
        <f t="shared" si="11"/>
        <v>1</v>
      </c>
      <c r="N237" s="14">
        <v>2020</v>
      </c>
    </row>
    <row r="238" spans="1:14" x14ac:dyDescent="0.3">
      <c r="A238" s="1" t="s">
        <v>128</v>
      </c>
      <c r="B238" s="1" t="s">
        <v>488</v>
      </c>
      <c r="C238" s="1" t="s">
        <v>488</v>
      </c>
      <c r="D238" s="1" t="s">
        <v>488</v>
      </c>
      <c r="E238" s="5">
        <v>43831</v>
      </c>
      <c r="F238" s="1" t="s">
        <v>212</v>
      </c>
      <c r="G238" s="1" t="s">
        <v>894</v>
      </c>
      <c r="H238" s="1"/>
      <c r="I238" s="8" t="s">
        <v>582</v>
      </c>
      <c r="K238" s="13">
        <f t="shared" si="9"/>
        <v>2020</v>
      </c>
      <c r="L238" s="13">
        <f t="shared" si="10"/>
        <v>1</v>
      </c>
      <c r="M238" s="13">
        <f t="shared" si="11"/>
        <v>1</v>
      </c>
      <c r="N238" s="14">
        <v>2020</v>
      </c>
    </row>
    <row r="239" spans="1:14" x14ac:dyDescent="0.3">
      <c r="A239" s="1" t="s">
        <v>128</v>
      </c>
      <c r="B239" s="1" t="s">
        <v>488</v>
      </c>
      <c r="C239" s="1" t="s">
        <v>488</v>
      </c>
      <c r="D239" s="1" t="s">
        <v>488</v>
      </c>
      <c r="E239" s="5">
        <v>43831</v>
      </c>
      <c r="F239" s="1" t="s">
        <v>213</v>
      </c>
      <c r="G239" s="1" t="s">
        <v>894</v>
      </c>
      <c r="H239" s="1"/>
      <c r="I239" t="s">
        <v>582</v>
      </c>
      <c r="K239" s="13">
        <f t="shared" si="9"/>
        <v>2020</v>
      </c>
      <c r="L239" s="13">
        <f t="shared" si="10"/>
        <v>1</v>
      </c>
      <c r="M239" s="13">
        <f t="shared" si="11"/>
        <v>1</v>
      </c>
      <c r="N239" s="14">
        <v>2020</v>
      </c>
    </row>
    <row r="240" spans="1:14" x14ac:dyDescent="0.3">
      <c r="A240" s="1" t="s">
        <v>128</v>
      </c>
      <c r="B240" s="1" t="s">
        <v>488</v>
      </c>
      <c r="C240" s="1" t="s">
        <v>488</v>
      </c>
      <c r="D240" s="1" t="s">
        <v>488</v>
      </c>
      <c r="E240" s="5">
        <v>43831</v>
      </c>
      <c r="F240" s="1" t="s">
        <v>217</v>
      </c>
      <c r="G240" s="1" t="s">
        <v>894</v>
      </c>
      <c r="H240" s="1"/>
      <c r="I240" t="s">
        <v>582</v>
      </c>
      <c r="K240" s="13">
        <f t="shared" si="9"/>
        <v>2020</v>
      </c>
      <c r="L240" s="13">
        <f t="shared" si="10"/>
        <v>1</v>
      </c>
      <c r="M240" s="13">
        <f t="shared" si="11"/>
        <v>1</v>
      </c>
      <c r="N240" s="14">
        <v>2020</v>
      </c>
    </row>
    <row r="241" spans="1:14" x14ac:dyDescent="0.3">
      <c r="A241" s="1" t="s">
        <v>38</v>
      </c>
      <c r="B241" s="1" t="s">
        <v>491</v>
      </c>
      <c r="C241" s="1" t="s">
        <v>491</v>
      </c>
      <c r="D241" s="1" t="s">
        <v>491</v>
      </c>
      <c r="E241" s="5">
        <v>43831</v>
      </c>
      <c r="F241" s="1" t="s">
        <v>212</v>
      </c>
      <c r="G241" s="1" t="s">
        <v>894</v>
      </c>
      <c r="H241" s="1"/>
      <c r="I241" s="8" t="s">
        <v>492</v>
      </c>
      <c r="K241" s="13">
        <f t="shared" si="9"/>
        <v>2020</v>
      </c>
      <c r="L241" s="13">
        <f t="shared" si="10"/>
        <v>1</v>
      </c>
      <c r="M241" s="13">
        <f t="shared" si="11"/>
        <v>1</v>
      </c>
      <c r="N241" s="14">
        <v>2020</v>
      </c>
    </row>
    <row r="242" spans="1:14" x14ac:dyDescent="0.3">
      <c r="A242" s="1" t="s">
        <v>38</v>
      </c>
      <c r="B242" s="1" t="s">
        <v>491</v>
      </c>
      <c r="C242" s="1" t="s">
        <v>491</v>
      </c>
      <c r="D242" s="1" t="s">
        <v>491</v>
      </c>
      <c r="E242" s="5">
        <v>43831</v>
      </c>
      <c r="F242" s="1" t="s">
        <v>213</v>
      </c>
      <c r="G242" s="1" t="s">
        <v>894</v>
      </c>
      <c r="H242" s="1"/>
      <c r="I242" s="8" t="s">
        <v>492</v>
      </c>
      <c r="K242" s="13">
        <f t="shared" si="9"/>
        <v>2020</v>
      </c>
      <c r="L242" s="13">
        <f t="shared" si="10"/>
        <v>1</v>
      </c>
      <c r="M242" s="13">
        <f t="shared" si="11"/>
        <v>1</v>
      </c>
      <c r="N242" s="14">
        <v>2020</v>
      </c>
    </row>
    <row r="243" spans="1:14" x14ac:dyDescent="0.3">
      <c r="A243" s="1" t="s">
        <v>147</v>
      </c>
      <c r="B243" s="1" t="s">
        <v>493</v>
      </c>
      <c r="C243" s="1" t="s">
        <v>493</v>
      </c>
      <c r="D243" s="1" t="s">
        <v>493</v>
      </c>
      <c r="E243" s="5">
        <v>43831</v>
      </c>
      <c r="F243" s="1" t="s">
        <v>212</v>
      </c>
      <c r="G243" s="1" t="s">
        <v>894</v>
      </c>
      <c r="H243" s="1"/>
      <c r="I243" s="8" t="s">
        <v>494</v>
      </c>
      <c r="K243" s="13">
        <f t="shared" si="9"/>
        <v>2020</v>
      </c>
      <c r="L243" s="13">
        <f t="shared" si="10"/>
        <v>1</v>
      </c>
      <c r="M243" s="13">
        <f t="shared" si="11"/>
        <v>1</v>
      </c>
      <c r="N243" s="14">
        <v>2020</v>
      </c>
    </row>
    <row r="244" spans="1:14" x14ac:dyDescent="0.3">
      <c r="A244" s="1" t="s">
        <v>147</v>
      </c>
      <c r="B244" s="1" t="s">
        <v>493</v>
      </c>
      <c r="C244" s="1" t="s">
        <v>493</v>
      </c>
      <c r="D244" s="1" t="s">
        <v>493</v>
      </c>
      <c r="E244" s="5">
        <v>43831</v>
      </c>
      <c r="F244" s="1" t="s">
        <v>213</v>
      </c>
      <c r="G244" s="1" t="s">
        <v>894</v>
      </c>
      <c r="H244" s="1"/>
      <c r="I244" s="8" t="s">
        <v>494</v>
      </c>
      <c r="K244" s="13">
        <f t="shared" si="9"/>
        <v>2020</v>
      </c>
      <c r="L244" s="13">
        <f t="shared" si="10"/>
        <v>1</v>
      </c>
      <c r="M244" s="13">
        <f t="shared" si="11"/>
        <v>1</v>
      </c>
      <c r="N244" s="14">
        <v>2020</v>
      </c>
    </row>
    <row r="245" spans="1:14" x14ac:dyDescent="0.3">
      <c r="A245" s="1" t="s">
        <v>127</v>
      </c>
      <c r="B245" s="1" t="s">
        <v>495</v>
      </c>
      <c r="C245" s="1" t="s">
        <v>495</v>
      </c>
      <c r="D245" s="1" t="s">
        <v>495</v>
      </c>
      <c r="E245" s="5">
        <v>43739</v>
      </c>
      <c r="F245" s="1" t="s">
        <v>212</v>
      </c>
      <c r="G245" s="1" t="s">
        <v>894</v>
      </c>
      <c r="H245" s="1"/>
      <c r="I245" s="8" t="s">
        <v>496</v>
      </c>
      <c r="K245" s="13">
        <f t="shared" si="9"/>
        <v>2019</v>
      </c>
      <c r="L245" s="13">
        <f t="shared" si="10"/>
        <v>10</v>
      </c>
      <c r="M245" s="13">
        <f t="shared" si="11"/>
        <v>1</v>
      </c>
      <c r="N245" s="14">
        <v>2020</v>
      </c>
    </row>
    <row r="246" spans="1:14" x14ac:dyDescent="0.3">
      <c r="A246" s="1" t="s">
        <v>127</v>
      </c>
      <c r="B246" s="1" t="s">
        <v>495</v>
      </c>
      <c r="C246" s="1" t="s">
        <v>495</v>
      </c>
      <c r="D246" s="1" t="s">
        <v>495</v>
      </c>
      <c r="E246" s="5">
        <v>43739</v>
      </c>
      <c r="F246" s="1" t="s">
        <v>213</v>
      </c>
      <c r="G246" s="1" t="s">
        <v>894</v>
      </c>
      <c r="H246" s="1"/>
      <c r="I246" s="8" t="s">
        <v>496</v>
      </c>
      <c r="K246" s="13">
        <f t="shared" si="9"/>
        <v>2019</v>
      </c>
      <c r="L246" s="13">
        <f t="shared" si="10"/>
        <v>10</v>
      </c>
      <c r="M246" s="13">
        <f t="shared" si="11"/>
        <v>1</v>
      </c>
      <c r="N246" s="14">
        <v>2020</v>
      </c>
    </row>
    <row r="247" spans="1:14" x14ac:dyDescent="0.3">
      <c r="A247" s="1" t="s">
        <v>127</v>
      </c>
      <c r="B247" s="1" t="s">
        <v>495</v>
      </c>
      <c r="C247" s="1" t="s">
        <v>495</v>
      </c>
      <c r="D247" s="1" t="s">
        <v>495</v>
      </c>
      <c r="E247" s="5">
        <v>43739</v>
      </c>
      <c r="F247" s="1" t="s">
        <v>217</v>
      </c>
      <c r="G247" s="1" t="s">
        <v>894</v>
      </c>
      <c r="H247" s="1"/>
      <c r="I247" s="8" t="s">
        <v>587</v>
      </c>
      <c r="K247" s="13">
        <f t="shared" si="9"/>
        <v>2019</v>
      </c>
      <c r="L247" s="13">
        <f t="shared" si="10"/>
        <v>10</v>
      </c>
      <c r="M247" s="13">
        <f t="shared" si="11"/>
        <v>1</v>
      </c>
      <c r="N247" s="14">
        <v>2020</v>
      </c>
    </row>
    <row r="248" spans="1:14" x14ac:dyDescent="0.3">
      <c r="A248" s="1" t="s">
        <v>145</v>
      </c>
      <c r="B248" s="1" t="s">
        <v>497</v>
      </c>
      <c r="C248" s="1" t="s">
        <v>497</v>
      </c>
      <c r="D248" s="1" t="s">
        <v>497</v>
      </c>
      <c r="E248" s="5">
        <v>43739</v>
      </c>
      <c r="F248" s="1" t="s">
        <v>212</v>
      </c>
      <c r="G248" s="1" t="s">
        <v>894</v>
      </c>
      <c r="H248" s="1"/>
      <c r="I248" s="8" t="s">
        <v>498</v>
      </c>
      <c r="K248" s="13">
        <f t="shared" si="9"/>
        <v>2019</v>
      </c>
      <c r="L248" s="13">
        <f t="shared" si="10"/>
        <v>10</v>
      </c>
      <c r="M248" s="13">
        <f t="shared" si="11"/>
        <v>1</v>
      </c>
      <c r="N248" s="14">
        <v>2020</v>
      </c>
    </row>
    <row r="249" spans="1:14" x14ac:dyDescent="0.3">
      <c r="A249" s="1" t="s">
        <v>145</v>
      </c>
      <c r="B249" s="1" t="s">
        <v>497</v>
      </c>
      <c r="C249" s="1" t="s">
        <v>497</v>
      </c>
      <c r="D249" s="1" t="s">
        <v>497</v>
      </c>
      <c r="E249" s="5">
        <v>43739</v>
      </c>
      <c r="F249" s="1" t="s">
        <v>213</v>
      </c>
      <c r="G249" s="1" t="s">
        <v>894</v>
      </c>
      <c r="H249" s="1"/>
      <c r="I249" s="8" t="s">
        <v>498</v>
      </c>
      <c r="K249" s="13">
        <f t="shared" si="9"/>
        <v>2019</v>
      </c>
      <c r="L249" s="13">
        <f t="shared" si="10"/>
        <v>10</v>
      </c>
      <c r="M249" s="13">
        <f t="shared" si="11"/>
        <v>1</v>
      </c>
      <c r="N249" s="14">
        <v>2020</v>
      </c>
    </row>
    <row r="250" spans="1:14" x14ac:dyDescent="0.3">
      <c r="A250" s="1" t="s">
        <v>5</v>
      </c>
      <c r="B250" s="1" t="s">
        <v>499</v>
      </c>
      <c r="C250" s="1" t="s">
        <v>499</v>
      </c>
      <c r="D250" s="1" t="s">
        <v>499</v>
      </c>
      <c r="E250" s="5">
        <v>41913</v>
      </c>
      <c r="F250" s="1" t="s">
        <v>212</v>
      </c>
      <c r="G250" s="1" t="s">
        <v>894</v>
      </c>
      <c r="H250" s="1"/>
      <c r="I250" s="8" t="s">
        <v>500</v>
      </c>
      <c r="J250" s="1" t="s">
        <v>501</v>
      </c>
      <c r="K250" s="13">
        <f t="shared" si="9"/>
        <v>2014</v>
      </c>
      <c r="L250" s="13">
        <f t="shared" si="10"/>
        <v>10</v>
      </c>
      <c r="M250" s="13">
        <f t="shared" si="11"/>
        <v>1</v>
      </c>
      <c r="N250" s="14">
        <v>2020</v>
      </c>
    </row>
    <row r="251" spans="1:14" x14ac:dyDescent="0.3">
      <c r="A251" s="1" t="s">
        <v>5</v>
      </c>
      <c r="B251" s="1" t="s">
        <v>499</v>
      </c>
      <c r="C251" s="1" t="s">
        <v>499</v>
      </c>
      <c r="D251" s="1" t="s">
        <v>499</v>
      </c>
      <c r="E251" s="5">
        <v>41913</v>
      </c>
      <c r="F251" s="1" t="s">
        <v>213</v>
      </c>
      <c r="G251" s="1" t="s">
        <v>894</v>
      </c>
      <c r="H251" s="1"/>
      <c r="I251" s="8" t="s">
        <v>500</v>
      </c>
      <c r="J251" s="1" t="s">
        <v>501</v>
      </c>
      <c r="K251" s="13">
        <f t="shared" si="9"/>
        <v>2014</v>
      </c>
      <c r="L251" s="13">
        <f t="shared" si="10"/>
        <v>10</v>
      </c>
      <c r="M251" s="13">
        <f t="shared" si="11"/>
        <v>1</v>
      </c>
      <c r="N251" s="14">
        <v>2020</v>
      </c>
    </row>
    <row r="252" spans="1:14" x14ac:dyDescent="0.3">
      <c r="A252" s="1" t="s">
        <v>162</v>
      </c>
      <c r="B252" s="1" t="s">
        <v>502</v>
      </c>
      <c r="C252" s="1" t="s">
        <v>503</v>
      </c>
      <c r="D252" s="1" t="s">
        <v>502</v>
      </c>
      <c r="E252" s="5">
        <v>43831</v>
      </c>
      <c r="F252" s="1" t="s">
        <v>212</v>
      </c>
      <c r="G252" s="1" t="s">
        <v>894</v>
      </c>
      <c r="H252" s="1"/>
      <c r="I252" s="8" t="s">
        <v>504</v>
      </c>
      <c r="K252" s="13">
        <f t="shared" si="9"/>
        <v>2020</v>
      </c>
      <c r="L252" s="13">
        <f t="shared" si="10"/>
        <v>1</v>
      </c>
      <c r="M252" s="13">
        <f t="shared" si="11"/>
        <v>1</v>
      </c>
      <c r="N252" s="14">
        <v>2020</v>
      </c>
    </row>
    <row r="253" spans="1:14" x14ac:dyDescent="0.3">
      <c r="A253" s="1" t="s">
        <v>162</v>
      </c>
      <c r="B253" s="1" t="s">
        <v>502</v>
      </c>
      <c r="C253" s="1" t="s">
        <v>503</v>
      </c>
      <c r="D253" s="1" t="s">
        <v>502</v>
      </c>
      <c r="E253" s="5" t="s">
        <v>1</v>
      </c>
      <c r="F253" s="1" t="s">
        <v>213</v>
      </c>
      <c r="G253" s="1" t="s">
        <v>894</v>
      </c>
      <c r="H253" s="1"/>
      <c r="K253" s="13" t="str">
        <f t="shared" si="9"/>
        <v>NA</v>
      </c>
      <c r="L253" s="13" t="str">
        <f t="shared" si="10"/>
        <v>NA</v>
      </c>
      <c r="M253" s="13" t="str">
        <f t="shared" si="11"/>
        <v>NA</v>
      </c>
      <c r="N253" s="14">
        <v>2020</v>
      </c>
    </row>
    <row r="254" spans="1:14" x14ac:dyDescent="0.3">
      <c r="A254" s="1" t="s">
        <v>40</v>
      </c>
      <c r="B254" s="1" t="s">
        <v>505</v>
      </c>
      <c r="C254" s="1" t="s">
        <v>506</v>
      </c>
      <c r="D254" s="1" t="s">
        <v>505</v>
      </c>
      <c r="E254" s="5">
        <v>42644</v>
      </c>
      <c r="F254" s="1" t="s">
        <v>212</v>
      </c>
      <c r="G254" s="1" t="s">
        <v>894</v>
      </c>
      <c r="H254" s="1"/>
      <c r="I254" s="8" t="s">
        <v>507</v>
      </c>
      <c r="J254" t="s">
        <v>508</v>
      </c>
      <c r="K254" s="13">
        <f t="shared" si="9"/>
        <v>2016</v>
      </c>
      <c r="L254" s="13">
        <f t="shared" si="10"/>
        <v>10</v>
      </c>
      <c r="M254" s="13">
        <f t="shared" si="11"/>
        <v>1</v>
      </c>
      <c r="N254" s="14">
        <v>2020</v>
      </c>
    </row>
    <row r="255" spans="1:14" x14ac:dyDescent="0.3">
      <c r="A255" s="1" t="s">
        <v>40</v>
      </c>
      <c r="B255" s="1" t="s">
        <v>505</v>
      </c>
      <c r="C255" s="1" t="s">
        <v>506</v>
      </c>
      <c r="D255" s="1" t="s">
        <v>505</v>
      </c>
      <c r="E255" s="5">
        <v>42644</v>
      </c>
      <c r="F255" s="1" t="s">
        <v>213</v>
      </c>
      <c r="G255" s="1" t="s">
        <v>894</v>
      </c>
      <c r="H255" s="1"/>
      <c r="I255" s="8" t="s">
        <v>507</v>
      </c>
      <c r="J255" t="s">
        <v>508</v>
      </c>
      <c r="K255" s="13">
        <f t="shared" si="9"/>
        <v>2016</v>
      </c>
      <c r="L255" s="13">
        <f t="shared" si="10"/>
        <v>10</v>
      </c>
      <c r="M255" s="13">
        <f t="shared" si="11"/>
        <v>1</v>
      </c>
      <c r="N255" s="14">
        <v>2020</v>
      </c>
    </row>
    <row r="256" spans="1:14" x14ac:dyDescent="0.3">
      <c r="A256" s="1" t="s">
        <v>24</v>
      </c>
      <c r="B256" s="1" t="s">
        <v>509</v>
      </c>
      <c r="C256" s="1" t="s">
        <v>509</v>
      </c>
      <c r="D256" s="1" t="s">
        <v>509</v>
      </c>
      <c r="E256" s="5">
        <v>43739</v>
      </c>
      <c r="F256" s="1" t="s">
        <v>212</v>
      </c>
      <c r="G256" s="1" t="s">
        <v>894</v>
      </c>
      <c r="H256" s="1"/>
      <c r="I256" s="8" t="s">
        <v>510</v>
      </c>
      <c r="K256" s="13">
        <f t="shared" si="9"/>
        <v>2019</v>
      </c>
      <c r="L256" s="13">
        <f t="shared" si="10"/>
        <v>10</v>
      </c>
      <c r="M256" s="13">
        <f t="shared" si="11"/>
        <v>1</v>
      </c>
      <c r="N256" s="14">
        <v>2020</v>
      </c>
    </row>
    <row r="257" spans="1:14" x14ac:dyDescent="0.3">
      <c r="A257" s="1" t="s">
        <v>24</v>
      </c>
      <c r="B257" s="1" t="s">
        <v>509</v>
      </c>
      <c r="C257" s="1" t="s">
        <v>509</v>
      </c>
      <c r="D257" s="1" t="s">
        <v>509</v>
      </c>
      <c r="E257" s="5">
        <v>43739</v>
      </c>
      <c r="F257" s="1" t="s">
        <v>213</v>
      </c>
      <c r="G257" s="1" t="s">
        <v>894</v>
      </c>
      <c r="H257" s="1"/>
      <c r="I257" s="8" t="s">
        <v>510</v>
      </c>
      <c r="K257" s="13">
        <f t="shared" si="9"/>
        <v>2019</v>
      </c>
      <c r="L257" s="13">
        <f t="shared" si="10"/>
        <v>10</v>
      </c>
      <c r="M257" s="13">
        <f t="shared" si="11"/>
        <v>1</v>
      </c>
      <c r="N257" s="14">
        <v>2020</v>
      </c>
    </row>
    <row r="258" spans="1:14" x14ac:dyDescent="0.3">
      <c r="A258" t="s">
        <v>122</v>
      </c>
      <c r="B258" s="1" t="s">
        <v>592</v>
      </c>
      <c r="C258" s="1" t="s">
        <v>2</v>
      </c>
      <c r="D258" s="1" t="s">
        <v>592</v>
      </c>
      <c r="E258" s="5">
        <v>43581</v>
      </c>
      <c r="F258" s="1" t="s">
        <v>212</v>
      </c>
      <c r="G258" s="1" t="s">
        <v>895</v>
      </c>
      <c r="H258" s="1"/>
      <c r="I258" t="s">
        <v>593</v>
      </c>
      <c r="J258" s="1" t="s">
        <v>594</v>
      </c>
      <c r="K258" s="13">
        <f t="shared" si="9"/>
        <v>2019</v>
      </c>
      <c r="L258" s="13">
        <f t="shared" si="10"/>
        <v>4</v>
      </c>
      <c r="M258" s="13">
        <f t="shared" si="11"/>
        <v>26</v>
      </c>
      <c r="N258" s="14">
        <v>2021</v>
      </c>
    </row>
    <row r="259" spans="1:14" x14ac:dyDescent="0.3">
      <c r="A259" t="s">
        <v>122</v>
      </c>
      <c r="B259" s="1" t="s">
        <v>592</v>
      </c>
      <c r="C259" s="1" t="s">
        <v>2</v>
      </c>
      <c r="D259" s="1" t="s">
        <v>592</v>
      </c>
      <c r="E259" s="5">
        <v>43581</v>
      </c>
      <c r="F259" s="1" t="s">
        <v>213</v>
      </c>
      <c r="G259" s="1" t="s">
        <v>895</v>
      </c>
      <c r="H259" s="1"/>
      <c r="I259" t="s">
        <v>593</v>
      </c>
      <c r="J259" s="1" t="s">
        <v>594</v>
      </c>
      <c r="K259" s="13">
        <f t="shared" ref="K259:K321" si="12">IF($E259="NA","NA", YEAR($E259))</f>
        <v>2019</v>
      </c>
      <c r="L259" s="13">
        <f t="shared" ref="L259:L321" si="13">IF($E259="NA","NA", MONTH($E259))</f>
        <v>4</v>
      </c>
      <c r="M259" s="13">
        <f t="shared" ref="M259:M321" si="14">IF($E259="NA","NA", DAY($E259))</f>
        <v>26</v>
      </c>
      <c r="N259" s="14">
        <v>2021</v>
      </c>
    </row>
    <row r="260" spans="1:14" x14ac:dyDescent="0.3">
      <c r="A260" t="s">
        <v>122</v>
      </c>
      <c r="B260" s="1" t="s">
        <v>592</v>
      </c>
      <c r="C260" s="1" t="s">
        <v>2</v>
      </c>
      <c r="D260" s="1" t="s">
        <v>592</v>
      </c>
      <c r="E260" s="5" t="s">
        <v>1</v>
      </c>
      <c r="F260" s="1" t="s">
        <v>217</v>
      </c>
      <c r="G260" s="1" t="s">
        <v>895</v>
      </c>
      <c r="H260" s="1"/>
      <c r="J260" s="1"/>
      <c r="K260" s="13" t="str">
        <f t="shared" si="12"/>
        <v>NA</v>
      </c>
      <c r="L260" s="13" t="str">
        <f t="shared" si="13"/>
        <v>NA</v>
      </c>
      <c r="M260" s="13" t="str">
        <f t="shared" si="14"/>
        <v>NA</v>
      </c>
      <c r="N260" s="14">
        <v>2021</v>
      </c>
    </row>
    <row r="261" spans="1:14" x14ac:dyDescent="0.3">
      <c r="A261" t="s">
        <v>110</v>
      </c>
      <c r="B261" s="1" t="s">
        <v>595</v>
      </c>
      <c r="C261" s="1" t="s">
        <v>557</v>
      </c>
      <c r="D261" s="1" t="s">
        <v>595</v>
      </c>
      <c r="E261" s="5">
        <v>42433</v>
      </c>
      <c r="F261" s="1" t="s">
        <v>212</v>
      </c>
      <c r="G261" s="1" t="s">
        <v>895</v>
      </c>
      <c r="H261" s="1"/>
      <c r="I261" t="s">
        <v>596</v>
      </c>
      <c r="K261" s="13">
        <f t="shared" si="12"/>
        <v>2016</v>
      </c>
      <c r="L261" s="13">
        <f t="shared" si="13"/>
        <v>3</v>
      </c>
      <c r="M261" s="13">
        <f t="shared" si="14"/>
        <v>4</v>
      </c>
      <c r="N261" s="14">
        <v>2021</v>
      </c>
    </row>
    <row r="262" spans="1:14" x14ac:dyDescent="0.3">
      <c r="A262" t="s">
        <v>110</v>
      </c>
      <c r="B262" s="1" t="s">
        <v>595</v>
      </c>
      <c r="C262" s="1" t="s">
        <v>557</v>
      </c>
      <c r="D262" s="1" t="s">
        <v>595</v>
      </c>
      <c r="E262" s="5">
        <v>42433</v>
      </c>
      <c r="F262" s="1" t="s">
        <v>213</v>
      </c>
      <c r="G262" s="1" t="s">
        <v>895</v>
      </c>
      <c r="H262" s="1"/>
      <c r="I262" t="s">
        <v>596</v>
      </c>
      <c r="K262" s="13">
        <f t="shared" si="12"/>
        <v>2016</v>
      </c>
      <c r="L262" s="13">
        <f t="shared" si="13"/>
        <v>3</v>
      </c>
      <c r="M262" s="13">
        <f t="shared" si="14"/>
        <v>4</v>
      </c>
      <c r="N262" s="14">
        <v>2021</v>
      </c>
    </row>
    <row r="263" spans="1:14" x14ac:dyDescent="0.3">
      <c r="A263" t="s">
        <v>110</v>
      </c>
      <c r="B263" s="1" t="s">
        <v>595</v>
      </c>
      <c r="C263" s="1" t="s">
        <v>557</v>
      </c>
      <c r="D263" s="1" t="s">
        <v>595</v>
      </c>
      <c r="E263" s="5" t="s">
        <v>1</v>
      </c>
      <c r="F263" s="1" t="s">
        <v>217</v>
      </c>
      <c r="G263" s="1" t="s">
        <v>895</v>
      </c>
      <c r="H263" s="1"/>
      <c r="K263" s="13" t="str">
        <f t="shared" si="12"/>
        <v>NA</v>
      </c>
      <c r="L263" s="13" t="str">
        <f t="shared" si="13"/>
        <v>NA</v>
      </c>
      <c r="M263" s="13" t="str">
        <f t="shared" si="14"/>
        <v>NA</v>
      </c>
      <c r="N263" s="14">
        <v>2021</v>
      </c>
    </row>
    <row r="264" spans="1:14" x14ac:dyDescent="0.3">
      <c r="A264" t="s">
        <v>126</v>
      </c>
      <c r="B264" s="1" t="s">
        <v>598</v>
      </c>
      <c r="C264" s="1" t="s">
        <v>599</v>
      </c>
      <c r="D264" s="1" t="s">
        <v>598</v>
      </c>
      <c r="E264" s="5">
        <v>38789</v>
      </c>
      <c r="F264" s="1" t="s">
        <v>212</v>
      </c>
      <c r="G264" s="1" t="s">
        <v>895</v>
      </c>
      <c r="H264" s="1"/>
      <c r="I264" t="s">
        <v>600</v>
      </c>
      <c r="J264" s="1" t="s">
        <v>601</v>
      </c>
      <c r="K264" s="13">
        <f t="shared" si="12"/>
        <v>2006</v>
      </c>
      <c r="L264" s="13">
        <f t="shared" si="13"/>
        <v>3</v>
      </c>
      <c r="M264" s="13">
        <f t="shared" si="14"/>
        <v>13</v>
      </c>
      <c r="N264" s="14">
        <v>2021</v>
      </c>
    </row>
    <row r="265" spans="1:14" x14ac:dyDescent="0.3">
      <c r="A265" t="s">
        <v>126</v>
      </c>
      <c r="B265" s="1" t="s">
        <v>598</v>
      </c>
      <c r="C265" s="1" t="s">
        <v>599</v>
      </c>
      <c r="D265" s="1" t="s">
        <v>898</v>
      </c>
      <c r="E265" s="5">
        <v>43831</v>
      </c>
      <c r="F265" s="1" t="s">
        <v>561</v>
      </c>
      <c r="G265" s="1" t="s">
        <v>895</v>
      </c>
      <c r="H265" s="1" t="s">
        <v>894</v>
      </c>
      <c r="J265" s="1" t="s">
        <v>896</v>
      </c>
      <c r="K265" s="13">
        <f t="shared" si="12"/>
        <v>2020</v>
      </c>
      <c r="L265" s="13">
        <f t="shared" si="13"/>
        <v>1</v>
      </c>
      <c r="M265" s="13">
        <f t="shared" si="14"/>
        <v>1</v>
      </c>
      <c r="N265" s="14">
        <v>2021</v>
      </c>
    </row>
    <row r="266" spans="1:14" x14ac:dyDescent="0.3">
      <c r="A266" t="s">
        <v>126</v>
      </c>
      <c r="B266" s="1" t="s">
        <v>598</v>
      </c>
      <c r="C266" s="1" t="s">
        <v>599</v>
      </c>
      <c r="D266" s="1" t="s">
        <v>598</v>
      </c>
      <c r="E266" s="5" t="s">
        <v>1</v>
      </c>
      <c r="F266" s="1" t="s">
        <v>217</v>
      </c>
      <c r="G266" s="1" t="s">
        <v>895</v>
      </c>
      <c r="H266" s="1"/>
      <c r="K266" s="13" t="str">
        <f t="shared" si="12"/>
        <v>NA</v>
      </c>
      <c r="L266" s="13" t="str">
        <f t="shared" si="13"/>
        <v>NA</v>
      </c>
      <c r="M266" s="13" t="str">
        <f t="shared" si="14"/>
        <v>NA</v>
      </c>
      <c r="N266" s="14">
        <v>2021</v>
      </c>
    </row>
    <row r="267" spans="1:14" x14ac:dyDescent="0.3">
      <c r="A267" t="s">
        <v>130</v>
      </c>
      <c r="B267" s="1" t="s">
        <v>602</v>
      </c>
      <c r="C267" s="1" t="s">
        <v>602</v>
      </c>
      <c r="D267" s="1" t="s">
        <v>602</v>
      </c>
      <c r="E267" s="5">
        <v>42278</v>
      </c>
      <c r="F267" s="1" t="s">
        <v>212</v>
      </c>
      <c r="G267" s="1" t="s">
        <v>895</v>
      </c>
      <c r="H267" s="1"/>
      <c r="I267" t="s">
        <v>605</v>
      </c>
      <c r="K267" s="13">
        <f t="shared" si="12"/>
        <v>2015</v>
      </c>
      <c r="L267" s="13">
        <f t="shared" si="13"/>
        <v>10</v>
      </c>
      <c r="M267" s="13">
        <f t="shared" si="14"/>
        <v>1</v>
      </c>
      <c r="N267" s="14">
        <v>2021</v>
      </c>
    </row>
    <row r="268" spans="1:14" x14ac:dyDescent="0.3">
      <c r="A268" t="s">
        <v>130</v>
      </c>
      <c r="B268" s="1" t="s">
        <v>602</v>
      </c>
      <c r="C268" s="1" t="s">
        <v>602</v>
      </c>
      <c r="D268" s="1" t="s">
        <v>602</v>
      </c>
      <c r="E268" s="5">
        <v>43831</v>
      </c>
      <c r="F268" s="1" t="s">
        <v>213</v>
      </c>
      <c r="G268" s="1" t="s">
        <v>895</v>
      </c>
      <c r="H268" s="1"/>
      <c r="I268" t="s">
        <v>603</v>
      </c>
      <c r="J268" t="s">
        <v>604</v>
      </c>
      <c r="K268" s="13">
        <f t="shared" si="12"/>
        <v>2020</v>
      </c>
      <c r="L268" s="13">
        <f t="shared" si="13"/>
        <v>1</v>
      </c>
      <c r="M268" s="13">
        <f t="shared" si="14"/>
        <v>1</v>
      </c>
      <c r="N268" s="14">
        <v>2021</v>
      </c>
    </row>
    <row r="269" spans="1:14" x14ac:dyDescent="0.3">
      <c r="A269" t="s">
        <v>130</v>
      </c>
      <c r="B269" s="1" t="s">
        <v>602</v>
      </c>
      <c r="C269" s="1" t="s">
        <v>602</v>
      </c>
      <c r="D269" s="1" t="s">
        <v>602</v>
      </c>
      <c r="E269" s="5" t="s">
        <v>1</v>
      </c>
      <c r="F269" s="1" t="s">
        <v>217</v>
      </c>
      <c r="G269" s="1" t="s">
        <v>895</v>
      </c>
      <c r="H269" s="1"/>
      <c r="K269" s="13" t="str">
        <f t="shared" si="12"/>
        <v>NA</v>
      </c>
      <c r="L269" s="13" t="str">
        <f t="shared" si="13"/>
        <v>NA</v>
      </c>
      <c r="M269" s="13" t="str">
        <f t="shared" si="14"/>
        <v>NA</v>
      </c>
      <c r="N269" s="14">
        <v>2021</v>
      </c>
    </row>
    <row r="270" spans="1:14" x14ac:dyDescent="0.3">
      <c r="A270" t="s">
        <v>31</v>
      </c>
      <c r="B270" s="1" t="s">
        <v>607</v>
      </c>
      <c r="C270" s="1" t="s">
        <v>607</v>
      </c>
      <c r="D270" s="1" t="s">
        <v>607</v>
      </c>
      <c r="E270" s="5">
        <v>43831</v>
      </c>
      <c r="F270" s="1" t="s">
        <v>212</v>
      </c>
      <c r="G270" s="1" t="s">
        <v>895</v>
      </c>
      <c r="H270" s="1"/>
      <c r="I270" t="s">
        <v>606</v>
      </c>
      <c r="K270" s="13">
        <f t="shared" si="12"/>
        <v>2020</v>
      </c>
      <c r="L270" s="13">
        <f t="shared" si="13"/>
        <v>1</v>
      </c>
      <c r="M270" s="13">
        <f t="shared" si="14"/>
        <v>1</v>
      </c>
      <c r="N270" s="14">
        <v>2021</v>
      </c>
    </row>
    <row r="271" spans="1:14" x14ac:dyDescent="0.3">
      <c r="A271" t="s">
        <v>31</v>
      </c>
      <c r="B271" s="1" t="s">
        <v>607</v>
      </c>
      <c r="C271" s="1" t="s">
        <v>607</v>
      </c>
      <c r="D271" s="1" t="s">
        <v>607</v>
      </c>
      <c r="E271" s="5">
        <v>43831</v>
      </c>
      <c r="F271" s="1" t="s">
        <v>213</v>
      </c>
      <c r="G271" s="1" t="s">
        <v>895</v>
      </c>
      <c r="H271" s="1"/>
      <c r="I271" t="s">
        <v>606</v>
      </c>
      <c r="K271" s="13">
        <f t="shared" si="12"/>
        <v>2020</v>
      </c>
      <c r="L271" s="13">
        <f t="shared" si="13"/>
        <v>1</v>
      </c>
      <c r="M271" s="13">
        <f t="shared" si="14"/>
        <v>1</v>
      </c>
      <c r="N271" s="14">
        <v>2021</v>
      </c>
    </row>
    <row r="272" spans="1:14" x14ac:dyDescent="0.3">
      <c r="A272" t="s">
        <v>31</v>
      </c>
      <c r="B272" s="1" t="s">
        <v>607</v>
      </c>
      <c r="C272" s="1" t="s">
        <v>607</v>
      </c>
      <c r="D272" s="1" t="s">
        <v>607</v>
      </c>
      <c r="E272" s="5" t="s">
        <v>1</v>
      </c>
      <c r="F272" s="1" t="s">
        <v>217</v>
      </c>
      <c r="G272" s="1" t="s">
        <v>895</v>
      </c>
      <c r="H272" s="1"/>
      <c r="K272" s="13" t="str">
        <f t="shared" si="12"/>
        <v>NA</v>
      </c>
      <c r="L272" s="13" t="str">
        <f t="shared" si="13"/>
        <v>NA</v>
      </c>
      <c r="M272" s="13" t="str">
        <f t="shared" si="14"/>
        <v>NA</v>
      </c>
      <c r="N272" s="14">
        <v>2021</v>
      </c>
    </row>
    <row r="273" spans="1:14" x14ac:dyDescent="0.3">
      <c r="A273" t="s">
        <v>152</v>
      </c>
      <c r="B273" s="1" t="s">
        <v>608</v>
      </c>
      <c r="C273" s="1" t="s">
        <v>608</v>
      </c>
      <c r="D273" s="1" t="s">
        <v>608</v>
      </c>
      <c r="E273" s="5">
        <v>44040</v>
      </c>
      <c r="F273" s="1" t="s">
        <v>212</v>
      </c>
      <c r="G273" s="1" t="s">
        <v>895</v>
      </c>
      <c r="H273" s="1"/>
      <c r="I273" t="s">
        <v>609</v>
      </c>
      <c r="K273" s="13">
        <f t="shared" si="12"/>
        <v>2020</v>
      </c>
      <c r="L273" s="13">
        <f t="shared" si="13"/>
        <v>7</v>
      </c>
      <c r="M273" s="13">
        <f t="shared" si="14"/>
        <v>28</v>
      </c>
      <c r="N273" s="14">
        <v>2021</v>
      </c>
    </row>
    <row r="274" spans="1:14" x14ac:dyDescent="0.3">
      <c r="A274" t="s">
        <v>152</v>
      </c>
      <c r="B274" s="1" t="s">
        <v>608</v>
      </c>
      <c r="C274" s="1" t="s">
        <v>608</v>
      </c>
      <c r="D274" s="1" t="s">
        <v>608</v>
      </c>
      <c r="E274" s="5">
        <v>44040</v>
      </c>
      <c r="F274" s="1" t="s">
        <v>213</v>
      </c>
      <c r="G274" s="1" t="s">
        <v>895</v>
      </c>
      <c r="H274" s="1"/>
      <c r="I274" t="s">
        <v>609</v>
      </c>
      <c r="K274" s="13">
        <f t="shared" si="12"/>
        <v>2020</v>
      </c>
      <c r="L274" s="13">
        <f t="shared" si="13"/>
        <v>7</v>
      </c>
      <c r="M274" s="13">
        <f t="shared" si="14"/>
        <v>28</v>
      </c>
      <c r="N274" s="14">
        <v>2021</v>
      </c>
    </row>
    <row r="275" spans="1:14" x14ac:dyDescent="0.3">
      <c r="A275" t="s">
        <v>152</v>
      </c>
      <c r="B275" s="1" t="s">
        <v>608</v>
      </c>
      <c r="C275" s="1" t="s">
        <v>608</v>
      </c>
      <c r="D275" s="1" t="s">
        <v>608</v>
      </c>
      <c r="E275" s="5" t="s">
        <v>1</v>
      </c>
      <c r="F275" s="1" t="s">
        <v>217</v>
      </c>
      <c r="G275" s="1" t="s">
        <v>895</v>
      </c>
      <c r="H275" s="1"/>
      <c r="K275" s="13" t="str">
        <f t="shared" si="12"/>
        <v>NA</v>
      </c>
      <c r="L275" s="13" t="str">
        <f t="shared" si="13"/>
        <v>NA</v>
      </c>
      <c r="M275" s="13" t="str">
        <f t="shared" si="14"/>
        <v>NA</v>
      </c>
      <c r="N275" s="14">
        <v>2021</v>
      </c>
    </row>
    <row r="276" spans="1:14" x14ac:dyDescent="0.3">
      <c r="A276" t="s">
        <v>132</v>
      </c>
      <c r="B276" s="1" t="s">
        <v>610</v>
      </c>
      <c r="C276" s="1" t="s">
        <v>610</v>
      </c>
      <c r="D276" s="1" t="s">
        <v>610</v>
      </c>
      <c r="E276" s="5">
        <v>43831</v>
      </c>
      <c r="F276" s="1" t="s">
        <v>212</v>
      </c>
      <c r="G276" s="1" t="s">
        <v>895</v>
      </c>
      <c r="H276" s="1"/>
      <c r="I276" t="s">
        <v>611</v>
      </c>
      <c r="J276" t="s">
        <v>618</v>
      </c>
      <c r="K276" s="13">
        <f t="shared" si="12"/>
        <v>2020</v>
      </c>
      <c r="L276" s="13">
        <f t="shared" si="13"/>
        <v>1</v>
      </c>
      <c r="M276" s="13">
        <f t="shared" si="14"/>
        <v>1</v>
      </c>
      <c r="N276" s="14">
        <v>2021</v>
      </c>
    </row>
    <row r="277" spans="1:14" x14ac:dyDescent="0.3">
      <c r="A277" t="s">
        <v>132</v>
      </c>
      <c r="B277" s="1" t="s">
        <v>610</v>
      </c>
      <c r="C277" s="1" t="s">
        <v>610</v>
      </c>
      <c r="D277" s="1" t="s">
        <v>610</v>
      </c>
      <c r="E277" s="5">
        <v>43831</v>
      </c>
      <c r="F277" s="1" t="s">
        <v>213</v>
      </c>
      <c r="G277" s="1" t="s">
        <v>895</v>
      </c>
      <c r="H277" s="1"/>
      <c r="I277" t="s">
        <v>611</v>
      </c>
      <c r="K277" s="13">
        <f t="shared" si="12"/>
        <v>2020</v>
      </c>
      <c r="L277" s="13">
        <f t="shared" si="13"/>
        <v>1</v>
      </c>
      <c r="M277" s="13">
        <f t="shared" si="14"/>
        <v>1</v>
      </c>
      <c r="N277" s="14">
        <v>2021</v>
      </c>
    </row>
    <row r="278" spans="1:14" x14ac:dyDescent="0.3">
      <c r="A278" t="s">
        <v>132</v>
      </c>
      <c r="B278" s="1" t="s">
        <v>610</v>
      </c>
      <c r="C278" s="1" t="s">
        <v>610</v>
      </c>
      <c r="D278" s="1" t="s">
        <v>610</v>
      </c>
      <c r="E278" s="5" t="s">
        <v>1</v>
      </c>
      <c r="F278" s="1" t="s">
        <v>217</v>
      </c>
      <c r="G278" s="1" t="s">
        <v>895</v>
      </c>
      <c r="H278" s="1"/>
      <c r="K278" s="13" t="str">
        <f t="shared" si="12"/>
        <v>NA</v>
      </c>
      <c r="L278" s="13" t="str">
        <f t="shared" si="13"/>
        <v>NA</v>
      </c>
      <c r="M278" s="13" t="str">
        <f t="shared" si="14"/>
        <v>NA</v>
      </c>
      <c r="N278" s="14">
        <v>2021</v>
      </c>
    </row>
    <row r="279" spans="1:14" x14ac:dyDescent="0.3">
      <c r="A279" t="s">
        <v>148</v>
      </c>
      <c r="B279" s="1" t="s">
        <v>612</v>
      </c>
      <c r="C279" s="1" t="s">
        <v>612</v>
      </c>
      <c r="D279" s="1" t="s">
        <v>612</v>
      </c>
      <c r="E279" s="5">
        <v>43831</v>
      </c>
      <c r="F279" s="1" t="s">
        <v>212</v>
      </c>
      <c r="G279" s="1" t="s">
        <v>895</v>
      </c>
      <c r="H279" s="1"/>
      <c r="I279" t="s">
        <v>613</v>
      </c>
      <c r="K279" s="13">
        <f t="shared" si="12"/>
        <v>2020</v>
      </c>
      <c r="L279" s="13">
        <f t="shared" si="13"/>
        <v>1</v>
      </c>
      <c r="M279" s="13">
        <f t="shared" si="14"/>
        <v>1</v>
      </c>
      <c r="N279" s="14">
        <v>2021</v>
      </c>
    </row>
    <row r="280" spans="1:14" x14ac:dyDescent="0.3">
      <c r="A280" t="s">
        <v>148</v>
      </c>
      <c r="B280" s="1" t="s">
        <v>612</v>
      </c>
      <c r="C280" s="1" t="s">
        <v>612</v>
      </c>
      <c r="D280" s="1" t="s">
        <v>612</v>
      </c>
      <c r="E280" s="5">
        <v>43831</v>
      </c>
      <c r="F280" s="1" t="s">
        <v>213</v>
      </c>
      <c r="G280" s="1" t="s">
        <v>895</v>
      </c>
      <c r="H280" s="1"/>
      <c r="I280" t="s">
        <v>613</v>
      </c>
      <c r="K280" s="13">
        <f t="shared" si="12"/>
        <v>2020</v>
      </c>
      <c r="L280" s="13">
        <f t="shared" si="13"/>
        <v>1</v>
      </c>
      <c r="M280" s="13">
        <f t="shared" si="14"/>
        <v>1</v>
      </c>
      <c r="N280" s="14">
        <v>2021</v>
      </c>
    </row>
    <row r="281" spans="1:14" x14ac:dyDescent="0.3">
      <c r="A281" t="s">
        <v>148</v>
      </c>
      <c r="B281" s="1" t="s">
        <v>612</v>
      </c>
      <c r="C281" s="1" t="s">
        <v>612</v>
      </c>
      <c r="D281" s="1" t="s">
        <v>612</v>
      </c>
      <c r="E281" s="5" t="s">
        <v>1</v>
      </c>
      <c r="F281" s="1" t="s">
        <v>217</v>
      </c>
      <c r="G281" s="1" t="s">
        <v>895</v>
      </c>
      <c r="H281" s="1"/>
      <c r="J281" s="1" t="s">
        <v>614</v>
      </c>
      <c r="K281" s="13" t="str">
        <f t="shared" si="12"/>
        <v>NA</v>
      </c>
      <c r="L281" s="13" t="str">
        <f t="shared" si="13"/>
        <v>NA</v>
      </c>
      <c r="M281" s="13" t="str">
        <f t="shared" si="14"/>
        <v>NA</v>
      </c>
      <c r="N281" s="14">
        <v>2021</v>
      </c>
    </row>
    <row r="282" spans="1:14" x14ac:dyDescent="0.3">
      <c r="A282" t="s">
        <v>106</v>
      </c>
      <c r="B282" s="1" t="s">
        <v>615</v>
      </c>
      <c r="C282" s="1" t="s">
        <v>617</v>
      </c>
      <c r="D282" s="1" t="s">
        <v>615</v>
      </c>
      <c r="E282" s="5">
        <v>43831</v>
      </c>
      <c r="F282" s="1" t="s">
        <v>212</v>
      </c>
      <c r="G282" s="1" t="s">
        <v>895</v>
      </c>
      <c r="H282" s="1"/>
      <c r="I282" t="s">
        <v>616</v>
      </c>
      <c r="K282" s="13">
        <f t="shared" si="12"/>
        <v>2020</v>
      </c>
      <c r="L282" s="13">
        <f t="shared" si="13"/>
        <v>1</v>
      </c>
      <c r="M282" s="13">
        <f t="shared" si="14"/>
        <v>1</v>
      </c>
      <c r="N282" s="14">
        <v>2021</v>
      </c>
    </row>
    <row r="283" spans="1:14" x14ac:dyDescent="0.3">
      <c r="A283" t="s">
        <v>106</v>
      </c>
      <c r="B283" s="1" t="s">
        <v>615</v>
      </c>
      <c r="C283" s="1" t="s">
        <v>617</v>
      </c>
      <c r="D283" s="1" t="s">
        <v>615</v>
      </c>
      <c r="E283" s="5">
        <v>43831</v>
      </c>
      <c r="F283" s="1" t="s">
        <v>213</v>
      </c>
      <c r="G283" s="1" t="s">
        <v>895</v>
      </c>
      <c r="H283" s="1"/>
      <c r="I283" t="s">
        <v>616</v>
      </c>
      <c r="K283" s="13">
        <f t="shared" si="12"/>
        <v>2020</v>
      </c>
      <c r="L283" s="13">
        <f t="shared" si="13"/>
        <v>1</v>
      </c>
      <c r="M283" s="13">
        <f t="shared" si="14"/>
        <v>1</v>
      </c>
      <c r="N283" s="14">
        <v>2021</v>
      </c>
    </row>
    <row r="284" spans="1:14" x14ac:dyDescent="0.3">
      <c r="A284" t="s">
        <v>106</v>
      </c>
      <c r="B284" s="1" t="s">
        <v>615</v>
      </c>
      <c r="C284" s="1" t="s">
        <v>617</v>
      </c>
      <c r="D284" s="1" t="s">
        <v>615</v>
      </c>
      <c r="E284" s="5" t="s">
        <v>1</v>
      </c>
      <c r="F284" s="1" t="s">
        <v>217</v>
      </c>
      <c r="G284" s="1" t="s">
        <v>895</v>
      </c>
      <c r="H284" s="1"/>
      <c r="K284" s="13" t="str">
        <f t="shared" si="12"/>
        <v>NA</v>
      </c>
      <c r="L284" s="13" t="str">
        <f t="shared" si="13"/>
        <v>NA</v>
      </c>
      <c r="M284" s="13" t="str">
        <f t="shared" si="14"/>
        <v>NA</v>
      </c>
      <c r="N284" s="14">
        <v>2021</v>
      </c>
    </row>
    <row r="285" spans="1:14" x14ac:dyDescent="0.3">
      <c r="A285" t="s">
        <v>104</v>
      </c>
      <c r="B285" s="1" t="s">
        <v>619</v>
      </c>
      <c r="C285" s="1" t="s">
        <v>619</v>
      </c>
      <c r="D285" s="1" t="s">
        <v>619</v>
      </c>
      <c r="E285" s="5">
        <v>43831</v>
      </c>
      <c r="F285" s="1" t="s">
        <v>212</v>
      </c>
      <c r="G285" s="1" t="s">
        <v>895</v>
      </c>
      <c r="H285" s="1"/>
      <c r="I285" t="s">
        <v>620</v>
      </c>
      <c r="K285" s="13">
        <f t="shared" si="12"/>
        <v>2020</v>
      </c>
      <c r="L285" s="13">
        <f t="shared" si="13"/>
        <v>1</v>
      </c>
      <c r="M285" s="13">
        <f t="shared" si="14"/>
        <v>1</v>
      </c>
      <c r="N285" s="14">
        <v>2021</v>
      </c>
    </row>
    <row r="286" spans="1:14" x14ac:dyDescent="0.3">
      <c r="A286" t="s">
        <v>104</v>
      </c>
      <c r="B286" s="1" t="s">
        <v>619</v>
      </c>
      <c r="C286" s="1" t="s">
        <v>619</v>
      </c>
      <c r="D286" s="1" t="s">
        <v>898</v>
      </c>
      <c r="E286" s="5">
        <v>43831</v>
      </c>
      <c r="F286" s="1" t="s">
        <v>561</v>
      </c>
      <c r="G286" s="1" t="s">
        <v>895</v>
      </c>
      <c r="H286" s="1" t="s">
        <v>894</v>
      </c>
      <c r="I286" t="s">
        <v>620</v>
      </c>
      <c r="J286" s="1" t="s">
        <v>899</v>
      </c>
      <c r="K286" s="13">
        <f t="shared" si="12"/>
        <v>2020</v>
      </c>
      <c r="L286" s="13">
        <f t="shared" si="13"/>
        <v>1</v>
      </c>
      <c r="M286" s="13">
        <f t="shared" si="14"/>
        <v>1</v>
      </c>
      <c r="N286" s="14">
        <v>2021</v>
      </c>
    </row>
    <row r="287" spans="1:14" x14ac:dyDescent="0.3">
      <c r="A287" t="s">
        <v>104</v>
      </c>
      <c r="B287" s="1" t="s">
        <v>619</v>
      </c>
      <c r="C287" s="1" t="s">
        <v>619</v>
      </c>
      <c r="D287" s="1" t="s">
        <v>619</v>
      </c>
      <c r="E287" s="5" t="s">
        <v>1</v>
      </c>
      <c r="F287" s="1" t="s">
        <v>217</v>
      </c>
      <c r="G287" s="1" t="s">
        <v>895</v>
      </c>
      <c r="H287" s="1"/>
      <c r="K287" s="13" t="str">
        <f t="shared" si="12"/>
        <v>NA</v>
      </c>
      <c r="L287" s="13" t="str">
        <f t="shared" si="13"/>
        <v>NA</v>
      </c>
      <c r="M287" s="13" t="str">
        <f t="shared" si="14"/>
        <v>NA</v>
      </c>
      <c r="N287" s="14">
        <v>2021</v>
      </c>
    </row>
    <row r="288" spans="1:14" x14ac:dyDescent="0.3">
      <c r="A288" t="s">
        <v>85</v>
      </c>
      <c r="B288" s="1" t="s">
        <v>621</v>
      </c>
      <c r="C288" s="1" t="s">
        <v>622</v>
      </c>
      <c r="D288" s="1" t="s">
        <v>621</v>
      </c>
      <c r="E288" s="5">
        <v>42186</v>
      </c>
      <c r="F288" s="1" t="s">
        <v>212</v>
      </c>
      <c r="G288" s="1" t="s">
        <v>895</v>
      </c>
      <c r="H288" s="1"/>
      <c r="I288" t="s">
        <v>623</v>
      </c>
      <c r="K288" s="13">
        <f t="shared" si="12"/>
        <v>2015</v>
      </c>
      <c r="L288" s="13">
        <f t="shared" si="13"/>
        <v>7</v>
      </c>
      <c r="M288" s="13">
        <f t="shared" si="14"/>
        <v>1</v>
      </c>
      <c r="N288" s="14">
        <v>2021</v>
      </c>
    </row>
    <row r="289" spans="1:14" x14ac:dyDescent="0.3">
      <c r="A289" t="s">
        <v>85</v>
      </c>
      <c r="B289" s="1" t="s">
        <v>621</v>
      </c>
      <c r="C289" s="1" t="s">
        <v>622</v>
      </c>
      <c r="D289" s="1" t="s">
        <v>898</v>
      </c>
      <c r="E289" s="5">
        <v>43831</v>
      </c>
      <c r="F289" s="1" t="s">
        <v>561</v>
      </c>
      <c r="G289" s="1" t="s">
        <v>895</v>
      </c>
      <c r="H289" s="1" t="s">
        <v>894</v>
      </c>
      <c r="J289" s="1" t="s">
        <v>900</v>
      </c>
      <c r="K289" s="13">
        <f t="shared" si="12"/>
        <v>2020</v>
      </c>
      <c r="L289" s="13">
        <f t="shared" si="13"/>
        <v>1</v>
      </c>
      <c r="M289" s="13">
        <f t="shared" si="14"/>
        <v>1</v>
      </c>
      <c r="N289" s="14">
        <v>2021</v>
      </c>
    </row>
    <row r="290" spans="1:14" x14ac:dyDescent="0.3">
      <c r="A290" t="s">
        <v>85</v>
      </c>
      <c r="B290" s="1" t="s">
        <v>621</v>
      </c>
      <c r="C290" s="1" t="s">
        <v>622</v>
      </c>
      <c r="D290" s="1" t="s">
        <v>621</v>
      </c>
      <c r="E290" s="5" t="s">
        <v>1</v>
      </c>
      <c r="F290" s="1" t="s">
        <v>217</v>
      </c>
      <c r="G290" s="1" t="s">
        <v>895</v>
      </c>
      <c r="H290" s="1"/>
      <c r="K290" s="13" t="str">
        <f t="shared" si="12"/>
        <v>NA</v>
      </c>
      <c r="L290" s="13" t="str">
        <f t="shared" si="13"/>
        <v>NA</v>
      </c>
      <c r="M290" s="13" t="str">
        <f t="shared" si="14"/>
        <v>NA</v>
      </c>
      <c r="N290" s="14">
        <v>2021</v>
      </c>
    </row>
    <row r="291" spans="1:14" x14ac:dyDescent="0.3">
      <c r="A291" t="s">
        <v>91</v>
      </c>
      <c r="B291" s="1" t="s">
        <v>624</v>
      </c>
      <c r="C291" s="1" t="s">
        <v>624</v>
      </c>
      <c r="D291" s="1" t="s">
        <v>624</v>
      </c>
      <c r="E291" s="5">
        <v>43831</v>
      </c>
      <c r="F291" s="1" t="s">
        <v>212</v>
      </c>
      <c r="G291" s="1" t="s">
        <v>895</v>
      </c>
      <c r="H291" s="1" t="s">
        <v>894</v>
      </c>
      <c r="I291" t="s">
        <v>626</v>
      </c>
      <c r="J291" s="1" t="s">
        <v>902</v>
      </c>
      <c r="K291" s="13">
        <f t="shared" si="12"/>
        <v>2020</v>
      </c>
      <c r="L291" s="13">
        <f t="shared" si="13"/>
        <v>1</v>
      </c>
      <c r="M291" s="13">
        <f t="shared" si="14"/>
        <v>1</v>
      </c>
      <c r="N291" s="14">
        <v>2021</v>
      </c>
    </row>
    <row r="292" spans="1:14" x14ac:dyDescent="0.3">
      <c r="A292" t="s">
        <v>91</v>
      </c>
      <c r="B292" s="1" t="s">
        <v>624</v>
      </c>
      <c r="C292" s="1" t="s">
        <v>624</v>
      </c>
      <c r="D292" s="1" t="s">
        <v>898</v>
      </c>
      <c r="E292" s="5">
        <v>43831</v>
      </c>
      <c r="F292" s="1" t="s">
        <v>561</v>
      </c>
      <c r="G292" s="1" t="s">
        <v>895</v>
      </c>
      <c r="H292" s="1" t="s">
        <v>894</v>
      </c>
      <c r="J292" s="1" t="s">
        <v>903</v>
      </c>
      <c r="K292" s="13">
        <f t="shared" si="12"/>
        <v>2020</v>
      </c>
      <c r="L292" s="13">
        <f t="shared" si="13"/>
        <v>1</v>
      </c>
      <c r="M292" s="13">
        <f t="shared" si="14"/>
        <v>1</v>
      </c>
      <c r="N292" s="14">
        <v>2021</v>
      </c>
    </row>
    <row r="293" spans="1:14" x14ac:dyDescent="0.3">
      <c r="A293" t="s">
        <v>91</v>
      </c>
      <c r="B293" s="1" t="s">
        <v>624</v>
      </c>
      <c r="C293" s="1" t="s">
        <v>624</v>
      </c>
      <c r="D293" s="1" t="s">
        <v>624</v>
      </c>
      <c r="E293" s="5" t="s">
        <v>1</v>
      </c>
      <c r="F293" s="1" t="s">
        <v>217</v>
      </c>
      <c r="G293" s="1" t="s">
        <v>895</v>
      </c>
      <c r="H293" s="1"/>
      <c r="K293" s="13" t="str">
        <f t="shared" si="12"/>
        <v>NA</v>
      </c>
      <c r="L293" s="13" t="str">
        <f t="shared" si="13"/>
        <v>NA</v>
      </c>
      <c r="M293" s="13" t="str">
        <f t="shared" si="14"/>
        <v>NA</v>
      </c>
      <c r="N293" s="14">
        <v>2021</v>
      </c>
    </row>
    <row r="294" spans="1:14" x14ac:dyDescent="0.3">
      <c r="A294" t="s">
        <v>151</v>
      </c>
      <c r="B294" s="1" t="s">
        <v>627</v>
      </c>
      <c r="C294" s="1" t="s">
        <v>627</v>
      </c>
      <c r="D294" s="1" t="s">
        <v>627</v>
      </c>
      <c r="E294" s="5">
        <v>43525</v>
      </c>
      <c r="F294" s="1" t="s">
        <v>212</v>
      </c>
      <c r="G294" s="1" t="s">
        <v>895</v>
      </c>
      <c r="H294" s="1"/>
      <c r="I294" t="s">
        <v>628</v>
      </c>
      <c r="K294" s="13">
        <f t="shared" si="12"/>
        <v>2019</v>
      </c>
      <c r="L294" s="13">
        <f t="shared" si="13"/>
        <v>3</v>
      </c>
      <c r="M294" s="13">
        <f t="shared" si="14"/>
        <v>1</v>
      </c>
      <c r="N294" s="14">
        <v>2021</v>
      </c>
    </row>
    <row r="295" spans="1:14" x14ac:dyDescent="0.3">
      <c r="A295" t="s">
        <v>151</v>
      </c>
      <c r="B295" s="1" t="s">
        <v>627</v>
      </c>
      <c r="C295" s="1" t="s">
        <v>627</v>
      </c>
      <c r="D295" s="1" t="s">
        <v>898</v>
      </c>
      <c r="E295" s="5">
        <v>43831</v>
      </c>
      <c r="F295" s="1" t="s">
        <v>561</v>
      </c>
      <c r="G295" s="1" t="s">
        <v>895</v>
      </c>
      <c r="H295" s="1" t="s">
        <v>894</v>
      </c>
      <c r="J295" t="s">
        <v>904</v>
      </c>
      <c r="K295" s="13">
        <f t="shared" si="12"/>
        <v>2020</v>
      </c>
      <c r="L295" s="13">
        <f t="shared" si="13"/>
        <v>1</v>
      </c>
      <c r="M295" s="13">
        <f t="shared" si="14"/>
        <v>1</v>
      </c>
      <c r="N295" s="14">
        <v>2021</v>
      </c>
    </row>
    <row r="296" spans="1:14" x14ac:dyDescent="0.3">
      <c r="A296" t="s">
        <v>151</v>
      </c>
      <c r="B296" s="1" t="s">
        <v>627</v>
      </c>
      <c r="C296" s="1" t="s">
        <v>627</v>
      </c>
      <c r="D296" s="1" t="s">
        <v>627</v>
      </c>
      <c r="E296" s="5" t="s">
        <v>1</v>
      </c>
      <c r="F296" s="1" t="s">
        <v>217</v>
      </c>
      <c r="G296" s="1" t="s">
        <v>895</v>
      </c>
      <c r="H296" s="1"/>
      <c r="K296" s="13" t="str">
        <f t="shared" si="12"/>
        <v>NA</v>
      </c>
      <c r="L296" s="13" t="str">
        <f t="shared" si="13"/>
        <v>NA</v>
      </c>
      <c r="M296" s="13" t="str">
        <f t="shared" si="14"/>
        <v>NA</v>
      </c>
      <c r="N296" s="14">
        <v>2021</v>
      </c>
    </row>
    <row r="297" spans="1:14" x14ac:dyDescent="0.3">
      <c r="A297" t="s">
        <v>167</v>
      </c>
      <c r="B297" s="1" t="s">
        <v>629</v>
      </c>
      <c r="C297" s="1" t="s">
        <v>630</v>
      </c>
      <c r="D297" s="1" t="s">
        <v>629</v>
      </c>
      <c r="E297" s="5">
        <v>43831</v>
      </c>
      <c r="F297" s="1" t="s">
        <v>212</v>
      </c>
      <c r="G297" s="1" t="s">
        <v>895</v>
      </c>
      <c r="H297" s="1"/>
      <c r="I297" t="s">
        <v>631</v>
      </c>
      <c r="K297" s="13">
        <f t="shared" si="12"/>
        <v>2020</v>
      </c>
      <c r="L297" s="13">
        <f t="shared" si="13"/>
        <v>1</v>
      </c>
      <c r="M297" s="13">
        <f t="shared" si="14"/>
        <v>1</v>
      </c>
      <c r="N297" s="14">
        <v>2021</v>
      </c>
    </row>
    <row r="298" spans="1:14" x14ac:dyDescent="0.3">
      <c r="A298" t="s">
        <v>167</v>
      </c>
      <c r="B298" s="1" t="s">
        <v>629</v>
      </c>
      <c r="C298" s="1" t="s">
        <v>630</v>
      </c>
      <c r="D298" s="1" t="s">
        <v>898</v>
      </c>
      <c r="E298" s="5">
        <v>43831</v>
      </c>
      <c r="F298" s="1" t="s">
        <v>561</v>
      </c>
      <c r="G298" s="1" t="s">
        <v>895</v>
      </c>
      <c r="H298" s="1" t="s">
        <v>894</v>
      </c>
      <c r="J298" t="s">
        <v>905</v>
      </c>
      <c r="K298" s="13">
        <f t="shared" si="12"/>
        <v>2020</v>
      </c>
      <c r="L298" s="13">
        <f t="shared" si="13"/>
        <v>1</v>
      </c>
      <c r="M298" s="13">
        <f t="shared" si="14"/>
        <v>1</v>
      </c>
      <c r="N298" s="14">
        <v>2021</v>
      </c>
    </row>
    <row r="299" spans="1:14" x14ac:dyDescent="0.3">
      <c r="A299" t="s">
        <v>167</v>
      </c>
      <c r="B299" s="1" t="s">
        <v>629</v>
      </c>
      <c r="C299" s="1" t="s">
        <v>630</v>
      </c>
      <c r="D299" s="1" t="s">
        <v>629</v>
      </c>
      <c r="E299" s="5" t="s">
        <v>1</v>
      </c>
      <c r="F299" s="1" t="s">
        <v>217</v>
      </c>
      <c r="G299" s="1" t="s">
        <v>895</v>
      </c>
      <c r="H299" s="1"/>
      <c r="K299" s="13" t="str">
        <f t="shared" si="12"/>
        <v>NA</v>
      </c>
      <c r="L299" s="13" t="str">
        <f t="shared" si="13"/>
        <v>NA</v>
      </c>
      <c r="M299" s="13" t="str">
        <f t="shared" si="14"/>
        <v>NA</v>
      </c>
      <c r="N299" s="14">
        <v>2021</v>
      </c>
    </row>
    <row r="300" spans="1:14" x14ac:dyDescent="0.3">
      <c r="A300" t="s">
        <v>153</v>
      </c>
      <c r="B300" s="1" t="s">
        <v>632</v>
      </c>
      <c r="C300" s="1" t="s">
        <v>634</v>
      </c>
      <c r="D300" s="1" t="s">
        <v>632</v>
      </c>
      <c r="E300" s="5">
        <v>44013</v>
      </c>
      <c r="F300" s="1" t="s">
        <v>212</v>
      </c>
      <c r="G300" s="1" t="s">
        <v>895</v>
      </c>
      <c r="H300" s="1"/>
      <c r="I300" t="s">
        <v>633</v>
      </c>
      <c r="K300" s="13">
        <f t="shared" si="12"/>
        <v>2020</v>
      </c>
      <c r="L300" s="13">
        <f t="shared" si="13"/>
        <v>7</v>
      </c>
      <c r="M300" s="13">
        <f t="shared" si="14"/>
        <v>1</v>
      </c>
      <c r="N300" s="14">
        <v>2021</v>
      </c>
    </row>
    <row r="301" spans="1:14" x14ac:dyDescent="0.3">
      <c r="A301" t="s">
        <v>153</v>
      </c>
      <c r="B301" s="1" t="s">
        <v>632</v>
      </c>
      <c r="C301" s="1" t="s">
        <v>634</v>
      </c>
      <c r="D301" s="1" t="s">
        <v>898</v>
      </c>
      <c r="E301" s="5">
        <v>43831</v>
      </c>
      <c r="F301" s="1" t="s">
        <v>561</v>
      </c>
      <c r="G301" s="1" t="s">
        <v>895</v>
      </c>
      <c r="H301" s="1" t="s">
        <v>894</v>
      </c>
      <c r="J301" s="1" t="s">
        <v>906</v>
      </c>
      <c r="K301" s="13">
        <f t="shared" si="12"/>
        <v>2020</v>
      </c>
      <c r="L301" s="13">
        <f t="shared" si="13"/>
        <v>1</v>
      </c>
      <c r="M301" s="13">
        <f t="shared" si="14"/>
        <v>1</v>
      </c>
      <c r="N301" s="14">
        <v>2021</v>
      </c>
    </row>
    <row r="302" spans="1:14" x14ac:dyDescent="0.3">
      <c r="A302" t="s">
        <v>153</v>
      </c>
      <c r="B302" s="1" t="s">
        <v>632</v>
      </c>
      <c r="C302" s="1" t="s">
        <v>634</v>
      </c>
      <c r="D302" s="1" t="s">
        <v>632</v>
      </c>
      <c r="E302" s="5" t="s">
        <v>1</v>
      </c>
      <c r="F302" s="1" t="s">
        <v>217</v>
      </c>
      <c r="G302" s="1" t="s">
        <v>895</v>
      </c>
      <c r="H302" s="1"/>
      <c r="K302" s="13" t="str">
        <f t="shared" si="12"/>
        <v>NA</v>
      </c>
      <c r="L302" s="13" t="str">
        <f t="shared" si="13"/>
        <v>NA</v>
      </c>
      <c r="M302" s="13" t="str">
        <f t="shared" si="14"/>
        <v>NA</v>
      </c>
      <c r="N302" s="14">
        <v>2021</v>
      </c>
    </row>
    <row r="303" spans="1:14" x14ac:dyDescent="0.3">
      <c r="A303" t="s">
        <v>29</v>
      </c>
      <c r="B303" s="1" t="s">
        <v>907</v>
      </c>
      <c r="C303" s="1" t="s">
        <v>907</v>
      </c>
      <c r="D303" s="1" t="s">
        <v>907</v>
      </c>
      <c r="E303" s="5">
        <v>41991</v>
      </c>
      <c r="F303" s="1" t="s">
        <v>212</v>
      </c>
      <c r="G303" s="1" t="s">
        <v>895</v>
      </c>
      <c r="H303" s="1"/>
      <c r="I303" t="s">
        <v>635</v>
      </c>
      <c r="K303" s="13">
        <f t="shared" si="12"/>
        <v>2014</v>
      </c>
      <c r="L303" s="13">
        <f t="shared" si="13"/>
        <v>12</v>
      </c>
      <c r="M303" s="13">
        <f t="shared" si="14"/>
        <v>18</v>
      </c>
      <c r="N303" s="14">
        <v>2021</v>
      </c>
    </row>
    <row r="304" spans="1:14" x14ac:dyDescent="0.3">
      <c r="A304" t="s">
        <v>29</v>
      </c>
      <c r="B304" s="1" t="s">
        <v>907</v>
      </c>
      <c r="C304" s="1" t="s">
        <v>907</v>
      </c>
      <c r="D304" s="1" t="s">
        <v>907</v>
      </c>
      <c r="E304" s="5">
        <v>41991</v>
      </c>
      <c r="F304" s="1" t="s">
        <v>213</v>
      </c>
      <c r="G304" s="1" t="s">
        <v>895</v>
      </c>
      <c r="H304" s="1"/>
      <c r="K304" s="13">
        <f t="shared" si="12"/>
        <v>2014</v>
      </c>
      <c r="L304" s="13">
        <f t="shared" si="13"/>
        <v>12</v>
      </c>
      <c r="M304" s="13">
        <f t="shared" si="14"/>
        <v>18</v>
      </c>
      <c r="N304" s="14">
        <v>2021</v>
      </c>
    </row>
    <row r="305" spans="1:14" x14ac:dyDescent="0.3">
      <c r="A305" t="s">
        <v>29</v>
      </c>
      <c r="B305" s="1" t="s">
        <v>907</v>
      </c>
      <c r="C305" s="1" t="s">
        <v>907</v>
      </c>
      <c r="D305" s="1" t="s">
        <v>907</v>
      </c>
      <c r="E305" s="5" t="s">
        <v>1</v>
      </c>
      <c r="F305" s="1" t="s">
        <v>217</v>
      </c>
      <c r="G305" s="1" t="s">
        <v>895</v>
      </c>
      <c r="H305" s="1"/>
      <c r="K305" s="13" t="str">
        <f t="shared" si="12"/>
        <v>NA</v>
      </c>
      <c r="L305" s="13" t="str">
        <f t="shared" si="13"/>
        <v>NA</v>
      </c>
      <c r="M305" s="13" t="str">
        <f t="shared" si="14"/>
        <v>NA</v>
      </c>
      <c r="N305" s="14">
        <v>2021</v>
      </c>
    </row>
    <row r="306" spans="1:14" x14ac:dyDescent="0.3">
      <c r="A306" t="s">
        <v>55</v>
      </c>
      <c r="B306" s="1" t="s">
        <v>638</v>
      </c>
      <c r="C306" s="1" t="s">
        <v>639</v>
      </c>
      <c r="D306" s="1" t="s">
        <v>638</v>
      </c>
      <c r="E306" s="5">
        <v>43284</v>
      </c>
      <c r="F306" s="1" t="s">
        <v>212</v>
      </c>
      <c r="G306" s="1" t="s">
        <v>895</v>
      </c>
      <c r="H306" s="1"/>
      <c r="I306" t="s">
        <v>637</v>
      </c>
      <c r="K306" s="13">
        <f t="shared" si="12"/>
        <v>2018</v>
      </c>
      <c r="L306" s="13">
        <f t="shared" si="13"/>
        <v>7</v>
      </c>
      <c r="M306" s="13">
        <f t="shared" si="14"/>
        <v>3</v>
      </c>
      <c r="N306" s="14">
        <v>2021</v>
      </c>
    </row>
    <row r="307" spans="1:14" x14ac:dyDescent="0.3">
      <c r="A307" t="s">
        <v>55</v>
      </c>
      <c r="B307" s="1" t="s">
        <v>638</v>
      </c>
      <c r="C307" s="1" t="s">
        <v>639</v>
      </c>
      <c r="D307" s="1" t="s">
        <v>638</v>
      </c>
      <c r="E307" s="5">
        <v>43284</v>
      </c>
      <c r="F307" s="1" t="s">
        <v>213</v>
      </c>
      <c r="G307" s="1" t="s">
        <v>895</v>
      </c>
      <c r="H307" s="1"/>
      <c r="I307" t="s">
        <v>637</v>
      </c>
      <c r="K307" s="13">
        <f t="shared" si="12"/>
        <v>2018</v>
      </c>
      <c r="L307" s="13">
        <f t="shared" si="13"/>
        <v>7</v>
      </c>
      <c r="M307" s="13">
        <f t="shared" si="14"/>
        <v>3</v>
      </c>
      <c r="N307" s="14">
        <v>2021</v>
      </c>
    </row>
    <row r="308" spans="1:14" x14ac:dyDescent="0.3">
      <c r="A308" t="s">
        <v>55</v>
      </c>
      <c r="B308" s="1" t="s">
        <v>638</v>
      </c>
      <c r="C308" s="1" t="s">
        <v>639</v>
      </c>
      <c r="D308" s="1" t="s">
        <v>638</v>
      </c>
      <c r="E308" s="5" t="s">
        <v>1</v>
      </c>
      <c r="F308" s="1" t="s">
        <v>217</v>
      </c>
      <c r="G308" s="1" t="s">
        <v>895</v>
      </c>
      <c r="H308" s="1"/>
      <c r="K308" s="13" t="str">
        <f t="shared" si="12"/>
        <v>NA</v>
      </c>
      <c r="L308" s="13" t="str">
        <f t="shared" si="13"/>
        <v>NA</v>
      </c>
      <c r="M308" s="13" t="str">
        <f t="shared" si="14"/>
        <v>NA</v>
      </c>
      <c r="N308" s="14">
        <v>2021</v>
      </c>
    </row>
    <row r="309" spans="1:14" x14ac:dyDescent="0.3">
      <c r="A309" t="s">
        <v>141</v>
      </c>
      <c r="B309" s="1" t="s">
        <v>640</v>
      </c>
      <c r="C309" s="1" t="s">
        <v>640</v>
      </c>
      <c r="D309" s="1" t="s">
        <v>640</v>
      </c>
      <c r="E309" s="5">
        <v>43913</v>
      </c>
      <c r="F309" s="1" t="s">
        <v>212</v>
      </c>
      <c r="G309" s="1" t="s">
        <v>895</v>
      </c>
      <c r="H309" s="1"/>
      <c r="I309" t="s">
        <v>641</v>
      </c>
      <c r="K309" s="13">
        <f t="shared" si="12"/>
        <v>2020</v>
      </c>
      <c r="L309" s="13">
        <f t="shared" si="13"/>
        <v>3</v>
      </c>
      <c r="M309" s="13">
        <f t="shared" si="14"/>
        <v>23</v>
      </c>
      <c r="N309" s="14">
        <v>2021</v>
      </c>
    </row>
    <row r="310" spans="1:14" x14ac:dyDescent="0.3">
      <c r="A310" t="s">
        <v>141</v>
      </c>
      <c r="B310" s="1" t="s">
        <v>640</v>
      </c>
      <c r="C310" s="1" t="s">
        <v>640</v>
      </c>
      <c r="D310" s="1" t="s">
        <v>640</v>
      </c>
      <c r="E310" s="5">
        <v>43913</v>
      </c>
      <c r="F310" s="1" t="s">
        <v>213</v>
      </c>
      <c r="G310" s="1" t="s">
        <v>895</v>
      </c>
      <c r="H310" s="1"/>
      <c r="I310" t="s">
        <v>641</v>
      </c>
      <c r="K310" s="13">
        <f t="shared" si="12"/>
        <v>2020</v>
      </c>
      <c r="L310" s="13">
        <f t="shared" si="13"/>
        <v>3</v>
      </c>
      <c r="M310" s="13">
        <f t="shared" si="14"/>
        <v>23</v>
      </c>
      <c r="N310" s="14">
        <v>2021</v>
      </c>
    </row>
    <row r="311" spans="1:14" x14ac:dyDescent="0.3">
      <c r="A311" t="s">
        <v>141</v>
      </c>
      <c r="B311" s="1" t="s">
        <v>640</v>
      </c>
      <c r="C311" s="1" t="s">
        <v>640</v>
      </c>
      <c r="D311" s="1" t="s">
        <v>640</v>
      </c>
      <c r="E311" s="5" t="s">
        <v>1</v>
      </c>
      <c r="F311" s="1" t="s">
        <v>217</v>
      </c>
      <c r="G311" s="1" t="s">
        <v>895</v>
      </c>
      <c r="H311" s="1"/>
      <c r="K311" s="13" t="str">
        <f t="shared" si="12"/>
        <v>NA</v>
      </c>
      <c r="L311" s="13" t="str">
        <f t="shared" si="13"/>
        <v>NA</v>
      </c>
      <c r="M311" s="13" t="str">
        <f t="shared" si="14"/>
        <v>NA</v>
      </c>
      <c r="N311" s="14">
        <v>2021</v>
      </c>
    </row>
    <row r="312" spans="1:14" x14ac:dyDescent="0.3">
      <c r="A312" t="s">
        <v>146</v>
      </c>
      <c r="B312" s="1" t="s">
        <v>642</v>
      </c>
      <c r="C312" s="1" t="s">
        <v>643</v>
      </c>
      <c r="D312" s="1" t="s">
        <v>642</v>
      </c>
      <c r="E312" s="5">
        <v>40391</v>
      </c>
      <c r="F312" s="1" t="s">
        <v>212</v>
      </c>
      <c r="G312" s="1" t="s">
        <v>895</v>
      </c>
      <c r="H312" s="1"/>
      <c r="I312" t="s">
        <v>646</v>
      </c>
      <c r="J312" t="s">
        <v>644</v>
      </c>
      <c r="K312" s="13">
        <f t="shared" si="12"/>
        <v>2010</v>
      </c>
      <c r="L312" s="13">
        <f t="shared" si="13"/>
        <v>8</v>
      </c>
      <c r="M312" s="13">
        <f t="shared" si="14"/>
        <v>1</v>
      </c>
      <c r="N312" s="14">
        <v>2021</v>
      </c>
    </row>
    <row r="313" spans="1:14" x14ac:dyDescent="0.3">
      <c r="A313" t="s">
        <v>146</v>
      </c>
      <c r="B313" s="1" t="s">
        <v>642</v>
      </c>
      <c r="C313" s="1" t="s">
        <v>643</v>
      </c>
      <c r="D313" s="1" t="s">
        <v>898</v>
      </c>
      <c r="E313" s="5">
        <v>43831</v>
      </c>
      <c r="F313" s="1" t="s">
        <v>561</v>
      </c>
      <c r="G313" s="1" t="s">
        <v>895</v>
      </c>
      <c r="H313" s="1" t="s">
        <v>894</v>
      </c>
      <c r="J313" s="1" t="s">
        <v>645</v>
      </c>
      <c r="K313" s="13">
        <f t="shared" si="12"/>
        <v>2020</v>
      </c>
      <c r="L313" s="13">
        <f t="shared" si="13"/>
        <v>1</v>
      </c>
      <c r="M313" s="13">
        <f t="shared" si="14"/>
        <v>1</v>
      </c>
      <c r="N313" s="14">
        <v>2021</v>
      </c>
    </row>
    <row r="314" spans="1:14" x14ac:dyDescent="0.3">
      <c r="A314" t="s">
        <v>146</v>
      </c>
      <c r="B314" s="1" t="s">
        <v>642</v>
      </c>
      <c r="C314" s="1" t="s">
        <v>643</v>
      </c>
      <c r="D314" s="1" t="s">
        <v>642</v>
      </c>
      <c r="E314" s="5" t="s">
        <v>1</v>
      </c>
      <c r="F314" s="1" t="s">
        <v>217</v>
      </c>
      <c r="G314" s="1" t="s">
        <v>895</v>
      </c>
      <c r="H314" s="1"/>
      <c r="K314" s="13" t="str">
        <f t="shared" si="12"/>
        <v>NA</v>
      </c>
      <c r="L314" s="13" t="str">
        <f t="shared" si="13"/>
        <v>NA</v>
      </c>
      <c r="M314" s="13" t="str">
        <f t="shared" si="14"/>
        <v>NA</v>
      </c>
      <c r="N314" s="14">
        <v>2021</v>
      </c>
    </row>
    <row r="315" spans="1:14" x14ac:dyDescent="0.3">
      <c r="A315" t="s">
        <v>64</v>
      </c>
      <c r="B315" s="1" t="s">
        <v>647</v>
      </c>
      <c r="C315" s="1" t="s">
        <v>648</v>
      </c>
      <c r="D315" s="1" t="s">
        <v>647</v>
      </c>
      <c r="E315" s="5">
        <v>43831</v>
      </c>
      <c r="F315" s="1" t="s">
        <v>212</v>
      </c>
      <c r="G315" s="1" t="s">
        <v>895</v>
      </c>
      <c r="H315" s="1"/>
      <c r="I315" t="s">
        <v>649</v>
      </c>
      <c r="K315" s="13">
        <f t="shared" si="12"/>
        <v>2020</v>
      </c>
      <c r="L315" s="13">
        <f t="shared" si="13"/>
        <v>1</v>
      </c>
      <c r="M315" s="13">
        <f t="shared" si="14"/>
        <v>1</v>
      </c>
      <c r="N315" s="14">
        <v>2021</v>
      </c>
    </row>
    <row r="316" spans="1:14" x14ac:dyDescent="0.3">
      <c r="A316" t="s">
        <v>64</v>
      </c>
      <c r="B316" s="1" t="s">
        <v>647</v>
      </c>
      <c r="C316" s="1" t="s">
        <v>648</v>
      </c>
      <c r="D316" s="1" t="s">
        <v>898</v>
      </c>
      <c r="E316" s="5">
        <v>43831</v>
      </c>
      <c r="F316" s="1" t="s">
        <v>561</v>
      </c>
      <c r="G316" s="1" t="s">
        <v>895</v>
      </c>
      <c r="H316" s="1" t="s">
        <v>894</v>
      </c>
      <c r="K316" s="13">
        <f t="shared" si="12"/>
        <v>2020</v>
      </c>
      <c r="L316" s="13">
        <f t="shared" si="13"/>
        <v>1</v>
      </c>
      <c r="M316" s="13">
        <f t="shared" si="14"/>
        <v>1</v>
      </c>
      <c r="N316" s="14">
        <v>2021</v>
      </c>
    </row>
    <row r="317" spans="1:14" x14ac:dyDescent="0.3">
      <c r="A317" t="s">
        <v>64</v>
      </c>
      <c r="B317" s="1" t="s">
        <v>647</v>
      </c>
      <c r="C317" s="1" t="s">
        <v>648</v>
      </c>
      <c r="D317" s="1" t="s">
        <v>647</v>
      </c>
      <c r="E317" s="5" t="s">
        <v>1</v>
      </c>
      <c r="F317" s="1" t="s">
        <v>217</v>
      </c>
      <c r="G317" s="1" t="s">
        <v>895</v>
      </c>
      <c r="H317" s="1"/>
      <c r="K317" s="13" t="str">
        <f t="shared" si="12"/>
        <v>NA</v>
      </c>
      <c r="L317" s="13" t="str">
        <f t="shared" si="13"/>
        <v>NA</v>
      </c>
      <c r="M317" s="13" t="str">
        <f t="shared" si="14"/>
        <v>NA</v>
      </c>
      <c r="N317" s="14">
        <v>2021</v>
      </c>
    </row>
    <row r="318" spans="1:14" x14ac:dyDescent="0.3">
      <c r="A318" t="s">
        <v>28</v>
      </c>
      <c r="B318" s="1" t="s">
        <v>650</v>
      </c>
      <c r="C318" s="1" t="s">
        <v>650</v>
      </c>
      <c r="D318" s="1" t="s">
        <v>650</v>
      </c>
      <c r="E318" s="5">
        <v>43831</v>
      </c>
      <c r="F318" s="1" t="s">
        <v>212</v>
      </c>
      <c r="G318" s="1" t="s">
        <v>895</v>
      </c>
      <c r="H318" s="1"/>
      <c r="I318" t="s">
        <v>651</v>
      </c>
      <c r="K318" s="13">
        <f t="shared" si="12"/>
        <v>2020</v>
      </c>
      <c r="L318" s="13">
        <f t="shared" si="13"/>
        <v>1</v>
      </c>
      <c r="M318" s="13">
        <f t="shared" si="14"/>
        <v>1</v>
      </c>
      <c r="N318" s="14">
        <v>2021</v>
      </c>
    </row>
    <row r="319" spans="1:14" x14ac:dyDescent="0.3">
      <c r="A319" t="s">
        <v>28</v>
      </c>
      <c r="B319" s="1" t="s">
        <v>650</v>
      </c>
      <c r="C319" s="1" t="s">
        <v>650</v>
      </c>
      <c r="D319" s="1" t="s">
        <v>898</v>
      </c>
      <c r="E319" s="5">
        <v>43831</v>
      </c>
      <c r="F319" s="1" t="s">
        <v>561</v>
      </c>
      <c r="G319" s="1" t="s">
        <v>895</v>
      </c>
      <c r="H319" s="1" t="s">
        <v>894</v>
      </c>
      <c r="K319" s="13">
        <f t="shared" si="12"/>
        <v>2020</v>
      </c>
      <c r="L319" s="13">
        <f t="shared" si="13"/>
        <v>1</v>
      </c>
      <c r="M319" s="13">
        <f t="shared" si="14"/>
        <v>1</v>
      </c>
      <c r="N319" s="14">
        <v>2021</v>
      </c>
    </row>
    <row r="320" spans="1:14" x14ac:dyDescent="0.3">
      <c r="A320" t="s">
        <v>28</v>
      </c>
      <c r="B320" s="1" t="s">
        <v>650</v>
      </c>
      <c r="C320" s="1" t="s">
        <v>650</v>
      </c>
      <c r="D320" s="1" t="s">
        <v>650</v>
      </c>
      <c r="E320" s="5" t="s">
        <v>1</v>
      </c>
      <c r="F320" s="1" t="s">
        <v>217</v>
      </c>
      <c r="G320" s="1" t="s">
        <v>895</v>
      </c>
      <c r="H320" s="1"/>
      <c r="K320" s="13" t="str">
        <f t="shared" si="12"/>
        <v>NA</v>
      </c>
      <c r="L320" s="13" t="str">
        <f t="shared" si="13"/>
        <v>NA</v>
      </c>
      <c r="M320" s="13" t="str">
        <f t="shared" si="14"/>
        <v>NA</v>
      </c>
      <c r="N320" s="14">
        <v>2021</v>
      </c>
    </row>
    <row r="321" spans="1:14" x14ac:dyDescent="0.3">
      <c r="A321" t="s">
        <v>79</v>
      </c>
      <c r="B321" s="1" t="s">
        <v>652</v>
      </c>
      <c r="C321" s="1" t="s">
        <v>653</v>
      </c>
      <c r="D321" s="1" t="s">
        <v>652</v>
      </c>
      <c r="E321" s="5">
        <v>43831</v>
      </c>
      <c r="F321" s="1" t="s">
        <v>212</v>
      </c>
      <c r="G321" s="1" t="s">
        <v>895</v>
      </c>
      <c r="H321" s="1"/>
      <c r="I321" t="s">
        <v>654</v>
      </c>
      <c r="K321" s="13">
        <f t="shared" si="12"/>
        <v>2020</v>
      </c>
      <c r="L321" s="13">
        <f t="shared" si="13"/>
        <v>1</v>
      </c>
      <c r="M321" s="13">
        <f t="shared" si="14"/>
        <v>1</v>
      </c>
      <c r="N321" s="14">
        <v>2021</v>
      </c>
    </row>
    <row r="322" spans="1:14" x14ac:dyDescent="0.3">
      <c r="A322" t="s">
        <v>79</v>
      </c>
      <c r="B322" s="1" t="s">
        <v>652</v>
      </c>
      <c r="C322" s="1" t="s">
        <v>653</v>
      </c>
      <c r="D322" s="1" t="s">
        <v>898</v>
      </c>
      <c r="E322" s="5">
        <v>43831</v>
      </c>
      <c r="F322" s="1" t="s">
        <v>561</v>
      </c>
      <c r="G322" s="1" t="s">
        <v>895</v>
      </c>
      <c r="H322" s="1" t="s">
        <v>894</v>
      </c>
      <c r="J322" s="1" t="s">
        <v>625</v>
      </c>
      <c r="K322" s="13">
        <f t="shared" ref="K322:K385" si="15">IF($E322="NA","NA", YEAR($E322))</f>
        <v>2020</v>
      </c>
      <c r="L322" s="13">
        <f t="shared" ref="L322:L385" si="16">IF($E322="NA","NA", MONTH($E322))</f>
        <v>1</v>
      </c>
      <c r="M322" s="13">
        <f t="shared" ref="M322:M385" si="17">IF($E322="NA","NA", DAY($E322))</f>
        <v>1</v>
      </c>
      <c r="N322" s="14">
        <v>2021</v>
      </c>
    </row>
    <row r="323" spans="1:14" x14ac:dyDescent="0.3">
      <c r="A323" t="s">
        <v>79</v>
      </c>
      <c r="B323" s="1" t="s">
        <v>652</v>
      </c>
      <c r="C323" s="1" t="s">
        <v>653</v>
      </c>
      <c r="D323" s="1" t="s">
        <v>652</v>
      </c>
      <c r="E323" s="5" t="s">
        <v>1</v>
      </c>
      <c r="F323" s="1" t="s">
        <v>217</v>
      </c>
      <c r="G323" s="1" t="s">
        <v>895</v>
      </c>
      <c r="H323" s="1"/>
      <c r="K323" s="13" t="str">
        <f t="shared" si="15"/>
        <v>NA</v>
      </c>
      <c r="L323" s="13" t="str">
        <f t="shared" si="16"/>
        <v>NA</v>
      </c>
      <c r="M323" s="13" t="str">
        <f t="shared" si="17"/>
        <v>NA</v>
      </c>
      <c r="N323" s="14">
        <v>2021</v>
      </c>
    </row>
    <row r="324" spans="1:14" x14ac:dyDescent="0.3">
      <c r="A324" t="s">
        <v>655</v>
      </c>
      <c r="B324" s="1" t="s">
        <v>656</v>
      </c>
      <c r="C324" s="1" t="s">
        <v>816</v>
      </c>
      <c r="D324" s="1" t="s">
        <v>656</v>
      </c>
      <c r="E324" s="5">
        <v>43831</v>
      </c>
      <c r="F324" s="1" t="s">
        <v>212</v>
      </c>
      <c r="G324" s="1" t="s">
        <v>895</v>
      </c>
      <c r="H324" s="1"/>
      <c r="I324" t="s">
        <v>657</v>
      </c>
      <c r="K324" s="13">
        <f t="shared" si="15"/>
        <v>2020</v>
      </c>
      <c r="L324" s="13">
        <f t="shared" si="16"/>
        <v>1</v>
      </c>
      <c r="M324" s="13">
        <f t="shared" si="17"/>
        <v>1</v>
      </c>
      <c r="N324" s="14">
        <v>2021</v>
      </c>
    </row>
    <row r="325" spans="1:14" x14ac:dyDescent="0.3">
      <c r="A325" t="s">
        <v>655</v>
      </c>
      <c r="B325" s="1" t="s">
        <v>656</v>
      </c>
      <c r="C325" s="1" t="s">
        <v>816</v>
      </c>
      <c r="D325" s="1" t="s">
        <v>656</v>
      </c>
      <c r="E325" s="5">
        <v>43831</v>
      </c>
      <c r="F325" s="1" t="s">
        <v>213</v>
      </c>
      <c r="G325" s="1" t="s">
        <v>895</v>
      </c>
      <c r="H325" s="1"/>
      <c r="I325" t="s">
        <v>657</v>
      </c>
      <c r="K325" s="13">
        <f t="shared" si="15"/>
        <v>2020</v>
      </c>
      <c r="L325" s="13">
        <f t="shared" si="16"/>
        <v>1</v>
      </c>
      <c r="M325" s="13">
        <f t="shared" si="17"/>
        <v>1</v>
      </c>
      <c r="N325" s="14">
        <v>2021</v>
      </c>
    </row>
    <row r="326" spans="1:14" x14ac:dyDescent="0.3">
      <c r="A326" t="s">
        <v>655</v>
      </c>
      <c r="B326" s="1" t="s">
        <v>656</v>
      </c>
      <c r="C326" s="1" t="s">
        <v>816</v>
      </c>
      <c r="D326" s="1" t="s">
        <v>656</v>
      </c>
      <c r="E326" s="5" t="s">
        <v>1</v>
      </c>
      <c r="F326" s="1" t="s">
        <v>217</v>
      </c>
      <c r="G326" s="1" t="s">
        <v>895</v>
      </c>
      <c r="H326" s="1"/>
      <c r="K326" s="13" t="str">
        <f t="shared" si="15"/>
        <v>NA</v>
      </c>
      <c r="L326" s="13" t="str">
        <f t="shared" si="16"/>
        <v>NA</v>
      </c>
      <c r="M326" s="13" t="str">
        <f t="shared" si="17"/>
        <v>NA</v>
      </c>
      <c r="N326" s="14">
        <v>2021</v>
      </c>
    </row>
    <row r="327" spans="1:14" x14ac:dyDescent="0.3">
      <c r="A327" t="s">
        <v>658</v>
      </c>
      <c r="B327" s="1" t="s">
        <v>659</v>
      </c>
      <c r="C327" s="1" t="s">
        <v>660</v>
      </c>
      <c r="D327" s="1" t="s">
        <v>659</v>
      </c>
      <c r="E327" s="5">
        <v>43831</v>
      </c>
      <c r="F327" s="1" t="s">
        <v>212</v>
      </c>
      <c r="G327" s="1" t="s">
        <v>895</v>
      </c>
      <c r="H327" s="1"/>
      <c r="I327" t="s">
        <v>661</v>
      </c>
      <c r="K327" s="13">
        <f t="shared" si="15"/>
        <v>2020</v>
      </c>
      <c r="L327" s="13">
        <f t="shared" si="16"/>
        <v>1</v>
      </c>
      <c r="M327" s="13">
        <f t="shared" si="17"/>
        <v>1</v>
      </c>
      <c r="N327" s="14">
        <v>2021</v>
      </c>
    </row>
    <row r="328" spans="1:14" x14ac:dyDescent="0.3">
      <c r="A328" t="s">
        <v>658</v>
      </c>
      <c r="B328" s="1" t="s">
        <v>659</v>
      </c>
      <c r="C328" s="1" t="s">
        <v>660</v>
      </c>
      <c r="D328" s="1" t="s">
        <v>898</v>
      </c>
      <c r="E328" s="5">
        <v>43831</v>
      </c>
      <c r="F328" s="1" t="s">
        <v>561</v>
      </c>
      <c r="G328" s="1" t="s">
        <v>895</v>
      </c>
      <c r="H328" s="1" t="s">
        <v>894</v>
      </c>
      <c r="K328" s="13">
        <f t="shared" si="15"/>
        <v>2020</v>
      </c>
      <c r="L328" s="13">
        <f t="shared" si="16"/>
        <v>1</v>
      </c>
      <c r="M328" s="13">
        <f t="shared" si="17"/>
        <v>1</v>
      </c>
      <c r="N328" s="14">
        <v>2021</v>
      </c>
    </row>
    <row r="329" spans="1:14" x14ac:dyDescent="0.3">
      <c r="A329" t="s">
        <v>658</v>
      </c>
      <c r="B329" s="1" t="s">
        <v>659</v>
      </c>
      <c r="C329" s="1" t="s">
        <v>660</v>
      </c>
      <c r="D329" s="1" t="s">
        <v>659</v>
      </c>
      <c r="E329" s="5" t="s">
        <v>1</v>
      </c>
      <c r="F329" s="1" t="s">
        <v>217</v>
      </c>
      <c r="G329" s="1" t="s">
        <v>895</v>
      </c>
      <c r="H329" s="1"/>
      <c r="K329" s="13" t="str">
        <f t="shared" si="15"/>
        <v>NA</v>
      </c>
      <c r="L329" s="13" t="str">
        <f t="shared" si="16"/>
        <v>NA</v>
      </c>
      <c r="M329" s="13" t="str">
        <f t="shared" si="17"/>
        <v>NA</v>
      </c>
      <c r="N329" s="14">
        <v>2021</v>
      </c>
    </row>
    <row r="330" spans="1:14" x14ac:dyDescent="0.3">
      <c r="A330" t="s">
        <v>662</v>
      </c>
      <c r="B330" s="1" t="s">
        <v>663</v>
      </c>
      <c r="C330" s="1" t="s">
        <v>663</v>
      </c>
      <c r="D330" s="1" t="s">
        <v>663</v>
      </c>
      <c r="E330" s="5">
        <v>43831</v>
      </c>
      <c r="F330" s="1" t="s">
        <v>212</v>
      </c>
      <c r="G330" s="1" t="s">
        <v>895</v>
      </c>
      <c r="H330" s="1"/>
      <c r="I330" t="s">
        <v>664</v>
      </c>
      <c r="K330" s="13">
        <f t="shared" si="15"/>
        <v>2020</v>
      </c>
      <c r="L330" s="13">
        <f t="shared" si="16"/>
        <v>1</v>
      </c>
      <c r="M330" s="13">
        <f t="shared" si="17"/>
        <v>1</v>
      </c>
      <c r="N330" s="14">
        <v>2021</v>
      </c>
    </row>
    <row r="331" spans="1:14" x14ac:dyDescent="0.3">
      <c r="A331" t="s">
        <v>662</v>
      </c>
      <c r="B331" s="1" t="s">
        <v>663</v>
      </c>
      <c r="C331" s="1" t="s">
        <v>663</v>
      </c>
      <c r="D331" s="1" t="s">
        <v>898</v>
      </c>
      <c r="E331" s="5">
        <v>43831</v>
      </c>
      <c r="F331" s="1" t="s">
        <v>561</v>
      </c>
      <c r="G331" s="1" t="s">
        <v>895</v>
      </c>
      <c r="H331" s="1" t="s">
        <v>894</v>
      </c>
      <c r="K331" s="13">
        <f t="shared" si="15"/>
        <v>2020</v>
      </c>
      <c r="L331" s="13">
        <f t="shared" si="16"/>
        <v>1</v>
      </c>
      <c r="M331" s="13">
        <f t="shared" si="17"/>
        <v>1</v>
      </c>
      <c r="N331" s="14">
        <v>2021</v>
      </c>
    </row>
    <row r="332" spans="1:14" x14ac:dyDescent="0.3">
      <c r="A332" t="s">
        <v>662</v>
      </c>
      <c r="B332" s="1" t="s">
        <v>663</v>
      </c>
      <c r="C332" s="1" t="s">
        <v>663</v>
      </c>
      <c r="D332" s="1" t="s">
        <v>663</v>
      </c>
      <c r="E332" s="5" t="s">
        <v>1</v>
      </c>
      <c r="F332" s="1" t="s">
        <v>217</v>
      </c>
      <c r="G332" s="1" t="s">
        <v>895</v>
      </c>
      <c r="H332" s="1"/>
      <c r="K332" s="13" t="str">
        <f t="shared" si="15"/>
        <v>NA</v>
      </c>
      <c r="L332" s="13" t="str">
        <f t="shared" si="16"/>
        <v>NA</v>
      </c>
      <c r="M332" s="13" t="str">
        <f t="shared" si="17"/>
        <v>NA</v>
      </c>
      <c r="N332" s="14">
        <v>2021</v>
      </c>
    </row>
    <row r="333" spans="1:14" x14ac:dyDescent="0.3">
      <c r="A333" t="s">
        <v>665</v>
      </c>
      <c r="B333" s="1" t="s">
        <v>666</v>
      </c>
      <c r="C333" s="1" t="s">
        <v>667</v>
      </c>
      <c r="D333" s="1" t="s">
        <v>666</v>
      </c>
      <c r="E333" s="5">
        <v>43009</v>
      </c>
      <c r="F333" s="1" t="s">
        <v>212</v>
      </c>
      <c r="G333" s="1" t="s">
        <v>895</v>
      </c>
      <c r="H333" s="1"/>
      <c r="I333" t="s">
        <v>669</v>
      </c>
      <c r="J333" t="s">
        <v>668</v>
      </c>
      <c r="K333" s="13">
        <f t="shared" si="15"/>
        <v>2017</v>
      </c>
      <c r="L333" s="13">
        <f t="shared" si="16"/>
        <v>10</v>
      </c>
      <c r="M333" s="13">
        <f t="shared" si="17"/>
        <v>1</v>
      </c>
      <c r="N333" s="14">
        <v>2021</v>
      </c>
    </row>
    <row r="334" spans="1:14" x14ac:dyDescent="0.3">
      <c r="A334" t="s">
        <v>665</v>
      </c>
      <c r="B334" s="1" t="s">
        <v>666</v>
      </c>
      <c r="C334" s="1" t="s">
        <v>667</v>
      </c>
      <c r="D334" s="1" t="s">
        <v>898</v>
      </c>
      <c r="E334" s="5">
        <v>43831</v>
      </c>
      <c r="F334" s="1" t="s">
        <v>561</v>
      </c>
      <c r="G334" s="1" t="s">
        <v>895</v>
      </c>
      <c r="H334" s="1"/>
      <c r="J334" t="s">
        <v>901</v>
      </c>
      <c r="K334" s="13">
        <f t="shared" si="15"/>
        <v>2020</v>
      </c>
      <c r="L334" s="13">
        <f t="shared" si="16"/>
        <v>1</v>
      </c>
      <c r="M334" s="13">
        <f t="shared" si="17"/>
        <v>1</v>
      </c>
      <c r="N334" s="14">
        <v>2021</v>
      </c>
    </row>
    <row r="335" spans="1:14" x14ac:dyDescent="0.3">
      <c r="A335" t="s">
        <v>665</v>
      </c>
      <c r="B335" s="1" t="s">
        <v>666</v>
      </c>
      <c r="C335" s="1" t="s">
        <v>667</v>
      </c>
      <c r="D335" s="1" t="s">
        <v>666</v>
      </c>
      <c r="E335" s="5" t="s">
        <v>1</v>
      </c>
      <c r="F335" s="1" t="s">
        <v>217</v>
      </c>
      <c r="G335" s="1" t="s">
        <v>895</v>
      </c>
      <c r="H335" s="1"/>
      <c r="K335" s="13" t="str">
        <f t="shared" si="15"/>
        <v>NA</v>
      </c>
      <c r="L335" s="13" t="str">
        <f t="shared" si="16"/>
        <v>NA</v>
      </c>
      <c r="M335" s="13" t="str">
        <f t="shared" si="17"/>
        <v>NA</v>
      </c>
      <c r="N335" s="14">
        <v>2021</v>
      </c>
    </row>
    <row r="336" spans="1:14" x14ac:dyDescent="0.3">
      <c r="A336" t="s">
        <v>670</v>
      </c>
      <c r="B336" s="1" t="s">
        <v>671</v>
      </c>
      <c r="C336" s="1" t="s">
        <v>672</v>
      </c>
      <c r="D336" s="1" t="s">
        <v>671</v>
      </c>
      <c r="E336" s="5">
        <v>44154</v>
      </c>
      <c r="F336" s="1" t="s">
        <v>212</v>
      </c>
      <c r="G336" s="1" t="s">
        <v>895</v>
      </c>
      <c r="H336" s="1"/>
      <c r="I336" t="s">
        <v>674</v>
      </c>
      <c r="J336" t="s">
        <v>673</v>
      </c>
      <c r="K336" s="13">
        <f t="shared" si="15"/>
        <v>2020</v>
      </c>
      <c r="L336" s="13">
        <f t="shared" si="16"/>
        <v>11</v>
      </c>
      <c r="M336" s="13">
        <f t="shared" si="17"/>
        <v>19</v>
      </c>
      <c r="N336" s="14">
        <v>2021</v>
      </c>
    </row>
    <row r="337" spans="1:14" x14ac:dyDescent="0.3">
      <c r="A337" t="s">
        <v>670</v>
      </c>
      <c r="B337" s="1" t="s">
        <v>671</v>
      </c>
      <c r="C337" s="1" t="s">
        <v>672</v>
      </c>
      <c r="D337" s="1" t="s">
        <v>671</v>
      </c>
      <c r="E337" s="5">
        <v>44154</v>
      </c>
      <c r="F337" s="1" t="s">
        <v>213</v>
      </c>
      <c r="G337" s="1" t="s">
        <v>895</v>
      </c>
      <c r="H337" s="1"/>
      <c r="I337" t="s">
        <v>674</v>
      </c>
      <c r="K337" s="13">
        <f t="shared" si="15"/>
        <v>2020</v>
      </c>
      <c r="L337" s="13">
        <f t="shared" si="16"/>
        <v>11</v>
      </c>
      <c r="M337" s="13">
        <f t="shared" si="17"/>
        <v>19</v>
      </c>
      <c r="N337" s="14">
        <v>2021</v>
      </c>
    </row>
    <row r="338" spans="1:14" x14ac:dyDescent="0.3">
      <c r="A338" t="s">
        <v>670</v>
      </c>
      <c r="B338" s="1" t="s">
        <v>671</v>
      </c>
      <c r="C338" s="1" t="s">
        <v>672</v>
      </c>
      <c r="D338" s="1" t="s">
        <v>671</v>
      </c>
      <c r="E338" s="5" t="s">
        <v>1</v>
      </c>
      <c r="F338" s="1" t="s">
        <v>217</v>
      </c>
      <c r="G338" s="1" t="s">
        <v>895</v>
      </c>
      <c r="H338" s="1"/>
      <c r="K338" s="13" t="str">
        <f t="shared" si="15"/>
        <v>NA</v>
      </c>
      <c r="L338" s="13" t="str">
        <f t="shared" si="16"/>
        <v>NA</v>
      </c>
      <c r="M338" s="13" t="str">
        <f t="shared" si="17"/>
        <v>NA</v>
      </c>
      <c r="N338" s="14">
        <v>2021</v>
      </c>
    </row>
    <row r="339" spans="1:14" x14ac:dyDescent="0.3">
      <c r="A339" t="s">
        <v>675</v>
      </c>
      <c r="B339" s="1" t="s">
        <v>676</v>
      </c>
      <c r="C339" s="1" t="s">
        <v>676</v>
      </c>
      <c r="D339" s="1" t="s">
        <v>676</v>
      </c>
      <c r="E339" s="5">
        <v>42948</v>
      </c>
      <c r="F339" s="1" t="s">
        <v>212</v>
      </c>
      <c r="G339" s="1" t="s">
        <v>895</v>
      </c>
      <c r="H339" s="1"/>
      <c r="I339" t="s">
        <v>677</v>
      </c>
      <c r="J339" s="1" t="s">
        <v>678</v>
      </c>
      <c r="K339" s="13">
        <f t="shared" si="15"/>
        <v>2017</v>
      </c>
      <c r="L339" s="13">
        <f t="shared" si="16"/>
        <v>8</v>
      </c>
      <c r="M339" s="13">
        <f t="shared" si="17"/>
        <v>1</v>
      </c>
      <c r="N339" s="14">
        <v>2021</v>
      </c>
    </row>
    <row r="340" spans="1:14" x14ac:dyDescent="0.3">
      <c r="A340" t="s">
        <v>675</v>
      </c>
      <c r="B340" s="1" t="s">
        <v>676</v>
      </c>
      <c r="C340" s="1" t="s">
        <v>676</v>
      </c>
      <c r="D340" s="1" t="s">
        <v>676</v>
      </c>
      <c r="E340" s="5">
        <v>42948</v>
      </c>
      <c r="F340" s="1" t="s">
        <v>213</v>
      </c>
      <c r="G340" s="1" t="s">
        <v>895</v>
      </c>
      <c r="H340" s="1"/>
      <c r="I340" t="s">
        <v>677</v>
      </c>
      <c r="K340" s="13">
        <f t="shared" si="15"/>
        <v>2017</v>
      </c>
      <c r="L340" s="13">
        <f t="shared" si="16"/>
        <v>8</v>
      </c>
      <c r="M340" s="13">
        <f t="shared" si="17"/>
        <v>1</v>
      </c>
      <c r="N340" s="14">
        <v>2021</v>
      </c>
    </row>
    <row r="341" spans="1:14" x14ac:dyDescent="0.3">
      <c r="A341" t="s">
        <v>675</v>
      </c>
      <c r="B341" s="1" t="s">
        <v>676</v>
      </c>
      <c r="C341" s="1" t="s">
        <v>676</v>
      </c>
      <c r="D341" s="1" t="s">
        <v>676</v>
      </c>
      <c r="E341" s="5" t="s">
        <v>1</v>
      </c>
      <c r="F341" s="1" t="s">
        <v>217</v>
      </c>
      <c r="G341" s="1" t="s">
        <v>895</v>
      </c>
      <c r="H341" s="1"/>
      <c r="K341" s="13" t="str">
        <f t="shared" si="15"/>
        <v>NA</v>
      </c>
      <c r="L341" s="13" t="str">
        <f t="shared" si="16"/>
        <v>NA</v>
      </c>
      <c r="M341" s="13" t="str">
        <f t="shared" si="17"/>
        <v>NA</v>
      </c>
      <c r="N341" s="14">
        <v>2021</v>
      </c>
    </row>
    <row r="342" spans="1:14" x14ac:dyDescent="0.3">
      <c r="A342" t="s">
        <v>93</v>
      </c>
      <c r="B342" s="1" t="s">
        <v>680</v>
      </c>
      <c r="C342" s="1" t="s">
        <v>680</v>
      </c>
      <c r="D342" s="1" t="s">
        <v>680</v>
      </c>
      <c r="E342" s="5">
        <v>42835</v>
      </c>
      <c r="F342" s="1" t="s">
        <v>212</v>
      </c>
      <c r="G342" s="1" t="s">
        <v>895</v>
      </c>
      <c r="H342" s="1"/>
      <c r="I342" t="s">
        <v>681</v>
      </c>
      <c r="J342" t="s">
        <v>682</v>
      </c>
      <c r="K342" s="13">
        <f t="shared" si="15"/>
        <v>2017</v>
      </c>
      <c r="L342" s="13">
        <f t="shared" si="16"/>
        <v>4</v>
      </c>
      <c r="M342" s="13">
        <f t="shared" si="17"/>
        <v>10</v>
      </c>
      <c r="N342" s="14">
        <v>2021</v>
      </c>
    </row>
    <row r="343" spans="1:14" x14ac:dyDescent="0.3">
      <c r="A343" t="s">
        <v>93</v>
      </c>
      <c r="B343" s="1" t="s">
        <v>680</v>
      </c>
      <c r="C343" s="1" t="s">
        <v>680</v>
      </c>
      <c r="D343" s="1" t="s">
        <v>680</v>
      </c>
      <c r="E343" s="5">
        <v>42835</v>
      </c>
      <c r="F343" s="1" t="s">
        <v>213</v>
      </c>
      <c r="G343" s="1" t="s">
        <v>895</v>
      </c>
      <c r="H343" s="1"/>
      <c r="I343" t="s">
        <v>681</v>
      </c>
      <c r="K343" s="13">
        <f t="shared" si="15"/>
        <v>2017</v>
      </c>
      <c r="L343" s="13">
        <f t="shared" si="16"/>
        <v>4</v>
      </c>
      <c r="M343" s="13">
        <f t="shared" si="17"/>
        <v>10</v>
      </c>
      <c r="N343" s="14">
        <v>2021</v>
      </c>
    </row>
    <row r="344" spans="1:14" x14ac:dyDescent="0.3">
      <c r="A344" t="s">
        <v>93</v>
      </c>
      <c r="B344" s="1" t="s">
        <v>680</v>
      </c>
      <c r="C344" s="1" t="s">
        <v>680</v>
      </c>
      <c r="D344" s="1" t="s">
        <v>680</v>
      </c>
      <c r="E344" s="5" t="s">
        <v>1</v>
      </c>
      <c r="F344" s="1" t="s">
        <v>217</v>
      </c>
      <c r="G344" s="1" t="s">
        <v>895</v>
      </c>
      <c r="H344" s="1"/>
      <c r="K344" s="13" t="str">
        <f t="shared" si="15"/>
        <v>NA</v>
      </c>
      <c r="L344" s="13" t="str">
        <f t="shared" si="16"/>
        <v>NA</v>
      </c>
      <c r="M344" s="13" t="str">
        <f t="shared" si="17"/>
        <v>NA</v>
      </c>
      <c r="N344" s="14">
        <v>2021</v>
      </c>
    </row>
    <row r="345" spans="1:14" x14ac:dyDescent="0.3">
      <c r="A345" t="s">
        <v>684</v>
      </c>
      <c r="B345" s="1" t="s">
        <v>685</v>
      </c>
      <c r="C345" s="1" t="s">
        <v>685</v>
      </c>
      <c r="D345" s="1" t="s">
        <v>685</v>
      </c>
      <c r="E345" s="5">
        <v>43040</v>
      </c>
      <c r="F345" s="1" t="s">
        <v>212</v>
      </c>
      <c r="G345" s="1" t="s">
        <v>895</v>
      </c>
      <c r="H345" s="1"/>
      <c r="I345" t="s">
        <v>686</v>
      </c>
      <c r="K345" s="13">
        <f t="shared" si="15"/>
        <v>2017</v>
      </c>
      <c r="L345" s="13">
        <f t="shared" si="16"/>
        <v>11</v>
      </c>
      <c r="M345" s="13">
        <f t="shared" si="17"/>
        <v>1</v>
      </c>
      <c r="N345" s="14">
        <v>2021</v>
      </c>
    </row>
    <row r="346" spans="1:14" x14ac:dyDescent="0.3">
      <c r="A346" t="s">
        <v>684</v>
      </c>
      <c r="B346" s="1" t="s">
        <v>685</v>
      </c>
      <c r="C346" s="1" t="s">
        <v>685</v>
      </c>
      <c r="D346" s="1" t="s">
        <v>685</v>
      </c>
      <c r="E346" s="5">
        <v>43040</v>
      </c>
      <c r="F346" s="1" t="s">
        <v>213</v>
      </c>
      <c r="G346" s="1" t="s">
        <v>895</v>
      </c>
      <c r="H346" s="1"/>
      <c r="I346" t="s">
        <v>686</v>
      </c>
      <c r="K346" s="13">
        <f t="shared" si="15"/>
        <v>2017</v>
      </c>
      <c r="L346" s="13">
        <f t="shared" si="16"/>
        <v>11</v>
      </c>
      <c r="M346" s="13">
        <f t="shared" si="17"/>
        <v>1</v>
      </c>
      <c r="N346" s="14">
        <v>2021</v>
      </c>
    </row>
    <row r="347" spans="1:14" x14ac:dyDescent="0.3">
      <c r="A347" t="s">
        <v>684</v>
      </c>
      <c r="B347" s="1" t="s">
        <v>685</v>
      </c>
      <c r="C347" s="1" t="s">
        <v>685</v>
      </c>
      <c r="D347" s="1" t="s">
        <v>685</v>
      </c>
      <c r="E347" s="5" t="s">
        <v>1</v>
      </c>
      <c r="F347" s="1" t="s">
        <v>217</v>
      </c>
      <c r="G347" s="1" t="s">
        <v>895</v>
      </c>
      <c r="H347" s="1"/>
      <c r="K347" s="13" t="str">
        <f t="shared" si="15"/>
        <v>NA</v>
      </c>
      <c r="L347" s="13" t="str">
        <f t="shared" si="16"/>
        <v>NA</v>
      </c>
      <c r="M347" s="13" t="str">
        <f t="shared" si="17"/>
        <v>NA</v>
      </c>
      <c r="N347" s="14">
        <v>2021</v>
      </c>
    </row>
    <row r="348" spans="1:14" x14ac:dyDescent="0.3">
      <c r="A348" t="s">
        <v>689</v>
      </c>
      <c r="B348" s="1" t="s">
        <v>690</v>
      </c>
      <c r="C348" s="1" t="s">
        <v>690</v>
      </c>
      <c r="D348" s="1" t="s">
        <v>690</v>
      </c>
      <c r="E348" s="5">
        <v>43831</v>
      </c>
      <c r="F348" s="1" t="s">
        <v>212</v>
      </c>
      <c r="G348" s="1" t="s">
        <v>895</v>
      </c>
      <c r="H348" s="1"/>
      <c r="I348" t="s">
        <v>691</v>
      </c>
      <c r="K348" s="13">
        <f t="shared" si="15"/>
        <v>2020</v>
      </c>
      <c r="L348" s="13">
        <f t="shared" si="16"/>
        <v>1</v>
      </c>
      <c r="M348" s="13">
        <f t="shared" si="17"/>
        <v>1</v>
      </c>
      <c r="N348" s="14">
        <v>2021</v>
      </c>
    </row>
    <row r="349" spans="1:14" x14ac:dyDescent="0.3">
      <c r="A349" t="s">
        <v>689</v>
      </c>
      <c r="B349" s="1" t="s">
        <v>690</v>
      </c>
      <c r="C349" s="1" t="s">
        <v>690</v>
      </c>
      <c r="D349" s="1" t="s">
        <v>690</v>
      </c>
      <c r="E349" s="5">
        <v>43831</v>
      </c>
      <c r="F349" s="1" t="s">
        <v>213</v>
      </c>
      <c r="G349" s="1" t="s">
        <v>895</v>
      </c>
      <c r="H349" s="1"/>
      <c r="I349" t="s">
        <v>691</v>
      </c>
      <c r="K349" s="13">
        <f t="shared" si="15"/>
        <v>2020</v>
      </c>
      <c r="L349" s="13">
        <f t="shared" si="16"/>
        <v>1</v>
      </c>
      <c r="M349" s="13">
        <f t="shared" si="17"/>
        <v>1</v>
      </c>
      <c r="N349" s="14">
        <v>2021</v>
      </c>
    </row>
    <row r="350" spans="1:14" x14ac:dyDescent="0.3">
      <c r="A350" t="s">
        <v>689</v>
      </c>
      <c r="B350" s="1" t="s">
        <v>690</v>
      </c>
      <c r="C350" s="1" t="s">
        <v>690</v>
      </c>
      <c r="D350" s="1" t="s">
        <v>690</v>
      </c>
      <c r="E350" s="5" t="s">
        <v>1</v>
      </c>
      <c r="F350" s="1" t="s">
        <v>217</v>
      </c>
      <c r="G350" s="1" t="s">
        <v>895</v>
      </c>
      <c r="H350" s="1"/>
      <c r="K350" s="13" t="str">
        <f t="shared" si="15"/>
        <v>NA</v>
      </c>
      <c r="L350" s="13" t="str">
        <f t="shared" si="16"/>
        <v>NA</v>
      </c>
      <c r="M350" s="13" t="str">
        <f t="shared" si="17"/>
        <v>NA</v>
      </c>
      <c r="N350" s="14">
        <v>2021</v>
      </c>
    </row>
    <row r="351" spans="1:14" x14ac:dyDescent="0.3">
      <c r="A351" t="s">
        <v>694</v>
      </c>
      <c r="B351" s="1" t="s">
        <v>695</v>
      </c>
      <c r="C351" s="1" t="s">
        <v>695</v>
      </c>
      <c r="D351" s="1" t="s">
        <v>695</v>
      </c>
      <c r="E351" s="5">
        <v>44105</v>
      </c>
      <c r="F351" s="1" t="s">
        <v>212</v>
      </c>
      <c r="G351" s="1" t="s">
        <v>895</v>
      </c>
      <c r="H351" s="1"/>
      <c r="I351" t="s">
        <v>696</v>
      </c>
      <c r="K351" s="13">
        <f t="shared" si="15"/>
        <v>2020</v>
      </c>
      <c r="L351" s="13">
        <f t="shared" si="16"/>
        <v>10</v>
      </c>
      <c r="M351" s="13">
        <f t="shared" si="17"/>
        <v>1</v>
      </c>
      <c r="N351" s="14">
        <v>2021</v>
      </c>
    </row>
    <row r="352" spans="1:14" x14ac:dyDescent="0.3">
      <c r="A352" t="s">
        <v>694</v>
      </c>
      <c r="B352" s="1" t="s">
        <v>695</v>
      </c>
      <c r="C352" s="1" t="s">
        <v>695</v>
      </c>
      <c r="D352" s="1" t="s">
        <v>695</v>
      </c>
      <c r="E352" s="5">
        <v>44105</v>
      </c>
      <c r="F352" s="1" t="s">
        <v>213</v>
      </c>
      <c r="G352" s="1" t="s">
        <v>895</v>
      </c>
      <c r="H352" s="1"/>
      <c r="I352" t="s">
        <v>696</v>
      </c>
      <c r="K352" s="13">
        <f t="shared" si="15"/>
        <v>2020</v>
      </c>
      <c r="L352" s="13">
        <f t="shared" si="16"/>
        <v>10</v>
      </c>
      <c r="M352" s="13">
        <f t="shared" si="17"/>
        <v>1</v>
      </c>
      <c r="N352" s="14">
        <v>2021</v>
      </c>
    </row>
    <row r="353" spans="1:14" x14ac:dyDescent="0.3">
      <c r="A353" t="s">
        <v>694</v>
      </c>
      <c r="B353" s="1" t="s">
        <v>695</v>
      </c>
      <c r="C353" s="1" t="s">
        <v>695</v>
      </c>
      <c r="D353" s="1" t="s">
        <v>695</v>
      </c>
      <c r="E353" s="5" t="s">
        <v>1</v>
      </c>
      <c r="F353" s="1" t="s">
        <v>217</v>
      </c>
      <c r="G353" s="1" t="s">
        <v>895</v>
      </c>
      <c r="H353" s="1"/>
      <c r="K353" s="13" t="str">
        <f t="shared" si="15"/>
        <v>NA</v>
      </c>
      <c r="L353" s="13" t="str">
        <f t="shared" si="16"/>
        <v>NA</v>
      </c>
      <c r="M353" s="13" t="str">
        <f t="shared" si="17"/>
        <v>NA</v>
      </c>
      <c r="N353" s="14">
        <v>2021</v>
      </c>
    </row>
    <row r="354" spans="1:14" x14ac:dyDescent="0.3">
      <c r="A354" t="s">
        <v>698</v>
      </c>
      <c r="B354" s="1" t="s">
        <v>699</v>
      </c>
      <c r="C354" s="1" t="s">
        <v>699</v>
      </c>
      <c r="D354" s="1" t="s">
        <v>699</v>
      </c>
      <c r="E354" s="5">
        <v>43831</v>
      </c>
      <c r="F354" s="1" t="s">
        <v>212</v>
      </c>
      <c r="G354" s="1" t="s">
        <v>895</v>
      </c>
      <c r="H354" s="1"/>
      <c r="I354" t="s">
        <v>700</v>
      </c>
      <c r="K354" s="13">
        <f t="shared" si="15"/>
        <v>2020</v>
      </c>
      <c r="L354" s="13">
        <f t="shared" si="16"/>
        <v>1</v>
      </c>
      <c r="M354" s="13">
        <f t="shared" si="17"/>
        <v>1</v>
      </c>
      <c r="N354" s="14">
        <v>2021</v>
      </c>
    </row>
    <row r="355" spans="1:14" x14ac:dyDescent="0.3">
      <c r="A355" t="s">
        <v>698</v>
      </c>
      <c r="B355" s="1" t="s">
        <v>699</v>
      </c>
      <c r="C355" s="1" t="s">
        <v>699</v>
      </c>
      <c r="D355" s="1" t="s">
        <v>699</v>
      </c>
      <c r="E355" s="5">
        <v>43831</v>
      </c>
      <c r="F355" s="1" t="s">
        <v>213</v>
      </c>
      <c r="G355" s="1" t="s">
        <v>895</v>
      </c>
      <c r="H355" s="1"/>
      <c r="I355" t="s">
        <v>700</v>
      </c>
      <c r="K355" s="13">
        <f t="shared" si="15"/>
        <v>2020</v>
      </c>
      <c r="L355" s="13">
        <f t="shared" si="16"/>
        <v>1</v>
      </c>
      <c r="M355" s="13">
        <f t="shared" si="17"/>
        <v>1</v>
      </c>
      <c r="N355" s="14">
        <v>2021</v>
      </c>
    </row>
    <row r="356" spans="1:14" x14ac:dyDescent="0.3">
      <c r="A356" t="s">
        <v>698</v>
      </c>
      <c r="B356" s="1" t="s">
        <v>699</v>
      </c>
      <c r="C356" s="1" t="s">
        <v>699</v>
      </c>
      <c r="D356" s="1" t="s">
        <v>699</v>
      </c>
      <c r="E356" s="5" t="s">
        <v>1</v>
      </c>
      <c r="F356" s="1" t="s">
        <v>217</v>
      </c>
      <c r="G356" s="1" t="s">
        <v>895</v>
      </c>
      <c r="H356" s="1"/>
      <c r="I356" t="s">
        <v>702</v>
      </c>
      <c r="J356" s="1" t="s">
        <v>701</v>
      </c>
      <c r="K356" s="13" t="str">
        <f t="shared" si="15"/>
        <v>NA</v>
      </c>
      <c r="L356" s="13" t="str">
        <f t="shared" si="16"/>
        <v>NA</v>
      </c>
      <c r="M356" s="13" t="str">
        <f t="shared" si="17"/>
        <v>NA</v>
      </c>
      <c r="N356" s="14">
        <v>2021</v>
      </c>
    </row>
    <row r="357" spans="1:14" x14ac:dyDescent="0.3">
      <c r="A357" t="s">
        <v>704</v>
      </c>
      <c r="B357" s="1" t="s">
        <v>705</v>
      </c>
      <c r="C357" s="1" t="s">
        <v>705</v>
      </c>
      <c r="D357" s="1" t="s">
        <v>705</v>
      </c>
      <c r="E357" s="5">
        <v>43831</v>
      </c>
      <c r="F357" s="1" t="s">
        <v>212</v>
      </c>
      <c r="G357" s="1" t="s">
        <v>895</v>
      </c>
      <c r="H357" s="1"/>
      <c r="I357" t="s">
        <v>706</v>
      </c>
      <c r="K357" s="13">
        <f t="shared" si="15"/>
        <v>2020</v>
      </c>
      <c r="L357" s="13">
        <f t="shared" si="16"/>
        <v>1</v>
      </c>
      <c r="M357" s="13">
        <f t="shared" si="17"/>
        <v>1</v>
      </c>
      <c r="N357" s="14">
        <v>2021</v>
      </c>
    </row>
    <row r="358" spans="1:14" x14ac:dyDescent="0.3">
      <c r="A358" t="s">
        <v>704</v>
      </c>
      <c r="B358" s="1" t="s">
        <v>705</v>
      </c>
      <c r="C358" s="1" t="s">
        <v>705</v>
      </c>
      <c r="D358" s="1" t="s">
        <v>705</v>
      </c>
      <c r="E358" s="5">
        <v>43831</v>
      </c>
      <c r="F358" s="1" t="s">
        <v>213</v>
      </c>
      <c r="G358" s="1" t="s">
        <v>895</v>
      </c>
      <c r="H358" s="1"/>
      <c r="I358" t="s">
        <v>706</v>
      </c>
      <c r="K358" s="13">
        <f t="shared" si="15"/>
        <v>2020</v>
      </c>
      <c r="L358" s="13">
        <f t="shared" si="16"/>
        <v>1</v>
      </c>
      <c r="M358" s="13">
        <f t="shared" si="17"/>
        <v>1</v>
      </c>
      <c r="N358" s="14">
        <v>2021</v>
      </c>
    </row>
    <row r="359" spans="1:14" x14ac:dyDescent="0.3">
      <c r="A359" t="s">
        <v>704</v>
      </c>
      <c r="B359" s="1" t="s">
        <v>705</v>
      </c>
      <c r="C359" s="1" t="s">
        <v>705</v>
      </c>
      <c r="D359" s="1" t="s">
        <v>705</v>
      </c>
      <c r="E359" s="5" t="s">
        <v>1</v>
      </c>
      <c r="F359" s="1" t="s">
        <v>217</v>
      </c>
      <c r="G359" s="1" t="s">
        <v>895</v>
      </c>
      <c r="H359" s="1"/>
      <c r="K359" s="13" t="str">
        <f t="shared" si="15"/>
        <v>NA</v>
      </c>
      <c r="L359" s="13" t="str">
        <f t="shared" si="16"/>
        <v>NA</v>
      </c>
      <c r="M359" s="13" t="str">
        <f t="shared" si="17"/>
        <v>NA</v>
      </c>
      <c r="N359" s="14">
        <v>2021</v>
      </c>
    </row>
    <row r="360" spans="1:14" x14ac:dyDescent="0.3">
      <c r="A360" t="s">
        <v>707</v>
      </c>
      <c r="B360" s="1" t="s">
        <v>708</v>
      </c>
      <c r="C360" s="1" t="s">
        <v>710</v>
      </c>
      <c r="D360" s="1" t="s">
        <v>708</v>
      </c>
      <c r="E360" s="5">
        <v>43831</v>
      </c>
      <c r="F360" s="1" t="s">
        <v>212</v>
      </c>
      <c r="G360" s="1" t="s">
        <v>895</v>
      </c>
      <c r="H360" s="1"/>
      <c r="I360" t="s">
        <v>709</v>
      </c>
      <c r="K360" s="13">
        <f t="shared" si="15"/>
        <v>2020</v>
      </c>
      <c r="L360" s="13">
        <f t="shared" si="16"/>
        <v>1</v>
      </c>
      <c r="M360" s="13">
        <f t="shared" si="17"/>
        <v>1</v>
      </c>
      <c r="N360" s="14">
        <v>2021</v>
      </c>
    </row>
    <row r="361" spans="1:14" x14ac:dyDescent="0.3">
      <c r="A361" t="s">
        <v>707</v>
      </c>
      <c r="B361" s="1" t="s">
        <v>708</v>
      </c>
      <c r="C361" s="1" t="s">
        <v>710</v>
      </c>
      <c r="D361" s="1" t="s">
        <v>708</v>
      </c>
      <c r="E361" s="5">
        <v>43831</v>
      </c>
      <c r="F361" s="1" t="s">
        <v>213</v>
      </c>
      <c r="G361" s="1" t="s">
        <v>895</v>
      </c>
      <c r="H361" s="1"/>
      <c r="I361" t="s">
        <v>709</v>
      </c>
      <c r="K361" s="13">
        <f t="shared" si="15"/>
        <v>2020</v>
      </c>
      <c r="L361" s="13">
        <f t="shared" si="16"/>
        <v>1</v>
      </c>
      <c r="M361" s="13">
        <f t="shared" si="17"/>
        <v>1</v>
      </c>
      <c r="N361" s="14">
        <v>2021</v>
      </c>
    </row>
    <row r="362" spans="1:14" x14ac:dyDescent="0.3">
      <c r="A362" t="s">
        <v>707</v>
      </c>
      <c r="B362" s="1" t="s">
        <v>708</v>
      </c>
      <c r="C362" s="1" t="s">
        <v>710</v>
      </c>
      <c r="D362" s="1" t="s">
        <v>708</v>
      </c>
      <c r="E362" s="5" t="s">
        <v>1</v>
      </c>
      <c r="F362" s="1" t="s">
        <v>217</v>
      </c>
      <c r="G362" s="1" t="s">
        <v>895</v>
      </c>
      <c r="H362" s="1"/>
      <c r="K362" s="13" t="str">
        <f t="shared" si="15"/>
        <v>NA</v>
      </c>
      <c r="L362" s="13" t="str">
        <f t="shared" si="16"/>
        <v>NA</v>
      </c>
      <c r="M362" s="13" t="str">
        <f t="shared" si="17"/>
        <v>NA</v>
      </c>
      <c r="N362" s="14">
        <v>2021</v>
      </c>
    </row>
    <row r="363" spans="1:14" x14ac:dyDescent="0.3">
      <c r="A363" t="s">
        <v>713</v>
      </c>
      <c r="B363" s="1" t="s">
        <v>714</v>
      </c>
      <c r="C363" s="1" t="s">
        <v>716</v>
      </c>
      <c r="D363" s="1" t="s">
        <v>714</v>
      </c>
      <c r="E363" s="5">
        <v>44136</v>
      </c>
      <c r="F363" s="1" t="s">
        <v>212</v>
      </c>
      <c r="G363" s="1" t="s">
        <v>895</v>
      </c>
      <c r="H363" s="1"/>
      <c r="I363" t="s">
        <v>715</v>
      </c>
      <c r="K363" s="13">
        <f t="shared" si="15"/>
        <v>2020</v>
      </c>
      <c r="L363" s="13">
        <f t="shared" si="16"/>
        <v>11</v>
      </c>
      <c r="M363" s="13">
        <f t="shared" si="17"/>
        <v>1</v>
      </c>
      <c r="N363" s="14">
        <v>2021</v>
      </c>
    </row>
    <row r="364" spans="1:14" x14ac:dyDescent="0.3">
      <c r="A364" t="s">
        <v>713</v>
      </c>
      <c r="B364" s="1" t="s">
        <v>714</v>
      </c>
      <c r="C364" s="1" t="s">
        <v>716</v>
      </c>
      <c r="D364" s="1" t="s">
        <v>714</v>
      </c>
      <c r="F364" s="1" t="s">
        <v>213</v>
      </c>
      <c r="G364" s="1" t="s">
        <v>895</v>
      </c>
      <c r="H364" s="1" t="s">
        <v>894</v>
      </c>
      <c r="K364" s="13">
        <f t="shared" si="15"/>
        <v>1900</v>
      </c>
      <c r="L364" s="13">
        <f t="shared" si="16"/>
        <v>1</v>
      </c>
      <c r="M364" s="13">
        <f t="shared" si="17"/>
        <v>0</v>
      </c>
      <c r="N364" s="14">
        <v>2021</v>
      </c>
    </row>
    <row r="365" spans="1:14" x14ac:dyDescent="0.3">
      <c r="A365" t="s">
        <v>713</v>
      </c>
      <c r="B365" s="1" t="s">
        <v>714</v>
      </c>
      <c r="C365" s="1" t="s">
        <v>716</v>
      </c>
      <c r="D365" s="1" t="s">
        <v>714</v>
      </c>
      <c r="E365" s="5" t="s">
        <v>1</v>
      </c>
      <c r="F365" s="1" t="s">
        <v>217</v>
      </c>
      <c r="G365" s="1" t="s">
        <v>895</v>
      </c>
      <c r="H365" s="1"/>
      <c r="K365" s="13" t="str">
        <f t="shared" si="15"/>
        <v>NA</v>
      </c>
      <c r="L365" s="13" t="str">
        <f t="shared" si="16"/>
        <v>NA</v>
      </c>
      <c r="M365" s="13" t="str">
        <f t="shared" si="17"/>
        <v>NA</v>
      </c>
      <c r="N365" s="14">
        <v>2021</v>
      </c>
    </row>
    <row r="366" spans="1:14" x14ac:dyDescent="0.3">
      <c r="A366" t="s">
        <v>717</v>
      </c>
      <c r="B366" s="1" t="s">
        <v>718</v>
      </c>
      <c r="C366" s="1" t="s">
        <v>395</v>
      </c>
      <c r="D366" s="1" t="s">
        <v>718</v>
      </c>
      <c r="E366" s="5">
        <v>40452</v>
      </c>
      <c r="F366" s="1" t="s">
        <v>212</v>
      </c>
      <c r="G366" s="1" t="s">
        <v>895</v>
      </c>
      <c r="H366" s="1"/>
      <c r="I366" t="s">
        <v>719</v>
      </c>
      <c r="J366" t="s">
        <v>724</v>
      </c>
      <c r="K366" s="13">
        <f t="shared" si="15"/>
        <v>2010</v>
      </c>
      <c r="L366" s="13">
        <f t="shared" si="16"/>
        <v>10</v>
      </c>
      <c r="M366" s="13">
        <f t="shared" si="17"/>
        <v>1</v>
      </c>
      <c r="N366" s="14">
        <v>2021</v>
      </c>
    </row>
    <row r="367" spans="1:14" x14ac:dyDescent="0.3">
      <c r="A367" t="s">
        <v>717</v>
      </c>
      <c r="B367" s="1" t="s">
        <v>718</v>
      </c>
      <c r="C367" s="1" t="s">
        <v>395</v>
      </c>
      <c r="D367" s="1" t="s">
        <v>718</v>
      </c>
      <c r="E367" s="5">
        <v>40452</v>
      </c>
      <c r="F367" s="1" t="s">
        <v>213</v>
      </c>
      <c r="G367" s="1" t="s">
        <v>895</v>
      </c>
      <c r="H367" s="1"/>
      <c r="I367" t="s">
        <v>719</v>
      </c>
      <c r="K367" s="13">
        <f t="shared" si="15"/>
        <v>2010</v>
      </c>
      <c r="L367" s="13">
        <f t="shared" si="16"/>
        <v>10</v>
      </c>
      <c r="M367" s="13">
        <f t="shared" si="17"/>
        <v>1</v>
      </c>
      <c r="N367" s="14">
        <v>2021</v>
      </c>
    </row>
    <row r="368" spans="1:14" x14ac:dyDescent="0.3">
      <c r="A368" t="s">
        <v>717</v>
      </c>
      <c r="B368" s="1" t="s">
        <v>718</v>
      </c>
      <c r="C368" s="1" t="s">
        <v>395</v>
      </c>
      <c r="D368" s="1" t="s">
        <v>718</v>
      </c>
      <c r="E368" s="5" t="s">
        <v>1</v>
      </c>
      <c r="F368" s="1" t="s">
        <v>217</v>
      </c>
      <c r="G368" s="1" t="s">
        <v>895</v>
      </c>
      <c r="H368" s="1"/>
      <c r="K368" s="13" t="str">
        <f t="shared" si="15"/>
        <v>NA</v>
      </c>
      <c r="L368" s="13" t="str">
        <f t="shared" si="16"/>
        <v>NA</v>
      </c>
      <c r="M368" s="13" t="str">
        <f t="shared" si="17"/>
        <v>NA</v>
      </c>
      <c r="N368" s="14">
        <v>2021</v>
      </c>
    </row>
    <row r="369" spans="1:14" x14ac:dyDescent="0.3">
      <c r="A369" t="s">
        <v>720</v>
      </c>
      <c r="B369" s="1" t="s">
        <v>721</v>
      </c>
      <c r="C369" s="1" t="s">
        <v>881</v>
      </c>
      <c r="D369" s="1" t="s">
        <v>721</v>
      </c>
      <c r="E369" s="5">
        <v>43831</v>
      </c>
      <c r="F369" s="1" t="s">
        <v>212</v>
      </c>
      <c r="G369" s="1" t="s">
        <v>895</v>
      </c>
      <c r="H369" s="1"/>
      <c r="I369" t="s">
        <v>722</v>
      </c>
      <c r="J369" t="s">
        <v>725</v>
      </c>
      <c r="K369" s="13">
        <f t="shared" si="15"/>
        <v>2020</v>
      </c>
      <c r="L369" s="13">
        <f t="shared" si="16"/>
        <v>1</v>
      </c>
      <c r="M369" s="13">
        <f t="shared" si="17"/>
        <v>1</v>
      </c>
      <c r="N369" s="14">
        <v>2021</v>
      </c>
    </row>
    <row r="370" spans="1:14" x14ac:dyDescent="0.3">
      <c r="A370" t="s">
        <v>720</v>
      </c>
      <c r="B370" s="1" t="s">
        <v>721</v>
      </c>
      <c r="C370" s="1" t="s">
        <v>881</v>
      </c>
      <c r="D370" s="1" t="s">
        <v>721</v>
      </c>
      <c r="E370" s="5" t="s">
        <v>1</v>
      </c>
      <c r="F370" s="1" t="s">
        <v>213</v>
      </c>
      <c r="G370" s="1" t="s">
        <v>895</v>
      </c>
      <c r="H370" s="1"/>
      <c r="J370" t="s">
        <v>726</v>
      </c>
      <c r="K370" s="13" t="str">
        <f t="shared" si="15"/>
        <v>NA</v>
      </c>
      <c r="L370" s="13" t="str">
        <f t="shared" si="16"/>
        <v>NA</v>
      </c>
      <c r="M370" s="13" t="str">
        <f t="shared" si="17"/>
        <v>NA</v>
      </c>
      <c r="N370" s="14">
        <v>2021</v>
      </c>
    </row>
    <row r="371" spans="1:14" x14ac:dyDescent="0.3">
      <c r="A371" t="s">
        <v>720</v>
      </c>
      <c r="B371" s="1" t="s">
        <v>721</v>
      </c>
      <c r="C371" s="1" t="s">
        <v>881</v>
      </c>
      <c r="D371" s="1" t="s">
        <v>721</v>
      </c>
      <c r="E371" s="5" t="s">
        <v>1</v>
      </c>
      <c r="F371" s="1" t="s">
        <v>217</v>
      </c>
      <c r="G371" s="1" t="s">
        <v>895</v>
      </c>
      <c r="H371" s="1"/>
      <c r="K371" s="13" t="str">
        <f t="shared" si="15"/>
        <v>NA</v>
      </c>
      <c r="L371" s="13" t="str">
        <f t="shared" si="16"/>
        <v>NA</v>
      </c>
      <c r="M371" s="13" t="str">
        <f t="shared" si="17"/>
        <v>NA</v>
      </c>
      <c r="N371" s="14">
        <v>2021</v>
      </c>
    </row>
    <row r="372" spans="1:14" x14ac:dyDescent="0.3">
      <c r="A372" t="s">
        <v>727</v>
      </c>
      <c r="B372" s="1" t="s">
        <v>728</v>
      </c>
      <c r="C372" s="1" t="s">
        <v>729</v>
      </c>
      <c r="D372" s="1" t="s">
        <v>728</v>
      </c>
      <c r="E372" s="5">
        <v>43831</v>
      </c>
      <c r="F372" s="1" t="s">
        <v>212</v>
      </c>
      <c r="G372" s="1" t="s">
        <v>895</v>
      </c>
      <c r="H372" s="1"/>
      <c r="I372" t="s">
        <v>730</v>
      </c>
      <c r="K372" s="13">
        <f t="shared" si="15"/>
        <v>2020</v>
      </c>
      <c r="L372" s="13">
        <f t="shared" si="16"/>
        <v>1</v>
      </c>
      <c r="M372" s="13">
        <f t="shared" si="17"/>
        <v>1</v>
      </c>
      <c r="N372" s="14">
        <v>2021</v>
      </c>
    </row>
    <row r="373" spans="1:14" x14ac:dyDescent="0.3">
      <c r="A373" t="s">
        <v>727</v>
      </c>
      <c r="B373" s="1" t="s">
        <v>728</v>
      </c>
      <c r="C373" s="1" t="s">
        <v>729</v>
      </c>
      <c r="D373" s="1" t="s">
        <v>728</v>
      </c>
      <c r="E373" s="5" t="s">
        <v>1</v>
      </c>
      <c r="F373" s="1" t="s">
        <v>213</v>
      </c>
      <c r="G373" s="1" t="s">
        <v>895</v>
      </c>
      <c r="H373" s="1"/>
      <c r="K373" s="13" t="str">
        <f t="shared" si="15"/>
        <v>NA</v>
      </c>
      <c r="L373" s="13" t="str">
        <f t="shared" si="16"/>
        <v>NA</v>
      </c>
      <c r="M373" s="13" t="str">
        <f t="shared" si="17"/>
        <v>NA</v>
      </c>
      <c r="N373" s="14">
        <v>2021</v>
      </c>
    </row>
    <row r="374" spans="1:14" x14ac:dyDescent="0.3">
      <c r="A374" t="s">
        <v>727</v>
      </c>
      <c r="B374" s="1" t="s">
        <v>728</v>
      </c>
      <c r="C374" s="1" t="s">
        <v>729</v>
      </c>
      <c r="D374" s="1" t="s">
        <v>728</v>
      </c>
      <c r="E374" s="5" t="s">
        <v>1</v>
      </c>
      <c r="F374" s="1" t="s">
        <v>217</v>
      </c>
      <c r="G374" s="1" t="s">
        <v>895</v>
      </c>
      <c r="H374" s="1"/>
      <c r="K374" s="13" t="str">
        <f t="shared" si="15"/>
        <v>NA</v>
      </c>
      <c r="L374" s="13" t="str">
        <f t="shared" si="16"/>
        <v>NA</v>
      </c>
      <c r="M374" s="13" t="str">
        <f t="shared" si="17"/>
        <v>NA</v>
      </c>
      <c r="N374" s="14">
        <v>2021</v>
      </c>
    </row>
    <row r="375" spans="1:14" x14ac:dyDescent="0.3">
      <c r="A375" t="s">
        <v>731</v>
      </c>
      <c r="B375" s="1" t="s">
        <v>732</v>
      </c>
      <c r="C375" s="1" t="s">
        <v>734</v>
      </c>
      <c r="D375" s="1" t="s">
        <v>732</v>
      </c>
      <c r="E375" s="5">
        <v>43831</v>
      </c>
      <c r="F375" s="1" t="s">
        <v>212</v>
      </c>
      <c r="G375" s="1" t="s">
        <v>895</v>
      </c>
      <c r="H375" s="1"/>
      <c r="I375" t="s">
        <v>733</v>
      </c>
      <c r="K375" s="13">
        <f t="shared" si="15"/>
        <v>2020</v>
      </c>
      <c r="L375" s="13">
        <f t="shared" si="16"/>
        <v>1</v>
      </c>
      <c r="M375" s="13">
        <f t="shared" si="17"/>
        <v>1</v>
      </c>
      <c r="N375" s="14">
        <v>2021</v>
      </c>
    </row>
    <row r="376" spans="1:14" x14ac:dyDescent="0.3">
      <c r="A376" t="s">
        <v>731</v>
      </c>
      <c r="B376" s="1" t="s">
        <v>732</v>
      </c>
      <c r="C376" s="1" t="s">
        <v>734</v>
      </c>
      <c r="D376" s="1" t="s">
        <v>732</v>
      </c>
      <c r="E376" s="5" t="s">
        <v>1</v>
      </c>
      <c r="F376" s="1" t="s">
        <v>213</v>
      </c>
      <c r="G376" s="1" t="s">
        <v>895</v>
      </c>
      <c r="H376" s="1"/>
      <c r="K376" s="13" t="str">
        <f t="shared" si="15"/>
        <v>NA</v>
      </c>
      <c r="L376" s="13" t="str">
        <f t="shared" si="16"/>
        <v>NA</v>
      </c>
      <c r="M376" s="13" t="str">
        <f t="shared" si="17"/>
        <v>NA</v>
      </c>
      <c r="N376" s="14">
        <v>2021</v>
      </c>
    </row>
    <row r="377" spans="1:14" x14ac:dyDescent="0.3">
      <c r="A377" t="s">
        <v>731</v>
      </c>
      <c r="B377" s="1" t="s">
        <v>732</v>
      </c>
      <c r="C377" s="1" t="s">
        <v>734</v>
      </c>
      <c r="D377" s="1" t="s">
        <v>732</v>
      </c>
      <c r="E377" s="5" t="s">
        <v>1</v>
      </c>
      <c r="F377" s="1" t="s">
        <v>217</v>
      </c>
      <c r="G377" s="1" t="s">
        <v>895</v>
      </c>
      <c r="H377" s="1"/>
      <c r="K377" s="13" t="str">
        <f t="shared" si="15"/>
        <v>NA</v>
      </c>
      <c r="L377" s="13" t="str">
        <f t="shared" si="16"/>
        <v>NA</v>
      </c>
      <c r="M377" s="13" t="str">
        <f t="shared" si="17"/>
        <v>NA</v>
      </c>
      <c r="N377" s="14">
        <v>2021</v>
      </c>
    </row>
    <row r="378" spans="1:14" x14ac:dyDescent="0.3">
      <c r="A378" t="s">
        <v>735</v>
      </c>
      <c r="B378" s="1" t="s">
        <v>736</v>
      </c>
      <c r="C378" s="1" t="s">
        <v>736</v>
      </c>
      <c r="D378" s="1" t="s">
        <v>736</v>
      </c>
      <c r="E378" s="5">
        <v>43831</v>
      </c>
      <c r="F378" s="1" t="s">
        <v>212</v>
      </c>
      <c r="G378" s="1" t="s">
        <v>895</v>
      </c>
      <c r="H378" s="1"/>
      <c r="I378" t="s">
        <v>737</v>
      </c>
      <c r="K378" s="13">
        <f t="shared" si="15"/>
        <v>2020</v>
      </c>
      <c r="L378" s="13">
        <f t="shared" si="16"/>
        <v>1</v>
      </c>
      <c r="M378" s="13">
        <f t="shared" si="17"/>
        <v>1</v>
      </c>
      <c r="N378" s="14">
        <v>2021</v>
      </c>
    </row>
    <row r="379" spans="1:14" x14ac:dyDescent="0.3">
      <c r="A379" t="s">
        <v>735</v>
      </c>
      <c r="B379" s="1" t="s">
        <v>736</v>
      </c>
      <c r="C379" s="1" t="s">
        <v>736</v>
      </c>
      <c r="D379" s="1" t="s">
        <v>736</v>
      </c>
      <c r="E379" s="5" t="s">
        <v>1</v>
      </c>
      <c r="F379" s="1" t="s">
        <v>213</v>
      </c>
      <c r="G379" s="1" t="s">
        <v>895</v>
      </c>
      <c r="H379" s="1"/>
      <c r="K379" s="13" t="str">
        <f t="shared" si="15"/>
        <v>NA</v>
      </c>
      <c r="L379" s="13" t="str">
        <f t="shared" si="16"/>
        <v>NA</v>
      </c>
      <c r="M379" s="13" t="str">
        <f t="shared" si="17"/>
        <v>NA</v>
      </c>
      <c r="N379" s="14">
        <v>2021</v>
      </c>
    </row>
    <row r="380" spans="1:14" x14ac:dyDescent="0.3">
      <c r="A380" t="s">
        <v>735</v>
      </c>
      <c r="B380" s="1" t="s">
        <v>736</v>
      </c>
      <c r="C380" s="1" t="s">
        <v>736</v>
      </c>
      <c r="D380" s="1" t="s">
        <v>736</v>
      </c>
      <c r="E380" s="5" t="s">
        <v>1</v>
      </c>
      <c r="F380" s="1" t="s">
        <v>217</v>
      </c>
      <c r="G380" s="1" t="s">
        <v>895</v>
      </c>
      <c r="H380" s="1"/>
      <c r="K380" s="13" t="str">
        <f t="shared" si="15"/>
        <v>NA</v>
      </c>
      <c r="L380" s="13" t="str">
        <f t="shared" si="16"/>
        <v>NA</v>
      </c>
      <c r="M380" s="13" t="str">
        <f t="shared" si="17"/>
        <v>NA</v>
      </c>
      <c r="N380" s="14">
        <v>2021</v>
      </c>
    </row>
    <row r="381" spans="1:14" x14ac:dyDescent="0.3">
      <c r="A381" t="s">
        <v>738</v>
      </c>
      <c r="B381" s="1" t="s">
        <v>739</v>
      </c>
      <c r="C381" s="1" t="s">
        <v>740</v>
      </c>
      <c r="D381" s="1" t="s">
        <v>739</v>
      </c>
      <c r="E381" s="5">
        <v>43831</v>
      </c>
      <c r="F381" s="1" t="s">
        <v>212</v>
      </c>
      <c r="G381" s="1" t="s">
        <v>895</v>
      </c>
      <c r="H381" s="1"/>
      <c r="K381" s="13">
        <f t="shared" si="15"/>
        <v>2020</v>
      </c>
      <c r="L381" s="13">
        <f t="shared" si="16"/>
        <v>1</v>
      </c>
      <c r="M381" s="13">
        <f t="shared" si="17"/>
        <v>1</v>
      </c>
      <c r="N381" s="14">
        <v>2021</v>
      </c>
    </row>
    <row r="382" spans="1:14" x14ac:dyDescent="0.3">
      <c r="A382" t="s">
        <v>738</v>
      </c>
      <c r="B382" s="1" t="s">
        <v>739</v>
      </c>
      <c r="C382" s="1" t="s">
        <v>740</v>
      </c>
      <c r="D382" s="1" t="s">
        <v>739</v>
      </c>
      <c r="E382" s="5" t="s">
        <v>1</v>
      </c>
      <c r="F382" s="1" t="s">
        <v>213</v>
      </c>
      <c r="G382" s="1" t="s">
        <v>895</v>
      </c>
      <c r="H382" s="1"/>
      <c r="K382" s="13" t="str">
        <f t="shared" si="15"/>
        <v>NA</v>
      </c>
      <c r="L382" s="13" t="str">
        <f t="shared" si="16"/>
        <v>NA</v>
      </c>
      <c r="M382" s="13" t="str">
        <f t="shared" si="17"/>
        <v>NA</v>
      </c>
      <c r="N382" s="14">
        <v>2021</v>
      </c>
    </row>
    <row r="383" spans="1:14" x14ac:dyDescent="0.3">
      <c r="A383" t="s">
        <v>738</v>
      </c>
      <c r="B383" s="1" t="s">
        <v>739</v>
      </c>
      <c r="C383" s="1" t="s">
        <v>740</v>
      </c>
      <c r="D383" s="1" t="s">
        <v>739</v>
      </c>
      <c r="E383" s="5" t="s">
        <v>1</v>
      </c>
      <c r="F383" s="1" t="s">
        <v>217</v>
      </c>
      <c r="G383" s="1" t="s">
        <v>895</v>
      </c>
      <c r="H383" s="1"/>
      <c r="K383" s="13" t="str">
        <f t="shared" si="15"/>
        <v>NA</v>
      </c>
      <c r="L383" s="13" t="str">
        <f t="shared" si="16"/>
        <v>NA</v>
      </c>
      <c r="M383" s="13" t="str">
        <f t="shared" si="17"/>
        <v>NA</v>
      </c>
      <c r="N383" s="14">
        <v>2021</v>
      </c>
    </row>
    <row r="384" spans="1:14" x14ac:dyDescent="0.3">
      <c r="A384" t="s">
        <v>741</v>
      </c>
      <c r="B384" s="1" t="s">
        <v>742</v>
      </c>
      <c r="C384" s="1" t="s">
        <v>743</v>
      </c>
      <c r="D384" s="1" t="s">
        <v>742</v>
      </c>
      <c r="E384" s="5">
        <v>39965</v>
      </c>
      <c r="F384" s="1" t="s">
        <v>212</v>
      </c>
      <c r="G384" s="1" t="s">
        <v>895</v>
      </c>
      <c r="H384" s="1"/>
      <c r="I384" t="s">
        <v>744</v>
      </c>
      <c r="K384" s="13">
        <f t="shared" si="15"/>
        <v>2009</v>
      </c>
      <c r="L384" s="13">
        <f t="shared" si="16"/>
        <v>6</v>
      </c>
      <c r="M384" s="13">
        <f t="shared" si="17"/>
        <v>1</v>
      </c>
      <c r="N384" s="14">
        <v>2021</v>
      </c>
    </row>
    <row r="385" spans="1:14" x14ac:dyDescent="0.3">
      <c r="A385" t="s">
        <v>741</v>
      </c>
      <c r="B385" s="1" t="s">
        <v>742</v>
      </c>
      <c r="C385" s="1" t="s">
        <v>743</v>
      </c>
      <c r="D385" s="1" t="s">
        <v>742</v>
      </c>
      <c r="E385" s="5" t="s">
        <v>1</v>
      </c>
      <c r="F385" s="1" t="s">
        <v>213</v>
      </c>
      <c r="G385" s="1" t="s">
        <v>895</v>
      </c>
      <c r="H385" s="1"/>
      <c r="J385" t="s">
        <v>625</v>
      </c>
      <c r="K385" s="13" t="str">
        <f t="shared" si="15"/>
        <v>NA</v>
      </c>
      <c r="L385" s="13" t="str">
        <f t="shared" si="16"/>
        <v>NA</v>
      </c>
      <c r="M385" s="13" t="str">
        <f t="shared" si="17"/>
        <v>NA</v>
      </c>
      <c r="N385" s="14">
        <v>2021</v>
      </c>
    </row>
    <row r="386" spans="1:14" x14ac:dyDescent="0.3">
      <c r="A386" t="s">
        <v>741</v>
      </c>
      <c r="B386" s="1" t="s">
        <v>742</v>
      </c>
      <c r="C386" s="1" t="s">
        <v>743</v>
      </c>
      <c r="D386" s="1" t="s">
        <v>742</v>
      </c>
      <c r="E386" s="5" t="s">
        <v>1</v>
      </c>
      <c r="F386" s="1" t="s">
        <v>217</v>
      </c>
      <c r="G386" s="1" t="s">
        <v>895</v>
      </c>
      <c r="H386" s="1"/>
      <c r="K386" s="13" t="str">
        <f t="shared" ref="K386:K449" si="18">IF($E386="NA","NA", YEAR($E386))</f>
        <v>NA</v>
      </c>
      <c r="L386" s="13" t="str">
        <f t="shared" ref="L386:L449" si="19">IF($E386="NA","NA", MONTH($E386))</f>
        <v>NA</v>
      </c>
      <c r="M386" s="13" t="str">
        <f t="shared" ref="M386:M449" si="20">IF($E386="NA","NA", DAY($E386))</f>
        <v>NA</v>
      </c>
      <c r="N386" s="14">
        <v>2021</v>
      </c>
    </row>
    <row r="387" spans="1:14" x14ac:dyDescent="0.3">
      <c r="A387" t="s">
        <v>154</v>
      </c>
      <c r="B387" s="1" t="s">
        <v>745</v>
      </c>
      <c r="C387" s="1" t="s">
        <v>746</v>
      </c>
      <c r="D387" s="1" t="s">
        <v>745</v>
      </c>
      <c r="E387" s="5">
        <v>43374</v>
      </c>
      <c r="F387" s="1" t="s">
        <v>212</v>
      </c>
      <c r="G387" s="1" t="s">
        <v>895</v>
      </c>
      <c r="H387" s="1"/>
      <c r="I387" t="s">
        <v>747</v>
      </c>
      <c r="K387" s="13">
        <f t="shared" si="18"/>
        <v>2018</v>
      </c>
      <c r="L387" s="13">
        <f t="shared" si="19"/>
        <v>10</v>
      </c>
      <c r="M387" s="13">
        <f t="shared" si="20"/>
        <v>1</v>
      </c>
      <c r="N387" s="14">
        <v>2021</v>
      </c>
    </row>
    <row r="388" spans="1:14" x14ac:dyDescent="0.3">
      <c r="A388" t="s">
        <v>154</v>
      </c>
      <c r="B388" s="1" t="s">
        <v>745</v>
      </c>
      <c r="C388" s="1" t="s">
        <v>746</v>
      </c>
      <c r="D388" s="1" t="s">
        <v>745</v>
      </c>
      <c r="E388" s="5" t="s">
        <v>1</v>
      </c>
      <c r="F388" s="1" t="s">
        <v>213</v>
      </c>
      <c r="G388" s="1" t="s">
        <v>895</v>
      </c>
      <c r="H388" s="1"/>
      <c r="K388" s="13" t="str">
        <f t="shared" si="18"/>
        <v>NA</v>
      </c>
      <c r="L388" s="13" t="str">
        <f t="shared" si="19"/>
        <v>NA</v>
      </c>
      <c r="M388" s="13" t="str">
        <f t="shared" si="20"/>
        <v>NA</v>
      </c>
      <c r="N388" s="14">
        <v>2021</v>
      </c>
    </row>
    <row r="389" spans="1:14" x14ac:dyDescent="0.3">
      <c r="A389" t="s">
        <v>154</v>
      </c>
      <c r="B389" s="1" t="s">
        <v>745</v>
      </c>
      <c r="C389" s="1" t="s">
        <v>746</v>
      </c>
      <c r="D389" s="1" t="s">
        <v>745</v>
      </c>
      <c r="E389" s="5" t="s">
        <v>1</v>
      </c>
      <c r="F389" s="1" t="s">
        <v>217</v>
      </c>
      <c r="G389" s="1" t="s">
        <v>895</v>
      </c>
      <c r="H389" s="1"/>
      <c r="K389" s="13" t="str">
        <f t="shared" si="18"/>
        <v>NA</v>
      </c>
      <c r="L389" s="13" t="str">
        <f t="shared" si="19"/>
        <v>NA</v>
      </c>
      <c r="M389" s="13" t="str">
        <f t="shared" si="20"/>
        <v>NA</v>
      </c>
      <c r="N389" s="14">
        <v>2021</v>
      </c>
    </row>
    <row r="390" spans="1:14" x14ac:dyDescent="0.3">
      <c r="A390" t="s">
        <v>160</v>
      </c>
      <c r="B390" s="1" t="s">
        <v>749</v>
      </c>
      <c r="C390" s="1" t="s">
        <v>750</v>
      </c>
      <c r="D390" s="1" t="s">
        <v>749</v>
      </c>
      <c r="E390" s="5">
        <v>43831</v>
      </c>
      <c r="F390" s="1" t="s">
        <v>212</v>
      </c>
      <c r="G390" s="1" t="s">
        <v>895</v>
      </c>
      <c r="H390" s="1"/>
      <c r="I390" t="s">
        <v>748</v>
      </c>
      <c r="K390" s="13">
        <f t="shared" si="18"/>
        <v>2020</v>
      </c>
      <c r="L390" s="13">
        <f t="shared" si="19"/>
        <v>1</v>
      </c>
      <c r="M390" s="13">
        <f t="shared" si="20"/>
        <v>1</v>
      </c>
      <c r="N390" s="14">
        <v>2021</v>
      </c>
    </row>
    <row r="391" spans="1:14" x14ac:dyDescent="0.3">
      <c r="A391" t="s">
        <v>160</v>
      </c>
      <c r="B391" s="1" t="s">
        <v>749</v>
      </c>
      <c r="C391" s="1" t="s">
        <v>750</v>
      </c>
      <c r="D391" s="1" t="s">
        <v>750</v>
      </c>
      <c r="E391" s="5">
        <v>43831</v>
      </c>
      <c r="F391" s="1" t="s">
        <v>213</v>
      </c>
      <c r="G391" s="1" t="s">
        <v>895</v>
      </c>
      <c r="H391" s="1"/>
      <c r="I391" t="s">
        <v>752</v>
      </c>
      <c r="K391" s="13">
        <f t="shared" si="18"/>
        <v>2020</v>
      </c>
      <c r="L391" s="13">
        <f t="shared" si="19"/>
        <v>1</v>
      </c>
      <c r="M391" s="13">
        <f t="shared" si="20"/>
        <v>1</v>
      </c>
      <c r="N391" s="14">
        <v>2021</v>
      </c>
    </row>
    <row r="392" spans="1:14" x14ac:dyDescent="0.3">
      <c r="A392" t="s">
        <v>160</v>
      </c>
      <c r="B392" s="1" t="s">
        <v>749</v>
      </c>
      <c r="C392" s="1" t="s">
        <v>750</v>
      </c>
      <c r="D392" s="1" t="s">
        <v>749</v>
      </c>
      <c r="E392" s="5" t="s">
        <v>1</v>
      </c>
      <c r="F392" s="1" t="s">
        <v>217</v>
      </c>
      <c r="G392" s="1" t="s">
        <v>895</v>
      </c>
      <c r="H392" s="1"/>
      <c r="K392" s="13" t="str">
        <f t="shared" si="18"/>
        <v>NA</v>
      </c>
      <c r="L392" s="13" t="str">
        <f t="shared" si="19"/>
        <v>NA</v>
      </c>
      <c r="M392" s="13" t="str">
        <f t="shared" si="20"/>
        <v>NA</v>
      </c>
      <c r="N392" s="14">
        <v>2021</v>
      </c>
    </row>
    <row r="393" spans="1:14" x14ac:dyDescent="0.3">
      <c r="A393" t="s">
        <v>160</v>
      </c>
      <c r="B393" s="1" t="s">
        <v>749</v>
      </c>
      <c r="C393" s="1" t="s">
        <v>751</v>
      </c>
      <c r="D393" s="1" t="s">
        <v>749</v>
      </c>
      <c r="E393" s="5">
        <v>43831</v>
      </c>
      <c r="F393" s="1" t="s">
        <v>212</v>
      </c>
      <c r="G393" s="1" t="s">
        <v>895</v>
      </c>
      <c r="H393" s="1"/>
      <c r="I393" t="s">
        <v>748</v>
      </c>
      <c r="K393" s="13">
        <f t="shared" si="18"/>
        <v>2020</v>
      </c>
      <c r="L393" s="13">
        <f t="shared" si="19"/>
        <v>1</v>
      </c>
      <c r="M393" s="13">
        <f t="shared" si="20"/>
        <v>1</v>
      </c>
      <c r="N393" s="14">
        <v>2021</v>
      </c>
    </row>
    <row r="394" spans="1:14" x14ac:dyDescent="0.3">
      <c r="A394" t="s">
        <v>160</v>
      </c>
      <c r="B394" s="1" t="s">
        <v>749</v>
      </c>
      <c r="C394" s="1" t="s">
        <v>751</v>
      </c>
      <c r="D394" s="1" t="s">
        <v>749</v>
      </c>
      <c r="E394" s="5" t="s">
        <v>1</v>
      </c>
      <c r="F394" s="1" t="s">
        <v>213</v>
      </c>
      <c r="G394" s="1" t="s">
        <v>895</v>
      </c>
      <c r="H394" s="1"/>
      <c r="K394" s="13" t="str">
        <f t="shared" si="18"/>
        <v>NA</v>
      </c>
      <c r="L394" s="13" t="str">
        <f t="shared" si="19"/>
        <v>NA</v>
      </c>
      <c r="M394" s="13" t="str">
        <f t="shared" si="20"/>
        <v>NA</v>
      </c>
      <c r="N394" s="14">
        <v>2021</v>
      </c>
    </row>
    <row r="395" spans="1:14" x14ac:dyDescent="0.3">
      <c r="A395" t="s">
        <v>160</v>
      </c>
      <c r="B395" s="1" t="s">
        <v>749</v>
      </c>
      <c r="C395" s="1" t="s">
        <v>751</v>
      </c>
      <c r="D395" s="1" t="s">
        <v>749</v>
      </c>
      <c r="E395" s="5" t="s">
        <v>1</v>
      </c>
      <c r="F395" s="1" t="s">
        <v>217</v>
      </c>
      <c r="G395" s="1" t="s">
        <v>895</v>
      </c>
      <c r="H395" s="1"/>
      <c r="K395" s="13" t="str">
        <f t="shared" si="18"/>
        <v>NA</v>
      </c>
      <c r="L395" s="13" t="str">
        <f t="shared" si="19"/>
        <v>NA</v>
      </c>
      <c r="M395" s="13" t="str">
        <f t="shared" si="20"/>
        <v>NA</v>
      </c>
      <c r="N395" s="14">
        <v>2021</v>
      </c>
    </row>
    <row r="396" spans="1:14" x14ac:dyDescent="0.3">
      <c r="A396" t="s">
        <v>160</v>
      </c>
      <c r="B396" s="1" t="s">
        <v>749</v>
      </c>
      <c r="C396" s="1" t="s">
        <v>279</v>
      </c>
      <c r="D396" s="1" t="s">
        <v>749</v>
      </c>
      <c r="E396" s="5">
        <v>43831</v>
      </c>
      <c r="F396" s="1" t="s">
        <v>212</v>
      </c>
      <c r="G396" s="1" t="s">
        <v>895</v>
      </c>
      <c r="H396" s="1"/>
      <c r="I396" t="s">
        <v>748</v>
      </c>
      <c r="K396" s="13">
        <f t="shared" si="18"/>
        <v>2020</v>
      </c>
      <c r="L396" s="13">
        <f t="shared" si="19"/>
        <v>1</v>
      </c>
      <c r="M396" s="13">
        <f t="shared" si="20"/>
        <v>1</v>
      </c>
      <c r="N396" s="14">
        <v>2021</v>
      </c>
    </row>
    <row r="397" spans="1:14" x14ac:dyDescent="0.3">
      <c r="A397" t="s">
        <v>160</v>
      </c>
      <c r="B397" s="1" t="s">
        <v>749</v>
      </c>
      <c r="C397" s="1" t="s">
        <v>279</v>
      </c>
      <c r="D397" s="1" t="s">
        <v>279</v>
      </c>
      <c r="E397" s="5">
        <v>44105</v>
      </c>
      <c r="F397" s="1" t="s">
        <v>213</v>
      </c>
      <c r="G397" s="1" t="s">
        <v>895</v>
      </c>
      <c r="H397" s="1"/>
      <c r="I397" t="s">
        <v>753</v>
      </c>
      <c r="K397" s="13">
        <f t="shared" si="18"/>
        <v>2020</v>
      </c>
      <c r="L397" s="13">
        <f t="shared" si="19"/>
        <v>10</v>
      </c>
      <c r="M397" s="13">
        <f t="shared" si="20"/>
        <v>1</v>
      </c>
      <c r="N397" s="14">
        <v>2021</v>
      </c>
    </row>
    <row r="398" spans="1:14" x14ac:dyDescent="0.3">
      <c r="A398" t="s">
        <v>160</v>
      </c>
      <c r="B398" s="1" t="s">
        <v>749</v>
      </c>
      <c r="C398" s="1" t="s">
        <v>279</v>
      </c>
      <c r="D398" s="1" t="s">
        <v>279</v>
      </c>
      <c r="E398" s="5">
        <v>44105</v>
      </c>
      <c r="F398" s="1" t="s">
        <v>217</v>
      </c>
      <c r="G398" s="1" t="s">
        <v>895</v>
      </c>
      <c r="H398" s="1"/>
      <c r="K398" s="13">
        <f t="shared" si="18"/>
        <v>2020</v>
      </c>
      <c r="L398" s="13">
        <f t="shared" si="19"/>
        <v>10</v>
      </c>
      <c r="M398" s="13">
        <f t="shared" si="20"/>
        <v>1</v>
      </c>
      <c r="N398" s="14">
        <v>2021</v>
      </c>
    </row>
    <row r="399" spans="1:14" x14ac:dyDescent="0.3">
      <c r="A399" t="s">
        <v>160</v>
      </c>
      <c r="B399" s="1" t="s">
        <v>749</v>
      </c>
      <c r="C399" s="1" t="s">
        <v>755</v>
      </c>
      <c r="D399" s="1" t="s">
        <v>749</v>
      </c>
      <c r="E399" s="5">
        <v>43831</v>
      </c>
      <c r="F399" s="1" t="s">
        <v>212</v>
      </c>
      <c r="G399" s="1" t="s">
        <v>895</v>
      </c>
      <c r="H399" s="1"/>
      <c r="I399" t="s">
        <v>748</v>
      </c>
      <c r="K399" s="13">
        <f t="shared" si="18"/>
        <v>2020</v>
      </c>
      <c r="L399" s="13">
        <f t="shared" si="19"/>
        <v>1</v>
      </c>
      <c r="M399" s="13">
        <f t="shared" si="20"/>
        <v>1</v>
      </c>
      <c r="N399" s="14">
        <v>2021</v>
      </c>
    </row>
    <row r="400" spans="1:14" x14ac:dyDescent="0.3">
      <c r="A400" t="s">
        <v>160</v>
      </c>
      <c r="B400" s="1" t="s">
        <v>749</v>
      </c>
      <c r="C400" s="1" t="s">
        <v>755</v>
      </c>
      <c r="D400" s="1" t="s">
        <v>749</v>
      </c>
      <c r="E400" s="5" t="s">
        <v>1</v>
      </c>
      <c r="F400" s="1" t="s">
        <v>213</v>
      </c>
      <c r="G400" s="1" t="s">
        <v>895</v>
      </c>
      <c r="H400" s="1"/>
      <c r="J400" s="1" t="s">
        <v>756</v>
      </c>
      <c r="K400" s="13" t="str">
        <f t="shared" si="18"/>
        <v>NA</v>
      </c>
      <c r="L400" s="13" t="str">
        <f t="shared" si="19"/>
        <v>NA</v>
      </c>
      <c r="M400" s="13" t="str">
        <f t="shared" si="20"/>
        <v>NA</v>
      </c>
      <c r="N400" s="14">
        <v>2021</v>
      </c>
    </row>
    <row r="401" spans="1:14" x14ac:dyDescent="0.3">
      <c r="A401" t="s">
        <v>160</v>
      </c>
      <c r="B401" s="1" t="s">
        <v>749</v>
      </c>
      <c r="C401" s="1" t="s">
        <v>755</v>
      </c>
      <c r="D401" s="1" t="s">
        <v>749</v>
      </c>
      <c r="E401" s="5" t="s">
        <v>1</v>
      </c>
      <c r="F401" s="1" t="s">
        <v>217</v>
      </c>
      <c r="G401" s="1" t="s">
        <v>895</v>
      </c>
      <c r="H401" s="1"/>
      <c r="K401" s="13" t="str">
        <f t="shared" si="18"/>
        <v>NA</v>
      </c>
      <c r="L401" s="13" t="str">
        <f t="shared" si="19"/>
        <v>NA</v>
      </c>
      <c r="M401" s="13" t="str">
        <f t="shared" si="20"/>
        <v>NA</v>
      </c>
      <c r="N401" s="14">
        <v>2021</v>
      </c>
    </row>
    <row r="402" spans="1:14" x14ac:dyDescent="0.3">
      <c r="A402" t="s">
        <v>98</v>
      </c>
      <c r="B402" s="1" t="s">
        <v>757</v>
      </c>
      <c r="C402" s="1" t="s">
        <v>710</v>
      </c>
      <c r="D402" s="1" t="s">
        <v>757</v>
      </c>
      <c r="E402" s="5">
        <v>43831</v>
      </c>
      <c r="F402" s="1" t="s">
        <v>212</v>
      </c>
      <c r="G402" s="1" t="s">
        <v>895</v>
      </c>
      <c r="H402" s="1"/>
      <c r="I402" t="s">
        <v>758</v>
      </c>
      <c r="K402" s="13">
        <f t="shared" si="18"/>
        <v>2020</v>
      </c>
      <c r="L402" s="13">
        <f t="shared" si="19"/>
        <v>1</v>
      </c>
      <c r="M402" s="13">
        <f t="shared" si="20"/>
        <v>1</v>
      </c>
      <c r="N402" s="14">
        <v>2021</v>
      </c>
    </row>
    <row r="403" spans="1:14" x14ac:dyDescent="0.3">
      <c r="A403" t="s">
        <v>98</v>
      </c>
      <c r="B403" s="1" t="s">
        <v>757</v>
      </c>
      <c r="C403" s="1" t="s">
        <v>710</v>
      </c>
      <c r="D403" s="1" t="s">
        <v>757</v>
      </c>
      <c r="E403" s="5">
        <v>43831</v>
      </c>
      <c r="F403" s="1" t="s">
        <v>213</v>
      </c>
      <c r="G403" s="1" t="s">
        <v>895</v>
      </c>
      <c r="H403" s="1"/>
      <c r="I403" t="s">
        <v>758</v>
      </c>
      <c r="K403" s="13">
        <f t="shared" si="18"/>
        <v>2020</v>
      </c>
      <c r="L403" s="13">
        <f t="shared" si="19"/>
        <v>1</v>
      </c>
      <c r="M403" s="13">
        <f t="shared" si="20"/>
        <v>1</v>
      </c>
      <c r="N403" s="14">
        <v>2021</v>
      </c>
    </row>
    <row r="404" spans="1:14" x14ac:dyDescent="0.3">
      <c r="A404" t="s">
        <v>98</v>
      </c>
      <c r="B404" s="1" t="s">
        <v>757</v>
      </c>
      <c r="C404" s="1" t="s">
        <v>710</v>
      </c>
      <c r="D404" s="1" t="s">
        <v>757</v>
      </c>
      <c r="E404" s="5" t="s">
        <v>1</v>
      </c>
      <c r="F404" s="1" t="s">
        <v>217</v>
      </c>
      <c r="G404" s="1" t="s">
        <v>895</v>
      </c>
      <c r="H404" s="1"/>
      <c r="K404" s="13" t="str">
        <f t="shared" si="18"/>
        <v>NA</v>
      </c>
      <c r="L404" s="13" t="str">
        <f t="shared" si="19"/>
        <v>NA</v>
      </c>
      <c r="M404" s="13" t="str">
        <f t="shared" si="20"/>
        <v>NA</v>
      </c>
      <c r="N404" s="14">
        <v>2021</v>
      </c>
    </row>
    <row r="405" spans="1:14" x14ac:dyDescent="0.3">
      <c r="A405" t="s">
        <v>72</v>
      </c>
      <c r="B405" s="1" t="s">
        <v>760</v>
      </c>
      <c r="C405" s="1" t="s">
        <v>761</v>
      </c>
      <c r="D405" s="1" t="s">
        <v>760</v>
      </c>
      <c r="E405" s="5">
        <v>43831</v>
      </c>
      <c r="F405" s="1" t="s">
        <v>212</v>
      </c>
      <c r="G405" s="1" t="s">
        <v>895</v>
      </c>
      <c r="H405" s="1"/>
      <c r="I405" t="s">
        <v>763</v>
      </c>
      <c r="K405" s="13">
        <f t="shared" si="18"/>
        <v>2020</v>
      </c>
      <c r="L405" s="13">
        <f t="shared" si="19"/>
        <v>1</v>
      </c>
      <c r="M405" s="13">
        <f t="shared" si="20"/>
        <v>1</v>
      </c>
      <c r="N405" s="14">
        <v>2021</v>
      </c>
    </row>
    <row r="406" spans="1:14" x14ac:dyDescent="0.3">
      <c r="A406" t="s">
        <v>72</v>
      </c>
      <c r="B406" s="1" t="s">
        <v>760</v>
      </c>
      <c r="C406" s="1" t="s">
        <v>761</v>
      </c>
      <c r="D406" s="1" t="s">
        <v>761</v>
      </c>
      <c r="E406" s="5">
        <v>44013</v>
      </c>
      <c r="F406" s="1" t="s">
        <v>213</v>
      </c>
      <c r="G406" s="1" t="s">
        <v>895</v>
      </c>
      <c r="H406" s="1"/>
      <c r="I406" t="s">
        <v>762</v>
      </c>
      <c r="K406" s="13">
        <f t="shared" si="18"/>
        <v>2020</v>
      </c>
      <c r="L406" s="13">
        <f t="shared" si="19"/>
        <v>7</v>
      </c>
      <c r="M406" s="13">
        <f t="shared" si="20"/>
        <v>1</v>
      </c>
      <c r="N406" s="14">
        <v>2021</v>
      </c>
    </row>
    <row r="407" spans="1:14" x14ac:dyDescent="0.3">
      <c r="A407" t="s">
        <v>72</v>
      </c>
      <c r="B407" s="1" t="s">
        <v>760</v>
      </c>
      <c r="C407" s="1" t="s">
        <v>761</v>
      </c>
      <c r="D407" s="1" t="s">
        <v>761</v>
      </c>
      <c r="E407" s="5" t="s">
        <v>1</v>
      </c>
      <c r="F407" s="1" t="s">
        <v>217</v>
      </c>
      <c r="G407" s="1" t="s">
        <v>895</v>
      </c>
      <c r="H407" s="1"/>
      <c r="J407" s="1" t="s">
        <v>764</v>
      </c>
      <c r="K407" s="13" t="str">
        <f t="shared" si="18"/>
        <v>NA</v>
      </c>
      <c r="L407" s="13" t="str">
        <f t="shared" si="19"/>
        <v>NA</v>
      </c>
      <c r="M407" s="13" t="str">
        <f t="shared" si="20"/>
        <v>NA</v>
      </c>
      <c r="N407" s="14">
        <v>2021</v>
      </c>
    </row>
    <row r="408" spans="1:14" x14ac:dyDescent="0.3">
      <c r="A408" t="s">
        <v>163</v>
      </c>
      <c r="B408" s="1" t="s">
        <v>765</v>
      </c>
      <c r="C408" s="1" t="s">
        <v>767</v>
      </c>
      <c r="D408" s="1" t="s">
        <v>765</v>
      </c>
      <c r="E408" s="5">
        <v>41183</v>
      </c>
      <c r="F408" s="1" t="s">
        <v>212</v>
      </c>
      <c r="G408" s="1" t="s">
        <v>895</v>
      </c>
      <c r="H408" s="1"/>
      <c r="I408" t="s">
        <v>766</v>
      </c>
      <c r="K408" s="13">
        <f t="shared" si="18"/>
        <v>2012</v>
      </c>
      <c r="L408" s="13">
        <f t="shared" si="19"/>
        <v>10</v>
      </c>
      <c r="M408" s="13">
        <f t="shared" si="20"/>
        <v>1</v>
      </c>
      <c r="N408" s="14">
        <v>2021</v>
      </c>
    </row>
    <row r="409" spans="1:14" x14ac:dyDescent="0.3">
      <c r="A409" t="s">
        <v>163</v>
      </c>
      <c r="B409" s="1" t="s">
        <v>765</v>
      </c>
      <c r="C409" s="1" t="s">
        <v>767</v>
      </c>
      <c r="D409" s="1" t="s">
        <v>765</v>
      </c>
      <c r="E409" s="5" t="s">
        <v>1</v>
      </c>
      <c r="F409" s="1" t="s">
        <v>213</v>
      </c>
      <c r="G409" s="1" t="s">
        <v>895</v>
      </c>
      <c r="H409" s="1"/>
      <c r="K409" s="13" t="str">
        <f t="shared" si="18"/>
        <v>NA</v>
      </c>
      <c r="L409" s="13" t="str">
        <f t="shared" si="19"/>
        <v>NA</v>
      </c>
      <c r="M409" s="13" t="str">
        <f t="shared" si="20"/>
        <v>NA</v>
      </c>
      <c r="N409" s="14">
        <v>2021</v>
      </c>
    </row>
    <row r="410" spans="1:14" x14ac:dyDescent="0.3">
      <c r="A410" t="s">
        <v>163</v>
      </c>
      <c r="B410" s="1" t="s">
        <v>765</v>
      </c>
      <c r="C410" s="1" t="s">
        <v>767</v>
      </c>
      <c r="D410" s="1" t="s">
        <v>765</v>
      </c>
      <c r="E410" s="5" t="s">
        <v>1</v>
      </c>
      <c r="F410" s="1" t="s">
        <v>217</v>
      </c>
      <c r="G410" s="1" t="s">
        <v>895</v>
      </c>
      <c r="H410" s="1"/>
      <c r="K410" s="13" t="str">
        <f t="shared" si="18"/>
        <v>NA</v>
      </c>
      <c r="L410" s="13" t="str">
        <f t="shared" si="19"/>
        <v>NA</v>
      </c>
      <c r="M410" s="13" t="str">
        <f t="shared" si="20"/>
        <v>NA</v>
      </c>
      <c r="N410" s="14">
        <v>2021</v>
      </c>
    </row>
    <row r="411" spans="1:14" x14ac:dyDescent="0.3">
      <c r="A411" t="s">
        <v>21</v>
      </c>
      <c r="B411" s="1" t="s">
        <v>768</v>
      </c>
      <c r="C411" s="1" t="s">
        <v>648</v>
      </c>
      <c r="D411" s="1" t="s">
        <v>768</v>
      </c>
      <c r="E411" s="5">
        <v>43831</v>
      </c>
      <c r="F411" s="1" t="s">
        <v>212</v>
      </c>
      <c r="G411" s="1" t="s">
        <v>895</v>
      </c>
      <c r="H411" s="1"/>
      <c r="I411" t="s">
        <v>769</v>
      </c>
      <c r="K411" s="13">
        <f t="shared" si="18"/>
        <v>2020</v>
      </c>
      <c r="L411" s="13">
        <f t="shared" si="19"/>
        <v>1</v>
      </c>
      <c r="M411" s="13">
        <f t="shared" si="20"/>
        <v>1</v>
      </c>
      <c r="N411" s="14">
        <v>2021</v>
      </c>
    </row>
    <row r="412" spans="1:14" x14ac:dyDescent="0.3">
      <c r="A412" t="s">
        <v>21</v>
      </c>
      <c r="B412" s="1" t="s">
        <v>768</v>
      </c>
      <c r="C412" s="1" t="s">
        <v>648</v>
      </c>
      <c r="D412" s="1" t="s">
        <v>768</v>
      </c>
      <c r="E412" s="5" t="s">
        <v>1</v>
      </c>
      <c r="F412" s="1" t="s">
        <v>213</v>
      </c>
      <c r="G412" s="1" t="s">
        <v>895</v>
      </c>
      <c r="H412" s="1"/>
      <c r="K412" s="13" t="str">
        <f t="shared" si="18"/>
        <v>NA</v>
      </c>
      <c r="L412" s="13" t="str">
        <f t="shared" si="19"/>
        <v>NA</v>
      </c>
      <c r="M412" s="13" t="str">
        <f t="shared" si="20"/>
        <v>NA</v>
      </c>
      <c r="N412" s="14">
        <v>2021</v>
      </c>
    </row>
    <row r="413" spans="1:14" x14ac:dyDescent="0.3">
      <c r="A413" t="s">
        <v>21</v>
      </c>
      <c r="B413" s="1" t="s">
        <v>768</v>
      </c>
      <c r="C413" s="1" t="s">
        <v>648</v>
      </c>
      <c r="D413" s="1" t="s">
        <v>768</v>
      </c>
      <c r="E413" s="5" t="s">
        <v>1</v>
      </c>
      <c r="F413" s="1" t="s">
        <v>217</v>
      </c>
      <c r="G413" s="1" t="s">
        <v>895</v>
      </c>
      <c r="H413" s="1"/>
      <c r="K413" s="13" t="str">
        <f t="shared" si="18"/>
        <v>NA</v>
      </c>
      <c r="L413" s="13" t="str">
        <f t="shared" si="19"/>
        <v>NA</v>
      </c>
      <c r="M413" s="13" t="str">
        <f t="shared" si="20"/>
        <v>NA</v>
      </c>
      <c r="N413" s="14">
        <v>2021</v>
      </c>
    </row>
    <row r="414" spans="1:14" x14ac:dyDescent="0.3">
      <c r="A414" t="s">
        <v>159</v>
      </c>
      <c r="B414" s="1" t="s">
        <v>770</v>
      </c>
      <c r="C414" s="1" t="s">
        <v>772</v>
      </c>
      <c r="D414" s="1" t="s">
        <v>770</v>
      </c>
      <c r="E414" s="5">
        <v>43831</v>
      </c>
      <c r="F414" s="1" t="s">
        <v>212</v>
      </c>
      <c r="G414" s="1" t="s">
        <v>895</v>
      </c>
      <c r="H414" s="1"/>
      <c r="I414" t="s">
        <v>771</v>
      </c>
      <c r="K414" s="13">
        <f t="shared" si="18"/>
        <v>2020</v>
      </c>
      <c r="L414" s="13">
        <f t="shared" si="19"/>
        <v>1</v>
      </c>
      <c r="M414" s="13">
        <f t="shared" si="20"/>
        <v>1</v>
      </c>
      <c r="N414" s="14">
        <v>2021</v>
      </c>
    </row>
    <row r="415" spans="1:14" x14ac:dyDescent="0.3">
      <c r="A415" t="s">
        <v>159</v>
      </c>
      <c r="B415" s="1" t="s">
        <v>770</v>
      </c>
      <c r="C415" s="1" t="s">
        <v>772</v>
      </c>
      <c r="D415" s="1" t="s">
        <v>770</v>
      </c>
      <c r="E415" s="5" t="s">
        <v>1</v>
      </c>
      <c r="F415" s="1" t="s">
        <v>213</v>
      </c>
      <c r="G415" s="1" t="s">
        <v>895</v>
      </c>
      <c r="H415" s="1"/>
      <c r="K415" s="13" t="str">
        <f t="shared" si="18"/>
        <v>NA</v>
      </c>
      <c r="L415" s="13" t="str">
        <f t="shared" si="19"/>
        <v>NA</v>
      </c>
      <c r="M415" s="13" t="str">
        <f t="shared" si="20"/>
        <v>NA</v>
      </c>
      <c r="N415" s="14">
        <v>2021</v>
      </c>
    </row>
    <row r="416" spans="1:14" x14ac:dyDescent="0.3">
      <c r="A416" t="s">
        <v>159</v>
      </c>
      <c r="B416" s="1" t="s">
        <v>770</v>
      </c>
      <c r="C416" s="1" t="s">
        <v>772</v>
      </c>
      <c r="D416" s="1" t="s">
        <v>770</v>
      </c>
      <c r="E416" s="5" t="s">
        <v>1</v>
      </c>
      <c r="F416" s="1" t="s">
        <v>217</v>
      </c>
      <c r="G416" s="1" t="s">
        <v>895</v>
      </c>
      <c r="H416" s="1"/>
      <c r="K416" s="13" t="str">
        <f t="shared" si="18"/>
        <v>NA</v>
      </c>
      <c r="L416" s="13" t="str">
        <f t="shared" si="19"/>
        <v>NA</v>
      </c>
      <c r="M416" s="13" t="str">
        <f t="shared" si="20"/>
        <v>NA</v>
      </c>
      <c r="N416" s="14">
        <v>2021</v>
      </c>
    </row>
    <row r="417" spans="1:14" x14ac:dyDescent="0.3">
      <c r="A417" t="s">
        <v>30</v>
      </c>
      <c r="B417" s="1" t="s">
        <v>773</v>
      </c>
      <c r="C417" s="1" t="s">
        <v>775</v>
      </c>
      <c r="D417" s="1" t="s">
        <v>773</v>
      </c>
      <c r="E417" s="5">
        <v>43831</v>
      </c>
      <c r="F417" s="1" t="s">
        <v>212</v>
      </c>
      <c r="G417" s="1" t="s">
        <v>895</v>
      </c>
      <c r="H417" s="1"/>
      <c r="I417" t="s">
        <v>774</v>
      </c>
      <c r="K417" s="13">
        <f t="shared" si="18"/>
        <v>2020</v>
      </c>
      <c r="L417" s="13">
        <f t="shared" si="19"/>
        <v>1</v>
      </c>
      <c r="M417" s="13">
        <f t="shared" si="20"/>
        <v>1</v>
      </c>
      <c r="N417" s="14">
        <v>2021</v>
      </c>
    </row>
    <row r="418" spans="1:14" x14ac:dyDescent="0.3">
      <c r="A418" t="s">
        <v>30</v>
      </c>
      <c r="B418" s="1" t="s">
        <v>773</v>
      </c>
      <c r="C418" s="1" t="s">
        <v>775</v>
      </c>
      <c r="D418" s="1" t="s">
        <v>773</v>
      </c>
      <c r="E418" s="5" t="s">
        <v>1</v>
      </c>
      <c r="F418" s="1" t="s">
        <v>213</v>
      </c>
      <c r="G418" s="1" t="s">
        <v>895</v>
      </c>
      <c r="H418" s="1"/>
      <c r="K418" s="13" t="str">
        <f t="shared" si="18"/>
        <v>NA</v>
      </c>
      <c r="L418" s="13" t="str">
        <f t="shared" si="19"/>
        <v>NA</v>
      </c>
      <c r="M418" s="13" t="str">
        <f t="shared" si="20"/>
        <v>NA</v>
      </c>
      <c r="N418" s="14">
        <v>2021</v>
      </c>
    </row>
    <row r="419" spans="1:14" x14ac:dyDescent="0.3">
      <c r="A419" t="s">
        <v>30</v>
      </c>
      <c r="B419" s="1" t="s">
        <v>773</v>
      </c>
      <c r="C419" s="1" t="s">
        <v>775</v>
      </c>
      <c r="D419" s="1" t="s">
        <v>773</v>
      </c>
      <c r="E419" s="5" t="s">
        <v>1</v>
      </c>
      <c r="F419" s="1" t="s">
        <v>217</v>
      </c>
      <c r="G419" s="1" t="s">
        <v>895</v>
      </c>
      <c r="H419" s="1"/>
      <c r="K419" s="13" t="str">
        <f t="shared" si="18"/>
        <v>NA</v>
      </c>
      <c r="L419" s="13" t="str">
        <f t="shared" si="19"/>
        <v>NA</v>
      </c>
      <c r="M419" s="13" t="str">
        <f t="shared" si="20"/>
        <v>NA</v>
      </c>
      <c r="N419" s="14">
        <v>2021</v>
      </c>
    </row>
    <row r="420" spans="1:14" x14ac:dyDescent="0.3">
      <c r="A420" t="s">
        <v>103</v>
      </c>
      <c r="B420" s="1" t="s">
        <v>777</v>
      </c>
      <c r="C420" s="1" t="s">
        <v>710</v>
      </c>
      <c r="D420" s="1" t="s">
        <v>777</v>
      </c>
      <c r="E420" s="5">
        <v>43277</v>
      </c>
      <c r="F420" s="1" t="s">
        <v>212</v>
      </c>
      <c r="G420" s="1" t="s">
        <v>895</v>
      </c>
      <c r="H420" s="1"/>
      <c r="I420" t="s">
        <v>778</v>
      </c>
      <c r="K420" s="13">
        <f t="shared" si="18"/>
        <v>2018</v>
      </c>
      <c r="L420" s="13">
        <f t="shared" si="19"/>
        <v>6</v>
      </c>
      <c r="M420" s="13">
        <f t="shared" si="20"/>
        <v>26</v>
      </c>
      <c r="N420" s="14">
        <v>2021</v>
      </c>
    </row>
    <row r="421" spans="1:14" x14ac:dyDescent="0.3">
      <c r="A421" t="s">
        <v>103</v>
      </c>
      <c r="B421" s="1" t="s">
        <v>777</v>
      </c>
      <c r="C421" s="1" t="s">
        <v>710</v>
      </c>
      <c r="D421" s="1" t="s">
        <v>777</v>
      </c>
      <c r="E421" s="5">
        <v>43277</v>
      </c>
      <c r="F421" s="1" t="s">
        <v>213</v>
      </c>
      <c r="G421" s="1" t="s">
        <v>895</v>
      </c>
      <c r="H421" s="1"/>
      <c r="I421" t="s">
        <v>778</v>
      </c>
      <c r="K421" s="13">
        <f t="shared" si="18"/>
        <v>2018</v>
      </c>
      <c r="L421" s="13">
        <f t="shared" si="19"/>
        <v>6</v>
      </c>
      <c r="M421" s="13">
        <f t="shared" si="20"/>
        <v>26</v>
      </c>
      <c r="N421" s="14">
        <v>2021</v>
      </c>
    </row>
    <row r="422" spans="1:14" x14ac:dyDescent="0.3">
      <c r="A422" t="s">
        <v>103</v>
      </c>
      <c r="B422" s="1" t="s">
        <v>777</v>
      </c>
      <c r="C422" s="1" t="s">
        <v>710</v>
      </c>
      <c r="D422" s="1" t="s">
        <v>777</v>
      </c>
      <c r="E422" s="5" t="s">
        <v>1</v>
      </c>
      <c r="F422" s="1" t="s">
        <v>217</v>
      </c>
      <c r="G422" s="1" t="s">
        <v>895</v>
      </c>
      <c r="H422" s="1"/>
      <c r="K422" s="13" t="str">
        <f t="shared" si="18"/>
        <v>NA</v>
      </c>
      <c r="L422" s="13" t="str">
        <f t="shared" si="19"/>
        <v>NA</v>
      </c>
      <c r="M422" s="13" t="str">
        <f t="shared" si="20"/>
        <v>NA</v>
      </c>
      <c r="N422" s="14">
        <v>2021</v>
      </c>
    </row>
    <row r="423" spans="1:14" x14ac:dyDescent="0.3">
      <c r="A423" t="s">
        <v>135</v>
      </c>
      <c r="B423" s="1" t="s">
        <v>779</v>
      </c>
      <c r="C423" s="1" t="s">
        <v>710</v>
      </c>
      <c r="D423" s="1" t="s">
        <v>779</v>
      </c>
      <c r="E423" s="5">
        <v>42935</v>
      </c>
      <c r="F423" s="1" t="s">
        <v>212</v>
      </c>
      <c r="G423" s="1" t="s">
        <v>895</v>
      </c>
      <c r="H423" s="1"/>
      <c r="I423" t="s">
        <v>780</v>
      </c>
      <c r="K423" s="13">
        <f t="shared" si="18"/>
        <v>2017</v>
      </c>
      <c r="L423" s="13">
        <f t="shared" si="19"/>
        <v>7</v>
      </c>
      <c r="M423" s="13">
        <f t="shared" si="20"/>
        <v>19</v>
      </c>
      <c r="N423" s="14">
        <v>2021</v>
      </c>
    </row>
    <row r="424" spans="1:14" x14ac:dyDescent="0.3">
      <c r="A424" t="s">
        <v>135</v>
      </c>
      <c r="B424" s="1" t="s">
        <v>779</v>
      </c>
      <c r="C424" s="1" t="s">
        <v>710</v>
      </c>
      <c r="D424" s="1" t="s">
        <v>779</v>
      </c>
      <c r="E424" s="5">
        <v>42935</v>
      </c>
      <c r="F424" s="1" t="s">
        <v>213</v>
      </c>
      <c r="G424" s="1" t="s">
        <v>895</v>
      </c>
      <c r="H424" s="1"/>
      <c r="I424" t="s">
        <v>780</v>
      </c>
      <c r="K424" s="13">
        <f t="shared" si="18"/>
        <v>2017</v>
      </c>
      <c r="L424" s="13">
        <f t="shared" si="19"/>
        <v>7</v>
      </c>
      <c r="M424" s="13">
        <f t="shared" si="20"/>
        <v>19</v>
      </c>
      <c r="N424" s="14">
        <v>2021</v>
      </c>
    </row>
    <row r="425" spans="1:14" x14ac:dyDescent="0.3">
      <c r="A425" t="s">
        <v>135</v>
      </c>
      <c r="B425" s="1" t="s">
        <v>779</v>
      </c>
      <c r="C425" s="1" t="s">
        <v>710</v>
      </c>
      <c r="D425" s="1" t="s">
        <v>779</v>
      </c>
      <c r="E425" s="5" t="s">
        <v>1</v>
      </c>
      <c r="F425" s="1" t="s">
        <v>217</v>
      </c>
      <c r="G425" s="1" t="s">
        <v>895</v>
      </c>
      <c r="H425" s="1"/>
      <c r="K425" s="13" t="str">
        <f t="shared" si="18"/>
        <v>NA</v>
      </c>
      <c r="L425" s="13" t="str">
        <f t="shared" si="19"/>
        <v>NA</v>
      </c>
      <c r="M425" s="13" t="str">
        <f t="shared" si="20"/>
        <v>NA</v>
      </c>
      <c r="N425" s="14">
        <v>2021</v>
      </c>
    </row>
    <row r="426" spans="1:14" x14ac:dyDescent="0.3">
      <c r="A426" t="s">
        <v>168</v>
      </c>
      <c r="B426" s="1" t="s">
        <v>783</v>
      </c>
      <c r="C426" s="1" t="s">
        <v>783</v>
      </c>
      <c r="D426" s="1" t="s">
        <v>783</v>
      </c>
      <c r="E426" s="5">
        <v>43831</v>
      </c>
      <c r="F426" s="1" t="s">
        <v>212</v>
      </c>
      <c r="G426" s="1" t="s">
        <v>895</v>
      </c>
      <c r="H426" s="1"/>
      <c r="I426" t="s">
        <v>784</v>
      </c>
      <c r="K426" s="13">
        <f t="shared" si="18"/>
        <v>2020</v>
      </c>
      <c r="L426" s="13">
        <f t="shared" si="19"/>
        <v>1</v>
      </c>
      <c r="M426" s="13">
        <f t="shared" si="20"/>
        <v>1</v>
      </c>
      <c r="N426" s="14">
        <v>2021</v>
      </c>
    </row>
    <row r="427" spans="1:14" x14ac:dyDescent="0.3">
      <c r="A427" t="s">
        <v>168</v>
      </c>
      <c r="B427" s="1" t="s">
        <v>783</v>
      </c>
      <c r="C427" s="1" t="s">
        <v>783</v>
      </c>
      <c r="D427" s="1" t="s">
        <v>783</v>
      </c>
      <c r="E427" s="5">
        <v>43914</v>
      </c>
      <c r="F427" s="1" t="s">
        <v>213</v>
      </c>
      <c r="G427" s="1" t="s">
        <v>895</v>
      </c>
      <c r="H427" s="1"/>
      <c r="I427" t="s">
        <v>784</v>
      </c>
      <c r="K427" s="13">
        <f t="shared" si="18"/>
        <v>2020</v>
      </c>
      <c r="L427" s="13">
        <f t="shared" si="19"/>
        <v>3</v>
      </c>
      <c r="M427" s="13">
        <f t="shared" si="20"/>
        <v>24</v>
      </c>
      <c r="N427" s="14">
        <v>2021</v>
      </c>
    </row>
    <row r="428" spans="1:14" x14ac:dyDescent="0.3">
      <c r="A428" t="s">
        <v>168</v>
      </c>
      <c r="B428" s="1" t="s">
        <v>783</v>
      </c>
      <c r="C428" s="1" t="s">
        <v>783</v>
      </c>
      <c r="D428" s="1" t="s">
        <v>783</v>
      </c>
      <c r="E428" s="5" t="s">
        <v>1</v>
      </c>
      <c r="F428" s="1" t="s">
        <v>217</v>
      </c>
      <c r="G428" s="1" t="s">
        <v>895</v>
      </c>
      <c r="H428" s="1"/>
      <c r="K428" s="13" t="str">
        <f t="shared" si="18"/>
        <v>NA</v>
      </c>
      <c r="L428" s="13" t="str">
        <f t="shared" si="19"/>
        <v>NA</v>
      </c>
      <c r="M428" s="13" t="str">
        <f t="shared" si="20"/>
        <v>NA</v>
      </c>
      <c r="N428" s="14">
        <v>2021</v>
      </c>
    </row>
    <row r="429" spans="1:14" x14ac:dyDescent="0.3">
      <c r="A429" t="s">
        <v>171</v>
      </c>
      <c r="B429" s="1" t="s">
        <v>785</v>
      </c>
      <c r="C429" s="1" t="s">
        <v>785</v>
      </c>
      <c r="D429" s="1" t="s">
        <v>785</v>
      </c>
      <c r="E429" s="5">
        <v>43101</v>
      </c>
      <c r="F429" s="1" t="s">
        <v>212</v>
      </c>
      <c r="G429" s="1" t="s">
        <v>895</v>
      </c>
      <c r="H429" s="1"/>
      <c r="I429" t="s">
        <v>786</v>
      </c>
      <c r="K429" s="13">
        <f t="shared" si="18"/>
        <v>2018</v>
      </c>
      <c r="L429" s="13">
        <f t="shared" si="19"/>
        <v>1</v>
      </c>
      <c r="M429" s="13">
        <f t="shared" si="20"/>
        <v>1</v>
      </c>
      <c r="N429" s="14">
        <v>2021</v>
      </c>
    </row>
    <row r="430" spans="1:14" x14ac:dyDescent="0.3">
      <c r="A430" t="s">
        <v>171</v>
      </c>
      <c r="B430" s="1" t="s">
        <v>785</v>
      </c>
      <c r="C430" s="1" t="s">
        <v>785</v>
      </c>
      <c r="D430" s="1" t="s">
        <v>785</v>
      </c>
      <c r="E430" s="5">
        <v>43101</v>
      </c>
      <c r="F430" s="1" t="s">
        <v>213</v>
      </c>
      <c r="G430" s="1" t="s">
        <v>895</v>
      </c>
      <c r="H430" s="1"/>
      <c r="I430" t="s">
        <v>786</v>
      </c>
      <c r="K430" s="13">
        <f t="shared" si="18"/>
        <v>2018</v>
      </c>
      <c r="L430" s="13">
        <f t="shared" si="19"/>
        <v>1</v>
      </c>
      <c r="M430" s="13">
        <f t="shared" si="20"/>
        <v>1</v>
      </c>
      <c r="N430" s="14">
        <v>2021</v>
      </c>
    </row>
    <row r="431" spans="1:14" x14ac:dyDescent="0.3">
      <c r="A431" t="s">
        <v>171</v>
      </c>
      <c r="B431" s="1" t="s">
        <v>785</v>
      </c>
      <c r="C431" s="1" t="s">
        <v>785</v>
      </c>
      <c r="D431" s="1" t="s">
        <v>785</v>
      </c>
      <c r="E431" s="5" t="s">
        <v>1</v>
      </c>
      <c r="F431" s="1" t="s">
        <v>217</v>
      </c>
      <c r="G431" s="1" t="s">
        <v>895</v>
      </c>
      <c r="H431" s="1"/>
      <c r="K431" s="13" t="str">
        <f t="shared" si="18"/>
        <v>NA</v>
      </c>
      <c r="L431" s="13" t="str">
        <f t="shared" si="19"/>
        <v>NA</v>
      </c>
      <c r="M431" s="13" t="str">
        <f t="shared" si="20"/>
        <v>NA</v>
      </c>
      <c r="N431" s="14">
        <v>2021</v>
      </c>
    </row>
    <row r="432" spans="1:14" x14ac:dyDescent="0.3">
      <c r="A432" t="s">
        <v>8</v>
      </c>
      <c r="B432" s="1" t="s">
        <v>787</v>
      </c>
      <c r="C432" s="1" t="s">
        <v>787</v>
      </c>
      <c r="D432" s="1" t="s">
        <v>787</v>
      </c>
      <c r="E432" s="5">
        <v>44136</v>
      </c>
      <c r="F432" s="1" t="s">
        <v>212</v>
      </c>
      <c r="G432" s="1" t="s">
        <v>895</v>
      </c>
      <c r="H432" s="1"/>
      <c r="I432" t="s">
        <v>788</v>
      </c>
      <c r="K432" s="13">
        <f t="shared" si="18"/>
        <v>2020</v>
      </c>
      <c r="L432" s="13">
        <f t="shared" si="19"/>
        <v>11</v>
      </c>
      <c r="M432" s="13">
        <f t="shared" si="20"/>
        <v>1</v>
      </c>
      <c r="N432" s="14">
        <v>2021</v>
      </c>
    </row>
    <row r="433" spans="1:14" x14ac:dyDescent="0.3">
      <c r="A433" t="s">
        <v>8</v>
      </c>
      <c r="B433" s="1" t="s">
        <v>787</v>
      </c>
      <c r="C433" s="1" t="s">
        <v>787</v>
      </c>
      <c r="D433" s="1" t="s">
        <v>787</v>
      </c>
      <c r="E433" s="5">
        <v>44136</v>
      </c>
      <c r="F433" s="1" t="s">
        <v>213</v>
      </c>
      <c r="G433" s="1" t="s">
        <v>895</v>
      </c>
      <c r="H433" s="1"/>
      <c r="I433" t="s">
        <v>788</v>
      </c>
      <c r="K433" s="13">
        <f t="shared" si="18"/>
        <v>2020</v>
      </c>
      <c r="L433" s="13">
        <f t="shared" si="19"/>
        <v>11</v>
      </c>
      <c r="M433" s="13">
        <f t="shared" si="20"/>
        <v>1</v>
      </c>
      <c r="N433" s="14">
        <v>2021</v>
      </c>
    </row>
    <row r="434" spans="1:14" x14ac:dyDescent="0.3">
      <c r="A434" t="s">
        <v>8</v>
      </c>
      <c r="B434" s="1" t="s">
        <v>787</v>
      </c>
      <c r="C434" s="1" t="s">
        <v>787</v>
      </c>
      <c r="D434" s="1" t="s">
        <v>787</v>
      </c>
      <c r="E434" s="5" t="s">
        <v>1</v>
      </c>
      <c r="F434" s="1" t="s">
        <v>217</v>
      </c>
      <c r="G434" s="1" t="s">
        <v>895</v>
      </c>
      <c r="H434" s="1"/>
      <c r="K434" s="13" t="str">
        <f t="shared" si="18"/>
        <v>NA</v>
      </c>
      <c r="L434" s="13" t="str">
        <f t="shared" si="19"/>
        <v>NA</v>
      </c>
      <c r="M434" s="13" t="str">
        <f t="shared" si="20"/>
        <v>NA</v>
      </c>
      <c r="N434" s="14">
        <v>2021</v>
      </c>
    </row>
    <row r="435" spans="1:14" x14ac:dyDescent="0.3">
      <c r="A435" t="s">
        <v>61</v>
      </c>
      <c r="B435" s="1" t="s">
        <v>792</v>
      </c>
      <c r="C435" s="1" t="s">
        <v>792</v>
      </c>
      <c r="D435" s="1" t="s">
        <v>792</v>
      </c>
      <c r="E435" s="5">
        <v>43831</v>
      </c>
      <c r="F435" s="1" t="s">
        <v>212</v>
      </c>
      <c r="G435" s="1" t="s">
        <v>895</v>
      </c>
      <c r="H435" s="1"/>
      <c r="I435" t="s">
        <v>791</v>
      </c>
      <c r="K435" s="13">
        <f t="shared" si="18"/>
        <v>2020</v>
      </c>
      <c r="L435" s="13">
        <f t="shared" si="19"/>
        <v>1</v>
      </c>
      <c r="M435" s="13">
        <f t="shared" si="20"/>
        <v>1</v>
      </c>
      <c r="N435" s="14">
        <v>2021</v>
      </c>
    </row>
    <row r="436" spans="1:14" x14ac:dyDescent="0.3">
      <c r="A436" t="s">
        <v>61</v>
      </c>
      <c r="B436" s="1" t="s">
        <v>792</v>
      </c>
      <c r="C436" s="1" t="s">
        <v>792</v>
      </c>
      <c r="D436" s="1" t="s">
        <v>792</v>
      </c>
      <c r="E436" s="5">
        <v>43831</v>
      </c>
      <c r="F436" s="1" t="s">
        <v>213</v>
      </c>
      <c r="G436" s="1" t="s">
        <v>895</v>
      </c>
      <c r="H436" s="1"/>
      <c r="I436" t="s">
        <v>791</v>
      </c>
      <c r="K436" s="13">
        <f t="shared" si="18"/>
        <v>2020</v>
      </c>
      <c r="L436" s="13">
        <f t="shared" si="19"/>
        <v>1</v>
      </c>
      <c r="M436" s="13">
        <f t="shared" si="20"/>
        <v>1</v>
      </c>
      <c r="N436" s="14">
        <v>2021</v>
      </c>
    </row>
    <row r="437" spans="1:14" x14ac:dyDescent="0.3">
      <c r="A437" t="s">
        <v>61</v>
      </c>
      <c r="B437" s="1" t="s">
        <v>792</v>
      </c>
      <c r="C437" s="1" t="s">
        <v>792</v>
      </c>
      <c r="D437" s="1" t="s">
        <v>792</v>
      </c>
      <c r="E437" s="5" t="s">
        <v>1</v>
      </c>
      <c r="F437" s="1" t="s">
        <v>217</v>
      </c>
      <c r="G437" s="1" t="s">
        <v>895</v>
      </c>
      <c r="H437" s="1"/>
      <c r="K437" s="13" t="str">
        <f t="shared" si="18"/>
        <v>NA</v>
      </c>
      <c r="L437" s="13" t="str">
        <f t="shared" si="19"/>
        <v>NA</v>
      </c>
      <c r="M437" s="13" t="str">
        <f t="shared" si="20"/>
        <v>NA</v>
      </c>
      <c r="N437" s="14">
        <v>2021</v>
      </c>
    </row>
    <row r="438" spans="1:14" x14ac:dyDescent="0.3">
      <c r="A438" t="s">
        <v>25</v>
      </c>
      <c r="B438" s="1" t="s">
        <v>795</v>
      </c>
      <c r="C438" s="1" t="s">
        <v>795</v>
      </c>
      <c r="D438" s="1" t="s">
        <v>795</v>
      </c>
      <c r="E438" s="5">
        <v>43200</v>
      </c>
      <c r="F438" s="1" t="s">
        <v>212</v>
      </c>
      <c r="G438" s="1" t="s">
        <v>895</v>
      </c>
      <c r="H438" s="1"/>
      <c r="I438" t="s">
        <v>798</v>
      </c>
      <c r="J438" t="s">
        <v>799</v>
      </c>
      <c r="K438" s="13">
        <f t="shared" si="18"/>
        <v>2018</v>
      </c>
      <c r="L438" s="13">
        <f t="shared" si="19"/>
        <v>4</v>
      </c>
      <c r="M438" s="13">
        <f t="shared" si="20"/>
        <v>10</v>
      </c>
      <c r="N438" s="14">
        <v>2021</v>
      </c>
    </row>
    <row r="439" spans="1:14" x14ac:dyDescent="0.3">
      <c r="A439" t="s">
        <v>25</v>
      </c>
      <c r="B439" s="1" t="s">
        <v>795</v>
      </c>
      <c r="C439" s="1" t="s">
        <v>795</v>
      </c>
      <c r="D439" s="1" t="s">
        <v>795</v>
      </c>
      <c r="E439" s="5">
        <v>43200</v>
      </c>
      <c r="F439" s="1" t="s">
        <v>213</v>
      </c>
      <c r="G439" s="1" t="s">
        <v>895</v>
      </c>
      <c r="H439" s="1"/>
      <c r="I439" t="s">
        <v>798</v>
      </c>
      <c r="J439" t="s">
        <v>799</v>
      </c>
      <c r="K439" s="13">
        <f t="shared" si="18"/>
        <v>2018</v>
      </c>
      <c r="L439" s="13">
        <f t="shared" si="19"/>
        <v>4</v>
      </c>
      <c r="M439" s="13">
        <f t="shared" si="20"/>
        <v>10</v>
      </c>
      <c r="N439" s="14">
        <v>2021</v>
      </c>
    </row>
    <row r="440" spans="1:14" x14ac:dyDescent="0.3">
      <c r="A440" t="s">
        <v>25</v>
      </c>
      <c r="B440" s="1" t="s">
        <v>795</v>
      </c>
      <c r="C440" s="1" t="s">
        <v>795</v>
      </c>
      <c r="D440" s="1" t="s">
        <v>795</v>
      </c>
      <c r="E440" s="5" t="s">
        <v>1</v>
      </c>
      <c r="F440" s="1" t="s">
        <v>217</v>
      </c>
      <c r="G440" s="1" t="s">
        <v>895</v>
      </c>
      <c r="H440" s="1"/>
      <c r="K440" s="13" t="str">
        <f t="shared" si="18"/>
        <v>NA</v>
      </c>
      <c r="L440" s="13" t="str">
        <f t="shared" si="19"/>
        <v>NA</v>
      </c>
      <c r="M440" s="13" t="str">
        <f t="shared" si="20"/>
        <v>NA</v>
      </c>
      <c r="N440" s="14">
        <v>2021</v>
      </c>
    </row>
    <row r="441" spans="1:14" x14ac:dyDescent="0.3">
      <c r="A441" t="s">
        <v>53</v>
      </c>
      <c r="B441" s="1" t="s">
        <v>797</v>
      </c>
      <c r="C441" s="1" t="s">
        <v>797</v>
      </c>
      <c r="D441" s="1" t="s">
        <v>797</v>
      </c>
      <c r="E441" s="5">
        <v>43831</v>
      </c>
      <c r="F441" s="1" t="s">
        <v>212</v>
      </c>
      <c r="G441" s="1" t="s">
        <v>895</v>
      </c>
      <c r="H441" s="1"/>
      <c r="I441" t="s">
        <v>800</v>
      </c>
      <c r="K441" s="13">
        <f t="shared" si="18"/>
        <v>2020</v>
      </c>
      <c r="L441" s="13">
        <f t="shared" si="19"/>
        <v>1</v>
      </c>
      <c r="M441" s="13">
        <f t="shared" si="20"/>
        <v>1</v>
      </c>
      <c r="N441" s="14">
        <v>2021</v>
      </c>
    </row>
    <row r="442" spans="1:14" x14ac:dyDescent="0.3">
      <c r="A442" t="s">
        <v>53</v>
      </c>
      <c r="B442" s="1" t="s">
        <v>797</v>
      </c>
      <c r="C442" s="1" t="s">
        <v>797</v>
      </c>
      <c r="D442" s="1" t="s">
        <v>797</v>
      </c>
      <c r="E442" s="5">
        <v>43831</v>
      </c>
      <c r="F442" s="1" t="s">
        <v>213</v>
      </c>
      <c r="G442" s="1" t="s">
        <v>895</v>
      </c>
      <c r="H442" s="1"/>
      <c r="I442" t="s">
        <v>800</v>
      </c>
      <c r="K442" s="13">
        <f t="shared" si="18"/>
        <v>2020</v>
      </c>
      <c r="L442" s="13">
        <f t="shared" si="19"/>
        <v>1</v>
      </c>
      <c r="M442" s="13">
        <f t="shared" si="20"/>
        <v>1</v>
      </c>
      <c r="N442" s="14">
        <v>2021</v>
      </c>
    </row>
    <row r="443" spans="1:14" x14ac:dyDescent="0.3">
      <c r="A443" t="s">
        <v>53</v>
      </c>
      <c r="B443" s="1" t="s">
        <v>797</v>
      </c>
      <c r="C443" s="1" t="s">
        <v>797</v>
      </c>
      <c r="D443" s="1" t="s">
        <v>797</v>
      </c>
      <c r="E443" s="5" t="s">
        <v>1</v>
      </c>
      <c r="F443" s="1" t="s">
        <v>217</v>
      </c>
      <c r="G443" s="1" t="s">
        <v>895</v>
      </c>
      <c r="H443" s="1"/>
      <c r="K443" s="13" t="str">
        <f t="shared" si="18"/>
        <v>NA</v>
      </c>
      <c r="L443" s="13" t="str">
        <f t="shared" si="19"/>
        <v>NA</v>
      </c>
      <c r="M443" s="13" t="str">
        <f t="shared" si="20"/>
        <v>NA</v>
      </c>
      <c r="N443" s="14">
        <v>2021</v>
      </c>
    </row>
    <row r="444" spans="1:14" x14ac:dyDescent="0.3">
      <c r="A444" t="s">
        <v>33</v>
      </c>
      <c r="B444" s="1" t="s">
        <v>802</v>
      </c>
      <c r="C444" s="1" t="s">
        <v>802</v>
      </c>
      <c r="D444" s="1" t="s">
        <v>802</v>
      </c>
      <c r="E444" s="5">
        <v>43831</v>
      </c>
      <c r="F444" s="1" t="s">
        <v>212</v>
      </c>
      <c r="G444" s="1" t="s">
        <v>895</v>
      </c>
      <c r="H444" s="1"/>
      <c r="I444" t="s">
        <v>803</v>
      </c>
      <c r="K444" s="13">
        <f t="shared" si="18"/>
        <v>2020</v>
      </c>
      <c r="L444" s="13">
        <f t="shared" si="19"/>
        <v>1</v>
      </c>
      <c r="M444" s="13">
        <f t="shared" si="20"/>
        <v>1</v>
      </c>
      <c r="N444" s="14">
        <v>2021</v>
      </c>
    </row>
    <row r="445" spans="1:14" x14ac:dyDescent="0.3">
      <c r="A445" t="s">
        <v>33</v>
      </c>
      <c r="B445" s="1" t="s">
        <v>802</v>
      </c>
      <c r="C445" s="1" t="s">
        <v>802</v>
      </c>
      <c r="D445" s="1" t="s">
        <v>802</v>
      </c>
      <c r="E445" s="5">
        <v>43831</v>
      </c>
      <c r="F445" s="1" t="s">
        <v>213</v>
      </c>
      <c r="G445" s="1" t="s">
        <v>895</v>
      </c>
      <c r="H445" s="1"/>
      <c r="I445" t="s">
        <v>803</v>
      </c>
      <c r="K445" s="13">
        <f t="shared" si="18"/>
        <v>2020</v>
      </c>
      <c r="L445" s="13">
        <f t="shared" si="19"/>
        <v>1</v>
      </c>
      <c r="M445" s="13">
        <f t="shared" si="20"/>
        <v>1</v>
      </c>
      <c r="N445" s="14">
        <v>2021</v>
      </c>
    </row>
    <row r="446" spans="1:14" x14ac:dyDescent="0.3">
      <c r="A446" t="s">
        <v>33</v>
      </c>
      <c r="B446" s="1" t="s">
        <v>802</v>
      </c>
      <c r="C446" s="1" t="s">
        <v>802</v>
      </c>
      <c r="D446" s="1" t="s">
        <v>802</v>
      </c>
      <c r="E446" s="5" t="s">
        <v>1</v>
      </c>
      <c r="F446" s="1" t="s">
        <v>217</v>
      </c>
      <c r="G446" s="1" t="s">
        <v>895</v>
      </c>
      <c r="H446" s="1"/>
      <c r="K446" s="13" t="str">
        <f t="shared" si="18"/>
        <v>NA</v>
      </c>
      <c r="L446" s="13" t="str">
        <f t="shared" si="19"/>
        <v>NA</v>
      </c>
      <c r="M446" s="13" t="str">
        <f t="shared" si="20"/>
        <v>NA</v>
      </c>
      <c r="N446" s="14">
        <v>2021</v>
      </c>
    </row>
    <row r="447" spans="1:14" x14ac:dyDescent="0.3">
      <c r="A447" t="s">
        <v>118</v>
      </c>
      <c r="B447" s="1" t="s">
        <v>804</v>
      </c>
      <c r="C447" s="1" t="s">
        <v>740</v>
      </c>
      <c r="D447" s="1" t="s">
        <v>804</v>
      </c>
      <c r="E447" s="5">
        <v>43831</v>
      </c>
      <c r="F447" s="1" t="s">
        <v>212</v>
      </c>
      <c r="G447" s="1" t="s">
        <v>895</v>
      </c>
      <c r="H447" s="1"/>
      <c r="I447" t="s">
        <v>805</v>
      </c>
      <c r="K447" s="13">
        <f t="shared" si="18"/>
        <v>2020</v>
      </c>
      <c r="L447" s="13">
        <f t="shared" si="19"/>
        <v>1</v>
      </c>
      <c r="M447" s="13">
        <f t="shared" si="20"/>
        <v>1</v>
      </c>
      <c r="N447" s="14">
        <v>2021</v>
      </c>
    </row>
    <row r="448" spans="1:14" x14ac:dyDescent="0.3">
      <c r="A448" t="s">
        <v>118</v>
      </c>
      <c r="B448" s="1" t="s">
        <v>804</v>
      </c>
      <c r="C448" s="1" t="s">
        <v>740</v>
      </c>
      <c r="D448" s="1" t="s">
        <v>804</v>
      </c>
      <c r="E448" s="5" t="s">
        <v>1</v>
      </c>
      <c r="F448" s="1" t="s">
        <v>213</v>
      </c>
      <c r="G448" s="1" t="s">
        <v>895</v>
      </c>
      <c r="H448" s="1"/>
      <c r="K448" s="13" t="str">
        <f t="shared" si="18"/>
        <v>NA</v>
      </c>
      <c r="L448" s="13" t="str">
        <f t="shared" si="19"/>
        <v>NA</v>
      </c>
      <c r="M448" s="13" t="str">
        <f t="shared" si="20"/>
        <v>NA</v>
      </c>
      <c r="N448" s="14">
        <v>2021</v>
      </c>
    </row>
    <row r="449" spans="1:14" x14ac:dyDescent="0.3">
      <c r="A449" t="s">
        <v>118</v>
      </c>
      <c r="B449" s="1" t="s">
        <v>804</v>
      </c>
      <c r="C449" s="1" t="s">
        <v>740</v>
      </c>
      <c r="D449" s="1" t="s">
        <v>804</v>
      </c>
      <c r="E449" s="5" t="s">
        <v>1</v>
      </c>
      <c r="F449" s="1" t="s">
        <v>217</v>
      </c>
      <c r="G449" s="1" t="s">
        <v>895</v>
      </c>
      <c r="H449" s="1"/>
      <c r="K449" s="13" t="str">
        <f t="shared" si="18"/>
        <v>NA</v>
      </c>
      <c r="L449" s="13" t="str">
        <f t="shared" si="19"/>
        <v>NA</v>
      </c>
      <c r="M449" s="13" t="str">
        <f t="shared" si="20"/>
        <v>NA</v>
      </c>
      <c r="N449" s="14">
        <v>2021</v>
      </c>
    </row>
    <row r="450" spans="1:14" x14ac:dyDescent="0.3">
      <c r="A450" t="s">
        <v>83</v>
      </c>
      <c r="B450" s="1" t="s">
        <v>806</v>
      </c>
      <c r="C450" s="1" t="s">
        <v>807</v>
      </c>
      <c r="D450" s="1" t="s">
        <v>806</v>
      </c>
      <c r="E450" s="5">
        <v>43753</v>
      </c>
      <c r="F450" s="1" t="s">
        <v>212</v>
      </c>
      <c r="G450" s="1" t="s">
        <v>895</v>
      </c>
      <c r="H450" s="1"/>
      <c r="I450" t="s">
        <v>808</v>
      </c>
      <c r="K450" s="13">
        <f t="shared" ref="K450:K513" si="21">IF($E450="NA","NA", YEAR($E450))</f>
        <v>2019</v>
      </c>
      <c r="L450" s="13">
        <f t="shared" ref="L450:L513" si="22">IF($E450="NA","NA", MONTH($E450))</f>
        <v>10</v>
      </c>
      <c r="M450" s="13">
        <f t="shared" ref="M450:M513" si="23">IF($E450="NA","NA", DAY($E450))</f>
        <v>15</v>
      </c>
      <c r="N450" s="14">
        <v>2021</v>
      </c>
    </row>
    <row r="451" spans="1:14" x14ac:dyDescent="0.3">
      <c r="A451" t="s">
        <v>83</v>
      </c>
      <c r="B451" s="1" t="s">
        <v>806</v>
      </c>
      <c r="C451" s="1" t="s">
        <v>807</v>
      </c>
      <c r="D451" s="1" t="s">
        <v>806</v>
      </c>
      <c r="E451" s="5" t="s">
        <v>1</v>
      </c>
      <c r="F451" s="1" t="s">
        <v>213</v>
      </c>
      <c r="G451" s="1" t="s">
        <v>895</v>
      </c>
      <c r="H451" s="1"/>
      <c r="K451" s="13" t="str">
        <f t="shared" si="21"/>
        <v>NA</v>
      </c>
      <c r="L451" s="13" t="str">
        <f t="shared" si="22"/>
        <v>NA</v>
      </c>
      <c r="M451" s="13" t="str">
        <f t="shared" si="23"/>
        <v>NA</v>
      </c>
      <c r="N451" s="14">
        <v>2021</v>
      </c>
    </row>
    <row r="452" spans="1:14" x14ac:dyDescent="0.3">
      <c r="A452" t="s">
        <v>83</v>
      </c>
      <c r="B452" s="1" t="s">
        <v>806</v>
      </c>
      <c r="C452" s="1" t="s">
        <v>807</v>
      </c>
      <c r="D452" s="1" t="s">
        <v>806</v>
      </c>
      <c r="E452" s="5" t="s">
        <v>1</v>
      </c>
      <c r="F452" s="1" t="s">
        <v>217</v>
      </c>
      <c r="G452" s="1" t="s">
        <v>895</v>
      </c>
      <c r="H452" s="1"/>
      <c r="K452" s="13" t="str">
        <f t="shared" si="21"/>
        <v>NA</v>
      </c>
      <c r="L452" s="13" t="str">
        <f t="shared" si="22"/>
        <v>NA</v>
      </c>
      <c r="M452" s="13" t="str">
        <f t="shared" si="23"/>
        <v>NA</v>
      </c>
      <c r="N452" s="14">
        <v>2021</v>
      </c>
    </row>
    <row r="453" spans="1:14" x14ac:dyDescent="0.3">
      <c r="A453" t="s">
        <v>137</v>
      </c>
      <c r="B453" s="1" t="s">
        <v>809</v>
      </c>
      <c r="C453" s="1" t="s">
        <v>811</v>
      </c>
      <c r="D453" s="1" t="s">
        <v>809</v>
      </c>
      <c r="E453" s="5">
        <v>43831</v>
      </c>
      <c r="F453" s="1" t="s">
        <v>212</v>
      </c>
      <c r="G453" s="1" t="s">
        <v>895</v>
      </c>
      <c r="H453" s="1"/>
      <c r="I453" t="s">
        <v>810</v>
      </c>
      <c r="K453" s="13">
        <f t="shared" si="21"/>
        <v>2020</v>
      </c>
      <c r="L453" s="13">
        <f t="shared" si="22"/>
        <v>1</v>
      </c>
      <c r="M453" s="13">
        <f t="shared" si="23"/>
        <v>1</v>
      </c>
      <c r="N453" s="14">
        <v>2021</v>
      </c>
    </row>
    <row r="454" spans="1:14" x14ac:dyDescent="0.3">
      <c r="A454" t="s">
        <v>137</v>
      </c>
      <c r="B454" s="1" t="s">
        <v>809</v>
      </c>
      <c r="C454" s="1" t="s">
        <v>811</v>
      </c>
      <c r="D454" s="1" t="s">
        <v>809</v>
      </c>
      <c r="E454" s="5">
        <v>43831</v>
      </c>
      <c r="F454" s="1" t="s">
        <v>213</v>
      </c>
      <c r="G454" s="1" t="s">
        <v>895</v>
      </c>
      <c r="H454" s="1"/>
      <c r="I454" t="s">
        <v>810</v>
      </c>
      <c r="K454" s="13">
        <f t="shared" si="21"/>
        <v>2020</v>
      </c>
      <c r="L454" s="13">
        <f t="shared" si="22"/>
        <v>1</v>
      </c>
      <c r="M454" s="13">
        <f t="shared" si="23"/>
        <v>1</v>
      </c>
      <c r="N454" s="14">
        <v>2021</v>
      </c>
    </row>
    <row r="455" spans="1:14" x14ac:dyDescent="0.3">
      <c r="A455" t="s">
        <v>137</v>
      </c>
      <c r="B455" s="1" t="s">
        <v>809</v>
      </c>
      <c r="C455" s="1" t="s">
        <v>811</v>
      </c>
      <c r="D455" s="1" t="s">
        <v>809</v>
      </c>
      <c r="E455" s="5">
        <v>43831</v>
      </c>
      <c r="F455" s="1" t="s">
        <v>217</v>
      </c>
      <c r="G455" s="1" t="s">
        <v>895</v>
      </c>
      <c r="H455" s="1"/>
      <c r="I455" t="s">
        <v>810</v>
      </c>
      <c r="K455" s="13">
        <f t="shared" si="21"/>
        <v>2020</v>
      </c>
      <c r="L455" s="13">
        <f t="shared" si="22"/>
        <v>1</v>
      </c>
      <c r="M455" s="13">
        <f t="shared" si="23"/>
        <v>1</v>
      </c>
      <c r="N455" s="14">
        <v>2021</v>
      </c>
    </row>
    <row r="456" spans="1:14" x14ac:dyDescent="0.3">
      <c r="A456" t="s">
        <v>26</v>
      </c>
      <c r="B456" s="1" t="s">
        <v>814</v>
      </c>
      <c r="C456" s="1" t="s">
        <v>180</v>
      </c>
      <c r="D456" s="1" t="s">
        <v>814</v>
      </c>
      <c r="E456" s="5">
        <v>43466</v>
      </c>
      <c r="F456" s="1" t="s">
        <v>212</v>
      </c>
      <c r="G456" s="1" t="s">
        <v>895</v>
      </c>
      <c r="H456" s="1"/>
      <c r="I456" t="s">
        <v>815</v>
      </c>
      <c r="K456" s="13">
        <f t="shared" si="21"/>
        <v>2019</v>
      </c>
      <c r="L456" s="13">
        <f t="shared" si="22"/>
        <v>1</v>
      </c>
      <c r="M456" s="13">
        <f t="shared" si="23"/>
        <v>1</v>
      </c>
      <c r="N456" s="14">
        <v>2021</v>
      </c>
    </row>
    <row r="457" spans="1:14" x14ac:dyDescent="0.3">
      <c r="A457" t="s">
        <v>26</v>
      </c>
      <c r="B457" s="1" t="s">
        <v>814</v>
      </c>
      <c r="C457" s="1" t="s">
        <v>180</v>
      </c>
      <c r="D457" s="1" t="s">
        <v>814</v>
      </c>
      <c r="E457" s="5">
        <v>43466</v>
      </c>
      <c r="F457" s="1" t="s">
        <v>213</v>
      </c>
      <c r="G457" s="1" t="s">
        <v>895</v>
      </c>
      <c r="H457" s="1"/>
      <c r="I457" t="s">
        <v>815</v>
      </c>
      <c r="K457" s="13">
        <f t="shared" si="21"/>
        <v>2019</v>
      </c>
      <c r="L457" s="13">
        <f t="shared" si="22"/>
        <v>1</v>
      </c>
      <c r="M457" s="13">
        <f t="shared" si="23"/>
        <v>1</v>
      </c>
      <c r="N457" s="14">
        <v>2021</v>
      </c>
    </row>
    <row r="458" spans="1:14" x14ac:dyDescent="0.3">
      <c r="A458" t="s">
        <v>26</v>
      </c>
      <c r="B458" s="1" t="s">
        <v>814</v>
      </c>
      <c r="C458" s="1" t="s">
        <v>180</v>
      </c>
      <c r="D458" s="1" t="s">
        <v>180</v>
      </c>
      <c r="E458" s="5">
        <v>43921</v>
      </c>
      <c r="F458" s="1" t="s">
        <v>217</v>
      </c>
      <c r="G458" s="1" t="s">
        <v>895</v>
      </c>
      <c r="H458" s="1"/>
      <c r="I458" t="s">
        <v>335</v>
      </c>
      <c r="K458" s="13">
        <f t="shared" si="21"/>
        <v>2020</v>
      </c>
      <c r="L458" s="13">
        <f t="shared" si="22"/>
        <v>3</v>
      </c>
      <c r="M458" s="13">
        <f t="shared" si="23"/>
        <v>31</v>
      </c>
      <c r="N458" s="14">
        <v>2021</v>
      </c>
    </row>
    <row r="459" spans="1:14" x14ac:dyDescent="0.3">
      <c r="A459" t="s">
        <v>116</v>
      </c>
      <c r="B459" s="1" t="s">
        <v>817</v>
      </c>
      <c r="C459" s="1" t="s">
        <v>819</v>
      </c>
      <c r="D459" s="1" t="s">
        <v>817</v>
      </c>
      <c r="E459" s="5">
        <v>43657</v>
      </c>
      <c r="F459" s="1" t="s">
        <v>212</v>
      </c>
      <c r="G459" s="1" t="s">
        <v>895</v>
      </c>
      <c r="H459" s="1"/>
      <c r="I459" t="s">
        <v>818</v>
      </c>
      <c r="K459" s="13">
        <f t="shared" si="21"/>
        <v>2019</v>
      </c>
      <c r="L459" s="13">
        <f t="shared" si="22"/>
        <v>7</v>
      </c>
      <c r="M459" s="13">
        <f t="shared" si="23"/>
        <v>11</v>
      </c>
      <c r="N459" s="14">
        <v>2021</v>
      </c>
    </row>
    <row r="460" spans="1:14" x14ac:dyDescent="0.3">
      <c r="A460" t="s">
        <v>116</v>
      </c>
      <c r="B460" s="1" t="s">
        <v>817</v>
      </c>
      <c r="C460" s="1" t="s">
        <v>819</v>
      </c>
      <c r="D460" s="1" t="s">
        <v>817</v>
      </c>
      <c r="E460" s="5">
        <v>43657</v>
      </c>
      <c r="F460" s="1" t="s">
        <v>213</v>
      </c>
      <c r="G460" s="1" t="s">
        <v>895</v>
      </c>
      <c r="H460" s="1"/>
      <c r="I460" t="s">
        <v>818</v>
      </c>
      <c r="K460" s="13">
        <f t="shared" si="21"/>
        <v>2019</v>
      </c>
      <c r="L460" s="13">
        <f t="shared" si="22"/>
        <v>7</v>
      </c>
      <c r="M460" s="13">
        <f t="shared" si="23"/>
        <v>11</v>
      </c>
      <c r="N460" s="14">
        <v>2021</v>
      </c>
    </row>
    <row r="461" spans="1:14" x14ac:dyDescent="0.3">
      <c r="A461" t="s">
        <v>116</v>
      </c>
      <c r="B461" s="1" t="s">
        <v>817</v>
      </c>
      <c r="C461" s="1" t="s">
        <v>819</v>
      </c>
      <c r="D461" s="1" t="s">
        <v>817</v>
      </c>
      <c r="E461" s="5" t="s">
        <v>1</v>
      </c>
      <c r="F461" s="1" t="s">
        <v>217</v>
      </c>
      <c r="G461" s="1" t="s">
        <v>895</v>
      </c>
      <c r="H461" s="1"/>
      <c r="K461" s="13" t="str">
        <f t="shared" si="21"/>
        <v>NA</v>
      </c>
      <c r="L461" s="13" t="str">
        <f t="shared" si="22"/>
        <v>NA</v>
      </c>
      <c r="M461" s="13" t="str">
        <f t="shared" si="23"/>
        <v>NA</v>
      </c>
      <c r="N461" s="14">
        <v>2021</v>
      </c>
    </row>
    <row r="462" spans="1:14" x14ac:dyDescent="0.3">
      <c r="A462" t="s">
        <v>20</v>
      </c>
      <c r="B462" s="1" t="s">
        <v>821</v>
      </c>
      <c r="C462" s="1" t="s">
        <v>729</v>
      </c>
      <c r="D462" s="1" t="s">
        <v>821</v>
      </c>
      <c r="E462" s="5">
        <v>43831</v>
      </c>
      <c r="F462" s="1" t="s">
        <v>212</v>
      </c>
      <c r="G462" s="1" t="s">
        <v>895</v>
      </c>
      <c r="H462" s="1"/>
      <c r="I462" t="s">
        <v>822</v>
      </c>
      <c r="K462" s="13">
        <f t="shared" si="21"/>
        <v>2020</v>
      </c>
      <c r="L462" s="13">
        <f t="shared" si="22"/>
        <v>1</v>
      </c>
      <c r="M462" s="13">
        <f t="shared" si="23"/>
        <v>1</v>
      </c>
      <c r="N462" s="14">
        <v>2021</v>
      </c>
    </row>
    <row r="463" spans="1:14" x14ac:dyDescent="0.3">
      <c r="A463" t="s">
        <v>20</v>
      </c>
      <c r="B463" s="1" t="s">
        <v>821</v>
      </c>
      <c r="C463" s="1" t="s">
        <v>729</v>
      </c>
      <c r="D463" s="1" t="s">
        <v>821</v>
      </c>
      <c r="E463" s="5" t="s">
        <v>1</v>
      </c>
      <c r="F463" s="1" t="s">
        <v>213</v>
      </c>
      <c r="G463" s="1" t="s">
        <v>895</v>
      </c>
      <c r="H463" s="1"/>
      <c r="K463" s="13" t="str">
        <f t="shared" si="21"/>
        <v>NA</v>
      </c>
      <c r="L463" s="13" t="str">
        <f t="shared" si="22"/>
        <v>NA</v>
      </c>
      <c r="M463" s="13" t="str">
        <f t="shared" si="23"/>
        <v>NA</v>
      </c>
      <c r="N463" s="14">
        <v>2021</v>
      </c>
    </row>
    <row r="464" spans="1:14" x14ac:dyDescent="0.3">
      <c r="A464" t="s">
        <v>20</v>
      </c>
      <c r="B464" s="1" t="s">
        <v>821</v>
      </c>
      <c r="C464" s="1" t="s">
        <v>729</v>
      </c>
      <c r="D464" s="1" t="s">
        <v>821</v>
      </c>
      <c r="E464" s="5" t="s">
        <v>1</v>
      </c>
      <c r="F464" s="1" t="s">
        <v>217</v>
      </c>
      <c r="G464" s="1" t="s">
        <v>895</v>
      </c>
      <c r="H464" s="1"/>
      <c r="K464" s="13" t="str">
        <f t="shared" si="21"/>
        <v>NA</v>
      </c>
      <c r="L464" s="13" t="str">
        <f t="shared" si="22"/>
        <v>NA</v>
      </c>
      <c r="M464" s="13" t="str">
        <f t="shared" si="23"/>
        <v>NA</v>
      </c>
      <c r="N464" s="14">
        <v>2021</v>
      </c>
    </row>
    <row r="465" spans="1:14" x14ac:dyDescent="0.3">
      <c r="A465" t="s">
        <v>7</v>
      </c>
      <c r="B465" s="1" t="s">
        <v>823</v>
      </c>
      <c r="C465" s="1" t="s">
        <v>825</v>
      </c>
      <c r="D465" s="1" t="s">
        <v>823</v>
      </c>
      <c r="E465" s="5">
        <v>44136</v>
      </c>
      <c r="F465" s="1" t="s">
        <v>212</v>
      </c>
      <c r="G465" s="1" t="s">
        <v>895</v>
      </c>
      <c r="H465" s="1"/>
      <c r="I465" t="s">
        <v>824</v>
      </c>
      <c r="K465" s="13">
        <f t="shared" si="21"/>
        <v>2020</v>
      </c>
      <c r="L465" s="13">
        <f t="shared" si="22"/>
        <v>11</v>
      </c>
      <c r="M465" s="13">
        <f t="shared" si="23"/>
        <v>1</v>
      </c>
      <c r="N465" s="14">
        <v>2021</v>
      </c>
    </row>
    <row r="466" spans="1:14" x14ac:dyDescent="0.3">
      <c r="A466" t="s">
        <v>7</v>
      </c>
      <c r="B466" s="1" t="s">
        <v>823</v>
      </c>
      <c r="C466" s="1" t="s">
        <v>825</v>
      </c>
      <c r="D466" s="1" t="s">
        <v>823</v>
      </c>
      <c r="E466" s="5" t="s">
        <v>1</v>
      </c>
      <c r="F466" s="1" t="s">
        <v>213</v>
      </c>
      <c r="G466" s="1" t="s">
        <v>895</v>
      </c>
      <c r="H466" s="1"/>
      <c r="K466" s="13" t="str">
        <f t="shared" si="21"/>
        <v>NA</v>
      </c>
      <c r="L466" s="13" t="str">
        <f t="shared" si="22"/>
        <v>NA</v>
      </c>
      <c r="M466" s="13" t="str">
        <f t="shared" si="23"/>
        <v>NA</v>
      </c>
      <c r="N466" s="14">
        <v>2021</v>
      </c>
    </row>
    <row r="467" spans="1:14" x14ac:dyDescent="0.3">
      <c r="A467" t="s">
        <v>7</v>
      </c>
      <c r="B467" s="1" t="s">
        <v>823</v>
      </c>
      <c r="C467" s="1" t="s">
        <v>825</v>
      </c>
      <c r="D467" s="1" t="s">
        <v>823</v>
      </c>
      <c r="E467" s="5" t="s">
        <v>1</v>
      </c>
      <c r="F467" s="1" t="s">
        <v>217</v>
      </c>
      <c r="G467" s="1" t="s">
        <v>895</v>
      </c>
      <c r="H467" s="1"/>
      <c r="K467" s="13" t="str">
        <f t="shared" si="21"/>
        <v>NA</v>
      </c>
      <c r="L467" s="13" t="str">
        <f t="shared" si="22"/>
        <v>NA</v>
      </c>
      <c r="M467" s="13" t="str">
        <f t="shared" si="23"/>
        <v>NA</v>
      </c>
      <c r="N467" s="14">
        <v>2021</v>
      </c>
    </row>
    <row r="468" spans="1:14" x14ac:dyDescent="0.3">
      <c r="A468" t="s">
        <v>89</v>
      </c>
      <c r="B468" s="1" t="s">
        <v>826</v>
      </c>
      <c r="C468" s="1" t="s">
        <v>710</v>
      </c>
      <c r="D468" s="1" t="s">
        <v>826</v>
      </c>
      <c r="E468" s="5">
        <v>43276</v>
      </c>
      <c r="F468" s="1" t="s">
        <v>212</v>
      </c>
      <c r="G468" s="1" t="s">
        <v>895</v>
      </c>
      <c r="H468" s="1"/>
      <c r="I468" t="s">
        <v>827</v>
      </c>
      <c r="K468" s="13">
        <f t="shared" si="21"/>
        <v>2018</v>
      </c>
      <c r="L468" s="13">
        <f t="shared" si="22"/>
        <v>6</v>
      </c>
      <c r="M468" s="13">
        <f t="shared" si="23"/>
        <v>25</v>
      </c>
      <c r="N468" s="14">
        <v>2021</v>
      </c>
    </row>
    <row r="469" spans="1:14" x14ac:dyDescent="0.3">
      <c r="A469" t="s">
        <v>89</v>
      </c>
      <c r="B469" s="1" t="s">
        <v>826</v>
      </c>
      <c r="C469" s="1" t="s">
        <v>710</v>
      </c>
      <c r="D469" s="1" t="s">
        <v>826</v>
      </c>
      <c r="E469" s="5">
        <v>43276</v>
      </c>
      <c r="F469" s="1" t="s">
        <v>213</v>
      </c>
      <c r="G469" s="1" t="s">
        <v>895</v>
      </c>
      <c r="H469" s="1"/>
      <c r="K469" s="13">
        <f t="shared" si="21"/>
        <v>2018</v>
      </c>
      <c r="L469" s="13">
        <f t="shared" si="22"/>
        <v>6</v>
      </c>
      <c r="M469" s="13">
        <f t="shared" si="23"/>
        <v>25</v>
      </c>
      <c r="N469" s="14">
        <v>2021</v>
      </c>
    </row>
    <row r="470" spans="1:14" x14ac:dyDescent="0.3">
      <c r="A470" t="s">
        <v>89</v>
      </c>
      <c r="B470" s="1" t="s">
        <v>826</v>
      </c>
      <c r="C470" s="1" t="s">
        <v>710</v>
      </c>
      <c r="D470" s="1" t="s">
        <v>826</v>
      </c>
      <c r="E470" s="5" t="s">
        <v>1</v>
      </c>
      <c r="F470" s="1" t="s">
        <v>217</v>
      </c>
      <c r="G470" s="1" t="s">
        <v>895</v>
      </c>
      <c r="H470" s="1"/>
      <c r="K470" s="13" t="str">
        <f t="shared" si="21"/>
        <v>NA</v>
      </c>
      <c r="L470" s="13" t="str">
        <f t="shared" si="22"/>
        <v>NA</v>
      </c>
      <c r="M470" s="13" t="str">
        <f t="shared" si="23"/>
        <v>NA</v>
      </c>
      <c r="N470" s="14">
        <v>2021</v>
      </c>
    </row>
    <row r="471" spans="1:14" x14ac:dyDescent="0.3">
      <c r="A471" t="s">
        <v>131</v>
      </c>
      <c r="B471" s="1" t="s">
        <v>829</v>
      </c>
      <c r="C471" s="1" t="s">
        <v>830</v>
      </c>
      <c r="D471" s="1" t="s">
        <v>829</v>
      </c>
      <c r="E471" s="5">
        <v>42948</v>
      </c>
      <c r="F471" s="1" t="s">
        <v>212</v>
      </c>
      <c r="G471" s="1" t="s">
        <v>895</v>
      </c>
      <c r="H471" s="1"/>
      <c r="I471" t="s">
        <v>831</v>
      </c>
      <c r="K471" s="13">
        <f t="shared" si="21"/>
        <v>2017</v>
      </c>
      <c r="L471" s="13">
        <f t="shared" si="22"/>
        <v>8</v>
      </c>
      <c r="M471" s="13">
        <f t="shared" si="23"/>
        <v>1</v>
      </c>
      <c r="N471" s="14">
        <v>2021</v>
      </c>
    </row>
    <row r="472" spans="1:14" x14ac:dyDescent="0.3">
      <c r="A472" t="s">
        <v>131</v>
      </c>
      <c r="B472" s="1" t="s">
        <v>829</v>
      </c>
      <c r="C472" s="1" t="s">
        <v>830</v>
      </c>
      <c r="D472" s="1" t="s">
        <v>829</v>
      </c>
      <c r="E472" s="5" t="s">
        <v>1</v>
      </c>
      <c r="F472" s="1" t="s">
        <v>213</v>
      </c>
      <c r="G472" s="1" t="s">
        <v>895</v>
      </c>
      <c r="H472" s="1"/>
      <c r="K472" s="13" t="str">
        <f t="shared" si="21"/>
        <v>NA</v>
      </c>
      <c r="L472" s="13" t="str">
        <f t="shared" si="22"/>
        <v>NA</v>
      </c>
      <c r="M472" s="13" t="str">
        <f t="shared" si="23"/>
        <v>NA</v>
      </c>
      <c r="N472" s="14">
        <v>2021</v>
      </c>
    </row>
    <row r="473" spans="1:14" x14ac:dyDescent="0.3">
      <c r="A473" t="s">
        <v>131</v>
      </c>
      <c r="B473" s="1" t="s">
        <v>829</v>
      </c>
      <c r="C473" s="1" t="s">
        <v>830</v>
      </c>
      <c r="D473" s="1" t="s">
        <v>829</v>
      </c>
      <c r="E473" s="5" t="s">
        <v>1</v>
      </c>
      <c r="F473" s="1" t="s">
        <v>217</v>
      </c>
      <c r="G473" s="1" t="s">
        <v>895</v>
      </c>
      <c r="H473" s="1"/>
      <c r="K473" s="13" t="str">
        <f t="shared" si="21"/>
        <v>NA</v>
      </c>
      <c r="L473" s="13" t="str">
        <f t="shared" si="22"/>
        <v>NA</v>
      </c>
      <c r="M473" s="13" t="str">
        <f t="shared" si="23"/>
        <v>NA</v>
      </c>
      <c r="N473" s="14">
        <v>2021</v>
      </c>
    </row>
    <row r="474" spans="1:14" x14ac:dyDescent="0.3">
      <c r="A474" t="s">
        <v>156</v>
      </c>
      <c r="B474" s="1" t="s">
        <v>832</v>
      </c>
      <c r="C474" s="1" t="s">
        <v>834</v>
      </c>
      <c r="D474" s="1" t="s">
        <v>832</v>
      </c>
      <c r="E474" s="5">
        <v>43831</v>
      </c>
      <c r="F474" s="1" t="s">
        <v>212</v>
      </c>
      <c r="G474" s="1" t="s">
        <v>895</v>
      </c>
      <c r="H474" s="1"/>
      <c r="I474" t="s">
        <v>833</v>
      </c>
      <c r="K474" s="13">
        <f t="shared" si="21"/>
        <v>2020</v>
      </c>
      <c r="L474" s="13">
        <f t="shared" si="22"/>
        <v>1</v>
      </c>
      <c r="M474" s="13">
        <f t="shared" si="23"/>
        <v>1</v>
      </c>
      <c r="N474" s="14">
        <v>2021</v>
      </c>
    </row>
    <row r="475" spans="1:14" x14ac:dyDescent="0.3">
      <c r="A475" t="s">
        <v>156</v>
      </c>
      <c r="B475" s="1" t="s">
        <v>832</v>
      </c>
      <c r="C475" s="1" t="s">
        <v>834</v>
      </c>
      <c r="D475" s="1" t="s">
        <v>832</v>
      </c>
      <c r="E475" s="5" t="s">
        <v>1</v>
      </c>
      <c r="F475" s="1" t="s">
        <v>213</v>
      </c>
      <c r="G475" s="1" t="s">
        <v>895</v>
      </c>
      <c r="H475" s="1"/>
      <c r="K475" s="13" t="str">
        <f t="shared" si="21"/>
        <v>NA</v>
      </c>
      <c r="L475" s="13" t="str">
        <f t="shared" si="22"/>
        <v>NA</v>
      </c>
      <c r="M475" s="13" t="str">
        <f t="shared" si="23"/>
        <v>NA</v>
      </c>
      <c r="N475" s="14">
        <v>2021</v>
      </c>
    </row>
    <row r="476" spans="1:14" x14ac:dyDescent="0.3">
      <c r="A476" t="s">
        <v>156</v>
      </c>
      <c r="B476" s="1" t="s">
        <v>832</v>
      </c>
      <c r="C476" s="1" t="s">
        <v>834</v>
      </c>
      <c r="D476" s="1" t="s">
        <v>832</v>
      </c>
      <c r="E476" s="5" t="s">
        <v>1</v>
      </c>
      <c r="F476" s="1" t="s">
        <v>217</v>
      </c>
      <c r="G476" s="1" t="s">
        <v>895</v>
      </c>
      <c r="H476" s="1"/>
      <c r="K476" s="13" t="str">
        <f t="shared" si="21"/>
        <v>NA</v>
      </c>
      <c r="L476" s="13" t="str">
        <f t="shared" si="22"/>
        <v>NA</v>
      </c>
      <c r="M476" s="13" t="str">
        <f t="shared" si="23"/>
        <v>NA</v>
      </c>
      <c r="N476" s="14">
        <v>2021</v>
      </c>
    </row>
    <row r="477" spans="1:14" x14ac:dyDescent="0.3">
      <c r="A477" t="s">
        <v>78</v>
      </c>
      <c r="B477" s="1" t="s">
        <v>835</v>
      </c>
      <c r="C477" s="1" t="s">
        <v>837</v>
      </c>
      <c r="D477" s="1" t="s">
        <v>835</v>
      </c>
      <c r="E477" s="5">
        <v>42948</v>
      </c>
      <c r="F477" s="1" t="s">
        <v>212</v>
      </c>
      <c r="G477" s="1" t="s">
        <v>895</v>
      </c>
      <c r="H477" s="1"/>
      <c r="I477" t="s">
        <v>836</v>
      </c>
      <c r="K477" s="13">
        <f t="shared" si="21"/>
        <v>2017</v>
      </c>
      <c r="L477" s="13">
        <f t="shared" si="22"/>
        <v>8</v>
      </c>
      <c r="M477" s="13">
        <f t="shared" si="23"/>
        <v>1</v>
      </c>
      <c r="N477" s="14">
        <v>2021</v>
      </c>
    </row>
    <row r="478" spans="1:14" x14ac:dyDescent="0.3">
      <c r="A478" t="s">
        <v>78</v>
      </c>
      <c r="B478" s="1" t="s">
        <v>835</v>
      </c>
      <c r="C478" s="1" t="s">
        <v>837</v>
      </c>
      <c r="D478" s="1" t="s">
        <v>835</v>
      </c>
      <c r="E478" s="5" t="s">
        <v>1</v>
      </c>
      <c r="F478" s="1" t="s">
        <v>213</v>
      </c>
      <c r="G478" s="1" t="s">
        <v>895</v>
      </c>
      <c r="H478" s="1"/>
      <c r="K478" s="13" t="str">
        <f t="shared" si="21"/>
        <v>NA</v>
      </c>
      <c r="L478" s="13" t="str">
        <f t="shared" si="22"/>
        <v>NA</v>
      </c>
      <c r="M478" s="13" t="str">
        <f t="shared" si="23"/>
        <v>NA</v>
      </c>
      <c r="N478" s="14">
        <v>2021</v>
      </c>
    </row>
    <row r="479" spans="1:14" x14ac:dyDescent="0.3">
      <c r="A479" t="s">
        <v>78</v>
      </c>
      <c r="B479" s="1" t="s">
        <v>835</v>
      </c>
      <c r="C479" s="1" t="s">
        <v>837</v>
      </c>
      <c r="D479" s="1" t="s">
        <v>835</v>
      </c>
      <c r="E479" s="5" t="s">
        <v>1</v>
      </c>
      <c r="F479" s="1" t="s">
        <v>217</v>
      </c>
      <c r="G479" s="1" t="s">
        <v>895</v>
      </c>
      <c r="H479" s="1"/>
      <c r="K479" s="13" t="str">
        <f t="shared" si="21"/>
        <v>NA</v>
      </c>
      <c r="L479" s="13" t="str">
        <f t="shared" si="22"/>
        <v>NA</v>
      </c>
      <c r="M479" s="13" t="str">
        <f t="shared" si="23"/>
        <v>NA</v>
      </c>
      <c r="N479" s="14">
        <v>2021</v>
      </c>
    </row>
    <row r="480" spans="1:14" x14ac:dyDescent="0.3">
      <c r="A480" t="s">
        <v>109</v>
      </c>
      <c r="B480" s="1" t="s">
        <v>838</v>
      </c>
      <c r="C480" s="1" t="s">
        <v>839</v>
      </c>
      <c r="D480" s="1" t="s">
        <v>838</v>
      </c>
      <c r="E480" s="5">
        <v>43831</v>
      </c>
      <c r="F480" s="1" t="s">
        <v>212</v>
      </c>
      <c r="G480" s="1" t="s">
        <v>895</v>
      </c>
      <c r="H480" s="1"/>
      <c r="I480" t="s">
        <v>840</v>
      </c>
      <c r="K480" s="13">
        <f t="shared" si="21"/>
        <v>2020</v>
      </c>
      <c r="L480" s="13">
        <f t="shared" si="22"/>
        <v>1</v>
      </c>
      <c r="M480" s="13">
        <f t="shared" si="23"/>
        <v>1</v>
      </c>
      <c r="N480" s="14">
        <v>2021</v>
      </c>
    </row>
    <row r="481" spans="1:14" x14ac:dyDescent="0.3">
      <c r="A481" t="s">
        <v>109</v>
      </c>
      <c r="B481" s="1" t="s">
        <v>838</v>
      </c>
      <c r="C481" s="1" t="s">
        <v>839</v>
      </c>
      <c r="D481" s="1" t="s">
        <v>838</v>
      </c>
      <c r="E481" s="5" t="s">
        <v>1</v>
      </c>
      <c r="F481" s="1" t="s">
        <v>213</v>
      </c>
      <c r="G481" s="1" t="s">
        <v>895</v>
      </c>
      <c r="H481" s="1"/>
      <c r="K481" s="13" t="str">
        <f t="shared" si="21"/>
        <v>NA</v>
      </c>
      <c r="L481" s="13" t="str">
        <f t="shared" si="22"/>
        <v>NA</v>
      </c>
      <c r="M481" s="13" t="str">
        <f t="shared" si="23"/>
        <v>NA</v>
      </c>
      <c r="N481" s="14">
        <v>2021</v>
      </c>
    </row>
    <row r="482" spans="1:14" x14ac:dyDescent="0.3">
      <c r="A482" t="s">
        <v>109</v>
      </c>
      <c r="B482" s="1" t="s">
        <v>838</v>
      </c>
      <c r="C482" s="1" t="s">
        <v>839</v>
      </c>
      <c r="D482" s="1" t="s">
        <v>838</v>
      </c>
      <c r="E482" s="5" t="s">
        <v>1</v>
      </c>
      <c r="F482" s="1" t="s">
        <v>217</v>
      </c>
      <c r="G482" s="1" t="s">
        <v>895</v>
      </c>
      <c r="H482" s="1"/>
      <c r="K482" s="13" t="str">
        <f t="shared" si="21"/>
        <v>NA</v>
      </c>
      <c r="L482" s="13" t="str">
        <f t="shared" si="22"/>
        <v>NA</v>
      </c>
      <c r="M482" s="13" t="str">
        <f t="shared" si="23"/>
        <v>NA</v>
      </c>
      <c r="N482" s="14">
        <v>2021</v>
      </c>
    </row>
    <row r="483" spans="1:14" x14ac:dyDescent="0.3">
      <c r="A483" t="s">
        <v>157</v>
      </c>
      <c r="B483" s="1" t="s">
        <v>841</v>
      </c>
      <c r="C483" s="1" t="s">
        <v>834</v>
      </c>
      <c r="D483" s="1" t="s">
        <v>841</v>
      </c>
      <c r="E483" s="5">
        <v>43374</v>
      </c>
      <c r="F483" s="1" t="s">
        <v>212</v>
      </c>
      <c r="G483" s="1" t="s">
        <v>895</v>
      </c>
      <c r="H483" s="1"/>
      <c r="I483" t="s">
        <v>842</v>
      </c>
      <c r="K483" s="13">
        <f t="shared" si="21"/>
        <v>2018</v>
      </c>
      <c r="L483" s="13">
        <f t="shared" si="22"/>
        <v>10</v>
      </c>
      <c r="M483" s="13">
        <f t="shared" si="23"/>
        <v>1</v>
      </c>
      <c r="N483" s="14">
        <v>2021</v>
      </c>
    </row>
    <row r="484" spans="1:14" x14ac:dyDescent="0.3">
      <c r="A484" t="s">
        <v>157</v>
      </c>
      <c r="B484" s="1" t="s">
        <v>841</v>
      </c>
      <c r="C484" s="1" t="s">
        <v>834</v>
      </c>
      <c r="D484" s="1" t="s">
        <v>841</v>
      </c>
      <c r="E484" s="5" t="s">
        <v>1</v>
      </c>
      <c r="F484" s="1" t="s">
        <v>213</v>
      </c>
      <c r="G484" s="1" t="s">
        <v>895</v>
      </c>
      <c r="H484" s="1"/>
      <c r="K484" s="13" t="str">
        <f t="shared" si="21"/>
        <v>NA</v>
      </c>
      <c r="L484" s="13" t="str">
        <f t="shared" si="22"/>
        <v>NA</v>
      </c>
      <c r="M484" s="13" t="str">
        <f t="shared" si="23"/>
        <v>NA</v>
      </c>
      <c r="N484" s="14">
        <v>2021</v>
      </c>
    </row>
    <row r="485" spans="1:14" x14ac:dyDescent="0.3">
      <c r="A485" t="s">
        <v>157</v>
      </c>
      <c r="B485" s="1" t="s">
        <v>841</v>
      </c>
      <c r="C485" s="1" t="s">
        <v>834</v>
      </c>
      <c r="D485" s="1" t="s">
        <v>841</v>
      </c>
      <c r="E485" s="5" t="s">
        <v>1</v>
      </c>
      <c r="F485" s="1" t="s">
        <v>217</v>
      </c>
      <c r="G485" s="1" t="s">
        <v>895</v>
      </c>
      <c r="H485" s="1"/>
      <c r="K485" s="13" t="str">
        <f t="shared" si="21"/>
        <v>NA</v>
      </c>
      <c r="L485" s="13" t="str">
        <f t="shared" si="22"/>
        <v>NA</v>
      </c>
      <c r="M485" s="13" t="str">
        <f t="shared" si="23"/>
        <v>NA</v>
      </c>
      <c r="N485" s="14">
        <v>2021</v>
      </c>
    </row>
    <row r="486" spans="1:14" x14ac:dyDescent="0.3">
      <c r="A486" t="s">
        <v>124</v>
      </c>
      <c r="B486" s="1" t="s">
        <v>843</v>
      </c>
      <c r="C486" s="1" t="s">
        <v>845</v>
      </c>
      <c r="D486" s="1" t="s">
        <v>843</v>
      </c>
      <c r="E486" s="5">
        <v>43831</v>
      </c>
      <c r="F486" s="1" t="s">
        <v>212</v>
      </c>
      <c r="G486" s="1" t="s">
        <v>895</v>
      </c>
      <c r="H486" s="1"/>
      <c r="I486" t="s">
        <v>844</v>
      </c>
      <c r="K486" s="13">
        <f t="shared" si="21"/>
        <v>2020</v>
      </c>
      <c r="L486" s="13">
        <f t="shared" si="22"/>
        <v>1</v>
      </c>
      <c r="M486" s="13">
        <f t="shared" si="23"/>
        <v>1</v>
      </c>
      <c r="N486" s="14">
        <v>2021</v>
      </c>
    </row>
    <row r="487" spans="1:14" x14ac:dyDescent="0.3">
      <c r="A487" t="s">
        <v>124</v>
      </c>
      <c r="B487" s="1" t="s">
        <v>843</v>
      </c>
      <c r="C487" s="1" t="s">
        <v>845</v>
      </c>
      <c r="D487" s="1" t="s">
        <v>843</v>
      </c>
      <c r="E487" s="5" t="s">
        <v>1</v>
      </c>
      <c r="F487" s="1" t="s">
        <v>213</v>
      </c>
      <c r="G487" s="1" t="s">
        <v>895</v>
      </c>
      <c r="H487" s="1"/>
      <c r="K487" s="13" t="str">
        <f t="shared" si="21"/>
        <v>NA</v>
      </c>
      <c r="L487" s="13" t="str">
        <f t="shared" si="22"/>
        <v>NA</v>
      </c>
      <c r="M487" s="13" t="str">
        <f t="shared" si="23"/>
        <v>NA</v>
      </c>
      <c r="N487" s="14">
        <v>2021</v>
      </c>
    </row>
    <row r="488" spans="1:14" x14ac:dyDescent="0.3">
      <c r="A488" t="s">
        <v>124</v>
      </c>
      <c r="B488" s="1" t="s">
        <v>843</v>
      </c>
      <c r="C488" s="1" t="s">
        <v>845</v>
      </c>
      <c r="D488" s="1" t="s">
        <v>843</v>
      </c>
      <c r="E488" s="5" t="s">
        <v>1</v>
      </c>
      <c r="F488" s="1" t="s">
        <v>217</v>
      </c>
      <c r="G488" s="1" t="s">
        <v>895</v>
      </c>
      <c r="H488" s="1"/>
      <c r="K488" s="13" t="str">
        <f t="shared" si="21"/>
        <v>NA</v>
      </c>
      <c r="L488" s="13" t="str">
        <f t="shared" si="22"/>
        <v>NA</v>
      </c>
      <c r="M488" s="13" t="str">
        <f t="shared" si="23"/>
        <v>NA</v>
      </c>
      <c r="N488" s="14">
        <v>2021</v>
      </c>
    </row>
    <row r="489" spans="1:14" x14ac:dyDescent="0.3">
      <c r="A489" t="s">
        <v>44</v>
      </c>
      <c r="B489" s="1" t="s">
        <v>846</v>
      </c>
      <c r="C489" s="1" t="s">
        <v>848</v>
      </c>
      <c r="D489" s="1" t="s">
        <v>846</v>
      </c>
      <c r="E489" s="5">
        <v>43018</v>
      </c>
      <c r="F489" s="1" t="s">
        <v>212</v>
      </c>
      <c r="G489" s="1" t="s">
        <v>895</v>
      </c>
      <c r="H489" s="1"/>
      <c r="I489" t="s">
        <v>847</v>
      </c>
      <c r="K489" s="13">
        <f t="shared" si="21"/>
        <v>2017</v>
      </c>
      <c r="L489" s="13">
        <f t="shared" si="22"/>
        <v>10</v>
      </c>
      <c r="M489" s="13">
        <f t="shared" si="23"/>
        <v>10</v>
      </c>
      <c r="N489" s="14">
        <v>2021</v>
      </c>
    </row>
    <row r="490" spans="1:14" x14ac:dyDescent="0.3">
      <c r="A490" t="s">
        <v>44</v>
      </c>
      <c r="B490" s="1" t="s">
        <v>846</v>
      </c>
      <c r="C490" s="1" t="s">
        <v>848</v>
      </c>
      <c r="D490" s="1" t="s">
        <v>846</v>
      </c>
      <c r="E490" s="5" t="s">
        <v>1</v>
      </c>
      <c r="F490" s="1" t="s">
        <v>213</v>
      </c>
      <c r="G490" s="1" t="s">
        <v>895</v>
      </c>
      <c r="H490" s="1"/>
      <c r="K490" s="13" t="str">
        <f t="shared" si="21"/>
        <v>NA</v>
      </c>
      <c r="L490" s="13" t="str">
        <f t="shared" si="22"/>
        <v>NA</v>
      </c>
      <c r="M490" s="13" t="str">
        <f t="shared" si="23"/>
        <v>NA</v>
      </c>
      <c r="N490" s="14">
        <v>2021</v>
      </c>
    </row>
    <row r="491" spans="1:14" x14ac:dyDescent="0.3">
      <c r="A491" t="s">
        <v>44</v>
      </c>
      <c r="B491" s="1" t="s">
        <v>846</v>
      </c>
      <c r="C491" s="1" t="s">
        <v>848</v>
      </c>
      <c r="D491" s="1" t="s">
        <v>846</v>
      </c>
      <c r="E491" s="5" t="s">
        <v>1</v>
      </c>
      <c r="F491" s="1" t="s">
        <v>217</v>
      </c>
      <c r="G491" s="1" t="s">
        <v>895</v>
      </c>
      <c r="H491" s="1"/>
      <c r="K491" s="13" t="str">
        <f t="shared" si="21"/>
        <v>NA</v>
      </c>
      <c r="L491" s="13" t="str">
        <f t="shared" si="22"/>
        <v>NA</v>
      </c>
      <c r="M491" s="13" t="str">
        <f t="shared" si="23"/>
        <v>NA</v>
      </c>
      <c r="N491" s="14">
        <v>2021</v>
      </c>
    </row>
    <row r="492" spans="1:14" x14ac:dyDescent="0.3">
      <c r="A492" t="s">
        <v>161</v>
      </c>
      <c r="B492" s="1" t="s">
        <v>859</v>
      </c>
      <c r="C492" s="1" t="s">
        <v>859</v>
      </c>
      <c r="D492" s="1" t="s">
        <v>859</v>
      </c>
      <c r="E492" s="5">
        <v>44105</v>
      </c>
      <c r="F492" s="1" t="s">
        <v>212</v>
      </c>
      <c r="G492" s="1" t="s">
        <v>895</v>
      </c>
      <c r="H492" s="1"/>
      <c r="I492" t="s">
        <v>860</v>
      </c>
      <c r="J492" t="s">
        <v>861</v>
      </c>
      <c r="K492" s="13">
        <f t="shared" si="21"/>
        <v>2020</v>
      </c>
      <c r="L492" s="13">
        <f t="shared" si="22"/>
        <v>10</v>
      </c>
      <c r="M492" s="13">
        <f t="shared" si="23"/>
        <v>1</v>
      </c>
      <c r="N492" s="14">
        <v>2021</v>
      </c>
    </row>
    <row r="493" spans="1:14" x14ac:dyDescent="0.3">
      <c r="A493" t="s">
        <v>161</v>
      </c>
      <c r="B493" s="1" t="s">
        <v>859</v>
      </c>
      <c r="C493" s="1" t="s">
        <v>859</v>
      </c>
      <c r="D493" s="1" t="s">
        <v>859</v>
      </c>
      <c r="E493" s="5">
        <v>44105</v>
      </c>
      <c r="F493" s="1" t="s">
        <v>213</v>
      </c>
      <c r="G493" s="1" t="s">
        <v>895</v>
      </c>
      <c r="H493" s="1"/>
      <c r="I493" t="s">
        <v>860</v>
      </c>
      <c r="K493" s="13">
        <f t="shared" si="21"/>
        <v>2020</v>
      </c>
      <c r="L493" s="13">
        <f t="shared" si="22"/>
        <v>10</v>
      </c>
      <c r="M493" s="13">
        <f t="shared" si="23"/>
        <v>1</v>
      </c>
      <c r="N493" s="14">
        <v>2021</v>
      </c>
    </row>
    <row r="494" spans="1:14" x14ac:dyDescent="0.3">
      <c r="A494" t="s">
        <v>161</v>
      </c>
      <c r="B494" s="1" t="s">
        <v>859</v>
      </c>
      <c r="C494" s="1" t="s">
        <v>859</v>
      </c>
      <c r="D494" s="1" t="s">
        <v>859</v>
      </c>
      <c r="E494" s="5" t="s">
        <v>1</v>
      </c>
      <c r="F494" s="1" t="s">
        <v>217</v>
      </c>
      <c r="G494" s="1" t="s">
        <v>895</v>
      </c>
      <c r="H494" s="1"/>
      <c r="K494" s="13" t="str">
        <f t="shared" si="21"/>
        <v>NA</v>
      </c>
      <c r="L494" s="13" t="str">
        <f t="shared" si="22"/>
        <v>NA</v>
      </c>
      <c r="M494" s="13" t="str">
        <f t="shared" si="23"/>
        <v>NA</v>
      </c>
      <c r="N494" s="14">
        <v>2021</v>
      </c>
    </row>
    <row r="495" spans="1:14" x14ac:dyDescent="0.3">
      <c r="A495" t="s">
        <v>123</v>
      </c>
      <c r="B495" s="1" t="s">
        <v>3362</v>
      </c>
      <c r="C495" s="1" t="s">
        <v>3362</v>
      </c>
      <c r="D495" s="1" t="s">
        <v>3362</v>
      </c>
      <c r="E495" s="5">
        <v>43497</v>
      </c>
      <c r="F495" s="1" t="s">
        <v>212</v>
      </c>
      <c r="G495" s="1" t="s">
        <v>895</v>
      </c>
      <c r="H495" s="1"/>
      <c r="I495" t="s">
        <v>863</v>
      </c>
      <c r="K495" s="13">
        <f t="shared" si="21"/>
        <v>2019</v>
      </c>
      <c r="L495" s="13">
        <f t="shared" si="22"/>
        <v>2</v>
      </c>
      <c r="M495" s="13">
        <f t="shared" si="23"/>
        <v>1</v>
      </c>
      <c r="N495" s="14">
        <v>2021</v>
      </c>
    </row>
    <row r="496" spans="1:14" x14ac:dyDescent="0.3">
      <c r="A496" t="s">
        <v>123</v>
      </c>
      <c r="B496" s="1" t="s">
        <v>3362</v>
      </c>
      <c r="C496" s="1" t="s">
        <v>3362</v>
      </c>
      <c r="D496" s="1" t="s">
        <v>3362</v>
      </c>
      <c r="E496" s="5">
        <v>43497</v>
      </c>
      <c r="F496" s="1" t="s">
        <v>213</v>
      </c>
      <c r="G496" s="1" t="s">
        <v>895</v>
      </c>
      <c r="H496" s="1"/>
      <c r="I496" t="s">
        <v>862</v>
      </c>
      <c r="K496" s="13">
        <f t="shared" si="21"/>
        <v>2019</v>
      </c>
      <c r="L496" s="13">
        <f t="shared" si="22"/>
        <v>2</v>
      </c>
      <c r="M496" s="13">
        <f t="shared" si="23"/>
        <v>1</v>
      </c>
      <c r="N496" s="14">
        <v>2021</v>
      </c>
    </row>
    <row r="497" spans="1:14" x14ac:dyDescent="0.3">
      <c r="A497" t="s">
        <v>123</v>
      </c>
      <c r="B497" s="1" t="s">
        <v>3362</v>
      </c>
      <c r="C497" s="1" t="s">
        <v>3362</v>
      </c>
      <c r="D497" s="1" t="s">
        <v>3362</v>
      </c>
      <c r="E497" s="5" t="s">
        <v>1</v>
      </c>
      <c r="F497" s="1" t="s">
        <v>217</v>
      </c>
      <c r="G497" s="1" t="s">
        <v>895</v>
      </c>
      <c r="H497" s="1"/>
      <c r="K497" s="13" t="str">
        <f t="shared" si="21"/>
        <v>NA</v>
      </c>
      <c r="L497" s="13" t="str">
        <f t="shared" si="22"/>
        <v>NA</v>
      </c>
      <c r="M497" s="13" t="str">
        <f t="shared" si="23"/>
        <v>NA</v>
      </c>
      <c r="N497" s="14">
        <v>2021</v>
      </c>
    </row>
    <row r="498" spans="1:14" x14ac:dyDescent="0.3">
      <c r="A498" t="s">
        <v>139</v>
      </c>
      <c r="B498" s="1" t="s">
        <v>864</v>
      </c>
      <c r="C498" s="1" t="s">
        <v>329</v>
      </c>
      <c r="D498" s="1" t="s">
        <v>864</v>
      </c>
      <c r="E498" s="5">
        <v>43831</v>
      </c>
      <c r="F498" s="1" t="s">
        <v>212</v>
      </c>
      <c r="G498" s="1" t="s">
        <v>895</v>
      </c>
      <c r="H498" s="1"/>
      <c r="I498" t="s">
        <v>865</v>
      </c>
      <c r="K498" s="13">
        <f t="shared" si="21"/>
        <v>2020</v>
      </c>
      <c r="L498" s="13">
        <f t="shared" si="22"/>
        <v>1</v>
      </c>
      <c r="M498" s="13">
        <f t="shared" si="23"/>
        <v>1</v>
      </c>
      <c r="N498" s="14">
        <v>2021</v>
      </c>
    </row>
    <row r="499" spans="1:14" x14ac:dyDescent="0.3">
      <c r="A499" t="s">
        <v>139</v>
      </c>
      <c r="B499" s="1" t="s">
        <v>864</v>
      </c>
      <c r="C499" s="1" t="s">
        <v>329</v>
      </c>
      <c r="D499" s="1" t="s">
        <v>329</v>
      </c>
      <c r="E499" s="5">
        <v>43831</v>
      </c>
      <c r="F499" s="1" t="s">
        <v>213</v>
      </c>
      <c r="G499" s="1" t="s">
        <v>895</v>
      </c>
      <c r="H499" s="1"/>
      <c r="I499" s="8" t="s">
        <v>330</v>
      </c>
      <c r="K499" s="13">
        <f t="shared" si="21"/>
        <v>2020</v>
      </c>
      <c r="L499" s="13">
        <f t="shared" si="22"/>
        <v>1</v>
      </c>
      <c r="M499" s="13">
        <f t="shared" si="23"/>
        <v>1</v>
      </c>
      <c r="N499" s="14">
        <v>2021</v>
      </c>
    </row>
    <row r="500" spans="1:14" x14ac:dyDescent="0.3">
      <c r="A500" t="s">
        <v>139</v>
      </c>
      <c r="B500" s="1" t="s">
        <v>864</v>
      </c>
      <c r="C500" s="1" t="s">
        <v>329</v>
      </c>
      <c r="D500" s="1" t="s">
        <v>864</v>
      </c>
      <c r="E500" s="5" t="s">
        <v>1</v>
      </c>
      <c r="F500" s="1" t="s">
        <v>217</v>
      </c>
      <c r="G500" s="1" t="s">
        <v>895</v>
      </c>
      <c r="H500" s="1"/>
      <c r="K500" s="13" t="str">
        <f t="shared" si="21"/>
        <v>NA</v>
      </c>
      <c r="L500" s="13" t="str">
        <f t="shared" si="22"/>
        <v>NA</v>
      </c>
      <c r="M500" s="13" t="str">
        <f t="shared" si="23"/>
        <v>NA</v>
      </c>
      <c r="N500" s="14">
        <v>2021</v>
      </c>
    </row>
    <row r="501" spans="1:14" x14ac:dyDescent="0.3">
      <c r="A501" t="s">
        <v>100</v>
      </c>
      <c r="B501" s="1" t="s">
        <v>866</v>
      </c>
      <c r="C501" s="1" t="s">
        <v>868</v>
      </c>
      <c r="D501" s="1" t="s">
        <v>866</v>
      </c>
      <c r="E501" s="5">
        <v>43831</v>
      </c>
      <c r="F501" s="1" t="s">
        <v>212</v>
      </c>
      <c r="G501" s="1" t="s">
        <v>895</v>
      </c>
      <c r="H501" s="1"/>
      <c r="I501" t="s">
        <v>867</v>
      </c>
      <c r="K501" s="13">
        <f t="shared" si="21"/>
        <v>2020</v>
      </c>
      <c r="L501" s="13">
        <f t="shared" si="22"/>
        <v>1</v>
      </c>
      <c r="M501" s="13">
        <f t="shared" si="23"/>
        <v>1</v>
      </c>
      <c r="N501" s="14">
        <v>2021</v>
      </c>
    </row>
    <row r="502" spans="1:14" x14ac:dyDescent="0.3">
      <c r="A502" t="s">
        <v>100</v>
      </c>
      <c r="B502" s="1" t="s">
        <v>866</v>
      </c>
      <c r="C502" s="1" t="s">
        <v>868</v>
      </c>
      <c r="D502" s="1" t="s">
        <v>866</v>
      </c>
      <c r="E502" s="5" t="s">
        <v>1</v>
      </c>
      <c r="F502" s="1" t="s">
        <v>213</v>
      </c>
      <c r="G502" s="1" t="s">
        <v>895</v>
      </c>
      <c r="H502" s="1"/>
      <c r="J502" t="s">
        <v>869</v>
      </c>
      <c r="K502" s="13" t="str">
        <f t="shared" si="21"/>
        <v>NA</v>
      </c>
      <c r="L502" s="13" t="str">
        <f t="shared" si="22"/>
        <v>NA</v>
      </c>
      <c r="M502" s="13" t="str">
        <f t="shared" si="23"/>
        <v>NA</v>
      </c>
      <c r="N502" s="14">
        <v>2021</v>
      </c>
    </row>
    <row r="503" spans="1:14" x14ac:dyDescent="0.3">
      <c r="A503" t="s">
        <v>100</v>
      </c>
      <c r="B503" s="1" t="s">
        <v>866</v>
      </c>
      <c r="C503" s="1" t="s">
        <v>868</v>
      </c>
      <c r="D503" s="1" t="s">
        <v>866</v>
      </c>
      <c r="E503" s="5" t="s">
        <v>1</v>
      </c>
      <c r="F503" s="1" t="s">
        <v>217</v>
      </c>
      <c r="G503" s="1" t="s">
        <v>895</v>
      </c>
      <c r="H503" s="1"/>
      <c r="K503" s="13" t="str">
        <f t="shared" si="21"/>
        <v>NA</v>
      </c>
      <c r="L503" s="13" t="str">
        <f t="shared" si="22"/>
        <v>NA</v>
      </c>
      <c r="M503" s="13" t="str">
        <f t="shared" si="23"/>
        <v>NA</v>
      </c>
      <c r="N503" s="14">
        <v>2021</v>
      </c>
    </row>
    <row r="504" spans="1:14" x14ac:dyDescent="0.3">
      <c r="A504" t="s">
        <v>73</v>
      </c>
      <c r="B504" s="1" t="s">
        <v>870</v>
      </c>
      <c r="C504" s="1" t="s">
        <v>870</v>
      </c>
      <c r="D504" s="1" t="s">
        <v>870</v>
      </c>
      <c r="E504" s="5">
        <v>44166</v>
      </c>
      <c r="F504" s="1" t="s">
        <v>212</v>
      </c>
      <c r="G504" s="1" t="s">
        <v>895</v>
      </c>
      <c r="H504" s="1"/>
      <c r="I504" t="s">
        <v>871</v>
      </c>
      <c r="K504" s="13">
        <f t="shared" si="21"/>
        <v>2020</v>
      </c>
      <c r="L504" s="13">
        <f t="shared" si="22"/>
        <v>12</v>
      </c>
      <c r="M504" s="13">
        <f t="shared" si="23"/>
        <v>1</v>
      </c>
      <c r="N504" s="14">
        <v>2021</v>
      </c>
    </row>
    <row r="505" spans="1:14" x14ac:dyDescent="0.3">
      <c r="A505" t="s">
        <v>73</v>
      </c>
      <c r="B505" s="1" t="s">
        <v>870</v>
      </c>
      <c r="C505" s="1" t="s">
        <v>870</v>
      </c>
      <c r="D505" s="1" t="s">
        <v>870</v>
      </c>
      <c r="E505" s="5">
        <v>44166</v>
      </c>
      <c r="F505" s="1" t="s">
        <v>213</v>
      </c>
      <c r="G505" s="1" t="s">
        <v>895</v>
      </c>
      <c r="H505" s="1"/>
      <c r="I505" t="s">
        <v>871</v>
      </c>
      <c r="K505" s="13">
        <f t="shared" si="21"/>
        <v>2020</v>
      </c>
      <c r="L505" s="13">
        <f t="shared" si="22"/>
        <v>12</v>
      </c>
      <c r="M505" s="13">
        <f t="shared" si="23"/>
        <v>1</v>
      </c>
      <c r="N505" s="14">
        <v>2021</v>
      </c>
    </row>
    <row r="506" spans="1:14" x14ac:dyDescent="0.3">
      <c r="A506" t="s">
        <v>73</v>
      </c>
      <c r="B506" s="1" t="s">
        <v>870</v>
      </c>
      <c r="C506" s="1" t="s">
        <v>870</v>
      </c>
      <c r="D506" s="1" t="s">
        <v>870</v>
      </c>
      <c r="E506" s="5" t="s">
        <v>1</v>
      </c>
      <c r="F506" s="1" t="s">
        <v>217</v>
      </c>
      <c r="G506" s="1" t="s">
        <v>895</v>
      </c>
      <c r="H506" s="1"/>
      <c r="K506" s="13" t="str">
        <f t="shared" si="21"/>
        <v>NA</v>
      </c>
      <c r="L506" s="13" t="str">
        <f t="shared" si="22"/>
        <v>NA</v>
      </c>
      <c r="M506" s="13" t="str">
        <f t="shared" si="23"/>
        <v>NA</v>
      </c>
      <c r="N506" s="14">
        <v>2021</v>
      </c>
    </row>
    <row r="507" spans="1:14" x14ac:dyDescent="0.3">
      <c r="A507" t="s">
        <v>134</v>
      </c>
      <c r="B507" s="1" t="s">
        <v>872</v>
      </c>
      <c r="C507" s="1" t="s">
        <v>872</v>
      </c>
      <c r="D507" s="1" t="s">
        <v>872</v>
      </c>
      <c r="E507" s="5">
        <v>44105</v>
      </c>
      <c r="F507" s="1" t="s">
        <v>212</v>
      </c>
      <c r="G507" s="1" t="s">
        <v>895</v>
      </c>
      <c r="H507" s="1"/>
      <c r="I507" t="s">
        <v>873</v>
      </c>
      <c r="K507" s="13">
        <f t="shared" si="21"/>
        <v>2020</v>
      </c>
      <c r="L507" s="13">
        <f t="shared" si="22"/>
        <v>10</v>
      </c>
      <c r="M507" s="13">
        <f t="shared" si="23"/>
        <v>1</v>
      </c>
      <c r="N507" s="14">
        <v>2021</v>
      </c>
    </row>
    <row r="508" spans="1:14" x14ac:dyDescent="0.3">
      <c r="A508" t="s">
        <v>134</v>
      </c>
      <c r="B508" s="1" t="s">
        <v>872</v>
      </c>
      <c r="C508" s="1" t="s">
        <v>872</v>
      </c>
      <c r="D508" s="1" t="s">
        <v>872</v>
      </c>
      <c r="E508" s="5">
        <v>44105</v>
      </c>
      <c r="F508" s="1" t="s">
        <v>213</v>
      </c>
      <c r="G508" s="1" t="s">
        <v>895</v>
      </c>
      <c r="H508" s="1"/>
      <c r="I508" t="s">
        <v>873</v>
      </c>
      <c r="K508" s="13">
        <f t="shared" si="21"/>
        <v>2020</v>
      </c>
      <c r="L508" s="13">
        <f t="shared" si="22"/>
        <v>10</v>
      </c>
      <c r="M508" s="13">
        <f t="shared" si="23"/>
        <v>1</v>
      </c>
      <c r="N508" s="14">
        <v>2021</v>
      </c>
    </row>
    <row r="509" spans="1:14" x14ac:dyDescent="0.3">
      <c r="A509" t="s">
        <v>134</v>
      </c>
      <c r="B509" s="1" t="s">
        <v>872</v>
      </c>
      <c r="C509" s="1" t="s">
        <v>872</v>
      </c>
      <c r="D509" s="1" t="s">
        <v>872</v>
      </c>
      <c r="E509" s="5" t="s">
        <v>1</v>
      </c>
      <c r="F509" s="1" t="s">
        <v>217</v>
      </c>
      <c r="G509" s="1" t="s">
        <v>895</v>
      </c>
      <c r="H509" s="1"/>
      <c r="K509" s="13" t="str">
        <f t="shared" si="21"/>
        <v>NA</v>
      </c>
      <c r="L509" s="13" t="str">
        <f t="shared" si="22"/>
        <v>NA</v>
      </c>
      <c r="M509" s="13" t="str">
        <f t="shared" si="23"/>
        <v>NA</v>
      </c>
      <c r="N509" s="14">
        <v>2021</v>
      </c>
    </row>
    <row r="510" spans="1:14" x14ac:dyDescent="0.3">
      <c r="A510" t="s">
        <v>173</v>
      </c>
      <c r="B510" s="1" t="s">
        <v>876</v>
      </c>
      <c r="C510" s="1" t="s">
        <v>876</v>
      </c>
      <c r="D510" s="1" t="s">
        <v>876</v>
      </c>
      <c r="E510" s="5">
        <v>43831</v>
      </c>
      <c r="F510" s="1" t="s">
        <v>212</v>
      </c>
      <c r="G510" s="1" t="s">
        <v>895</v>
      </c>
      <c r="H510" s="1"/>
      <c r="I510" t="s">
        <v>877</v>
      </c>
      <c r="K510" s="13">
        <f t="shared" si="21"/>
        <v>2020</v>
      </c>
      <c r="L510" s="13">
        <f t="shared" si="22"/>
        <v>1</v>
      </c>
      <c r="M510" s="13">
        <f t="shared" si="23"/>
        <v>1</v>
      </c>
      <c r="N510" s="14">
        <v>2021</v>
      </c>
    </row>
    <row r="511" spans="1:14" x14ac:dyDescent="0.3">
      <c r="A511" t="s">
        <v>173</v>
      </c>
      <c r="B511" s="1" t="s">
        <v>876</v>
      </c>
      <c r="C511" s="1" t="s">
        <v>876</v>
      </c>
      <c r="D511" s="1" t="s">
        <v>876</v>
      </c>
      <c r="E511" s="5">
        <v>43831</v>
      </c>
      <c r="F511" s="1" t="s">
        <v>213</v>
      </c>
      <c r="G511" s="1" t="s">
        <v>895</v>
      </c>
      <c r="H511" s="1"/>
      <c r="I511" t="s">
        <v>877</v>
      </c>
      <c r="K511" s="13">
        <f t="shared" si="21"/>
        <v>2020</v>
      </c>
      <c r="L511" s="13">
        <f t="shared" si="22"/>
        <v>1</v>
      </c>
      <c r="M511" s="13">
        <f t="shared" si="23"/>
        <v>1</v>
      </c>
      <c r="N511" s="14">
        <v>2021</v>
      </c>
    </row>
    <row r="512" spans="1:14" x14ac:dyDescent="0.3">
      <c r="A512" t="s">
        <v>173</v>
      </c>
      <c r="B512" s="1" t="s">
        <v>876</v>
      </c>
      <c r="C512" s="1" t="s">
        <v>876</v>
      </c>
      <c r="D512" s="1" t="s">
        <v>876</v>
      </c>
      <c r="E512" s="5" t="s">
        <v>1</v>
      </c>
      <c r="F512" s="1" t="s">
        <v>217</v>
      </c>
      <c r="G512" s="1" t="s">
        <v>895</v>
      </c>
      <c r="H512" s="1"/>
      <c r="K512" s="13" t="str">
        <f t="shared" si="21"/>
        <v>NA</v>
      </c>
      <c r="L512" s="13" t="str">
        <f t="shared" si="22"/>
        <v>NA</v>
      </c>
      <c r="M512" s="13" t="str">
        <f t="shared" si="23"/>
        <v>NA</v>
      </c>
      <c r="N512" s="14">
        <v>2021</v>
      </c>
    </row>
    <row r="513" spans="1:14" x14ac:dyDescent="0.3">
      <c r="A513" t="s">
        <v>142</v>
      </c>
      <c r="B513" s="1" t="s">
        <v>879</v>
      </c>
      <c r="C513" s="1" t="s">
        <v>881</v>
      </c>
      <c r="D513" s="1" t="s">
        <v>879</v>
      </c>
      <c r="E513" s="5">
        <v>43831</v>
      </c>
      <c r="F513" s="1" t="s">
        <v>212</v>
      </c>
      <c r="G513" s="1" t="s">
        <v>895</v>
      </c>
      <c r="H513" s="1"/>
      <c r="I513" t="s">
        <v>880</v>
      </c>
      <c r="K513" s="13">
        <f t="shared" si="21"/>
        <v>2020</v>
      </c>
      <c r="L513" s="13">
        <f t="shared" si="22"/>
        <v>1</v>
      </c>
      <c r="M513" s="13">
        <f t="shared" si="23"/>
        <v>1</v>
      </c>
      <c r="N513" s="14">
        <v>2021</v>
      </c>
    </row>
    <row r="514" spans="1:14" x14ac:dyDescent="0.3">
      <c r="A514" t="s">
        <v>142</v>
      </c>
      <c r="B514" s="1" t="s">
        <v>879</v>
      </c>
      <c r="C514" s="1" t="s">
        <v>881</v>
      </c>
      <c r="D514" s="1" t="s">
        <v>879</v>
      </c>
      <c r="E514" s="5">
        <v>43831</v>
      </c>
      <c r="F514" s="1" t="s">
        <v>213</v>
      </c>
      <c r="G514" s="1" t="s">
        <v>895</v>
      </c>
      <c r="H514" s="1"/>
      <c r="I514" t="s">
        <v>880</v>
      </c>
      <c r="K514" s="13">
        <f t="shared" ref="K514:K577" si="24">IF($E514="NA","NA", YEAR($E514))</f>
        <v>2020</v>
      </c>
      <c r="L514" s="13">
        <f t="shared" ref="L514:L577" si="25">IF($E514="NA","NA", MONTH($E514))</f>
        <v>1</v>
      </c>
      <c r="M514" s="13">
        <f t="shared" ref="M514:M577" si="26">IF($E514="NA","NA", DAY($E514))</f>
        <v>1</v>
      </c>
      <c r="N514" s="14">
        <v>2021</v>
      </c>
    </row>
    <row r="515" spans="1:14" x14ac:dyDescent="0.3">
      <c r="A515" t="s">
        <v>142</v>
      </c>
      <c r="B515" s="1" t="s">
        <v>879</v>
      </c>
      <c r="C515" s="1" t="s">
        <v>881</v>
      </c>
      <c r="D515" s="1" t="s">
        <v>879</v>
      </c>
      <c r="E515" s="5" t="s">
        <v>1</v>
      </c>
      <c r="F515" s="1" t="s">
        <v>217</v>
      </c>
      <c r="G515" s="1" t="s">
        <v>895</v>
      </c>
      <c r="H515" s="1"/>
      <c r="K515" s="13" t="str">
        <f t="shared" si="24"/>
        <v>NA</v>
      </c>
      <c r="L515" s="13" t="str">
        <f t="shared" si="25"/>
        <v>NA</v>
      </c>
      <c r="M515" s="13" t="str">
        <f t="shared" si="26"/>
        <v>NA</v>
      </c>
      <c r="N515" s="14">
        <v>2021</v>
      </c>
    </row>
    <row r="516" spans="1:14" x14ac:dyDescent="0.3">
      <c r="A516" t="s">
        <v>23</v>
      </c>
      <c r="B516" s="1" t="s">
        <v>883</v>
      </c>
      <c r="C516" s="1" t="s">
        <v>710</v>
      </c>
      <c r="D516" s="1" t="s">
        <v>883</v>
      </c>
      <c r="E516" s="5">
        <v>44152</v>
      </c>
      <c r="F516" s="1" t="s">
        <v>212</v>
      </c>
      <c r="G516" s="1" t="s">
        <v>895</v>
      </c>
      <c r="H516" s="1"/>
      <c r="I516" t="s">
        <v>884</v>
      </c>
      <c r="K516" s="13">
        <f t="shared" si="24"/>
        <v>2020</v>
      </c>
      <c r="L516" s="13">
        <f t="shared" si="25"/>
        <v>11</v>
      </c>
      <c r="M516" s="13">
        <f t="shared" si="26"/>
        <v>17</v>
      </c>
      <c r="N516" s="14">
        <v>2021</v>
      </c>
    </row>
    <row r="517" spans="1:14" x14ac:dyDescent="0.3">
      <c r="A517" t="s">
        <v>23</v>
      </c>
      <c r="B517" s="1" t="s">
        <v>883</v>
      </c>
      <c r="C517" s="1" t="s">
        <v>710</v>
      </c>
      <c r="D517" s="1" t="s">
        <v>883</v>
      </c>
      <c r="E517" s="5">
        <v>44152</v>
      </c>
      <c r="F517" s="1" t="s">
        <v>213</v>
      </c>
      <c r="G517" s="1" t="s">
        <v>895</v>
      </c>
      <c r="H517" s="1"/>
      <c r="I517" t="s">
        <v>884</v>
      </c>
      <c r="K517" s="13">
        <f t="shared" si="24"/>
        <v>2020</v>
      </c>
      <c r="L517" s="13">
        <f t="shared" si="25"/>
        <v>11</v>
      </c>
      <c r="M517" s="13">
        <f t="shared" si="26"/>
        <v>17</v>
      </c>
      <c r="N517" s="14">
        <v>2021</v>
      </c>
    </row>
    <row r="518" spans="1:14" x14ac:dyDescent="0.3">
      <c r="A518" t="s">
        <v>23</v>
      </c>
      <c r="B518" s="1" t="s">
        <v>883</v>
      </c>
      <c r="C518" s="1" t="s">
        <v>710</v>
      </c>
      <c r="D518" s="1" t="s">
        <v>883</v>
      </c>
      <c r="E518" s="5" t="s">
        <v>1</v>
      </c>
      <c r="F518" s="1" t="s">
        <v>217</v>
      </c>
      <c r="G518" s="1" t="s">
        <v>895</v>
      </c>
      <c r="H518" s="1"/>
      <c r="K518" s="13" t="str">
        <f t="shared" si="24"/>
        <v>NA</v>
      </c>
      <c r="L518" s="13" t="str">
        <f t="shared" si="25"/>
        <v>NA</v>
      </c>
      <c r="M518" s="13" t="str">
        <f t="shared" si="26"/>
        <v>NA</v>
      </c>
      <c r="N518" s="14">
        <v>2021</v>
      </c>
    </row>
    <row r="519" spans="1:14" x14ac:dyDescent="0.3">
      <c r="A519" t="s">
        <v>82</v>
      </c>
      <c r="B519" s="1" t="s">
        <v>886</v>
      </c>
      <c r="C519" s="1" t="s">
        <v>886</v>
      </c>
      <c r="D519" s="1" t="s">
        <v>886</v>
      </c>
      <c r="E519" s="5">
        <v>43831</v>
      </c>
      <c r="F519" s="1" t="s">
        <v>212</v>
      </c>
      <c r="G519" s="1" t="s">
        <v>895</v>
      </c>
      <c r="H519" s="1"/>
      <c r="I519" t="s">
        <v>887</v>
      </c>
      <c r="K519" s="13">
        <f t="shared" si="24"/>
        <v>2020</v>
      </c>
      <c r="L519" s="13">
        <f t="shared" si="25"/>
        <v>1</v>
      </c>
      <c r="M519" s="13">
        <f t="shared" si="26"/>
        <v>1</v>
      </c>
      <c r="N519" s="14">
        <v>2021</v>
      </c>
    </row>
    <row r="520" spans="1:14" x14ac:dyDescent="0.3">
      <c r="A520" t="s">
        <v>82</v>
      </c>
      <c r="B520" s="1" t="s">
        <v>886</v>
      </c>
      <c r="C520" s="1" t="s">
        <v>886</v>
      </c>
      <c r="D520" s="1" t="s">
        <v>886</v>
      </c>
      <c r="E520" s="5">
        <v>43831</v>
      </c>
      <c r="F520" s="1" t="s">
        <v>213</v>
      </c>
      <c r="G520" s="1" t="s">
        <v>895</v>
      </c>
      <c r="H520" s="1"/>
      <c r="I520" t="s">
        <v>887</v>
      </c>
      <c r="K520" s="13">
        <f t="shared" si="24"/>
        <v>2020</v>
      </c>
      <c r="L520" s="13">
        <f t="shared" si="25"/>
        <v>1</v>
      </c>
      <c r="M520" s="13">
        <f t="shared" si="26"/>
        <v>1</v>
      </c>
      <c r="N520" s="14">
        <v>2021</v>
      </c>
    </row>
    <row r="521" spans="1:14" x14ac:dyDescent="0.3">
      <c r="A521" t="s">
        <v>82</v>
      </c>
      <c r="B521" s="1" t="s">
        <v>886</v>
      </c>
      <c r="C521" s="1" t="s">
        <v>886</v>
      </c>
      <c r="D521" s="1" t="s">
        <v>886</v>
      </c>
      <c r="E521" s="5">
        <v>43831</v>
      </c>
      <c r="F521" s="1" t="s">
        <v>217</v>
      </c>
      <c r="G521" s="1" t="s">
        <v>895</v>
      </c>
      <c r="H521" s="1"/>
      <c r="I521" t="s">
        <v>887</v>
      </c>
      <c r="K521" s="13">
        <f t="shared" si="24"/>
        <v>2020</v>
      </c>
      <c r="L521" s="13">
        <f t="shared" si="25"/>
        <v>1</v>
      </c>
      <c r="M521" s="13">
        <f t="shared" si="26"/>
        <v>1</v>
      </c>
      <c r="N521" s="14">
        <v>2021</v>
      </c>
    </row>
    <row r="522" spans="1:14" x14ac:dyDescent="0.3">
      <c r="A522" t="s">
        <v>88</v>
      </c>
      <c r="B522" s="1" t="s">
        <v>889</v>
      </c>
      <c r="C522" s="1" t="s">
        <v>889</v>
      </c>
      <c r="D522" s="1" t="s">
        <v>889</v>
      </c>
      <c r="E522" s="5">
        <v>43725</v>
      </c>
      <c r="F522" s="1" t="s">
        <v>212</v>
      </c>
      <c r="G522" s="1" t="s">
        <v>895</v>
      </c>
      <c r="H522" s="1"/>
      <c r="I522" t="s">
        <v>890</v>
      </c>
      <c r="K522" s="13">
        <f t="shared" si="24"/>
        <v>2019</v>
      </c>
      <c r="L522" s="13">
        <f t="shared" si="25"/>
        <v>9</v>
      </c>
      <c r="M522" s="13">
        <f t="shared" si="26"/>
        <v>17</v>
      </c>
      <c r="N522" s="14">
        <v>2021</v>
      </c>
    </row>
    <row r="523" spans="1:14" x14ac:dyDescent="0.3">
      <c r="A523" t="s">
        <v>88</v>
      </c>
      <c r="B523" s="1" t="s">
        <v>889</v>
      </c>
      <c r="C523" s="1" t="s">
        <v>889</v>
      </c>
      <c r="D523" s="1" t="s">
        <v>889</v>
      </c>
      <c r="E523" s="5">
        <v>43725</v>
      </c>
      <c r="F523" s="1" t="s">
        <v>213</v>
      </c>
      <c r="G523" s="1" t="s">
        <v>895</v>
      </c>
      <c r="H523" s="1"/>
      <c r="I523" t="s">
        <v>890</v>
      </c>
      <c r="K523" s="13">
        <f t="shared" si="24"/>
        <v>2019</v>
      </c>
      <c r="L523" s="13">
        <f t="shared" si="25"/>
        <v>9</v>
      </c>
      <c r="M523" s="13">
        <f t="shared" si="26"/>
        <v>17</v>
      </c>
      <c r="N523" s="14">
        <v>2021</v>
      </c>
    </row>
    <row r="524" spans="1:14" x14ac:dyDescent="0.3">
      <c r="A524" t="s">
        <v>88</v>
      </c>
      <c r="B524" s="1" t="s">
        <v>889</v>
      </c>
      <c r="C524" s="1" t="s">
        <v>889</v>
      </c>
      <c r="D524" s="1" t="s">
        <v>889</v>
      </c>
      <c r="E524" s="5" t="s">
        <v>1</v>
      </c>
      <c r="F524" s="1" t="s">
        <v>217</v>
      </c>
      <c r="G524" s="1" t="s">
        <v>895</v>
      </c>
      <c r="H524" s="1"/>
      <c r="K524" s="13" t="str">
        <f t="shared" si="24"/>
        <v>NA</v>
      </c>
      <c r="L524" s="13" t="str">
        <f t="shared" si="25"/>
        <v>NA</v>
      </c>
      <c r="M524" s="13" t="str">
        <f t="shared" si="26"/>
        <v>NA</v>
      </c>
      <c r="N524" s="14">
        <v>2021</v>
      </c>
    </row>
    <row r="525" spans="1:14" x14ac:dyDescent="0.3">
      <c r="A525" t="s">
        <v>48</v>
      </c>
      <c r="B525" s="1" t="s">
        <v>892</v>
      </c>
      <c r="C525" s="1" t="s">
        <v>892</v>
      </c>
      <c r="D525" s="1" t="s">
        <v>892</v>
      </c>
      <c r="E525" s="5">
        <v>43831</v>
      </c>
      <c r="F525" s="1" t="s">
        <v>212</v>
      </c>
      <c r="G525" s="1" t="s">
        <v>895</v>
      </c>
      <c r="H525" s="1"/>
      <c r="I525" t="s">
        <v>893</v>
      </c>
      <c r="K525" s="13">
        <f t="shared" si="24"/>
        <v>2020</v>
      </c>
      <c r="L525" s="13">
        <f t="shared" si="25"/>
        <v>1</v>
      </c>
      <c r="M525" s="13">
        <f t="shared" si="26"/>
        <v>1</v>
      </c>
      <c r="N525" s="14">
        <v>2021</v>
      </c>
    </row>
    <row r="526" spans="1:14" x14ac:dyDescent="0.3">
      <c r="A526" t="s">
        <v>48</v>
      </c>
      <c r="B526" s="1" t="s">
        <v>892</v>
      </c>
      <c r="C526" s="1" t="s">
        <v>892</v>
      </c>
      <c r="D526" s="1" t="s">
        <v>892</v>
      </c>
      <c r="E526" s="5">
        <v>43831</v>
      </c>
      <c r="F526" s="1" t="s">
        <v>213</v>
      </c>
      <c r="G526" s="1" t="s">
        <v>895</v>
      </c>
      <c r="H526" s="1"/>
      <c r="I526" t="s">
        <v>893</v>
      </c>
      <c r="K526" s="13">
        <f t="shared" si="24"/>
        <v>2020</v>
      </c>
      <c r="L526" s="13">
        <f t="shared" si="25"/>
        <v>1</v>
      </c>
      <c r="M526" s="13">
        <f t="shared" si="26"/>
        <v>1</v>
      </c>
      <c r="N526" s="14">
        <v>2021</v>
      </c>
    </row>
    <row r="527" spans="1:14" x14ac:dyDescent="0.3">
      <c r="A527" t="s">
        <v>48</v>
      </c>
      <c r="B527" s="1" t="s">
        <v>892</v>
      </c>
      <c r="C527" s="1" t="s">
        <v>892</v>
      </c>
      <c r="D527" s="1" t="s">
        <v>892</v>
      </c>
      <c r="E527" s="5">
        <v>43831</v>
      </c>
      <c r="F527" s="1" t="s">
        <v>217</v>
      </c>
      <c r="G527" s="1" t="s">
        <v>895</v>
      </c>
      <c r="H527" s="1"/>
      <c r="I527" t="s">
        <v>893</v>
      </c>
      <c r="K527" s="13">
        <f t="shared" si="24"/>
        <v>2020</v>
      </c>
      <c r="L527" s="13">
        <f t="shared" si="25"/>
        <v>1</v>
      </c>
      <c r="M527" s="13">
        <f t="shared" si="26"/>
        <v>1</v>
      </c>
      <c r="N527" s="14">
        <v>2021</v>
      </c>
    </row>
    <row r="528" spans="1:14" x14ac:dyDescent="0.3">
      <c r="A528" t="s">
        <v>913</v>
      </c>
      <c r="B528" s="1" t="s">
        <v>914</v>
      </c>
      <c r="C528" s="1" t="s">
        <v>914</v>
      </c>
      <c r="D528" s="1" t="s">
        <v>914</v>
      </c>
      <c r="E528" s="5">
        <v>43374</v>
      </c>
      <c r="F528" s="1" t="s">
        <v>212</v>
      </c>
      <c r="G528" s="1" t="s">
        <v>895</v>
      </c>
      <c r="I528" t="s">
        <v>915</v>
      </c>
      <c r="K528" s="13">
        <f t="shared" si="24"/>
        <v>2018</v>
      </c>
      <c r="L528" s="13">
        <f t="shared" si="25"/>
        <v>10</v>
      </c>
      <c r="M528" s="13">
        <f t="shared" si="26"/>
        <v>1</v>
      </c>
      <c r="N528" s="14">
        <v>2021</v>
      </c>
    </row>
    <row r="529" spans="1:14" x14ac:dyDescent="0.3">
      <c r="A529" t="s">
        <v>913</v>
      </c>
      <c r="B529" s="1" t="s">
        <v>914</v>
      </c>
      <c r="C529" s="1" t="s">
        <v>914</v>
      </c>
      <c r="D529" s="1" t="s">
        <v>914</v>
      </c>
      <c r="E529" s="5">
        <v>43374</v>
      </c>
      <c r="F529" s="1" t="s">
        <v>213</v>
      </c>
      <c r="G529" s="1" t="s">
        <v>895</v>
      </c>
      <c r="I529" t="s">
        <v>915</v>
      </c>
      <c r="K529" s="13">
        <f t="shared" si="24"/>
        <v>2018</v>
      </c>
      <c r="L529" s="13">
        <f t="shared" si="25"/>
        <v>10</v>
      </c>
      <c r="M529" s="13">
        <f t="shared" si="26"/>
        <v>1</v>
      </c>
      <c r="N529" s="14">
        <v>2021</v>
      </c>
    </row>
    <row r="530" spans="1:14" x14ac:dyDescent="0.3">
      <c r="A530" t="s">
        <v>913</v>
      </c>
      <c r="B530" s="1" t="s">
        <v>914</v>
      </c>
      <c r="C530" s="1" t="s">
        <v>914</v>
      </c>
      <c r="D530" s="1" t="s">
        <v>914</v>
      </c>
      <c r="E530" s="5">
        <v>44197</v>
      </c>
      <c r="F530" s="1" t="s">
        <v>217</v>
      </c>
      <c r="G530" s="1" t="s">
        <v>895</v>
      </c>
      <c r="I530" t="s">
        <v>916</v>
      </c>
      <c r="K530" s="13">
        <f t="shared" si="24"/>
        <v>2021</v>
      </c>
      <c r="L530" s="13">
        <f t="shared" si="25"/>
        <v>1</v>
      </c>
      <c r="M530" s="13">
        <f t="shared" si="26"/>
        <v>1</v>
      </c>
      <c r="N530" s="14">
        <v>2021</v>
      </c>
    </row>
    <row r="531" spans="1:14" x14ac:dyDescent="0.3">
      <c r="A531" t="s">
        <v>917</v>
      </c>
      <c r="B531" s="1" t="s">
        <v>918</v>
      </c>
      <c r="C531" s="1" t="s">
        <v>918</v>
      </c>
      <c r="D531" s="1" t="s">
        <v>918</v>
      </c>
      <c r="E531" s="5">
        <v>43739</v>
      </c>
      <c r="F531" s="1" t="s">
        <v>212</v>
      </c>
      <c r="G531" s="1" t="s">
        <v>895</v>
      </c>
      <c r="I531" t="s">
        <v>919</v>
      </c>
      <c r="K531" s="13">
        <f t="shared" si="24"/>
        <v>2019</v>
      </c>
      <c r="L531" s="13">
        <f t="shared" si="25"/>
        <v>10</v>
      </c>
      <c r="M531" s="13">
        <f t="shared" si="26"/>
        <v>1</v>
      </c>
      <c r="N531" s="14">
        <v>2021</v>
      </c>
    </row>
    <row r="532" spans="1:14" x14ac:dyDescent="0.3">
      <c r="A532" t="s">
        <v>917</v>
      </c>
      <c r="B532" s="1" t="s">
        <v>918</v>
      </c>
      <c r="C532" s="1" t="s">
        <v>918</v>
      </c>
      <c r="D532" s="1" t="s">
        <v>918</v>
      </c>
      <c r="E532" s="5">
        <v>41913</v>
      </c>
      <c r="F532" s="1" t="s">
        <v>213</v>
      </c>
      <c r="G532" s="1" t="s">
        <v>895</v>
      </c>
      <c r="I532" t="s">
        <v>919</v>
      </c>
      <c r="K532" s="13">
        <f t="shared" si="24"/>
        <v>2014</v>
      </c>
      <c r="L532" s="13">
        <f t="shared" si="25"/>
        <v>10</v>
      </c>
      <c r="M532" s="13">
        <f t="shared" si="26"/>
        <v>1</v>
      </c>
      <c r="N532" s="14">
        <v>2021</v>
      </c>
    </row>
    <row r="533" spans="1:14" x14ac:dyDescent="0.3">
      <c r="A533" t="s">
        <v>917</v>
      </c>
      <c r="B533" s="1" t="s">
        <v>918</v>
      </c>
      <c r="C533" s="1" t="s">
        <v>918</v>
      </c>
      <c r="D533" s="1" t="s">
        <v>918</v>
      </c>
      <c r="E533" s="5">
        <v>43831</v>
      </c>
      <c r="F533" s="1" t="s">
        <v>217</v>
      </c>
      <c r="G533" s="1" t="s">
        <v>895</v>
      </c>
      <c r="I533" t="s">
        <v>919</v>
      </c>
      <c r="K533" s="13">
        <f t="shared" si="24"/>
        <v>2020</v>
      </c>
      <c r="L533" s="13">
        <f t="shared" si="25"/>
        <v>1</v>
      </c>
      <c r="M533" s="13">
        <f t="shared" si="26"/>
        <v>1</v>
      </c>
      <c r="N533" s="14">
        <v>2021</v>
      </c>
    </row>
    <row r="534" spans="1:14" x14ac:dyDescent="0.3">
      <c r="A534" t="s">
        <v>920</v>
      </c>
      <c r="B534" s="1" t="s">
        <v>921</v>
      </c>
      <c r="C534" s="1" t="s">
        <v>830</v>
      </c>
      <c r="D534" s="1" t="s">
        <v>921</v>
      </c>
      <c r="E534" s="5">
        <v>43831</v>
      </c>
      <c r="F534" s="1" t="s">
        <v>212</v>
      </c>
      <c r="G534" s="1" t="s">
        <v>895</v>
      </c>
      <c r="I534" t="s">
        <v>922</v>
      </c>
      <c r="K534" s="13">
        <f t="shared" si="24"/>
        <v>2020</v>
      </c>
      <c r="L534" s="13">
        <f t="shared" si="25"/>
        <v>1</v>
      </c>
      <c r="M534" s="13">
        <f t="shared" si="26"/>
        <v>1</v>
      </c>
      <c r="N534" s="14">
        <v>2021</v>
      </c>
    </row>
    <row r="535" spans="1:14" x14ac:dyDescent="0.3">
      <c r="A535" t="s">
        <v>920</v>
      </c>
      <c r="B535" s="1" t="s">
        <v>921</v>
      </c>
      <c r="C535" s="1" t="s">
        <v>830</v>
      </c>
      <c r="D535" s="1" t="s">
        <v>921</v>
      </c>
      <c r="E535" s="5" t="s">
        <v>1</v>
      </c>
      <c r="F535" s="1" t="s">
        <v>213</v>
      </c>
      <c r="G535" s="1" t="s">
        <v>895</v>
      </c>
      <c r="K535" s="13" t="str">
        <f t="shared" si="24"/>
        <v>NA</v>
      </c>
      <c r="L535" s="13" t="str">
        <f t="shared" si="25"/>
        <v>NA</v>
      </c>
      <c r="M535" s="13" t="str">
        <f t="shared" si="26"/>
        <v>NA</v>
      </c>
      <c r="N535" s="14">
        <v>2021</v>
      </c>
    </row>
    <row r="536" spans="1:14" x14ac:dyDescent="0.3">
      <c r="A536" t="s">
        <v>920</v>
      </c>
      <c r="B536" s="1" t="s">
        <v>921</v>
      </c>
      <c r="C536" s="1" t="s">
        <v>830</v>
      </c>
      <c r="D536" s="1" t="s">
        <v>921</v>
      </c>
      <c r="E536" s="5" t="s">
        <v>1</v>
      </c>
      <c r="F536" s="1" t="s">
        <v>217</v>
      </c>
      <c r="G536" s="1" t="s">
        <v>895</v>
      </c>
      <c r="K536" s="13" t="str">
        <f t="shared" si="24"/>
        <v>NA</v>
      </c>
      <c r="L536" s="13" t="str">
        <f t="shared" si="25"/>
        <v>NA</v>
      </c>
      <c r="M536" s="13" t="str">
        <f t="shared" si="26"/>
        <v>NA</v>
      </c>
      <c r="N536" s="14">
        <v>2021</v>
      </c>
    </row>
    <row r="537" spans="1:14" x14ac:dyDescent="0.3">
      <c r="A537" t="s">
        <v>923</v>
      </c>
      <c r="B537" s="1" t="s">
        <v>924</v>
      </c>
      <c r="C537" s="1" t="s">
        <v>924</v>
      </c>
      <c r="D537" s="1" t="s">
        <v>924</v>
      </c>
      <c r="E537" s="5">
        <v>44105</v>
      </c>
      <c r="F537" s="1" t="s">
        <v>212</v>
      </c>
      <c r="G537" s="1" t="s">
        <v>895</v>
      </c>
      <c r="I537" t="s">
        <v>925</v>
      </c>
      <c r="K537" s="13">
        <f t="shared" si="24"/>
        <v>2020</v>
      </c>
      <c r="L537" s="13">
        <f t="shared" si="25"/>
        <v>10</v>
      </c>
      <c r="M537" s="13">
        <f t="shared" si="26"/>
        <v>1</v>
      </c>
      <c r="N537" s="14">
        <v>2021</v>
      </c>
    </row>
    <row r="538" spans="1:14" x14ac:dyDescent="0.3">
      <c r="A538" t="s">
        <v>923</v>
      </c>
      <c r="B538" s="1" t="s">
        <v>924</v>
      </c>
      <c r="C538" s="1" t="s">
        <v>924</v>
      </c>
      <c r="D538" s="1" t="s">
        <v>924</v>
      </c>
      <c r="E538" s="5">
        <v>44105</v>
      </c>
      <c r="F538" s="1" t="s">
        <v>213</v>
      </c>
      <c r="G538" s="1" t="s">
        <v>895</v>
      </c>
      <c r="I538" t="s">
        <v>925</v>
      </c>
      <c r="K538" s="13">
        <f t="shared" si="24"/>
        <v>2020</v>
      </c>
      <c r="L538" s="13">
        <f t="shared" si="25"/>
        <v>10</v>
      </c>
      <c r="M538" s="13">
        <f t="shared" si="26"/>
        <v>1</v>
      </c>
      <c r="N538" s="14">
        <v>2021</v>
      </c>
    </row>
    <row r="539" spans="1:14" x14ac:dyDescent="0.3">
      <c r="A539" t="s">
        <v>923</v>
      </c>
      <c r="B539" s="1" t="s">
        <v>924</v>
      </c>
      <c r="C539" s="1" t="s">
        <v>924</v>
      </c>
      <c r="D539" s="1" t="s">
        <v>924</v>
      </c>
      <c r="E539" s="5" t="s">
        <v>1</v>
      </c>
      <c r="F539" s="1" t="s">
        <v>217</v>
      </c>
      <c r="G539" s="1" t="s">
        <v>895</v>
      </c>
      <c r="K539" s="13" t="str">
        <f t="shared" si="24"/>
        <v>NA</v>
      </c>
      <c r="L539" s="13" t="str">
        <f t="shared" si="25"/>
        <v>NA</v>
      </c>
      <c r="M539" s="13" t="str">
        <f t="shared" si="26"/>
        <v>NA</v>
      </c>
      <c r="N539" s="14">
        <v>2021</v>
      </c>
    </row>
    <row r="540" spans="1:14" x14ac:dyDescent="0.3">
      <c r="A540" t="s">
        <v>926</v>
      </c>
      <c r="B540" s="1" t="s">
        <v>881</v>
      </c>
      <c r="C540" s="1" t="s">
        <v>881</v>
      </c>
      <c r="D540" s="1" t="s">
        <v>881</v>
      </c>
      <c r="E540" s="5">
        <v>43739</v>
      </c>
      <c r="F540" s="1" t="s">
        <v>212</v>
      </c>
      <c r="G540" s="1" t="s">
        <v>895</v>
      </c>
      <c r="I540" t="s">
        <v>927</v>
      </c>
      <c r="K540" s="13">
        <f t="shared" si="24"/>
        <v>2019</v>
      </c>
      <c r="L540" s="13">
        <f t="shared" si="25"/>
        <v>10</v>
      </c>
      <c r="M540" s="13">
        <f t="shared" si="26"/>
        <v>1</v>
      </c>
      <c r="N540" s="14">
        <v>2021</v>
      </c>
    </row>
    <row r="541" spans="1:14" x14ac:dyDescent="0.3">
      <c r="A541" t="s">
        <v>926</v>
      </c>
      <c r="B541" s="1" t="s">
        <v>881</v>
      </c>
      <c r="C541" s="1" t="s">
        <v>881</v>
      </c>
      <c r="D541" s="1" t="s">
        <v>881</v>
      </c>
      <c r="E541" s="5">
        <v>43739</v>
      </c>
      <c r="F541" s="1" t="s">
        <v>213</v>
      </c>
      <c r="G541" s="1" t="s">
        <v>895</v>
      </c>
      <c r="I541" t="s">
        <v>927</v>
      </c>
      <c r="K541" s="13">
        <f t="shared" si="24"/>
        <v>2019</v>
      </c>
      <c r="L541" s="13">
        <f t="shared" si="25"/>
        <v>10</v>
      </c>
      <c r="M541" s="13">
        <f t="shared" si="26"/>
        <v>1</v>
      </c>
      <c r="N541" s="14">
        <v>2021</v>
      </c>
    </row>
    <row r="542" spans="1:14" x14ac:dyDescent="0.3">
      <c r="A542" t="s">
        <v>926</v>
      </c>
      <c r="B542" s="1" t="s">
        <v>881</v>
      </c>
      <c r="C542" s="1" t="s">
        <v>881</v>
      </c>
      <c r="D542" s="1" t="s">
        <v>881</v>
      </c>
      <c r="E542" s="5" t="s">
        <v>1</v>
      </c>
      <c r="F542" s="1" t="s">
        <v>217</v>
      </c>
      <c r="G542" s="1" t="s">
        <v>895</v>
      </c>
      <c r="K542" s="13" t="str">
        <f t="shared" si="24"/>
        <v>NA</v>
      </c>
      <c r="L542" s="13" t="str">
        <f t="shared" si="25"/>
        <v>NA</v>
      </c>
      <c r="M542" s="13" t="str">
        <f t="shared" si="26"/>
        <v>NA</v>
      </c>
      <c r="N542" s="14">
        <v>2021</v>
      </c>
    </row>
    <row r="543" spans="1:14" x14ac:dyDescent="0.3">
      <c r="A543" t="s">
        <v>928</v>
      </c>
      <c r="B543" s="1" t="s">
        <v>929</v>
      </c>
      <c r="C543" s="1" t="s">
        <v>930</v>
      </c>
      <c r="D543" s="1" t="s">
        <v>929</v>
      </c>
      <c r="E543" s="5">
        <v>43831</v>
      </c>
      <c r="F543" s="1" t="s">
        <v>212</v>
      </c>
      <c r="G543" s="1" t="s">
        <v>895</v>
      </c>
      <c r="I543" t="s">
        <v>931</v>
      </c>
      <c r="K543" s="13">
        <f t="shared" si="24"/>
        <v>2020</v>
      </c>
      <c r="L543" s="13">
        <f t="shared" si="25"/>
        <v>1</v>
      </c>
      <c r="M543" s="13">
        <f t="shared" si="26"/>
        <v>1</v>
      </c>
      <c r="N543" s="14">
        <v>2021</v>
      </c>
    </row>
    <row r="544" spans="1:14" x14ac:dyDescent="0.3">
      <c r="A544" t="s">
        <v>928</v>
      </c>
      <c r="B544" s="1" t="s">
        <v>929</v>
      </c>
      <c r="C544" s="1" t="s">
        <v>930</v>
      </c>
      <c r="D544" s="1" t="s">
        <v>932</v>
      </c>
      <c r="E544" s="5">
        <v>43831</v>
      </c>
      <c r="F544" s="1" t="s">
        <v>213</v>
      </c>
      <c r="G544" s="1" t="s">
        <v>895</v>
      </c>
      <c r="I544" t="s">
        <v>933</v>
      </c>
      <c r="J544" t="s">
        <v>934</v>
      </c>
      <c r="K544" s="13">
        <f t="shared" si="24"/>
        <v>2020</v>
      </c>
      <c r="L544" s="13">
        <f t="shared" si="25"/>
        <v>1</v>
      </c>
      <c r="M544" s="13">
        <f t="shared" si="26"/>
        <v>1</v>
      </c>
      <c r="N544" s="14">
        <v>2021</v>
      </c>
    </row>
    <row r="545" spans="1:14" x14ac:dyDescent="0.3">
      <c r="A545" t="s">
        <v>928</v>
      </c>
      <c r="B545" s="1" t="s">
        <v>929</v>
      </c>
      <c r="C545" s="1" t="s">
        <v>930</v>
      </c>
      <c r="D545" s="1" t="s">
        <v>929</v>
      </c>
      <c r="E545" s="5" t="s">
        <v>1</v>
      </c>
      <c r="F545" s="1" t="s">
        <v>217</v>
      </c>
      <c r="G545" s="1" t="s">
        <v>895</v>
      </c>
      <c r="K545" s="13" t="str">
        <f t="shared" si="24"/>
        <v>NA</v>
      </c>
      <c r="L545" s="13" t="str">
        <f t="shared" si="25"/>
        <v>NA</v>
      </c>
      <c r="M545" s="13" t="str">
        <f t="shared" si="26"/>
        <v>NA</v>
      </c>
      <c r="N545" s="14">
        <v>2021</v>
      </c>
    </row>
    <row r="546" spans="1:14" x14ac:dyDescent="0.3">
      <c r="A546" t="s">
        <v>935</v>
      </c>
      <c r="B546" s="1" t="s">
        <v>936</v>
      </c>
      <c r="C546" s="1" t="s">
        <v>936</v>
      </c>
      <c r="D546" s="1" t="s">
        <v>936</v>
      </c>
      <c r="E546" s="5">
        <v>44208</v>
      </c>
      <c r="F546" s="1" t="s">
        <v>212</v>
      </c>
      <c r="G546" s="1" t="s">
        <v>895</v>
      </c>
      <c r="I546" t="s">
        <v>937</v>
      </c>
      <c r="K546" s="13">
        <f t="shared" si="24"/>
        <v>2021</v>
      </c>
      <c r="L546" s="13">
        <f t="shared" si="25"/>
        <v>1</v>
      </c>
      <c r="M546" s="13">
        <f t="shared" si="26"/>
        <v>12</v>
      </c>
      <c r="N546" s="14">
        <v>2021</v>
      </c>
    </row>
    <row r="547" spans="1:14" x14ac:dyDescent="0.3">
      <c r="A547" t="s">
        <v>935</v>
      </c>
      <c r="B547" s="1" t="s">
        <v>936</v>
      </c>
      <c r="C547" s="1" t="s">
        <v>936</v>
      </c>
      <c r="D547" s="1" t="s">
        <v>936</v>
      </c>
      <c r="E547" s="5">
        <v>44208</v>
      </c>
      <c r="F547" s="1" t="s">
        <v>213</v>
      </c>
      <c r="G547" s="1" t="s">
        <v>895</v>
      </c>
      <c r="I547" t="s">
        <v>937</v>
      </c>
      <c r="K547" s="13">
        <f t="shared" si="24"/>
        <v>2021</v>
      </c>
      <c r="L547" s="13">
        <f t="shared" si="25"/>
        <v>1</v>
      </c>
      <c r="M547" s="13">
        <f t="shared" si="26"/>
        <v>12</v>
      </c>
      <c r="N547" s="14">
        <v>2021</v>
      </c>
    </row>
    <row r="548" spans="1:14" x14ac:dyDescent="0.3">
      <c r="A548" t="s">
        <v>935</v>
      </c>
      <c r="B548" s="1" t="s">
        <v>936</v>
      </c>
      <c r="C548" s="1" t="s">
        <v>936</v>
      </c>
      <c r="D548" s="1" t="s">
        <v>936</v>
      </c>
      <c r="E548" s="5" t="s">
        <v>1</v>
      </c>
      <c r="F548" s="1" t="s">
        <v>217</v>
      </c>
      <c r="G548" s="1" t="s">
        <v>895</v>
      </c>
      <c r="K548" s="13" t="str">
        <f t="shared" si="24"/>
        <v>NA</v>
      </c>
      <c r="L548" s="13" t="str">
        <f t="shared" si="25"/>
        <v>NA</v>
      </c>
      <c r="M548" s="13" t="str">
        <f t="shared" si="26"/>
        <v>NA</v>
      </c>
      <c r="N548" s="14">
        <v>2021</v>
      </c>
    </row>
    <row r="549" spans="1:14" x14ac:dyDescent="0.3">
      <c r="A549" t="s">
        <v>938</v>
      </c>
      <c r="B549" s="1" t="s">
        <v>939</v>
      </c>
      <c r="C549" s="1" t="s">
        <v>939</v>
      </c>
      <c r="D549" s="1" t="s">
        <v>939</v>
      </c>
      <c r="E549" s="5">
        <v>43739</v>
      </c>
      <c r="F549" s="1" t="s">
        <v>212</v>
      </c>
      <c r="G549" s="1" t="s">
        <v>895</v>
      </c>
      <c r="I549" t="s">
        <v>940</v>
      </c>
      <c r="K549" s="13">
        <f t="shared" si="24"/>
        <v>2019</v>
      </c>
      <c r="L549" s="13">
        <f t="shared" si="25"/>
        <v>10</v>
      </c>
      <c r="M549" s="13">
        <f t="shared" si="26"/>
        <v>1</v>
      </c>
      <c r="N549" s="14">
        <v>2021</v>
      </c>
    </row>
    <row r="550" spans="1:14" x14ac:dyDescent="0.3">
      <c r="A550" t="s">
        <v>938</v>
      </c>
      <c r="B550" s="1" t="s">
        <v>939</v>
      </c>
      <c r="C550" s="1" t="s">
        <v>939</v>
      </c>
      <c r="D550" s="1" t="s">
        <v>939</v>
      </c>
      <c r="E550" s="5">
        <v>43739</v>
      </c>
      <c r="F550" s="1" t="s">
        <v>213</v>
      </c>
      <c r="G550" s="1" t="s">
        <v>895</v>
      </c>
      <c r="I550" t="s">
        <v>940</v>
      </c>
      <c r="K550" s="13">
        <f t="shared" si="24"/>
        <v>2019</v>
      </c>
      <c r="L550" s="13">
        <f t="shared" si="25"/>
        <v>10</v>
      </c>
      <c r="M550" s="13">
        <f t="shared" si="26"/>
        <v>1</v>
      </c>
      <c r="N550" s="14">
        <v>2021</v>
      </c>
    </row>
    <row r="551" spans="1:14" x14ac:dyDescent="0.3">
      <c r="A551" t="s">
        <v>938</v>
      </c>
      <c r="B551" s="1" t="s">
        <v>939</v>
      </c>
      <c r="C551" s="1" t="s">
        <v>939</v>
      </c>
      <c r="D551" s="1" t="s">
        <v>939</v>
      </c>
      <c r="E551" s="5" t="s">
        <v>1</v>
      </c>
      <c r="F551" s="1" t="s">
        <v>217</v>
      </c>
      <c r="G551" s="1" t="s">
        <v>895</v>
      </c>
      <c r="K551" s="13" t="str">
        <f t="shared" si="24"/>
        <v>NA</v>
      </c>
      <c r="L551" s="13" t="str">
        <f t="shared" si="25"/>
        <v>NA</v>
      </c>
      <c r="M551" s="13" t="str">
        <f t="shared" si="26"/>
        <v>NA</v>
      </c>
      <c r="N551" s="14">
        <v>2021</v>
      </c>
    </row>
    <row r="552" spans="1:14" x14ac:dyDescent="0.3">
      <c r="A552" t="s">
        <v>941</v>
      </c>
      <c r="B552" s="1" t="s">
        <v>942</v>
      </c>
      <c r="C552" s="1" t="s">
        <v>942</v>
      </c>
      <c r="D552" s="1" t="s">
        <v>942</v>
      </c>
      <c r="E552" s="5">
        <v>44105</v>
      </c>
      <c r="F552" s="1" t="s">
        <v>212</v>
      </c>
      <c r="G552" s="1" t="s">
        <v>895</v>
      </c>
      <c r="I552" t="s">
        <v>943</v>
      </c>
      <c r="K552" s="13">
        <f t="shared" si="24"/>
        <v>2020</v>
      </c>
      <c r="L552" s="13">
        <f t="shared" si="25"/>
        <v>10</v>
      </c>
      <c r="M552" s="13">
        <f t="shared" si="26"/>
        <v>1</v>
      </c>
      <c r="N552" s="14">
        <v>2021</v>
      </c>
    </row>
    <row r="553" spans="1:14" x14ac:dyDescent="0.3">
      <c r="A553" t="s">
        <v>941</v>
      </c>
      <c r="B553" s="1" t="s">
        <v>942</v>
      </c>
      <c r="C553" s="1" t="s">
        <v>942</v>
      </c>
      <c r="D553" s="1" t="s">
        <v>942</v>
      </c>
      <c r="E553" s="5">
        <v>44105</v>
      </c>
      <c r="F553" s="1" t="s">
        <v>213</v>
      </c>
      <c r="G553" s="1" t="s">
        <v>895</v>
      </c>
      <c r="I553" t="s">
        <v>943</v>
      </c>
      <c r="K553" s="13">
        <f t="shared" si="24"/>
        <v>2020</v>
      </c>
      <c r="L553" s="13">
        <f t="shared" si="25"/>
        <v>10</v>
      </c>
      <c r="M553" s="13">
        <f t="shared" si="26"/>
        <v>1</v>
      </c>
      <c r="N553" s="14">
        <v>2021</v>
      </c>
    </row>
    <row r="554" spans="1:14" x14ac:dyDescent="0.3">
      <c r="A554" t="s">
        <v>941</v>
      </c>
      <c r="B554" s="1" t="s">
        <v>942</v>
      </c>
      <c r="C554" s="1" t="s">
        <v>942</v>
      </c>
      <c r="D554" s="1" t="s">
        <v>942</v>
      </c>
      <c r="E554" s="5" t="s">
        <v>1</v>
      </c>
      <c r="F554" s="1" t="s">
        <v>217</v>
      </c>
      <c r="G554" s="1" t="s">
        <v>895</v>
      </c>
      <c r="K554" s="13" t="str">
        <f t="shared" si="24"/>
        <v>NA</v>
      </c>
      <c r="L554" s="13" t="str">
        <f t="shared" si="25"/>
        <v>NA</v>
      </c>
      <c r="M554" s="13" t="str">
        <f t="shared" si="26"/>
        <v>NA</v>
      </c>
      <c r="N554" s="14">
        <v>2021</v>
      </c>
    </row>
    <row r="555" spans="1:14" x14ac:dyDescent="0.3">
      <c r="A555" t="s">
        <v>944</v>
      </c>
      <c r="B555" s="1" t="s">
        <v>945</v>
      </c>
      <c r="C555" s="1" t="s">
        <v>945</v>
      </c>
      <c r="D555" s="1" t="s">
        <v>945</v>
      </c>
      <c r="E555" s="5">
        <v>43361</v>
      </c>
      <c r="F555" s="1" t="s">
        <v>212</v>
      </c>
      <c r="G555" s="1" t="s">
        <v>895</v>
      </c>
      <c r="I555" t="s">
        <v>946</v>
      </c>
      <c r="K555" s="13">
        <f t="shared" si="24"/>
        <v>2018</v>
      </c>
      <c r="L555" s="13">
        <f t="shared" si="25"/>
        <v>9</v>
      </c>
      <c r="M555" s="13">
        <f t="shared" si="26"/>
        <v>18</v>
      </c>
      <c r="N555" s="14">
        <v>2021</v>
      </c>
    </row>
    <row r="556" spans="1:14" x14ac:dyDescent="0.3">
      <c r="A556" t="s">
        <v>944</v>
      </c>
      <c r="B556" s="1" t="s">
        <v>945</v>
      </c>
      <c r="C556" s="1" t="s">
        <v>945</v>
      </c>
      <c r="D556" s="1" t="s">
        <v>945</v>
      </c>
      <c r="E556" s="5">
        <v>43361</v>
      </c>
      <c r="F556" s="1" t="s">
        <v>213</v>
      </c>
      <c r="G556" s="1" t="s">
        <v>895</v>
      </c>
      <c r="I556" t="s">
        <v>946</v>
      </c>
      <c r="K556" s="13">
        <f t="shared" si="24"/>
        <v>2018</v>
      </c>
      <c r="L556" s="13">
        <f t="shared" si="25"/>
        <v>9</v>
      </c>
      <c r="M556" s="13">
        <f t="shared" si="26"/>
        <v>18</v>
      </c>
      <c r="N556" s="14">
        <v>2021</v>
      </c>
    </row>
    <row r="557" spans="1:14" x14ac:dyDescent="0.3">
      <c r="A557" t="s">
        <v>944</v>
      </c>
      <c r="B557" s="1" t="s">
        <v>945</v>
      </c>
      <c r="C557" s="1" t="s">
        <v>945</v>
      </c>
      <c r="D557" s="1" t="s">
        <v>945</v>
      </c>
      <c r="E557" s="5" t="s">
        <v>1</v>
      </c>
      <c r="F557" s="1" t="s">
        <v>217</v>
      </c>
      <c r="G557" s="1" t="s">
        <v>895</v>
      </c>
      <c r="K557" s="13" t="str">
        <f t="shared" si="24"/>
        <v>NA</v>
      </c>
      <c r="L557" s="13" t="str">
        <f t="shared" si="25"/>
        <v>NA</v>
      </c>
      <c r="M557" s="13" t="str">
        <f t="shared" si="26"/>
        <v>NA</v>
      </c>
      <c r="N557" s="14">
        <v>2021</v>
      </c>
    </row>
    <row r="558" spans="1:14" x14ac:dyDescent="0.3">
      <c r="A558" t="s">
        <v>947</v>
      </c>
      <c r="B558" s="1" t="s">
        <v>948</v>
      </c>
      <c r="C558" s="1" t="s">
        <v>948</v>
      </c>
      <c r="D558" s="1" t="s">
        <v>948</v>
      </c>
      <c r="E558" s="5">
        <v>44075</v>
      </c>
      <c r="F558" s="1" t="s">
        <v>212</v>
      </c>
      <c r="G558" s="1" t="s">
        <v>895</v>
      </c>
      <c r="I558" t="s">
        <v>949</v>
      </c>
      <c r="K558" s="13">
        <f t="shared" si="24"/>
        <v>2020</v>
      </c>
      <c r="L558" s="13">
        <f t="shared" si="25"/>
        <v>9</v>
      </c>
      <c r="M558" s="13">
        <f t="shared" si="26"/>
        <v>1</v>
      </c>
      <c r="N558" s="14">
        <v>2021</v>
      </c>
    </row>
    <row r="559" spans="1:14" x14ac:dyDescent="0.3">
      <c r="A559" t="s">
        <v>947</v>
      </c>
      <c r="B559" s="1" t="s">
        <v>948</v>
      </c>
      <c r="C559" s="1" t="s">
        <v>948</v>
      </c>
      <c r="D559" s="1" t="s">
        <v>948</v>
      </c>
      <c r="E559" s="5">
        <v>44075</v>
      </c>
      <c r="F559" s="1" t="s">
        <v>213</v>
      </c>
      <c r="G559" s="1" t="s">
        <v>895</v>
      </c>
      <c r="I559" t="s">
        <v>949</v>
      </c>
      <c r="K559" s="13">
        <f t="shared" si="24"/>
        <v>2020</v>
      </c>
      <c r="L559" s="13">
        <f t="shared" si="25"/>
        <v>9</v>
      </c>
      <c r="M559" s="13">
        <f t="shared" si="26"/>
        <v>1</v>
      </c>
      <c r="N559" s="14">
        <v>2021</v>
      </c>
    </row>
    <row r="560" spans="1:14" x14ac:dyDescent="0.3">
      <c r="A560" t="s">
        <v>947</v>
      </c>
      <c r="B560" s="1" t="s">
        <v>948</v>
      </c>
      <c r="C560" s="1" t="s">
        <v>948</v>
      </c>
      <c r="D560" s="1" t="s">
        <v>948</v>
      </c>
      <c r="E560" s="5" t="s">
        <v>1</v>
      </c>
      <c r="F560" s="1" t="s">
        <v>217</v>
      </c>
      <c r="G560" s="1" t="s">
        <v>895</v>
      </c>
      <c r="K560" s="13" t="str">
        <f t="shared" si="24"/>
        <v>NA</v>
      </c>
      <c r="L560" s="13" t="str">
        <f t="shared" si="25"/>
        <v>NA</v>
      </c>
      <c r="M560" s="13" t="str">
        <f t="shared" si="26"/>
        <v>NA</v>
      </c>
      <c r="N560" s="14">
        <v>2021</v>
      </c>
    </row>
    <row r="561" spans="1:14" x14ac:dyDescent="0.3">
      <c r="A561" t="s">
        <v>950</v>
      </c>
      <c r="B561" s="1" t="s">
        <v>951</v>
      </c>
      <c r="C561" s="1" t="s">
        <v>951</v>
      </c>
      <c r="D561" s="1" t="s">
        <v>951</v>
      </c>
      <c r="E561" s="5">
        <v>42248</v>
      </c>
      <c r="F561" s="1" t="s">
        <v>212</v>
      </c>
      <c r="G561" s="1" t="s">
        <v>895</v>
      </c>
      <c r="I561" t="s">
        <v>952</v>
      </c>
      <c r="K561" s="13">
        <f t="shared" si="24"/>
        <v>2015</v>
      </c>
      <c r="L561" s="13">
        <f t="shared" si="25"/>
        <v>9</v>
      </c>
      <c r="M561" s="13">
        <f t="shared" si="26"/>
        <v>1</v>
      </c>
      <c r="N561" s="14">
        <v>2021</v>
      </c>
    </row>
    <row r="562" spans="1:14" x14ac:dyDescent="0.3">
      <c r="A562" t="s">
        <v>950</v>
      </c>
      <c r="B562" s="1" t="s">
        <v>951</v>
      </c>
      <c r="C562" s="1" t="s">
        <v>951</v>
      </c>
      <c r="D562" s="1" t="s">
        <v>951</v>
      </c>
      <c r="E562" s="5">
        <v>42248</v>
      </c>
      <c r="F562" s="1" t="s">
        <v>213</v>
      </c>
      <c r="G562" s="1" t="s">
        <v>895</v>
      </c>
      <c r="I562" t="s">
        <v>952</v>
      </c>
      <c r="K562" s="13">
        <f t="shared" si="24"/>
        <v>2015</v>
      </c>
      <c r="L562" s="13">
        <f t="shared" si="25"/>
        <v>9</v>
      </c>
      <c r="M562" s="13">
        <f t="shared" si="26"/>
        <v>1</v>
      </c>
      <c r="N562" s="14">
        <v>2021</v>
      </c>
    </row>
    <row r="563" spans="1:14" x14ac:dyDescent="0.3">
      <c r="A563" t="s">
        <v>950</v>
      </c>
      <c r="B563" s="1" t="s">
        <v>951</v>
      </c>
      <c r="C563" s="1" t="s">
        <v>951</v>
      </c>
      <c r="D563" s="1" t="s">
        <v>951</v>
      </c>
      <c r="E563" s="5" t="s">
        <v>1</v>
      </c>
      <c r="F563" s="1" t="s">
        <v>217</v>
      </c>
      <c r="G563" s="1" t="s">
        <v>895</v>
      </c>
      <c r="K563" s="13" t="str">
        <f t="shared" si="24"/>
        <v>NA</v>
      </c>
      <c r="L563" s="13" t="str">
        <f t="shared" si="25"/>
        <v>NA</v>
      </c>
      <c r="M563" s="13" t="str">
        <f t="shared" si="26"/>
        <v>NA</v>
      </c>
      <c r="N563" s="14">
        <v>2021</v>
      </c>
    </row>
    <row r="564" spans="1:14" x14ac:dyDescent="0.3">
      <c r="A564" t="s">
        <v>953</v>
      </c>
      <c r="B564" s="1" t="s">
        <v>954</v>
      </c>
      <c r="C564" s="1" t="s">
        <v>954</v>
      </c>
      <c r="D564" s="1" t="s">
        <v>954</v>
      </c>
      <c r="E564" s="5">
        <v>44197</v>
      </c>
      <c r="F564" s="1" t="s">
        <v>212</v>
      </c>
      <c r="G564" s="1" t="s">
        <v>895</v>
      </c>
      <c r="I564" t="s">
        <v>955</v>
      </c>
      <c r="K564" s="13">
        <f t="shared" si="24"/>
        <v>2021</v>
      </c>
      <c r="L564" s="13">
        <f t="shared" si="25"/>
        <v>1</v>
      </c>
      <c r="M564" s="13">
        <f t="shared" si="26"/>
        <v>1</v>
      </c>
      <c r="N564" s="14">
        <v>2021</v>
      </c>
    </row>
    <row r="565" spans="1:14" x14ac:dyDescent="0.3">
      <c r="A565" t="s">
        <v>953</v>
      </c>
      <c r="B565" s="1" t="s">
        <v>954</v>
      </c>
      <c r="C565" s="1" t="s">
        <v>954</v>
      </c>
      <c r="D565" s="1" t="s">
        <v>951</v>
      </c>
      <c r="E565" s="5">
        <v>42248</v>
      </c>
      <c r="F565" s="1" t="s">
        <v>213</v>
      </c>
      <c r="G565" s="1" t="s">
        <v>895</v>
      </c>
      <c r="I565" t="s">
        <v>952</v>
      </c>
      <c r="J565" t="s">
        <v>956</v>
      </c>
      <c r="K565" s="13">
        <f t="shared" si="24"/>
        <v>2015</v>
      </c>
      <c r="L565" s="13">
        <f t="shared" si="25"/>
        <v>9</v>
      </c>
      <c r="M565" s="13">
        <f t="shared" si="26"/>
        <v>1</v>
      </c>
      <c r="N565" s="14">
        <v>2021</v>
      </c>
    </row>
    <row r="566" spans="1:14" x14ac:dyDescent="0.3">
      <c r="A566" t="s">
        <v>953</v>
      </c>
      <c r="B566" s="1" t="s">
        <v>954</v>
      </c>
      <c r="C566" s="1" t="s">
        <v>954</v>
      </c>
      <c r="D566" s="1" t="s">
        <v>954</v>
      </c>
      <c r="E566" s="5" t="s">
        <v>1</v>
      </c>
      <c r="F566" s="1" t="s">
        <v>217</v>
      </c>
      <c r="G566" s="1" t="s">
        <v>895</v>
      </c>
      <c r="K566" s="13" t="str">
        <f t="shared" si="24"/>
        <v>NA</v>
      </c>
      <c r="L566" s="13" t="str">
        <f t="shared" si="25"/>
        <v>NA</v>
      </c>
      <c r="M566" s="13" t="str">
        <f t="shared" si="26"/>
        <v>NA</v>
      </c>
      <c r="N566" s="14">
        <v>2021</v>
      </c>
    </row>
    <row r="567" spans="1:14" x14ac:dyDescent="0.3">
      <c r="A567" t="s">
        <v>957</v>
      </c>
      <c r="B567" s="1" t="s">
        <v>958</v>
      </c>
      <c r="C567" s="1" t="s">
        <v>958</v>
      </c>
      <c r="D567" s="1" t="s">
        <v>958</v>
      </c>
      <c r="E567" s="5">
        <v>44197</v>
      </c>
      <c r="F567" s="1" t="s">
        <v>212</v>
      </c>
      <c r="G567" s="1" t="s">
        <v>895</v>
      </c>
      <c r="I567" t="s">
        <v>959</v>
      </c>
      <c r="K567" s="13">
        <f t="shared" si="24"/>
        <v>2021</v>
      </c>
      <c r="L567" s="13">
        <f t="shared" si="25"/>
        <v>1</v>
      </c>
      <c r="M567" s="13">
        <f t="shared" si="26"/>
        <v>1</v>
      </c>
      <c r="N567" s="14">
        <v>2021</v>
      </c>
    </row>
    <row r="568" spans="1:14" x14ac:dyDescent="0.3">
      <c r="A568" t="s">
        <v>957</v>
      </c>
      <c r="B568" s="1" t="s">
        <v>958</v>
      </c>
      <c r="C568" s="1" t="s">
        <v>958</v>
      </c>
      <c r="D568" s="1" t="s">
        <v>958</v>
      </c>
      <c r="E568" s="5">
        <v>44197</v>
      </c>
      <c r="F568" s="1" t="s">
        <v>213</v>
      </c>
      <c r="G568" s="1" t="s">
        <v>895</v>
      </c>
      <c r="I568" t="s">
        <v>959</v>
      </c>
      <c r="K568" s="13">
        <f t="shared" si="24"/>
        <v>2021</v>
      </c>
      <c r="L568" s="13">
        <f t="shared" si="25"/>
        <v>1</v>
      </c>
      <c r="M568" s="13">
        <f t="shared" si="26"/>
        <v>1</v>
      </c>
      <c r="N568" s="14">
        <v>2021</v>
      </c>
    </row>
    <row r="569" spans="1:14" x14ac:dyDescent="0.3">
      <c r="A569" t="s">
        <v>957</v>
      </c>
      <c r="B569" s="1" t="s">
        <v>958</v>
      </c>
      <c r="C569" s="1" t="s">
        <v>958</v>
      </c>
      <c r="D569" s="1" t="s">
        <v>958</v>
      </c>
      <c r="E569" s="5" t="s">
        <v>1</v>
      </c>
      <c r="F569" s="1" t="s">
        <v>217</v>
      </c>
      <c r="G569" s="1" t="s">
        <v>895</v>
      </c>
      <c r="K569" s="13" t="str">
        <f t="shared" si="24"/>
        <v>NA</v>
      </c>
      <c r="L569" s="13" t="str">
        <f t="shared" si="25"/>
        <v>NA</v>
      </c>
      <c r="M569" s="13" t="str">
        <f t="shared" si="26"/>
        <v>NA</v>
      </c>
      <c r="N569" s="14">
        <v>2021</v>
      </c>
    </row>
    <row r="570" spans="1:14" x14ac:dyDescent="0.3">
      <c r="A570" t="s">
        <v>960</v>
      </c>
      <c r="B570" s="1" t="s">
        <v>961</v>
      </c>
      <c r="C570" s="1" t="s">
        <v>961</v>
      </c>
      <c r="D570" s="1" t="s">
        <v>961</v>
      </c>
      <c r="E570" s="5">
        <v>41275</v>
      </c>
      <c r="F570" s="1" t="s">
        <v>212</v>
      </c>
      <c r="G570" s="1" t="s">
        <v>895</v>
      </c>
      <c r="I570" t="s">
        <v>962</v>
      </c>
      <c r="K570" s="13">
        <f t="shared" si="24"/>
        <v>2013</v>
      </c>
      <c r="L570" s="13">
        <f t="shared" si="25"/>
        <v>1</v>
      </c>
      <c r="M570" s="13">
        <f t="shared" si="26"/>
        <v>1</v>
      </c>
      <c r="N570" s="14">
        <v>2021</v>
      </c>
    </row>
    <row r="571" spans="1:14" x14ac:dyDescent="0.3">
      <c r="A571" t="s">
        <v>960</v>
      </c>
      <c r="B571" s="1" t="s">
        <v>961</v>
      </c>
      <c r="C571" s="1" t="s">
        <v>961</v>
      </c>
      <c r="D571" s="1" t="s">
        <v>898</v>
      </c>
      <c r="E571" s="5">
        <v>41275</v>
      </c>
      <c r="F571" s="1" t="s">
        <v>561</v>
      </c>
      <c r="G571" s="1" t="s">
        <v>895</v>
      </c>
      <c r="H571" s="1" t="s">
        <v>894</v>
      </c>
      <c r="J571" t="s">
        <v>963</v>
      </c>
      <c r="K571" s="13">
        <f t="shared" si="24"/>
        <v>2013</v>
      </c>
      <c r="L571" s="13">
        <f t="shared" si="25"/>
        <v>1</v>
      </c>
      <c r="M571" s="13">
        <f t="shared" si="26"/>
        <v>1</v>
      </c>
      <c r="N571" s="14">
        <v>2021</v>
      </c>
    </row>
    <row r="572" spans="1:14" x14ac:dyDescent="0.3">
      <c r="A572" t="s">
        <v>960</v>
      </c>
      <c r="B572" s="1" t="s">
        <v>961</v>
      </c>
      <c r="C572" s="1" t="s">
        <v>961</v>
      </c>
      <c r="D572" s="1" t="s">
        <v>961</v>
      </c>
      <c r="E572" s="5" t="s">
        <v>1</v>
      </c>
      <c r="F572" s="1" t="s">
        <v>217</v>
      </c>
      <c r="G572" s="1" t="s">
        <v>895</v>
      </c>
      <c r="K572" s="13" t="str">
        <f t="shared" si="24"/>
        <v>NA</v>
      </c>
      <c r="L572" s="13" t="str">
        <f t="shared" si="25"/>
        <v>NA</v>
      </c>
      <c r="M572" s="13" t="str">
        <f t="shared" si="26"/>
        <v>NA</v>
      </c>
      <c r="N572" s="14">
        <v>2021</v>
      </c>
    </row>
    <row r="573" spans="1:14" x14ac:dyDescent="0.3">
      <c r="A573" t="s">
        <v>964</v>
      </c>
      <c r="B573" s="1" t="s">
        <v>965</v>
      </c>
      <c r="C573" s="1" t="s">
        <v>965</v>
      </c>
      <c r="D573" s="1" t="s">
        <v>965</v>
      </c>
      <c r="E573" s="5">
        <v>41275</v>
      </c>
      <c r="F573" s="1" t="s">
        <v>212</v>
      </c>
      <c r="G573" s="1" t="s">
        <v>895</v>
      </c>
      <c r="I573" t="s">
        <v>962</v>
      </c>
      <c r="K573" s="13">
        <f t="shared" si="24"/>
        <v>2013</v>
      </c>
      <c r="L573" s="13">
        <f t="shared" si="25"/>
        <v>1</v>
      </c>
      <c r="M573" s="13">
        <f t="shared" si="26"/>
        <v>1</v>
      </c>
      <c r="N573" s="14">
        <v>2021</v>
      </c>
    </row>
    <row r="574" spans="1:14" x14ac:dyDescent="0.3">
      <c r="A574" t="s">
        <v>964</v>
      </c>
      <c r="B574" s="1" t="s">
        <v>965</v>
      </c>
      <c r="C574" s="1" t="s">
        <v>965</v>
      </c>
      <c r="D574" s="1" t="s">
        <v>965</v>
      </c>
      <c r="E574" s="5" t="s">
        <v>1</v>
      </c>
      <c r="F574" s="1" t="s">
        <v>213</v>
      </c>
      <c r="G574" s="1" t="s">
        <v>895</v>
      </c>
      <c r="K574" s="13" t="str">
        <f t="shared" si="24"/>
        <v>NA</v>
      </c>
      <c r="L574" s="13" t="str">
        <f t="shared" si="25"/>
        <v>NA</v>
      </c>
      <c r="M574" s="13" t="str">
        <f t="shared" si="26"/>
        <v>NA</v>
      </c>
      <c r="N574" s="14">
        <v>2021</v>
      </c>
    </row>
    <row r="575" spans="1:14" x14ac:dyDescent="0.3">
      <c r="A575" t="s">
        <v>964</v>
      </c>
      <c r="B575" s="1" t="s">
        <v>965</v>
      </c>
      <c r="C575" s="1" t="s">
        <v>965</v>
      </c>
      <c r="D575" s="1" t="s">
        <v>965</v>
      </c>
      <c r="E575" s="5" t="s">
        <v>1</v>
      </c>
      <c r="F575" s="1" t="s">
        <v>217</v>
      </c>
      <c r="G575" s="1" t="s">
        <v>895</v>
      </c>
      <c r="K575" s="13" t="str">
        <f t="shared" si="24"/>
        <v>NA</v>
      </c>
      <c r="L575" s="13" t="str">
        <f t="shared" si="25"/>
        <v>NA</v>
      </c>
      <c r="M575" s="13" t="str">
        <f t="shared" si="26"/>
        <v>NA</v>
      </c>
      <c r="N575" s="14">
        <v>2021</v>
      </c>
    </row>
    <row r="576" spans="1:14" x14ac:dyDescent="0.3">
      <c r="A576" t="s">
        <v>966</v>
      </c>
      <c r="B576" s="1" t="s">
        <v>967</v>
      </c>
      <c r="C576" s="1" t="s">
        <v>967</v>
      </c>
      <c r="D576" s="1" t="s">
        <v>967</v>
      </c>
      <c r="E576" s="5">
        <v>40544</v>
      </c>
      <c r="F576" s="1" t="s">
        <v>212</v>
      </c>
      <c r="G576" s="1" t="s">
        <v>895</v>
      </c>
      <c r="I576" t="s">
        <v>968</v>
      </c>
      <c r="K576" s="13">
        <f t="shared" si="24"/>
        <v>2011</v>
      </c>
      <c r="L576" s="13">
        <f t="shared" si="25"/>
        <v>1</v>
      </c>
      <c r="M576" s="13">
        <f t="shared" si="26"/>
        <v>1</v>
      </c>
      <c r="N576" s="14">
        <v>2021</v>
      </c>
    </row>
    <row r="577" spans="1:14" x14ac:dyDescent="0.3">
      <c r="A577" t="s">
        <v>966</v>
      </c>
      <c r="B577" s="1" t="s">
        <v>967</v>
      </c>
      <c r="C577" s="1" t="s">
        <v>967</v>
      </c>
      <c r="D577" s="1" t="s">
        <v>898</v>
      </c>
      <c r="E577" s="5">
        <v>40544</v>
      </c>
      <c r="F577" s="1" t="s">
        <v>561</v>
      </c>
      <c r="G577" s="1" t="s">
        <v>895</v>
      </c>
      <c r="H577" s="1" t="s">
        <v>894</v>
      </c>
      <c r="J577" t="s">
        <v>969</v>
      </c>
      <c r="K577" s="13">
        <f t="shared" si="24"/>
        <v>2011</v>
      </c>
      <c r="L577" s="13">
        <f t="shared" si="25"/>
        <v>1</v>
      </c>
      <c r="M577" s="13">
        <f t="shared" si="26"/>
        <v>1</v>
      </c>
      <c r="N577" s="14">
        <v>2021</v>
      </c>
    </row>
    <row r="578" spans="1:14" x14ac:dyDescent="0.3">
      <c r="A578" t="s">
        <v>966</v>
      </c>
      <c r="B578" s="1" t="s">
        <v>967</v>
      </c>
      <c r="C578" s="1" t="s">
        <v>967</v>
      </c>
      <c r="D578" s="1" t="s">
        <v>967</v>
      </c>
      <c r="E578" s="5" t="s">
        <v>1</v>
      </c>
      <c r="F578" s="1" t="s">
        <v>217</v>
      </c>
      <c r="G578" s="1" t="s">
        <v>895</v>
      </c>
      <c r="K578" s="13" t="str">
        <f t="shared" ref="K578:K641" si="27">IF($E578="NA","NA", YEAR($E578))</f>
        <v>NA</v>
      </c>
      <c r="L578" s="13" t="str">
        <f t="shared" ref="L578:L641" si="28">IF($E578="NA","NA", MONTH($E578))</f>
        <v>NA</v>
      </c>
      <c r="M578" s="13" t="str">
        <f t="shared" ref="M578:M641" si="29">IF($E578="NA","NA", DAY($E578))</f>
        <v>NA</v>
      </c>
      <c r="N578" s="14">
        <v>2021</v>
      </c>
    </row>
    <row r="579" spans="1:14" x14ac:dyDescent="0.3">
      <c r="A579" t="s">
        <v>970</v>
      </c>
      <c r="B579" s="1" t="s">
        <v>971</v>
      </c>
      <c r="C579" s="1" t="s">
        <v>971</v>
      </c>
      <c r="D579" s="1" t="s">
        <v>971</v>
      </c>
      <c r="E579" s="5">
        <v>44197</v>
      </c>
      <c r="F579" s="1" t="s">
        <v>212</v>
      </c>
      <c r="G579" s="1" t="s">
        <v>895</v>
      </c>
      <c r="I579" t="s">
        <v>972</v>
      </c>
      <c r="K579" s="13">
        <f t="shared" si="27"/>
        <v>2021</v>
      </c>
      <c r="L579" s="13">
        <f t="shared" si="28"/>
        <v>1</v>
      </c>
      <c r="M579" s="13">
        <f t="shared" si="29"/>
        <v>1</v>
      </c>
      <c r="N579" s="14">
        <v>2021</v>
      </c>
    </row>
    <row r="580" spans="1:14" x14ac:dyDescent="0.3">
      <c r="A580" t="s">
        <v>970</v>
      </c>
      <c r="B580" s="1" t="s">
        <v>971</v>
      </c>
      <c r="C580" s="1" t="s">
        <v>971</v>
      </c>
      <c r="D580" s="1" t="s">
        <v>898</v>
      </c>
      <c r="E580" s="5">
        <v>44197</v>
      </c>
      <c r="F580" s="1" t="s">
        <v>561</v>
      </c>
      <c r="G580" s="1" t="s">
        <v>895</v>
      </c>
      <c r="H580" s="1" t="s">
        <v>894</v>
      </c>
      <c r="J580" t="s">
        <v>969</v>
      </c>
      <c r="K580" s="13">
        <f t="shared" si="27"/>
        <v>2021</v>
      </c>
      <c r="L580" s="13">
        <f t="shared" si="28"/>
        <v>1</v>
      </c>
      <c r="M580" s="13">
        <f t="shared" si="29"/>
        <v>1</v>
      </c>
      <c r="N580" s="14">
        <v>2021</v>
      </c>
    </row>
    <row r="581" spans="1:14" x14ac:dyDescent="0.3">
      <c r="A581" t="s">
        <v>970</v>
      </c>
      <c r="B581" s="1" t="s">
        <v>971</v>
      </c>
      <c r="C581" s="1" t="s">
        <v>971</v>
      </c>
      <c r="D581" s="1" t="s">
        <v>971</v>
      </c>
      <c r="E581" s="5" t="s">
        <v>1</v>
      </c>
      <c r="F581" s="1" t="s">
        <v>217</v>
      </c>
      <c r="G581" s="1" t="s">
        <v>895</v>
      </c>
      <c r="K581" s="13" t="str">
        <f t="shared" si="27"/>
        <v>NA</v>
      </c>
      <c r="L581" s="13" t="str">
        <f t="shared" si="28"/>
        <v>NA</v>
      </c>
      <c r="M581" s="13" t="str">
        <f t="shared" si="29"/>
        <v>NA</v>
      </c>
      <c r="N581" s="14">
        <v>2021</v>
      </c>
    </row>
    <row r="582" spans="1:14" x14ac:dyDescent="0.3">
      <c r="A582" t="s">
        <v>973</v>
      </c>
      <c r="B582" s="1" t="s">
        <v>974</v>
      </c>
      <c r="C582" s="1" t="s">
        <v>393</v>
      </c>
      <c r="D582" s="1" t="s">
        <v>974</v>
      </c>
      <c r="E582" s="5">
        <v>44197</v>
      </c>
      <c r="F582" s="1" t="s">
        <v>212</v>
      </c>
      <c r="G582" s="1" t="s">
        <v>895</v>
      </c>
      <c r="I582" t="s">
        <v>975</v>
      </c>
      <c r="K582" s="13">
        <f t="shared" si="27"/>
        <v>2021</v>
      </c>
      <c r="L582" s="13">
        <f t="shared" si="28"/>
        <v>1</v>
      </c>
      <c r="M582" s="13">
        <f t="shared" si="29"/>
        <v>1</v>
      </c>
      <c r="N582" s="14">
        <v>2021</v>
      </c>
    </row>
    <row r="583" spans="1:14" x14ac:dyDescent="0.3">
      <c r="A583" t="s">
        <v>973</v>
      </c>
      <c r="B583" s="1" t="s">
        <v>974</v>
      </c>
      <c r="C583" s="1" t="s">
        <v>393</v>
      </c>
      <c r="D583" s="1" t="s">
        <v>393</v>
      </c>
      <c r="E583" s="5">
        <v>44136</v>
      </c>
      <c r="F583" s="1" t="s">
        <v>213</v>
      </c>
      <c r="G583" s="1" t="s">
        <v>895</v>
      </c>
      <c r="I583" t="s">
        <v>394</v>
      </c>
      <c r="K583" s="13">
        <f t="shared" si="27"/>
        <v>2020</v>
      </c>
      <c r="L583" s="13">
        <f t="shared" si="28"/>
        <v>11</v>
      </c>
      <c r="M583" s="13">
        <f t="shared" si="29"/>
        <v>1</v>
      </c>
      <c r="N583" s="14">
        <v>2021</v>
      </c>
    </row>
    <row r="584" spans="1:14" x14ac:dyDescent="0.3">
      <c r="A584" t="s">
        <v>973</v>
      </c>
      <c r="B584" s="1" t="s">
        <v>974</v>
      </c>
      <c r="C584" s="1" t="s">
        <v>393</v>
      </c>
      <c r="D584" s="1" t="s">
        <v>393</v>
      </c>
      <c r="E584" s="5">
        <v>44136</v>
      </c>
      <c r="F584" s="1" t="s">
        <v>217</v>
      </c>
      <c r="G584" s="1" t="s">
        <v>895</v>
      </c>
      <c r="I584" t="s">
        <v>394</v>
      </c>
      <c r="K584" s="13">
        <f t="shared" si="27"/>
        <v>2020</v>
      </c>
      <c r="L584" s="13">
        <f t="shared" si="28"/>
        <v>11</v>
      </c>
      <c r="M584" s="13">
        <f t="shared" si="29"/>
        <v>1</v>
      </c>
      <c r="N584" s="14">
        <v>2021</v>
      </c>
    </row>
    <row r="585" spans="1:14" x14ac:dyDescent="0.3">
      <c r="A585" t="s">
        <v>973</v>
      </c>
      <c r="B585" s="1" t="s">
        <v>974</v>
      </c>
      <c r="C585" s="1" t="s">
        <v>755</v>
      </c>
      <c r="D585" s="1" t="s">
        <v>974</v>
      </c>
      <c r="E585" s="5">
        <v>44197</v>
      </c>
      <c r="F585" s="1" t="s">
        <v>212</v>
      </c>
      <c r="G585" s="1" t="s">
        <v>895</v>
      </c>
      <c r="I585" t="s">
        <v>975</v>
      </c>
      <c r="K585" s="13">
        <f t="shared" si="27"/>
        <v>2021</v>
      </c>
      <c r="L585" s="13">
        <f t="shared" si="28"/>
        <v>1</v>
      </c>
      <c r="M585" s="13">
        <f t="shared" si="29"/>
        <v>1</v>
      </c>
      <c r="N585" s="14">
        <v>2021</v>
      </c>
    </row>
    <row r="586" spans="1:14" x14ac:dyDescent="0.3">
      <c r="A586" t="s">
        <v>973</v>
      </c>
      <c r="B586" s="1" t="s">
        <v>974</v>
      </c>
      <c r="C586" s="1" t="s">
        <v>755</v>
      </c>
      <c r="D586" s="1" t="s">
        <v>898</v>
      </c>
      <c r="E586" s="5">
        <v>44197</v>
      </c>
      <c r="F586" s="1" t="s">
        <v>561</v>
      </c>
      <c r="G586" s="1" t="s">
        <v>895</v>
      </c>
      <c r="H586" s="1" t="s">
        <v>894</v>
      </c>
      <c r="J586" t="s">
        <v>756</v>
      </c>
      <c r="K586" s="13">
        <f t="shared" si="27"/>
        <v>2021</v>
      </c>
      <c r="L586" s="13">
        <f t="shared" si="28"/>
        <v>1</v>
      </c>
      <c r="M586" s="13">
        <f t="shared" si="29"/>
        <v>1</v>
      </c>
      <c r="N586" s="14">
        <v>2021</v>
      </c>
    </row>
    <row r="587" spans="1:14" x14ac:dyDescent="0.3">
      <c r="A587" t="s">
        <v>973</v>
      </c>
      <c r="B587" s="1" t="s">
        <v>974</v>
      </c>
      <c r="C587" s="1" t="s">
        <v>755</v>
      </c>
      <c r="D587" s="1" t="s">
        <v>974</v>
      </c>
      <c r="E587" s="5" t="s">
        <v>1</v>
      </c>
      <c r="F587" s="1" t="s">
        <v>217</v>
      </c>
      <c r="G587" s="1" t="s">
        <v>895</v>
      </c>
      <c r="K587" s="13" t="str">
        <f t="shared" si="27"/>
        <v>NA</v>
      </c>
      <c r="L587" s="13" t="str">
        <f t="shared" si="28"/>
        <v>NA</v>
      </c>
      <c r="M587" s="13" t="str">
        <f t="shared" si="29"/>
        <v>NA</v>
      </c>
      <c r="N587" s="14">
        <v>2021</v>
      </c>
    </row>
    <row r="588" spans="1:14" x14ac:dyDescent="0.3">
      <c r="A588" t="s">
        <v>976</v>
      </c>
      <c r="B588" s="1" t="s">
        <v>977</v>
      </c>
      <c r="C588" s="1" t="s">
        <v>977</v>
      </c>
      <c r="D588" s="1" t="s">
        <v>977</v>
      </c>
      <c r="E588" s="5">
        <v>43444</v>
      </c>
      <c r="F588" s="1" t="s">
        <v>212</v>
      </c>
      <c r="G588" s="1" t="s">
        <v>895</v>
      </c>
      <c r="I588" t="s">
        <v>978</v>
      </c>
      <c r="K588" s="13">
        <f t="shared" si="27"/>
        <v>2018</v>
      </c>
      <c r="L588" s="13">
        <f t="shared" si="28"/>
        <v>12</v>
      </c>
      <c r="M588" s="13">
        <f t="shared" si="29"/>
        <v>10</v>
      </c>
      <c r="N588" s="14">
        <v>2021</v>
      </c>
    </row>
    <row r="589" spans="1:14" x14ac:dyDescent="0.3">
      <c r="A589" t="s">
        <v>976</v>
      </c>
      <c r="B589" s="1" t="s">
        <v>977</v>
      </c>
      <c r="C589" s="1" t="s">
        <v>977</v>
      </c>
      <c r="D589" s="1" t="s">
        <v>977</v>
      </c>
      <c r="E589" s="5">
        <v>43444</v>
      </c>
      <c r="F589" s="1" t="s">
        <v>213</v>
      </c>
      <c r="G589" s="1" t="s">
        <v>895</v>
      </c>
      <c r="I589" t="s">
        <v>978</v>
      </c>
      <c r="K589" s="13">
        <f t="shared" si="27"/>
        <v>2018</v>
      </c>
      <c r="L589" s="13">
        <f t="shared" si="28"/>
        <v>12</v>
      </c>
      <c r="M589" s="13">
        <f t="shared" si="29"/>
        <v>10</v>
      </c>
      <c r="N589" s="14">
        <v>2021</v>
      </c>
    </row>
    <row r="590" spans="1:14" x14ac:dyDescent="0.3">
      <c r="A590" t="s">
        <v>976</v>
      </c>
      <c r="B590" s="1" t="s">
        <v>977</v>
      </c>
      <c r="C590" s="1" t="s">
        <v>977</v>
      </c>
      <c r="D590" s="1" t="s">
        <v>977</v>
      </c>
      <c r="E590" s="5" t="s">
        <v>1</v>
      </c>
      <c r="F590" s="1" t="s">
        <v>217</v>
      </c>
      <c r="G590" s="1" t="s">
        <v>895</v>
      </c>
      <c r="K590" s="13" t="str">
        <f t="shared" si="27"/>
        <v>NA</v>
      </c>
      <c r="L590" s="13" t="str">
        <f t="shared" si="28"/>
        <v>NA</v>
      </c>
      <c r="M590" s="13" t="str">
        <f t="shared" si="29"/>
        <v>NA</v>
      </c>
      <c r="N590" s="14">
        <v>2021</v>
      </c>
    </row>
    <row r="591" spans="1:14" x14ac:dyDescent="0.3">
      <c r="A591" t="s">
        <v>979</v>
      </c>
      <c r="B591" s="1" t="s">
        <v>989</v>
      </c>
      <c r="C591" s="1" t="s">
        <v>989</v>
      </c>
      <c r="D591" s="1" t="s">
        <v>989</v>
      </c>
      <c r="E591" s="5">
        <v>43363</v>
      </c>
      <c r="F591" s="1" t="s">
        <v>212</v>
      </c>
      <c r="G591" s="1" t="s">
        <v>895</v>
      </c>
      <c r="I591" t="s">
        <v>980</v>
      </c>
      <c r="K591" s="13">
        <f t="shared" si="27"/>
        <v>2018</v>
      </c>
      <c r="L591" s="13">
        <f t="shared" si="28"/>
        <v>9</v>
      </c>
      <c r="M591" s="13">
        <f t="shared" si="29"/>
        <v>20</v>
      </c>
      <c r="N591" s="14">
        <v>2021</v>
      </c>
    </row>
    <row r="592" spans="1:14" x14ac:dyDescent="0.3">
      <c r="A592" t="s">
        <v>979</v>
      </c>
      <c r="B592" s="1" t="s">
        <v>989</v>
      </c>
      <c r="C592" s="1" t="s">
        <v>989</v>
      </c>
      <c r="D592" s="1" t="s">
        <v>989</v>
      </c>
      <c r="E592" s="5">
        <v>41963</v>
      </c>
      <c r="F592" s="1" t="s">
        <v>213</v>
      </c>
      <c r="G592" s="1" t="s">
        <v>895</v>
      </c>
      <c r="I592" t="s">
        <v>980</v>
      </c>
      <c r="K592" s="13">
        <f t="shared" si="27"/>
        <v>2014</v>
      </c>
      <c r="L592" s="13">
        <f t="shared" si="28"/>
        <v>11</v>
      </c>
      <c r="M592" s="13">
        <f t="shared" si="29"/>
        <v>20</v>
      </c>
      <c r="N592" s="14">
        <v>2021</v>
      </c>
    </row>
    <row r="593" spans="1:14" x14ac:dyDescent="0.3">
      <c r="A593" t="s">
        <v>979</v>
      </c>
      <c r="B593" s="1" t="s">
        <v>989</v>
      </c>
      <c r="C593" s="1" t="s">
        <v>989</v>
      </c>
      <c r="D593" s="1" t="s">
        <v>989</v>
      </c>
      <c r="E593" s="5" t="s">
        <v>1</v>
      </c>
      <c r="F593" s="1" t="s">
        <v>217</v>
      </c>
      <c r="G593" s="1" t="s">
        <v>895</v>
      </c>
      <c r="K593" s="13" t="str">
        <f t="shared" si="27"/>
        <v>NA</v>
      </c>
      <c r="L593" s="13" t="str">
        <f t="shared" si="28"/>
        <v>NA</v>
      </c>
      <c r="M593" s="13" t="str">
        <f t="shared" si="29"/>
        <v>NA</v>
      </c>
      <c r="N593" s="14">
        <v>2021</v>
      </c>
    </row>
    <row r="594" spans="1:14" x14ac:dyDescent="0.3">
      <c r="A594" t="s">
        <v>981</v>
      </c>
      <c r="B594" s="1" t="s">
        <v>990</v>
      </c>
      <c r="C594" s="1" t="s">
        <v>990</v>
      </c>
      <c r="D594" s="1" t="s">
        <v>990</v>
      </c>
      <c r="E594" s="5">
        <v>43466</v>
      </c>
      <c r="F594" s="1" t="s">
        <v>212</v>
      </c>
      <c r="G594" s="1" t="s">
        <v>895</v>
      </c>
      <c r="I594" t="s">
        <v>982</v>
      </c>
      <c r="K594" s="13">
        <f t="shared" si="27"/>
        <v>2019</v>
      </c>
      <c r="L594" s="13">
        <f t="shared" si="28"/>
        <v>1</v>
      </c>
      <c r="M594" s="13">
        <f t="shared" si="29"/>
        <v>1</v>
      </c>
      <c r="N594" s="14">
        <v>2021</v>
      </c>
    </row>
    <row r="595" spans="1:14" x14ac:dyDescent="0.3">
      <c r="A595" t="s">
        <v>981</v>
      </c>
      <c r="B595" s="1" t="s">
        <v>990</v>
      </c>
      <c r="C595" s="1" t="s">
        <v>990</v>
      </c>
      <c r="D595" s="1" t="s">
        <v>990</v>
      </c>
      <c r="E595" s="5">
        <v>43466</v>
      </c>
      <c r="F595" s="1" t="s">
        <v>213</v>
      </c>
      <c r="G595" s="1" t="s">
        <v>895</v>
      </c>
      <c r="I595" t="s">
        <v>982</v>
      </c>
      <c r="K595" s="13">
        <f t="shared" si="27"/>
        <v>2019</v>
      </c>
      <c r="L595" s="13">
        <f t="shared" si="28"/>
        <v>1</v>
      </c>
      <c r="M595" s="13">
        <f t="shared" si="29"/>
        <v>1</v>
      </c>
      <c r="N595" s="14">
        <v>2021</v>
      </c>
    </row>
    <row r="596" spans="1:14" x14ac:dyDescent="0.3">
      <c r="A596" t="s">
        <v>981</v>
      </c>
      <c r="B596" s="1" t="s">
        <v>990</v>
      </c>
      <c r="C596" s="1" t="s">
        <v>990</v>
      </c>
      <c r="D596" s="1" t="s">
        <v>990</v>
      </c>
      <c r="E596" s="5" t="s">
        <v>1</v>
      </c>
      <c r="F596" s="1" t="s">
        <v>217</v>
      </c>
      <c r="G596" s="1" t="s">
        <v>895</v>
      </c>
      <c r="K596" s="13" t="str">
        <f t="shared" si="27"/>
        <v>NA</v>
      </c>
      <c r="L596" s="13" t="str">
        <f t="shared" si="28"/>
        <v>NA</v>
      </c>
      <c r="M596" s="13" t="str">
        <f t="shared" si="29"/>
        <v>NA</v>
      </c>
      <c r="N596" s="14">
        <v>2021</v>
      </c>
    </row>
    <row r="597" spans="1:14" x14ac:dyDescent="0.3">
      <c r="A597" t="s">
        <v>983</v>
      </c>
      <c r="B597" s="1" t="s">
        <v>991</v>
      </c>
      <c r="C597" s="1" t="s">
        <v>991</v>
      </c>
      <c r="D597" s="1" t="s">
        <v>991</v>
      </c>
      <c r="E597" s="5">
        <v>44124</v>
      </c>
      <c r="F597" s="1" t="s">
        <v>212</v>
      </c>
      <c r="G597" s="1" t="s">
        <v>895</v>
      </c>
      <c r="I597" t="s">
        <v>984</v>
      </c>
      <c r="K597" s="13">
        <f t="shared" si="27"/>
        <v>2020</v>
      </c>
      <c r="L597" s="13">
        <f t="shared" si="28"/>
        <v>10</v>
      </c>
      <c r="M597" s="13">
        <f t="shared" si="29"/>
        <v>20</v>
      </c>
      <c r="N597" s="14">
        <v>2021</v>
      </c>
    </row>
    <row r="598" spans="1:14" x14ac:dyDescent="0.3">
      <c r="A598" t="s">
        <v>983</v>
      </c>
      <c r="B598" s="1" t="s">
        <v>991</v>
      </c>
      <c r="C598" s="1" t="s">
        <v>991</v>
      </c>
      <c r="D598" s="1" t="s">
        <v>991</v>
      </c>
      <c r="E598" s="5">
        <v>44124</v>
      </c>
      <c r="F598" s="1" t="s">
        <v>213</v>
      </c>
      <c r="G598" s="1" t="s">
        <v>895</v>
      </c>
      <c r="I598" t="s">
        <v>984</v>
      </c>
      <c r="K598" s="13">
        <f t="shared" si="27"/>
        <v>2020</v>
      </c>
      <c r="L598" s="13">
        <f t="shared" si="28"/>
        <v>10</v>
      </c>
      <c r="M598" s="13">
        <f t="shared" si="29"/>
        <v>20</v>
      </c>
      <c r="N598" s="14">
        <v>2021</v>
      </c>
    </row>
    <row r="599" spans="1:14" x14ac:dyDescent="0.3">
      <c r="A599" t="s">
        <v>983</v>
      </c>
      <c r="B599" s="1" t="s">
        <v>991</v>
      </c>
      <c r="C599" s="1" t="s">
        <v>991</v>
      </c>
      <c r="D599" s="1" t="s">
        <v>991</v>
      </c>
      <c r="E599" s="5" t="s">
        <v>1</v>
      </c>
      <c r="F599" s="1" t="s">
        <v>217</v>
      </c>
      <c r="G599" s="1" t="s">
        <v>895</v>
      </c>
      <c r="K599" s="13" t="str">
        <f t="shared" si="27"/>
        <v>NA</v>
      </c>
      <c r="L599" s="13" t="str">
        <f t="shared" si="28"/>
        <v>NA</v>
      </c>
      <c r="M599" s="13" t="str">
        <f t="shared" si="29"/>
        <v>NA</v>
      </c>
      <c r="N599" s="14">
        <v>2021</v>
      </c>
    </row>
    <row r="600" spans="1:14" x14ac:dyDescent="0.3">
      <c r="A600" t="s">
        <v>985</v>
      </c>
      <c r="B600" s="1" t="s">
        <v>992</v>
      </c>
      <c r="C600" s="1" t="s">
        <v>992</v>
      </c>
      <c r="D600" s="1" t="s">
        <v>992</v>
      </c>
      <c r="E600" s="5">
        <v>42887</v>
      </c>
      <c r="F600" s="1" t="s">
        <v>212</v>
      </c>
      <c r="G600" s="1" t="s">
        <v>895</v>
      </c>
      <c r="I600" t="s">
        <v>986</v>
      </c>
      <c r="K600" s="13">
        <f t="shared" si="27"/>
        <v>2017</v>
      </c>
      <c r="L600" s="13">
        <f t="shared" si="28"/>
        <v>6</v>
      </c>
      <c r="M600" s="13">
        <f t="shared" si="29"/>
        <v>1</v>
      </c>
      <c r="N600" s="14">
        <v>2021</v>
      </c>
    </row>
    <row r="601" spans="1:14" x14ac:dyDescent="0.3">
      <c r="A601" t="s">
        <v>985</v>
      </c>
      <c r="B601" s="1" t="s">
        <v>992</v>
      </c>
      <c r="C601" s="1" t="s">
        <v>992</v>
      </c>
      <c r="D601" s="1" t="s">
        <v>992</v>
      </c>
      <c r="E601" s="5">
        <v>42989</v>
      </c>
      <c r="F601" s="1" t="s">
        <v>213</v>
      </c>
      <c r="G601" s="1" t="s">
        <v>895</v>
      </c>
      <c r="I601" t="s">
        <v>986</v>
      </c>
      <c r="K601" s="13">
        <f t="shared" si="27"/>
        <v>2017</v>
      </c>
      <c r="L601" s="13">
        <f t="shared" si="28"/>
        <v>9</v>
      </c>
      <c r="M601" s="13">
        <f t="shared" si="29"/>
        <v>11</v>
      </c>
      <c r="N601" s="14">
        <v>2021</v>
      </c>
    </row>
    <row r="602" spans="1:14" x14ac:dyDescent="0.3">
      <c r="A602" t="s">
        <v>985</v>
      </c>
      <c r="B602" s="1" t="s">
        <v>992</v>
      </c>
      <c r="C602" s="1" t="s">
        <v>992</v>
      </c>
      <c r="D602" s="1" t="s">
        <v>992</v>
      </c>
      <c r="E602" s="5" t="s">
        <v>1</v>
      </c>
      <c r="F602" s="1" t="s">
        <v>217</v>
      </c>
      <c r="G602" s="1" t="s">
        <v>895</v>
      </c>
      <c r="K602" s="13" t="str">
        <f t="shared" si="27"/>
        <v>NA</v>
      </c>
      <c r="L602" s="13" t="str">
        <f t="shared" si="28"/>
        <v>NA</v>
      </c>
      <c r="M602" s="13" t="str">
        <f t="shared" si="29"/>
        <v>NA</v>
      </c>
      <c r="N602" s="14">
        <v>2021</v>
      </c>
    </row>
    <row r="603" spans="1:14" x14ac:dyDescent="0.3">
      <c r="A603" t="s">
        <v>995</v>
      </c>
      <c r="B603" s="1" t="s">
        <v>993</v>
      </c>
      <c r="C603" s="1" t="s">
        <v>993</v>
      </c>
      <c r="D603" s="1" t="s">
        <v>993</v>
      </c>
      <c r="E603" s="5">
        <v>44256</v>
      </c>
      <c r="F603" s="1" t="s">
        <v>212</v>
      </c>
      <c r="G603" s="1" t="s">
        <v>994</v>
      </c>
      <c r="I603" t="s">
        <v>996</v>
      </c>
      <c r="J603" t="s">
        <v>997</v>
      </c>
      <c r="K603" s="13">
        <f t="shared" si="27"/>
        <v>2021</v>
      </c>
      <c r="L603" s="13">
        <f t="shared" si="28"/>
        <v>3</v>
      </c>
      <c r="M603" s="13">
        <f t="shared" si="29"/>
        <v>1</v>
      </c>
      <c r="N603" s="14">
        <v>2021</v>
      </c>
    </row>
    <row r="604" spans="1:14" x14ac:dyDescent="0.3">
      <c r="A604" t="s">
        <v>995</v>
      </c>
      <c r="B604" s="1" t="s">
        <v>993</v>
      </c>
      <c r="C604" s="1" t="s">
        <v>993</v>
      </c>
      <c r="D604" s="1" t="s">
        <v>993</v>
      </c>
      <c r="E604" s="5">
        <v>44256</v>
      </c>
      <c r="F604" s="1" t="s">
        <v>213</v>
      </c>
      <c r="G604" s="1" t="s">
        <v>994</v>
      </c>
      <c r="I604" t="s">
        <v>996</v>
      </c>
      <c r="J604" t="s">
        <v>997</v>
      </c>
      <c r="K604" s="13">
        <f t="shared" si="27"/>
        <v>2021</v>
      </c>
      <c r="L604" s="13">
        <f t="shared" si="28"/>
        <v>3</v>
      </c>
      <c r="M604" s="13">
        <f t="shared" si="29"/>
        <v>1</v>
      </c>
      <c r="N604" s="14">
        <v>2021</v>
      </c>
    </row>
    <row r="605" spans="1:14" x14ac:dyDescent="0.3">
      <c r="A605" t="s">
        <v>995</v>
      </c>
      <c r="B605" s="1" t="s">
        <v>993</v>
      </c>
      <c r="C605" s="1" t="s">
        <v>993</v>
      </c>
      <c r="D605" s="1" t="s">
        <v>993</v>
      </c>
      <c r="E605" s="5" t="s">
        <v>1</v>
      </c>
      <c r="F605" s="1" t="s">
        <v>217</v>
      </c>
      <c r="G605" s="1" t="s">
        <v>994</v>
      </c>
      <c r="J605" t="s">
        <v>997</v>
      </c>
      <c r="K605" s="13" t="str">
        <f t="shared" si="27"/>
        <v>NA</v>
      </c>
      <c r="L605" s="13" t="str">
        <f t="shared" si="28"/>
        <v>NA</v>
      </c>
      <c r="M605" s="13" t="str">
        <f t="shared" si="29"/>
        <v>NA</v>
      </c>
      <c r="N605" s="14">
        <v>2021</v>
      </c>
    </row>
    <row r="606" spans="1:14" x14ac:dyDescent="0.3">
      <c r="A606" t="s">
        <v>1001</v>
      </c>
      <c r="B606" s="1" t="s">
        <v>1002</v>
      </c>
      <c r="C606" s="1" t="s">
        <v>1002</v>
      </c>
      <c r="D606" s="1" t="s">
        <v>1002</v>
      </c>
      <c r="E606" s="5">
        <v>44105</v>
      </c>
      <c r="F606" s="1" t="s">
        <v>212</v>
      </c>
      <c r="G606" s="1" t="s">
        <v>994</v>
      </c>
      <c r="I606" t="s">
        <v>1003</v>
      </c>
      <c r="K606" s="13">
        <f t="shared" si="27"/>
        <v>2020</v>
      </c>
      <c r="L606" s="13">
        <f t="shared" si="28"/>
        <v>10</v>
      </c>
      <c r="M606" s="13">
        <f t="shared" si="29"/>
        <v>1</v>
      </c>
      <c r="N606" s="14">
        <v>2021</v>
      </c>
    </row>
    <row r="607" spans="1:14" x14ac:dyDescent="0.3">
      <c r="A607" t="s">
        <v>1001</v>
      </c>
      <c r="B607" s="1" t="s">
        <v>1002</v>
      </c>
      <c r="C607" s="1" t="s">
        <v>1002</v>
      </c>
      <c r="D607" s="1" t="s">
        <v>1002</v>
      </c>
      <c r="E607" s="5">
        <v>44105</v>
      </c>
      <c r="F607" s="1" t="s">
        <v>213</v>
      </c>
      <c r="G607" s="1" t="s">
        <v>994</v>
      </c>
      <c r="I607" t="s">
        <v>1003</v>
      </c>
      <c r="K607" s="13">
        <f t="shared" si="27"/>
        <v>2020</v>
      </c>
      <c r="L607" s="13">
        <f t="shared" si="28"/>
        <v>10</v>
      </c>
      <c r="M607" s="13">
        <f t="shared" si="29"/>
        <v>1</v>
      </c>
      <c r="N607" s="14">
        <v>2021</v>
      </c>
    </row>
    <row r="608" spans="1:14" x14ac:dyDescent="0.3">
      <c r="A608" t="s">
        <v>1001</v>
      </c>
      <c r="B608" s="1" t="s">
        <v>1002</v>
      </c>
      <c r="C608" s="1" t="s">
        <v>1002</v>
      </c>
      <c r="D608" s="1" t="s">
        <v>1002</v>
      </c>
      <c r="E608" s="5" t="s">
        <v>1</v>
      </c>
      <c r="F608" s="1" t="s">
        <v>217</v>
      </c>
      <c r="G608" s="1" t="s">
        <v>994</v>
      </c>
      <c r="K608" s="13" t="str">
        <f t="shared" si="27"/>
        <v>NA</v>
      </c>
      <c r="L608" s="13" t="str">
        <f t="shared" si="28"/>
        <v>NA</v>
      </c>
      <c r="M608" s="13" t="str">
        <f t="shared" si="29"/>
        <v>NA</v>
      </c>
      <c r="N608" s="14">
        <v>2021</v>
      </c>
    </row>
    <row r="609" spans="1:14" x14ac:dyDescent="0.3">
      <c r="A609" t="s">
        <v>3103</v>
      </c>
      <c r="B609" s="1" t="s">
        <v>3104</v>
      </c>
      <c r="C609" s="1" t="s">
        <v>3104</v>
      </c>
      <c r="D609" s="1" t="s">
        <v>3104</v>
      </c>
      <c r="E609" s="5">
        <v>43739</v>
      </c>
      <c r="F609" s="1" t="s">
        <v>212</v>
      </c>
      <c r="G609" s="1" t="s">
        <v>895</v>
      </c>
      <c r="H609" s="1"/>
      <c r="I609" t="s">
        <v>3117</v>
      </c>
      <c r="K609" s="13">
        <f t="shared" si="27"/>
        <v>2019</v>
      </c>
      <c r="L609" s="13">
        <f t="shared" si="28"/>
        <v>10</v>
      </c>
      <c r="M609" s="13">
        <f t="shared" si="29"/>
        <v>1</v>
      </c>
      <c r="N609" s="14">
        <v>2021</v>
      </c>
    </row>
    <row r="610" spans="1:14" x14ac:dyDescent="0.3">
      <c r="A610" t="s">
        <v>3103</v>
      </c>
      <c r="B610" s="1" t="s">
        <v>3104</v>
      </c>
      <c r="C610" s="1" t="s">
        <v>3104</v>
      </c>
      <c r="D610" s="1" t="s">
        <v>3104</v>
      </c>
      <c r="E610" s="5">
        <v>43739</v>
      </c>
      <c r="F610" s="1" t="s">
        <v>213</v>
      </c>
      <c r="G610" s="1" t="s">
        <v>895</v>
      </c>
      <c r="I610" t="s">
        <v>3117</v>
      </c>
      <c r="K610" s="13">
        <f t="shared" si="27"/>
        <v>2019</v>
      </c>
      <c r="L610" s="13">
        <f t="shared" si="28"/>
        <v>10</v>
      </c>
      <c r="M610" s="13">
        <f t="shared" si="29"/>
        <v>1</v>
      </c>
      <c r="N610" s="14">
        <v>2021</v>
      </c>
    </row>
    <row r="611" spans="1:14" x14ac:dyDescent="0.3">
      <c r="A611" t="s">
        <v>3103</v>
      </c>
      <c r="B611" s="1" t="s">
        <v>3104</v>
      </c>
      <c r="C611" s="1" t="s">
        <v>3104</v>
      </c>
      <c r="D611" s="1" t="s">
        <v>3104</v>
      </c>
      <c r="E611" s="5" t="s">
        <v>1</v>
      </c>
      <c r="F611" s="1" t="s">
        <v>217</v>
      </c>
      <c r="G611" s="1" t="s">
        <v>895</v>
      </c>
      <c r="K611" s="13" t="str">
        <f t="shared" si="27"/>
        <v>NA</v>
      </c>
      <c r="L611" s="13" t="str">
        <f t="shared" si="28"/>
        <v>NA</v>
      </c>
      <c r="M611" s="13" t="str">
        <f t="shared" si="29"/>
        <v>NA</v>
      </c>
      <c r="N611" s="14">
        <v>2021</v>
      </c>
    </row>
    <row r="612" spans="1:14" x14ac:dyDescent="0.3">
      <c r="A612" t="s">
        <v>3106</v>
      </c>
      <c r="B612" s="1" t="s">
        <v>3107</v>
      </c>
      <c r="C612" s="1" t="s">
        <v>3107</v>
      </c>
      <c r="D612" s="1" t="s">
        <v>3107</v>
      </c>
      <c r="E612" s="5">
        <v>44197</v>
      </c>
      <c r="F612" s="1" t="s">
        <v>212</v>
      </c>
      <c r="G612" s="1" t="s">
        <v>895</v>
      </c>
      <c r="I612" t="s">
        <v>3108</v>
      </c>
      <c r="K612" s="13">
        <f t="shared" si="27"/>
        <v>2021</v>
      </c>
      <c r="L612" s="13">
        <f t="shared" si="28"/>
        <v>1</v>
      </c>
      <c r="M612" s="13">
        <f t="shared" si="29"/>
        <v>1</v>
      </c>
      <c r="N612" s="14">
        <v>2021</v>
      </c>
    </row>
    <row r="613" spans="1:14" x14ac:dyDescent="0.3">
      <c r="A613" t="s">
        <v>3106</v>
      </c>
      <c r="B613" s="1" t="s">
        <v>3107</v>
      </c>
      <c r="C613" s="1" t="s">
        <v>3107</v>
      </c>
      <c r="D613" s="1" t="s">
        <v>3107</v>
      </c>
      <c r="E613" s="5">
        <v>44197</v>
      </c>
      <c r="F613" s="1" t="s">
        <v>213</v>
      </c>
      <c r="G613" s="1" t="s">
        <v>895</v>
      </c>
      <c r="I613" t="s">
        <v>3108</v>
      </c>
      <c r="K613" s="13">
        <f t="shared" si="27"/>
        <v>2021</v>
      </c>
      <c r="L613" s="13">
        <f t="shared" si="28"/>
        <v>1</v>
      </c>
      <c r="M613" s="13">
        <f t="shared" si="29"/>
        <v>1</v>
      </c>
      <c r="N613" s="14">
        <v>2021</v>
      </c>
    </row>
    <row r="614" spans="1:14" x14ac:dyDescent="0.3">
      <c r="A614" t="s">
        <v>3106</v>
      </c>
      <c r="B614" s="1" t="s">
        <v>3107</v>
      </c>
      <c r="C614" s="1" t="s">
        <v>3107</v>
      </c>
      <c r="D614" s="1" t="s">
        <v>3107</v>
      </c>
      <c r="E614" s="5" t="s">
        <v>1</v>
      </c>
      <c r="F614" s="1" t="s">
        <v>217</v>
      </c>
      <c r="G614" s="1" t="s">
        <v>895</v>
      </c>
      <c r="K614" s="13" t="str">
        <f t="shared" si="27"/>
        <v>NA</v>
      </c>
      <c r="L614" s="13" t="str">
        <f t="shared" si="28"/>
        <v>NA</v>
      </c>
      <c r="M614" s="13" t="str">
        <f t="shared" si="29"/>
        <v>NA</v>
      </c>
      <c r="N614" s="14">
        <v>2021</v>
      </c>
    </row>
    <row r="615" spans="1:14" x14ac:dyDescent="0.3">
      <c r="A615" t="s">
        <v>3110</v>
      </c>
      <c r="B615" s="1" t="s">
        <v>3111</v>
      </c>
      <c r="C615" s="1" t="s">
        <v>3111</v>
      </c>
      <c r="D615" s="1" t="s">
        <v>3111</v>
      </c>
      <c r="E615" s="5">
        <v>42005</v>
      </c>
      <c r="F615" s="1" t="s">
        <v>212</v>
      </c>
      <c r="G615" s="1" t="s">
        <v>895</v>
      </c>
      <c r="I615" t="s">
        <v>3113</v>
      </c>
      <c r="K615" s="13">
        <f t="shared" si="27"/>
        <v>2015</v>
      </c>
      <c r="L615" s="13">
        <f t="shared" si="28"/>
        <v>1</v>
      </c>
      <c r="M615" s="13">
        <f t="shared" si="29"/>
        <v>1</v>
      </c>
      <c r="N615" s="14">
        <v>2021</v>
      </c>
    </row>
    <row r="616" spans="1:14" x14ac:dyDescent="0.3">
      <c r="A616" t="s">
        <v>3110</v>
      </c>
      <c r="B616" s="1" t="s">
        <v>3111</v>
      </c>
      <c r="C616" s="1" t="s">
        <v>3111</v>
      </c>
      <c r="D616" s="1" t="s">
        <v>3111</v>
      </c>
      <c r="E616" s="5">
        <v>42005</v>
      </c>
      <c r="F616" s="1" t="s">
        <v>213</v>
      </c>
      <c r="G616" s="1" t="s">
        <v>895</v>
      </c>
      <c r="I616" t="s">
        <v>3113</v>
      </c>
      <c r="K616" s="13">
        <f t="shared" si="27"/>
        <v>2015</v>
      </c>
      <c r="L616" s="13">
        <f t="shared" si="28"/>
        <v>1</v>
      </c>
      <c r="M616" s="13">
        <f t="shared" si="29"/>
        <v>1</v>
      </c>
      <c r="N616" s="14">
        <v>2021</v>
      </c>
    </row>
    <row r="617" spans="1:14" x14ac:dyDescent="0.3">
      <c r="A617" t="s">
        <v>3110</v>
      </c>
      <c r="B617" s="1" t="s">
        <v>3111</v>
      </c>
      <c r="C617" s="1" t="s">
        <v>3111</v>
      </c>
      <c r="D617" s="1" t="s">
        <v>3111</v>
      </c>
      <c r="E617" s="5" t="s">
        <v>1</v>
      </c>
      <c r="F617" s="1" t="s">
        <v>217</v>
      </c>
      <c r="G617" s="1" t="s">
        <v>895</v>
      </c>
      <c r="K617" s="13" t="str">
        <f t="shared" si="27"/>
        <v>NA</v>
      </c>
      <c r="L617" s="13" t="str">
        <f t="shared" si="28"/>
        <v>NA</v>
      </c>
      <c r="M617" s="13" t="str">
        <f t="shared" si="29"/>
        <v>NA</v>
      </c>
      <c r="N617" s="14">
        <v>2021</v>
      </c>
    </row>
    <row r="618" spans="1:14" x14ac:dyDescent="0.3">
      <c r="A618" t="s">
        <v>3114</v>
      </c>
      <c r="B618" s="1" t="s">
        <v>3115</v>
      </c>
      <c r="C618" s="1" t="s">
        <v>3115</v>
      </c>
      <c r="D618" s="1" t="s">
        <v>3115</v>
      </c>
      <c r="E618" s="5">
        <v>42983</v>
      </c>
      <c r="F618" s="1" t="s">
        <v>212</v>
      </c>
      <c r="G618" s="1" t="s">
        <v>895</v>
      </c>
      <c r="I618" t="s">
        <v>3116</v>
      </c>
      <c r="K618" s="13">
        <f t="shared" si="27"/>
        <v>2017</v>
      </c>
      <c r="L618" s="13">
        <f t="shared" si="28"/>
        <v>9</v>
      </c>
      <c r="M618" s="13">
        <f t="shared" si="29"/>
        <v>5</v>
      </c>
      <c r="N618" s="14">
        <v>2021</v>
      </c>
    </row>
    <row r="619" spans="1:14" x14ac:dyDescent="0.3">
      <c r="A619" t="s">
        <v>3114</v>
      </c>
      <c r="B619" s="1" t="s">
        <v>3115</v>
      </c>
      <c r="C619" s="1" t="s">
        <v>3115</v>
      </c>
      <c r="D619" s="1" t="s">
        <v>3115</v>
      </c>
      <c r="E619" s="5">
        <v>42983</v>
      </c>
      <c r="F619" s="1" t="s">
        <v>213</v>
      </c>
      <c r="G619" s="1" t="s">
        <v>895</v>
      </c>
      <c r="I619" t="s">
        <v>3116</v>
      </c>
      <c r="K619" s="13">
        <f t="shared" si="27"/>
        <v>2017</v>
      </c>
      <c r="L619" s="13">
        <f t="shared" si="28"/>
        <v>9</v>
      </c>
      <c r="M619" s="13">
        <f t="shared" si="29"/>
        <v>5</v>
      </c>
      <c r="N619" s="14">
        <v>2021</v>
      </c>
    </row>
    <row r="620" spans="1:14" x14ac:dyDescent="0.3">
      <c r="A620" t="s">
        <v>3114</v>
      </c>
      <c r="B620" s="1" t="s">
        <v>3115</v>
      </c>
      <c r="C620" s="1" t="s">
        <v>3115</v>
      </c>
      <c r="D620" s="1" t="s">
        <v>3115</v>
      </c>
      <c r="E620" s="5">
        <v>42983</v>
      </c>
      <c r="F620" s="1" t="s">
        <v>217</v>
      </c>
      <c r="G620" s="1" t="s">
        <v>895</v>
      </c>
      <c r="K620" s="13">
        <f t="shared" si="27"/>
        <v>2017</v>
      </c>
      <c r="L620" s="13">
        <f t="shared" si="28"/>
        <v>9</v>
      </c>
      <c r="M620" s="13">
        <f t="shared" si="29"/>
        <v>5</v>
      </c>
      <c r="N620" s="14">
        <v>2021</v>
      </c>
    </row>
    <row r="621" spans="1:14" x14ac:dyDescent="0.3">
      <c r="A621" t="s">
        <v>3118</v>
      </c>
      <c r="B621" s="1" t="s">
        <v>3119</v>
      </c>
      <c r="C621" s="1" t="s">
        <v>3119</v>
      </c>
      <c r="D621" s="1" t="s">
        <v>3119</v>
      </c>
      <c r="E621" s="5">
        <v>43374</v>
      </c>
      <c r="F621" s="1" t="s">
        <v>212</v>
      </c>
      <c r="G621" s="1" t="s">
        <v>895</v>
      </c>
      <c r="I621" t="s">
        <v>3120</v>
      </c>
      <c r="K621" s="13">
        <f t="shared" si="27"/>
        <v>2018</v>
      </c>
      <c r="L621" s="13">
        <f t="shared" si="28"/>
        <v>10</v>
      </c>
      <c r="M621" s="13">
        <f t="shared" si="29"/>
        <v>1</v>
      </c>
      <c r="N621" s="14">
        <v>2021</v>
      </c>
    </row>
    <row r="622" spans="1:14" x14ac:dyDescent="0.3">
      <c r="A622" t="s">
        <v>3118</v>
      </c>
      <c r="B622" s="1" t="s">
        <v>3119</v>
      </c>
      <c r="C622" s="1" t="s">
        <v>3119</v>
      </c>
      <c r="D622" s="1" t="s">
        <v>3119</v>
      </c>
      <c r="E622" s="5">
        <v>43374</v>
      </c>
      <c r="F622" s="1" t="s">
        <v>213</v>
      </c>
      <c r="G622" s="1" t="s">
        <v>895</v>
      </c>
      <c r="I622" t="s">
        <v>3120</v>
      </c>
      <c r="K622" s="13">
        <f t="shared" si="27"/>
        <v>2018</v>
      </c>
      <c r="L622" s="13">
        <f t="shared" si="28"/>
        <v>10</v>
      </c>
      <c r="M622" s="13">
        <f t="shared" si="29"/>
        <v>1</v>
      </c>
      <c r="N622" s="14">
        <v>2021</v>
      </c>
    </row>
    <row r="623" spans="1:14" x14ac:dyDescent="0.3">
      <c r="A623" t="s">
        <v>3118</v>
      </c>
      <c r="B623" s="1" t="s">
        <v>3119</v>
      </c>
      <c r="C623" s="1" t="s">
        <v>3119</v>
      </c>
      <c r="D623" s="1" t="s">
        <v>3119</v>
      </c>
      <c r="E623" s="5" t="s">
        <v>1</v>
      </c>
      <c r="F623" s="1" t="s">
        <v>217</v>
      </c>
      <c r="G623" s="1" t="s">
        <v>895</v>
      </c>
      <c r="K623" s="13" t="str">
        <f t="shared" si="27"/>
        <v>NA</v>
      </c>
      <c r="L623" s="13" t="str">
        <f t="shared" si="28"/>
        <v>NA</v>
      </c>
      <c r="M623" s="13" t="str">
        <f t="shared" si="29"/>
        <v>NA</v>
      </c>
      <c r="N623" s="14">
        <v>2021</v>
      </c>
    </row>
    <row r="624" spans="1:14" x14ac:dyDescent="0.3">
      <c r="A624" t="s">
        <v>3121</v>
      </c>
      <c r="B624" s="1" t="s">
        <v>3122</v>
      </c>
      <c r="C624" s="1" t="s">
        <v>3122</v>
      </c>
      <c r="D624" s="1" t="s">
        <v>3122</v>
      </c>
      <c r="E624" s="5">
        <v>43347</v>
      </c>
      <c r="F624" s="1" t="s">
        <v>212</v>
      </c>
      <c r="G624" s="1" t="s">
        <v>895</v>
      </c>
      <c r="I624" t="s">
        <v>3123</v>
      </c>
      <c r="K624" s="13">
        <f t="shared" si="27"/>
        <v>2018</v>
      </c>
      <c r="L624" s="13">
        <f t="shared" si="28"/>
        <v>9</v>
      </c>
      <c r="M624" s="13">
        <f t="shared" si="29"/>
        <v>4</v>
      </c>
      <c r="N624" s="14">
        <v>2021</v>
      </c>
    </row>
    <row r="625" spans="1:14" x14ac:dyDescent="0.3">
      <c r="A625" t="s">
        <v>3121</v>
      </c>
      <c r="B625" s="1" t="s">
        <v>3122</v>
      </c>
      <c r="C625" s="1" t="s">
        <v>3122</v>
      </c>
      <c r="D625" s="1" t="s">
        <v>3122</v>
      </c>
      <c r="E625" s="5">
        <v>43347</v>
      </c>
      <c r="F625" s="1" t="s">
        <v>213</v>
      </c>
      <c r="G625" s="1" t="s">
        <v>895</v>
      </c>
      <c r="I625" t="s">
        <v>3123</v>
      </c>
      <c r="K625" s="13">
        <f t="shared" si="27"/>
        <v>2018</v>
      </c>
      <c r="L625" s="13">
        <f t="shared" si="28"/>
        <v>9</v>
      </c>
      <c r="M625" s="13">
        <f t="shared" si="29"/>
        <v>4</v>
      </c>
      <c r="N625" s="14">
        <v>2021</v>
      </c>
    </row>
    <row r="626" spans="1:14" x14ac:dyDescent="0.3">
      <c r="A626" t="s">
        <v>3121</v>
      </c>
      <c r="B626" s="1" t="s">
        <v>3122</v>
      </c>
      <c r="C626" s="1" t="s">
        <v>3122</v>
      </c>
      <c r="D626" s="1" t="s">
        <v>3122</v>
      </c>
      <c r="F626" s="1" t="s">
        <v>217</v>
      </c>
      <c r="G626" s="1" t="s">
        <v>895</v>
      </c>
      <c r="K626" s="13">
        <f t="shared" si="27"/>
        <v>1900</v>
      </c>
      <c r="L626" s="13">
        <f t="shared" si="28"/>
        <v>1</v>
      </c>
      <c r="M626" s="13">
        <f t="shared" si="29"/>
        <v>0</v>
      </c>
      <c r="N626" s="14">
        <v>2021</v>
      </c>
    </row>
    <row r="627" spans="1:14" x14ac:dyDescent="0.3">
      <c r="A627" t="s">
        <v>3124</v>
      </c>
      <c r="B627" s="1" t="s">
        <v>3125</v>
      </c>
      <c r="C627" s="1" t="s">
        <v>3125</v>
      </c>
      <c r="D627" s="1" t="s">
        <v>3125</v>
      </c>
      <c r="E627" s="5">
        <v>43774</v>
      </c>
      <c r="F627" s="1" t="s">
        <v>212</v>
      </c>
      <c r="G627" s="1" t="s">
        <v>895</v>
      </c>
      <c r="I627" t="s">
        <v>3127</v>
      </c>
      <c r="K627" s="13">
        <f t="shared" si="27"/>
        <v>2019</v>
      </c>
      <c r="L627" s="13">
        <f t="shared" si="28"/>
        <v>11</v>
      </c>
      <c r="M627" s="13">
        <f t="shared" si="29"/>
        <v>5</v>
      </c>
      <c r="N627" s="14">
        <v>2021</v>
      </c>
    </row>
    <row r="628" spans="1:14" x14ac:dyDescent="0.3">
      <c r="A628" t="s">
        <v>3124</v>
      </c>
      <c r="B628" s="1" t="s">
        <v>3125</v>
      </c>
      <c r="C628" s="1" t="s">
        <v>3125</v>
      </c>
      <c r="D628" s="1" t="s">
        <v>3125</v>
      </c>
      <c r="E628" s="5">
        <v>43774</v>
      </c>
      <c r="F628" s="1" t="s">
        <v>213</v>
      </c>
      <c r="G628" s="1" t="s">
        <v>895</v>
      </c>
      <c r="I628" t="s">
        <v>3127</v>
      </c>
      <c r="K628" s="13">
        <f t="shared" si="27"/>
        <v>2019</v>
      </c>
      <c r="L628" s="13">
        <f t="shared" si="28"/>
        <v>11</v>
      </c>
      <c r="M628" s="13">
        <f t="shared" si="29"/>
        <v>5</v>
      </c>
      <c r="N628" s="14">
        <v>2021</v>
      </c>
    </row>
    <row r="629" spans="1:14" x14ac:dyDescent="0.3">
      <c r="A629" t="s">
        <v>3124</v>
      </c>
      <c r="B629" s="1" t="s">
        <v>3125</v>
      </c>
      <c r="C629" s="1" t="s">
        <v>3125</v>
      </c>
      <c r="D629" s="1" t="s">
        <v>3125</v>
      </c>
      <c r="E629" s="5" t="s">
        <v>1</v>
      </c>
      <c r="F629" s="1" t="s">
        <v>217</v>
      </c>
      <c r="G629" s="1" t="s">
        <v>895</v>
      </c>
      <c r="K629" s="13" t="str">
        <f t="shared" si="27"/>
        <v>NA</v>
      </c>
      <c r="L629" s="13" t="str">
        <f t="shared" si="28"/>
        <v>NA</v>
      </c>
      <c r="M629" s="13" t="str">
        <f t="shared" si="29"/>
        <v>NA</v>
      </c>
      <c r="N629" s="14">
        <v>2021</v>
      </c>
    </row>
    <row r="630" spans="1:14" x14ac:dyDescent="0.3">
      <c r="A630" t="s">
        <v>3128</v>
      </c>
      <c r="B630" s="1" t="s">
        <v>3129</v>
      </c>
      <c r="C630" s="1" t="s">
        <v>3129</v>
      </c>
      <c r="D630" s="1" t="s">
        <v>3129</v>
      </c>
      <c r="E630" s="5">
        <v>44091</v>
      </c>
      <c r="F630" s="1" t="s">
        <v>212</v>
      </c>
      <c r="G630" s="1" t="s">
        <v>895</v>
      </c>
      <c r="I630" t="s">
        <v>3130</v>
      </c>
      <c r="K630" s="13">
        <f t="shared" si="27"/>
        <v>2020</v>
      </c>
      <c r="L630" s="13">
        <f t="shared" si="28"/>
        <v>9</v>
      </c>
      <c r="M630" s="13">
        <f t="shared" si="29"/>
        <v>17</v>
      </c>
      <c r="N630" s="14">
        <v>2021</v>
      </c>
    </row>
    <row r="631" spans="1:14" x14ac:dyDescent="0.3">
      <c r="A631" t="s">
        <v>3128</v>
      </c>
      <c r="B631" s="1" t="s">
        <v>3129</v>
      </c>
      <c r="C631" s="1" t="s">
        <v>3129</v>
      </c>
      <c r="D631" s="1" t="s">
        <v>3129</v>
      </c>
      <c r="E631" s="5">
        <v>43678</v>
      </c>
      <c r="F631" s="1" t="s">
        <v>213</v>
      </c>
      <c r="G631" s="1" t="s">
        <v>895</v>
      </c>
      <c r="I631" t="s">
        <v>3131</v>
      </c>
      <c r="K631" s="13">
        <f t="shared" si="27"/>
        <v>2019</v>
      </c>
      <c r="L631" s="13">
        <f t="shared" si="28"/>
        <v>8</v>
      </c>
      <c r="M631" s="13">
        <f t="shared" si="29"/>
        <v>1</v>
      </c>
      <c r="N631" s="14">
        <v>2021</v>
      </c>
    </row>
    <row r="632" spans="1:14" x14ac:dyDescent="0.3">
      <c r="A632" t="s">
        <v>3128</v>
      </c>
      <c r="B632" s="1" t="s">
        <v>3129</v>
      </c>
      <c r="C632" s="1" t="s">
        <v>3129</v>
      </c>
      <c r="D632" s="1" t="s">
        <v>3129</v>
      </c>
      <c r="E632" s="5" t="s">
        <v>1</v>
      </c>
      <c r="F632" s="1" t="s">
        <v>217</v>
      </c>
      <c r="G632" s="1" t="s">
        <v>895</v>
      </c>
      <c r="K632" s="13" t="str">
        <f t="shared" si="27"/>
        <v>NA</v>
      </c>
      <c r="L632" s="13" t="str">
        <f t="shared" si="28"/>
        <v>NA</v>
      </c>
      <c r="M632" s="13" t="str">
        <f t="shared" si="29"/>
        <v>NA</v>
      </c>
      <c r="N632" s="14">
        <v>2021</v>
      </c>
    </row>
    <row r="633" spans="1:14" x14ac:dyDescent="0.3">
      <c r="A633" t="s">
        <v>3134</v>
      </c>
      <c r="B633" s="1" t="s">
        <v>3135</v>
      </c>
      <c r="C633" s="1" t="s">
        <v>3135</v>
      </c>
      <c r="D633" s="1" t="s">
        <v>3135</v>
      </c>
      <c r="E633" s="5">
        <v>44197</v>
      </c>
      <c r="F633" s="1" t="s">
        <v>212</v>
      </c>
      <c r="G633" s="1" t="s">
        <v>895</v>
      </c>
      <c r="I633" t="s">
        <v>3136</v>
      </c>
      <c r="K633" s="13">
        <f t="shared" si="27"/>
        <v>2021</v>
      </c>
      <c r="L633" s="13">
        <f t="shared" si="28"/>
        <v>1</v>
      </c>
      <c r="M633" s="13">
        <f t="shared" si="29"/>
        <v>1</v>
      </c>
      <c r="N633" s="14">
        <v>2021</v>
      </c>
    </row>
    <row r="634" spans="1:14" x14ac:dyDescent="0.3">
      <c r="A634" t="s">
        <v>3134</v>
      </c>
      <c r="B634" s="1" t="s">
        <v>3135</v>
      </c>
      <c r="C634" s="1" t="s">
        <v>3135</v>
      </c>
      <c r="D634" s="1" t="s">
        <v>3135</v>
      </c>
      <c r="E634" s="5">
        <v>44197</v>
      </c>
      <c r="F634" s="1" t="s">
        <v>213</v>
      </c>
      <c r="G634" s="1" t="s">
        <v>895</v>
      </c>
      <c r="I634" t="s">
        <v>3136</v>
      </c>
      <c r="K634" s="13">
        <f t="shared" si="27"/>
        <v>2021</v>
      </c>
      <c r="L634" s="13">
        <f t="shared" si="28"/>
        <v>1</v>
      </c>
      <c r="M634" s="13">
        <f t="shared" si="29"/>
        <v>1</v>
      </c>
      <c r="N634" s="14">
        <v>2021</v>
      </c>
    </row>
    <row r="635" spans="1:14" x14ac:dyDescent="0.3">
      <c r="A635" t="s">
        <v>3134</v>
      </c>
      <c r="B635" s="1" t="s">
        <v>3135</v>
      </c>
      <c r="C635" s="1" t="s">
        <v>3135</v>
      </c>
      <c r="D635" s="1" t="s">
        <v>3135</v>
      </c>
      <c r="E635" s="5" t="s">
        <v>1</v>
      </c>
      <c r="F635" s="1" t="s">
        <v>217</v>
      </c>
      <c r="G635" s="1" t="s">
        <v>895</v>
      </c>
      <c r="K635" s="13" t="str">
        <f t="shared" si="27"/>
        <v>NA</v>
      </c>
      <c r="L635" s="13" t="str">
        <f t="shared" si="28"/>
        <v>NA</v>
      </c>
      <c r="M635" s="13" t="str">
        <f t="shared" si="29"/>
        <v>NA</v>
      </c>
      <c r="N635" s="14">
        <v>2021</v>
      </c>
    </row>
    <row r="636" spans="1:14" x14ac:dyDescent="0.3">
      <c r="A636" t="s">
        <v>3137</v>
      </c>
      <c r="B636" s="1" t="s">
        <v>3138</v>
      </c>
      <c r="C636" s="1" t="s">
        <v>3138</v>
      </c>
      <c r="D636" s="1" t="s">
        <v>3138</v>
      </c>
      <c r="E636" s="5">
        <v>41183</v>
      </c>
      <c r="F636" s="1" t="s">
        <v>212</v>
      </c>
      <c r="G636" s="1" t="s">
        <v>895</v>
      </c>
      <c r="I636" t="s">
        <v>3139</v>
      </c>
      <c r="K636" s="13">
        <f t="shared" si="27"/>
        <v>2012</v>
      </c>
      <c r="L636" s="13">
        <f t="shared" si="28"/>
        <v>10</v>
      </c>
      <c r="M636" s="13">
        <f t="shared" si="29"/>
        <v>1</v>
      </c>
      <c r="N636" s="14">
        <v>2021</v>
      </c>
    </row>
    <row r="637" spans="1:14" x14ac:dyDescent="0.3">
      <c r="A637" t="s">
        <v>3137</v>
      </c>
      <c r="B637" s="1" t="s">
        <v>3138</v>
      </c>
      <c r="C637" s="1" t="s">
        <v>3138</v>
      </c>
      <c r="D637" s="1" t="s">
        <v>3138</v>
      </c>
      <c r="E637" s="5">
        <v>41183</v>
      </c>
      <c r="F637" s="1" t="s">
        <v>213</v>
      </c>
      <c r="G637" s="1" t="s">
        <v>895</v>
      </c>
      <c r="I637" t="s">
        <v>3139</v>
      </c>
      <c r="K637" s="13">
        <f t="shared" si="27"/>
        <v>2012</v>
      </c>
      <c r="L637" s="13">
        <f t="shared" si="28"/>
        <v>10</v>
      </c>
      <c r="M637" s="13">
        <f t="shared" si="29"/>
        <v>1</v>
      </c>
      <c r="N637" s="14">
        <v>2021</v>
      </c>
    </row>
    <row r="638" spans="1:14" x14ac:dyDescent="0.3">
      <c r="A638" t="s">
        <v>3137</v>
      </c>
      <c r="B638" s="1" t="s">
        <v>3138</v>
      </c>
      <c r="C638" s="1" t="s">
        <v>3138</v>
      </c>
      <c r="D638" s="1" t="s">
        <v>3138</v>
      </c>
      <c r="E638" s="5" t="s">
        <v>1</v>
      </c>
      <c r="F638" s="1" t="s">
        <v>217</v>
      </c>
      <c r="G638" s="1" t="s">
        <v>895</v>
      </c>
      <c r="K638" s="13" t="str">
        <f t="shared" si="27"/>
        <v>NA</v>
      </c>
      <c r="L638" s="13" t="str">
        <f t="shared" si="28"/>
        <v>NA</v>
      </c>
      <c r="M638" s="13" t="str">
        <f t="shared" si="29"/>
        <v>NA</v>
      </c>
      <c r="N638" s="14">
        <v>2021</v>
      </c>
    </row>
    <row r="639" spans="1:14" x14ac:dyDescent="0.3">
      <c r="A639" t="s">
        <v>3141</v>
      </c>
      <c r="B639" s="1" t="s">
        <v>3142</v>
      </c>
      <c r="C639" s="1" t="s">
        <v>3142</v>
      </c>
      <c r="D639" s="1" t="s">
        <v>3142</v>
      </c>
      <c r="E639" s="5">
        <v>44197</v>
      </c>
      <c r="F639" s="1" t="s">
        <v>212</v>
      </c>
      <c r="G639" s="1" t="s">
        <v>895</v>
      </c>
      <c r="I639" t="s">
        <v>3143</v>
      </c>
      <c r="K639" s="13">
        <f t="shared" si="27"/>
        <v>2021</v>
      </c>
      <c r="L639" s="13">
        <f t="shared" si="28"/>
        <v>1</v>
      </c>
      <c r="M639" s="13">
        <f t="shared" si="29"/>
        <v>1</v>
      </c>
      <c r="N639" s="14">
        <v>2021</v>
      </c>
    </row>
    <row r="640" spans="1:14" x14ac:dyDescent="0.3">
      <c r="A640" t="s">
        <v>3141</v>
      </c>
      <c r="B640" s="1" t="s">
        <v>3142</v>
      </c>
      <c r="C640" s="1" t="s">
        <v>3142</v>
      </c>
      <c r="D640" s="1" t="s">
        <v>3142</v>
      </c>
      <c r="E640" s="5">
        <v>44197</v>
      </c>
      <c r="F640" s="1" t="s">
        <v>213</v>
      </c>
      <c r="G640" s="1" t="s">
        <v>895</v>
      </c>
      <c r="I640" t="s">
        <v>3143</v>
      </c>
      <c r="K640" s="13">
        <f t="shared" si="27"/>
        <v>2021</v>
      </c>
      <c r="L640" s="13">
        <f t="shared" si="28"/>
        <v>1</v>
      </c>
      <c r="M640" s="13">
        <f t="shared" si="29"/>
        <v>1</v>
      </c>
      <c r="N640" s="14">
        <v>2021</v>
      </c>
    </row>
    <row r="641" spans="1:14" x14ac:dyDescent="0.3">
      <c r="A641" t="s">
        <v>3141</v>
      </c>
      <c r="B641" s="1" t="s">
        <v>3142</v>
      </c>
      <c r="C641" s="1" t="s">
        <v>3142</v>
      </c>
      <c r="D641" s="1" t="s">
        <v>3142</v>
      </c>
      <c r="E641" s="5" t="s">
        <v>1</v>
      </c>
      <c r="F641" s="1" t="s">
        <v>217</v>
      </c>
      <c r="G641" s="1" t="s">
        <v>895</v>
      </c>
      <c r="K641" s="13" t="str">
        <f t="shared" si="27"/>
        <v>NA</v>
      </c>
      <c r="L641" s="13" t="str">
        <f t="shared" si="28"/>
        <v>NA</v>
      </c>
      <c r="M641" s="13" t="str">
        <f t="shared" si="29"/>
        <v>NA</v>
      </c>
      <c r="N641" s="14">
        <v>2021</v>
      </c>
    </row>
    <row r="642" spans="1:14" x14ac:dyDescent="0.3">
      <c r="A642" t="s">
        <v>3144</v>
      </c>
      <c r="B642" s="1" t="s">
        <v>3145</v>
      </c>
      <c r="C642" s="1" t="s">
        <v>3145</v>
      </c>
      <c r="D642" s="1" t="s">
        <v>3145</v>
      </c>
      <c r="E642" s="5">
        <v>44197</v>
      </c>
      <c r="F642" s="1" t="s">
        <v>212</v>
      </c>
      <c r="G642" s="1" t="s">
        <v>895</v>
      </c>
      <c r="I642" t="s">
        <v>3146</v>
      </c>
      <c r="K642" s="13">
        <f t="shared" ref="K642:K705" si="30">IF($E642="NA","NA", YEAR($E642))</f>
        <v>2021</v>
      </c>
      <c r="L642" s="13">
        <f t="shared" ref="L642:L705" si="31">IF($E642="NA","NA", MONTH($E642))</f>
        <v>1</v>
      </c>
      <c r="M642" s="13">
        <f t="shared" ref="M642:M705" si="32">IF($E642="NA","NA", DAY($E642))</f>
        <v>1</v>
      </c>
      <c r="N642" s="14">
        <v>2021</v>
      </c>
    </row>
    <row r="643" spans="1:14" x14ac:dyDescent="0.3">
      <c r="A643" t="s">
        <v>3144</v>
      </c>
      <c r="B643" s="1" t="s">
        <v>3145</v>
      </c>
      <c r="C643" s="1" t="s">
        <v>3145</v>
      </c>
      <c r="D643" s="1" t="s">
        <v>3145</v>
      </c>
      <c r="E643" s="5">
        <v>44197</v>
      </c>
      <c r="F643" s="1" t="s">
        <v>213</v>
      </c>
      <c r="G643" s="1" t="s">
        <v>895</v>
      </c>
      <c r="I643" t="s">
        <v>3146</v>
      </c>
      <c r="K643" s="13">
        <f t="shared" si="30"/>
        <v>2021</v>
      </c>
      <c r="L643" s="13">
        <f t="shared" si="31"/>
        <v>1</v>
      </c>
      <c r="M643" s="13">
        <f t="shared" si="32"/>
        <v>1</v>
      </c>
      <c r="N643" s="14">
        <v>2021</v>
      </c>
    </row>
    <row r="644" spans="1:14" x14ac:dyDescent="0.3">
      <c r="A644" t="s">
        <v>3144</v>
      </c>
      <c r="B644" s="1" t="s">
        <v>3145</v>
      </c>
      <c r="C644" s="1" t="s">
        <v>3145</v>
      </c>
      <c r="D644" s="1" t="s">
        <v>3145</v>
      </c>
      <c r="E644" s="5" t="s">
        <v>1</v>
      </c>
      <c r="F644" s="1" t="s">
        <v>217</v>
      </c>
      <c r="G644" s="1" t="s">
        <v>895</v>
      </c>
      <c r="K644" s="13" t="str">
        <f t="shared" si="30"/>
        <v>NA</v>
      </c>
      <c r="L644" s="13" t="str">
        <f t="shared" si="31"/>
        <v>NA</v>
      </c>
      <c r="M644" s="13" t="str">
        <f t="shared" si="32"/>
        <v>NA</v>
      </c>
      <c r="N644" s="14">
        <v>2021</v>
      </c>
    </row>
    <row r="645" spans="1:14" x14ac:dyDescent="0.3">
      <c r="A645" t="s">
        <v>3147</v>
      </c>
      <c r="B645" s="1" t="s">
        <v>3148</v>
      </c>
      <c r="C645" s="1" t="s">
        <v>3148</v>
      </c>
      <c r="D645" s="1" t="s">
        <v>3148</v>
      </c>
      <c r="E645" s="5">
        <v>43374</v>
      </c>
      <c r="F645" s="1" t="s">
        <v>212</v>
      </c>
      <c r="G645" s="1" t="s">
        <v>895</v>
      </c>
      <c r="I645" t="s">
        <v>3149</v>
      </c>
      <c r="K645" s="13">
        <f t="shared" si="30"/>
        <v>2018</v>
      </c>
      <c r="L645" s="13">
        <f t="shared" si="31"/>
        <v>10</v>
      </c>
      <c r="M645" s="13">
        <f t="shared" si="32"/>
        <v>1</v>
      </c>
      <c r="N645" s="14">
        <v>2021</v>
      </c>
    </row>
    <row r="646" spans="1:14" x14ac:dyDescent="0.3">
      <c r="A646" t="s">
        <v>3147</v>
      </c>
      <c r="B646" s="1" t="s">
        <v>3148</v>
      </c>
      <c r="C646" s="1" t="s">
        <v>3148</v>
      </c>
      <c r="D646" s="1" t="s">
        <v>3148</v>
      </c>
      <c r="E646" s="5">
        <v>43374</v>
      </c>
      <c r="F646" s="1" t="s">
        <v>213</v>
      </c>
      <c r="G646" s="1" t="s">
        <v>895</v>
      </c>
      <c r="I646" t="s">
        <v>3149</v>
      </c>
      <c r="K646" s="13">
        <f t="shared" si="30"/>
        <v>2018</v>
      </c>
      <c r="L646" s="13">
        <f t="shared" si="31"/>
        <v>10</v>
      </c>
      <c r="M646" s="13">
        <f t="shared" si="32"/>
        <v>1</v>
      </c>
      <c r="N646" s="14">
        <v>2021</v>
      </c>
    </row>
    <row r="647" spans="1:14" x14ac:dyDescent="0.3">
      <c r="A647" t="s">
        <v>3147</v>
      </c>
      <c r="B647" s="1" t="s">
        <v>3148</v>
      </c>
      <c r="C647" s="1" t="s">
        <v>3148</v>
      </c>
      <c r="D647" s="1" t="s">
        <v>3148</v>
      </c>
      <c r="E647" s="5" t="s">
        <v>1</v>
      </c>
      <c r="F647" s="1" t="s">
        <v>217</v>
      </c>
      <c r="G647" s="1" t="s">
        <v>895</v>
      </c>
      <c r="K647" s="13" t="str">
        <f t="shared" si="30"/>
        <v>NA</v>
      </c>
      <c r="L647" s="13" t="str">
        <f t="shared" si="31"/>
        <v>NA</v>
      </c>
      <c r="M647" s="13" t="str">
        <f t="shared" si="32"/>
        <v>NA</v>
      </c>
      <c r="N647" s="14">
        <v>2021</v>
      </c>
    </row>
    <row r="648" spans="1:14" x14ac:dyDescent="0.3">
      <c r="A648" t="s">
        <v>3150</v>
      </c>
      <c r="B648" s="1" t="s">
        <v>3151</v>
      </c>
      <c r="C648" s="1" t="s">
        <v>3151</v>
      </c>
      <c r="D648" s="1" t="s">
        <v>3151</v>
      </c>
      <c r="E648" s="5">
        <v>44197</v>
      </c>
      <c r="F648" s="1" t="s">
        <v>212</v>
      </c>
      <c r="G648" s="1" t="s">
        <v>895</v>
      </c>
      <c r="I648" t="s">
        <v>3152</v>
      </c>
      <c r="K648" s="13">
        <f t="shared" si="30"/>
        <v>2021</v>
      </c>
      <c r="L648" s="13">
        <f t="shared" si="31"/>
        <v>1</v>
      </c>
      <c r="M648" s="13">
        <f t="shared" si="32"/>
        <v>1</v>
      </c>
      <c r="N648" s="14">
        <v>2021</v>
      </c>
    </row>
    <row r="649" spans="1:14" x14ac:dyDescent="0.3">
      <c r="A649" t="s">
        <v>3150</v>
      </c>
      <c r="B649" s="1" t="s">
        <v>3151</v>
      </c>
      <c r="C649" s="1" t="s">
        <v>3151</v>
      </c>
      <c r="D649" s="1" t="s">
        <v>3151</v>
      </c>
      <c r="E649" s="5">
        <v>44197</v>
      </c>
      <c r="F649" s="1" t="s">
        <v>213</v>
      </c>
      <c r="G649" s="1" t="s">
        <v>895</v>
      </c>
      <c r="I649" t="s">
        <v>3152</v>
      </c>
      <c r="K649" s="13">
        <f t="shared" si="30"/>
        <v>2021</v>
      </c>
      <c r="L649" s="13">
        <f t="shared" si="31"/>
        <v>1</v>
      </c>
      <c r="M649" s="13">
        <f t="shared" si="32"/>
        <v>1</v>
      </c>
      <c r="N649" s="14">
        <v>2021</v>
      </c>
    </row>
    <row r="650" spans="1:14" x14ac:dyDescent="0.3">
      <c r="A650" t="s">
        <v>3150</v>
      </c>
      <c r="B650" s="1" t="s">
        <v>3151</v>
      </c>
      <c r="C650" s="1" t="s">
        <v>3151</v>
      </c>
      <c r="D650" s="1" t="s">
        <v>3151</v>
      </c>
      <c r="E650" s="5" t="s">
        <v>1</v>
      </c>
      <c r="F650" s="1" t="s">
        <v>217</v>
      </c>
      <c r="G650" s="1" t="s">
        <v>895</v>
      </c>
      <c r="K650" s="13" t="str">
        <f t="shared" si="30"/>
        <v>NA</v>
      </c>
      <c r="L650" s="13" t="str">
        <f t="shared" si="31"/>
        <v>NA</v>
      </c>
      <c r="M650" s="13" t="str">
        <f t="shared" si="32"/>
        <v>NA</v>
      </c>
      <c r="N650" s="14">
        <v>2021</v>
      </c>
    </row>
    <row r="651" spans="1:14" x14ac:dyDescent="0.3">
      <c r="A651" t="s">
        <v>3153</v>
      </c>
      <c r="B651" s="1" t="s">
        <v>3154</v>
      </c>
      <c r="C651" s="1" t="s">
        <v>3154</v>
      </c>
      <c r="D651" s="1" t="s">
        <v>3154</v>
      </c>
      <c r="E651" s="5">
        <v>43353</v>
      </c>
      <c r="F651" s="1" t="s">
        <v>212</v>
      </c>
      <c r="G651" s="1" t="s">
        <v>895</v>
      </c>
      <c r="I651" t="s">
        <v>3155</v>
      </c>
      <c r="K651" s="13">
        <f t="shared" si="30"/>
        <v>2018</v>
      </c>
      <c r="L651" s="13">
        <f t="shared" si="31"/>
        <v>9</v>
      </c>
      <c r="M651" s="13">
        <f t="shared" si="32"/>
        <v>10</v>
      </c>
      <c r="N651" s="14">
        <v>2021</v>
      </c>
    </row>
    <row r="652" spans="1:14" x14ac:dyDescent="0.3">
      <c r="A652" t="s">
        <v>3153</v>
      </c>
      <c r="B652" s="1" t="s">
        <v>3154</v>
      </c>
      <c r="C652" s="1" t="s">
        <v>3154</v>
      </c>
      <c r="D652" s="1" t="s">
        <v>3154</v>
      </c>
      <c r="E652" s="5">
        <v>43353</v>
      </c>
      <c r="F652" s="1" t="s">
        <v>213</v>
      </c>
      <c r="G652" s="1" t="s">
        <v>895</v>
      </c>
      <c r="I652" t="s">
        <v>3155</v>
      </c>
      <c r="K652" s="13">
        <f t="shared" si="30"/>
        <v>2018</v>
      </c>
      <c r="L652" s="13">
        <f t="shared" si="31"/>
        <v>9</v>
      </c>
      <c r="M652" s="13">
        <f t="shared" si="32"/>
        <v>10</v>
      </c>
      <c r="N652" s="14">
        <v>2021</v>
      </c>
    </row>
    <row r="653" spans="1:14" x14ac:dyDescent="0.3">
      <c r="A653" t="s">
        <v>3153</v>
      </c>
      <c r="B653" s="1" t="s">
        <v>3154</v>
      </c>
      <c r="C653" s="1" t="s">
        <v>3154</v>
      </c>
      <c r="D653" s="1" t="s">
        <v>3154</v>
      </c>
      <c r="E653" s="5" t="s">
        <v>1</v>
      </c>
      <c r="F653" s="1" t="s">
        <v>217</v>
      </c>
      <c r="G653" s="1" t="s">
        <v>895</v>
      </c>
      <c r="K653" s="13" t="str">
        <f t="shared" si="30"/>
        <v>NA</v>
      </c>
      <c r="L653" s="13" t="str">
        <f t="shared" si="31"/>
        <v>NA</v>
      </c>
      <c r="M653" s="13" t="str">
        <f t="shared" si="32"/>
        <v>NA</v>
      </c>
      <c r="N653" s="14">
        <v>2021</v>
      </c>
    </row>
    <row r="654" spans="1:14" x14ac:dyDescent="0.3">
      <c r="A654" t="s">
        <v>3159</v>
      </c>
      <c r="B654" s="1" t="s">
        <v>3160</v>
      </c>
      <c r="C654" s="1" t="s">
        <v>3160</v>
      </c>
      <c r="D654" s="1" t="s">
        <v>3160</v>
      </c>
      <c r="E654" s="5">
        <v>43466</v>
      </c>
      <c r="F654" s="1" t="s">
        <v>212</v>
      </c>
      <c r="G654" s="1" t="s">
        <v>895</v>
      </c>
      <c r="I654" t="s">
        <v>3166</v>
      </c>
      <c r="K654" s="13">
        <f t="shared" si="30"/>
        <v>2019</v>
      </c>
      <c r="L654" s="13">
        <f t="shared" si="31"/>
        <v>1</v>
      </c>
      <c r="M654" s="13">
        <f t="shared" si="32"/>
        <v>1</v>
      </c>
      <c r="N654" s="14">
        <v>2021</v>
      </c>
    </row>
    <row r="655" spans="1:14" x14ac:dyDescent="0.3">
      <c r="A655" t="s">
        <v>3159</v>
      </c>
      <c r="B655" s="1" t="s">
        <v>3160</v>
      </c>
      <c r="C655" s="1" t="s">
        <v>3160</v>
      </c>
      <c r="D655" s="1" t="s">
        <v>3160</v>
      </c>
      <c r="E655" s="5">
        <v>43466</v>
      </c>
      <c r="F655" s="1" t="s">
        <v>213</v>
      </c>
      <c r="G655" s="1" t="s">
        <v>895</v>
      </c>
      <c r="I655" t="s">
        <v>3166</v>
      </c>
      <c r="K655" s="13">
        <f t="shared" si="30"/>
        <v>2019</v>
      </c>
      <c r="L655" s="13">
        <f t="shared" si="31"/>
        <v>1</v>
      </c>
      <c r="M655" s="13">
        <f t="shared" si="32"/>
        <v>1</v>
      </c>
      <c r="N655" s="14">
        <v>2021</v>
      </c>
    </row>
    <row r="656" spans="1:14" x14ac:dyDescent="0.3">
      <c r="A656" t="s">
        <v>3159</v>
      </c>
      <c r="B656" s="1" t="s">
        <v>3160</v>
      </c>
      <c r="C656" s="1" t="s">
        <v>3160</v>
      </c>
      <c r="D656" s="1" t="s">
        <v>3160</v>
      </c>
      <c r="E656" s="5" t="s">
        <v>1</v>
      </c>
      <c r="F656" s="1" t="s">
        <v>217</v>
      </c>
      <c r="G656" s="1" t="s">
        <v>895</v>
      </c>
      <c r="K656" s="13" t="str">
        <f t="shared" si="30"/>
        <v>NA</v>
      </c>
      <c r="L656" s="13" t="str">
        <f t="shared" si="31"/>
        <v>NA</v>
      </c>
      <c r="M656" s="13" t="str">
        <f t="shared" si="32"/>
        <v>NA</v>
      </c>
      <c r="N656" s="14">
        <v>2021</v>
      </c>
    </row>
    <row r="657" spans="1:14" x14ac:dyDescent="0.3">
      <c r="A657" t="s">
        <v>3162</v>
      </c>
      <c r="B657" s="1" t="s">
        <v>3163</v>
      </c>
      <c r="C657" s="1" t="s">
        <v>3163</v>
      </c>
      <c r="D657" s="1" t="s">
        <v>3163</v>
      </c>
      <c r="E657" s="5">
        <v>41506</v>
      </c>
      <c r="F657" s="1" t="s">
        <v>212</v>
      </c>
      <c r="G657" s="1" t="s">
        <v>895</v>
      </c>
      <c r="I657" t="s">
        <v>3167</v>
      </c>
      <c r="K657" s="13">
        <f t="shared" si="30"/>
        <v>2013</v>
      </c>
      <c r="L657" s="13">
        <f t="shared" si="31"/>
        <v>8</v>
      </c>
      <c r="M657" s="13">
        <f t="shared" si="32"/>
        <v>20</v>
      </c>
      <c r="N657" s="14">
        <v>2021</v>
      </c>
    </row>
    <row r="658" spans="1:14" x14ac:dyDescent="0.3">
      <c r="A658" t="s">
        <v>3162</v>
      </c>
      <c r="B658" s="1" t="s">
        <v>3163</v>
      </c>
      <c r="C658" s="1" t="s">
        <v>3163</v>
      </c>
      <c r="D658" s="1" t="s">
        <v>3163</v>
      </c>
      <c r="E658" s="5">
        <v>41506</v>
      </c>
      <c r="F658" s="1" t="s">
        <v>213</v>
      </c>
      <c r="G658" s="1" t="s">
        <v>895</v>
      </c>
      <c r="I658" t="s">
        <v>3167</v>
      </c>
      <c r="K658" s="13">
        <f t="shared" si="30"/>
        <v>2013</v>
      </c>
      <c r="L658" s="13">
        <f t="shared" si="31"/>
        <v>8</v>
      </c>
      <c r="M658" s="13">
        <f t="shared" si="32"/>
        <v>20</v>
      </c>
      <c r="N658" s="14">
        <v>2021</v>
      </c>
    </row>
    <row r="659" spans="1:14" x14ac:dyDescent="0.3">
      <c r="A659" t="s">
        <v>3162</v>
      </c>
      <c r="B659" s="1" t="s">
        <v>3163</v>
      </c>
      <c r="C659" s="1" t="s">
        <v>3163</v>
      </c>
      <c r="D659" s="1" t="s">
        <v>3163</v>
      </c>
      <c r="E659" s="5" t="s">
        <v>1</v>
      </c>
      <c r="F659" s="1" t="s">
        <v>217</v>
      </c>
      <c r="G659" s="1" t="s">
        <v>895</v>
      </c>
      <c r="K659" s="13" t="str">
        <f t="shared" si="30"/>
        <v>NA</v>
      </c>
      <c r="L659" s="13" t="str">
        <f t="shared" si="31"/>
        <v>NA</v>
      </c>
      <c r="M659" s="13" t="str">
        <f t="shared" si="32"/>
        <v>NA</v>
      </c>
      <c r="N659" s="14">
        <v>2021</v>
      </c>
    </row>
    <row r="660" spans="1:14" x14ac:dyDescent="0.3">
      <c r="A660" t="s">
        <v>3164</v>
      </c>
      <c r="B660" s="1" t="s">
        <v>3165</v>
      </c>
      <c r="C660" s="1" t="s">
        <v>3165</v>
      </c>
      <c r="D660" s="1" t="s">
        <v>3165</v>
      </c>
      <c r="E660" s="5">
        <v>43480</v>
      </c>
      <c r="F660" s="1" t="s">
        <v>212</v>
      </c>
      <c r="G660" s="1" t="s">
        <v>895</v>
      </c>
      <c r="I660" t="s">
        <v>3168</v>
      </c>
      <c r="K660" s="13">
        <f t="shared" si="30"/>
        <v>2019</v>
      </c>
      <c r="L660" s="13">
        <f t="shared" si="31"/>
        <v>1</v>
      </c>
      <c r="M660" s="13">
        <f t="shared" si="32"/>
        <v>15</v>
      </c>
      <c r="N660" s="14">
        <v>2021</v>
      </c>
    </row>
    <row r="661" spans="1:14" x14ac:dyDescent="0.3">
      <c r="A661" t="s">
        <v>3164</v>
      </c>
      <c r="B661" s="1" t="s">
        <v>3165</v>
      </c>
      <c r="C661" s="1" t="s">
        <v>3165</v>
      </c>
      <c r="D661" s="1" t="s">
        <v>3165</v>
      </c>
      <c r="E661" s="5">
        <v>43480</v>
      </c>
      <c r="F661" s="1" t="s">
        <v>213</v>
      </c>
      <c r="G661" s="1" t="s">
        <v>895</v>
      </c>
      <c r="I661" t="s">
        <v>3168</v>
      </c>
      <c r="K661" s="13">
        <f t="shared" si="30"/>
        <v>2019</v>
      </c>
      <c r="L661" s="13">
        <f t="shared" si="31"/>
        <v>1</v>
      </c>
      <c r="M661" s="13">
        <f t="shared" si="32"/>
        <v>15</v>
      </c>
      <c r="N661" s="14">
        <v>2021</v>
      </c>
    </row>
    <row r="662" spans="1:14" x14ac:dyDescent="0.3">
      <c r="A662" t="s">
        <v>3164</v>
      </c>
      <c r="B662" s="1" t="s">
        <v>3165</v>
      </c>
      <c r="C662" s="1" t="s">
        <v>3165</v>
      </c>
      <c r="D662" s="1" t="s">
        <v>3165</v>
      </c>
      <c r="E662" s="5" t="s">
        <v>1</v>
      </c>
      <c r="F662" s="1" t="s">
        <v>217</v>
      </c>
      <c r="G662" s="1" t="s">
        <v>895</v>
      </c>
      <c r="K662" s="13" t="str">
        <f t="shared" si="30"/>
        <v>NA</v>
      </c>
      <c r="L662" s="13" t="str">
        <f t="shared" si="31"/>
        <v>NA</v>
      </c>
      <c r="M662" s="13" t="str">
        <f t="shared" si="32"/>
        <v>NA</v>
      </c>
      <c r="N662" s="14">
        <v>2021</v>
      </c>
    </row>
    <row r="663" spans="1:14" x14ac:dyDescent="0.3">
      <c r="A663" t="s">
        <v>3169</v>
      </c>
      <c r="B663" s="1" t="s">
        <v>3170</v>
      </c>
      <c r="C663" s="1" t="s">
        <v>3170</v>
      </c>
      <c r="D663" s="1" t="s">
        <v>3170</v>
      </c>
      <c r="E663" s="5">
        <v>43664</v>
      </c>
      <c r="F663" s="1" t="s">
        <v>212</v>
      </c>
      <c r="G663" s="1" t="s">
        <v>895</v>
      </c>
      <c r="I663" t="s">
        <v>3171</v>
      </c>
      <c r="K663" s="13">
        <f t="shared" si="30"/>
        <v>2019</v>
      </c>
      <c r="L663" s="13">
        <f t="shared" si="31"/>
        <v>7</v>
      </c>
      <c r="M663" s="13">
        <f t="shared" si="32"/>
        <v>18</v>
      </c>
      <c r="N663" s="14">
        <v>2021</v>
      </c>
    </row>
    <row r="664" spans="1:14" x14ac:dyDescent="0.3">
      <c r="A664" t="s">
        <v>3169</v>
      </c>
      <c r="B664" s="1" t="s">
        <v>3170</v>
      </c>
      <c r="C664" s="1" t="s">
        <v>3170</v>
      </c>
      <c r="D664" s="1" t="s">
        <v>3170</v>
      </c>
      <c r="E664" s="5">
        <v>43664</v>
      </c>
      <c r="F664" s="1" t="s">
        <v>213</v>
      </c>
      <c r="G664" s="1" t="s">
        <v>895</v>
      </c>
      <c r="I664" t="s">
        <v>3171</v>
      </c>
      <c r="K664" s="13">
        <f t="shared" si="30"/>
        <v>2019</v>
      </c>
      <c r="L664" s="13">
        <f t="shared" si="31"/>
        <v>7</v>
      </c>
      <c r="M664" s="13">
        <f t="shared" si="32"/>
        <v>18</v>
      </c>
      <c r="N664" s="14">
        <v>2021</v>
      </c>
    </row>
    <row r="665" spans="1:14" x14ac:dyDescent="0.3">
      <c r="A665" t="s">
        <v>3169</v>
      </c>
      <c r="B665" s="1" t="s">
        <v>3170</v>
      </c>
      <c r="C665" s="1" t="s">
        <v>3170</v>
      </c>
      <c r="D665" s="1" t="s">
        <v>3170</v>
      </c>
      <c r="E665" s="5" t="s">
        <v>1</v>
      </c>
      <c r="F665" s="1" t="s">
        <v>217</v>
      </c>
      <c r="G665" s="1" t="s">
        <v>895</v>
      </c>
      <c r="K665" s="13" t="str">
        <f t="shared" si="30"/>
        <v>NA</v>
      </c>
      <c r="L665" s="13" t="str">
        <f t="shared" si="31"/>
        <v>NA</v>
      </c>
      <c r="M665" s="13" t="str">
        <f t="shared" si="32"/>
        <v>NA</v>
      </c>
      <c r="N665" s="14">
        <v>2021</v>
      </c>
    </row>
    <row r="666" spans="1:14" x14ac:dyDescent="0.3">
      <c r="A666" t="s">
        <v>3172</v>
      </c>
      <c r="B666" s="1" t="s">
        <v>3173</v>
      </c>
      <c r="C666" s="1" t="s">
        <v>3173</v>
      </c>
      <c r="D666" s="1" t="s">
        <v>3173</v>
      </c>
      <c r="E666" s="5">
        <v>43846</v>
      </c>
      <c r="F666" s="1" t="s">
        <v>212</v>
      </c>
      <c r="G666" s="1" t="s">
        <v>895</v>
      </c>
      <c r="I666" t="s">
        <v>3174</v>
      </c>
      <c r="K666" s="13">
        <f t="shared" si="30"/>
        <v>2020</v>
      </c>
      <c r="L666" s="13">
        <f t="shared" si="31"/>
        <v>1</v>
      </c>
      <c r="M666" s="13">
        <f t="shared" si="32"/>
        <v>16</v>
      </c>
      <c r="N666" s="14">
        <v>2021</v>
      </c>
    </row>
    <row r="667" spans="1:14" x14ac:dyDescent="0.3">
      <c r="A667" t="s">
        <v>3172</v>
      </c>
      <c r="B667" s="1" t="s">
        <v>3173</v>
      </c>
      <c r="C667" s="1" t="s">
        <v>3173</v>
      </c>
      <c r="D667" s="1" t="s">
        <v>3173</v>
      </c>
      <c r="E667" s="5">
        <v>43846</v>
      </c>
      <c r="F667" s="1" t="s">
        <v>213</v>
      </c>
      <c r="G667" s="1" t="s">
        <v>895</v>
      </c>
      <c r="I667" t="s">
        <v>3174</v>
      </c>
      <c r="K667" s="13">
        <f t="shared" si="30"/>
        <v>2020</v>
      </c>
      <c r="L667" s="13">
        <f t="shared" si="31"/>
        <v>1</v>
      </c>
      <c r="M667" s="13">
        <f t="shared" si="32"/>
        <v>16</v>
      </c>
      <c r="N667" s="14">
        <v>2021</v>
      </c>
    </row>
    <row r="668" spans="1:14" x14ac:dyDescent="0.3">
      <c r="A668" t="s">
        <v>3172</v>
      </c>
      <c r="B668" s="1" t="s">
        <v>3173</v>
      </c>
      <c r="C668" s="1" t="s">
        <v>3173</v>
      </c>
      <c r="D668" s="1" t="s">
        <v>3173</v>
      </c>
      <c r="E668" s="5" t="s">
        <v>1</v>
      </c>
      <c r="F668" s="1" t="s">
        <v>217</v>
      </c>
      <c r="G668" s="1" t="s">
        <v>895</v>
      </c>
      <c r="K668" s="13" t="str">
        <f t="shared" si="30"/>
        <v>NA</v>
      </c>
      <c r="L668" s="13" t="str">
        <f t="shared" si="31"/>
        <v>NA</v>
      </c>
      <c r="M668" s="13" t="str">
        <f t="shared" si="32"/>
        <v>NA</v>
      </c>
      <c r="N668" s="14">
        <v>2021</v>
      </c>
    </row>
    <row r="669" spans="1:14" x14ac:dyDescent="0.3">
      <c r="A669" t="s">
        <v>3175</v>
      </c>
      <c r="B669" s="1" t="s">
        <v>3176</v>
      </c>
      <c r="C669" s="1" t="s">
        <v>3176</v>
      </c>
      <c r="D669" s="1" t="s">
        <v>3176</v>
      </c>
      <c r="E669" s="5">
        <v>42248</v>
      </c>
      <c r="F669" s="1" t="s">
        <v>212</v>
      </c>
      <c r="G669" s="1" t="s">
        <v>895</v>
      </c>
      <c r="I669" t="s">
        <v>3177</v>
      </c>
      <c r="K669" s="13">
        <f t="shared" si="30"/>
        <v>2015</v>
      </c>
      <c r="L669" s="13">
        <f t="shared" si="31"/>
        <v>9</v>
      </c>
      <c r="M669" s="13">
        <f t="shared" si="32"/>
        <v>1</v>
      </c>
      <c r="N669" s="14">
        <v>2021</v>
      </c>
    </row>
    <row r="670" spans="1:14" x14ac:dyDescent="0.3">
      <c r="A670" t="s">
        <v>3175</v>
      </c>
      <c r="B670" s="1" t="s">
        <v>3176</v>
      </c>
      <c r="C670" s="1" t="s">
        <v>3176</v>
      </c>
      <c r="D670" s="1" t="s">
        <v>3176</v>
      </c>
      <c r="E670" s="5">
        <v>42248</v>
      </c>
      <c r="F670" s="1" t="s">
        <v>213</v>
      </c>
      <c r="G670" s="1" t="s">
        <v>895</v>
      </c>
      <c r="I670" t="s">
        <v>3177</v>
      </c>
      <c r="K670" s="13">
        <f t="shared" si="30"/>
        <v>2015</v>
      </c>
      <c r="L670" s="13">
        <f t="shared" si="31"/>
        <v>9</v>
      </c>
      <c r="M670" s="13">
        <f t="shared" si="32"/>
        <v>1</v>
      </c>
      <c r="N670" s="14">
        <v>2021</v>
      </c>
    </row>
    <row r="671" spans="1:14" x14ac:dyDescent="0.3">
      <c r="A671" t="s">
        <v>3175</v>
      </c>
      <c r="B671" s="1" t="s">
        <v>3176</v>
      </c>
      <c r="C671" s="1" t="s">
        <v>3176</v>
      </c>
      <c r="D671" s="1" t="s">
        <v>3176</v>
      </c>
      <c r="E671" s="5" t="s">
        <v>1</v>
      </c>
      <c r="F671" s="1" t="s">
        <v>217</v>
      </c>
      <c r="G671" s="1" t="s">
        <v>895</v>
      </c>
      <c r="K671" s="13" t="str">
        <f t="shared" si="30"/>
        <v>NA</v>
      </c>
      <c r="L671" s="13" t="str">
        <f t="shared" si="31"/>
        <v>NA</v>
      </c>
      <c r="M671" s="13" t="str">
        <f t="shared" si="32"/>
        <v>NA</v>
      </c>
      <c r="N671" s="14">
        <v>2021</v>
      </c>
    </row>
    <row r="672" spans="1:14" x14ac:dyDescent="0.3">
      <c r="A672" t="s">
        <v>3181</v>
      </c>
      <c r="B672" s="1" t="s">
        <v>3182</v>
      </c>
      <c r="C672" s="1" t="s">
        <v>3182</v>
      </c>
      <c r="D672" s="1" t="s">
        <v>3182</v>
      </c>
      <c r="E672" s="5">
        <v>44197</v>
      </c>
      <c r="F672" s="1" t="s">
        <v>212</v>
      </c>
      <c r="G672" s="1" t="s">
        <v>895</v>
      </c>
      <c r="I672" t="s">
        <v>3202</v>
      </c>
      <c r="K672" s="13">
        <f t="shared" si="30"/>
        <v>2021</v>
      </c>
      <c r="L672" s="13">
        <f t="shared" si="31"/>
        <v>1</v>
      </c>
      <c r="M672" s="13">
        <f t="shared" si="32"/>
        <v>1</v>
      </c>
      <c r="N672" s="14">
        <v>2021</v>
      </c>
    </row>
    <row r="673" spans="1:14" x14ac:dyDescent="0.3">
      <c r="A673" t="s">
        <v>3181</v>
      </c>
      <c r="B673" s="1" t="s">
        <v>3182</v>
      </c>
      <c r="C673" s="1" t="s">
        <v>3182</v>
      </c>
      <c r="D673" s="1" t="s">
        <v>3182</v>
      </c>
      <c r="E673" s="5">
        <v>44197</v>
      </c>
      <c r="F673" s="1" t="s">
        <v>213</v>
      </c>
      <c r="G673" s="1" t="s">
        <v>895</v>
      </c>
      <c r="K673" s="13">
        <f t="shared" si="30"/>
        <v>2021</v>
      </c>
      <c r="L673" s="13">
        <f t="shared" si="31"/>
        <v>1</v>
      </c>
      <c r="M673" s="13">
        <f t="shared" si="32"/>
        <v>1</v>
      </c>
      <c r="N673" s="14">
        <v>2021</v>
      </c>
    </row>
    <row r="674" spans="1:14" x14ac:dyDescent="0.3">
      <c r="A674" t="s">
        <v>3181</v>
      </c>
      <c r="B674" s="1" t="s">
        <v>3182</v>
      </c>
      <c r="C674" s="1" t="s">
        <v>3182</v>
      </c>
      <c r="D674" s="1" t="s">
        <v>3182</v>
      </c>
      <c r="F674" s="1" t="s">
        <v>217</v>
      </c>
      <c r="G674" s="1" t="s">
        <v>895</v>
      </c>
      <c r="K674" s="13">
        <f t="shared" si="30"/>
        <v>1900</v>
      </c>
      <c r="L674" s="13">
        <f t="shared" si="31"/>
        <v>1</v>
      </c>
      <c r="M674" s="13">
        <f t="shared" si="32"/>
        <v>0</v>
      </c>
      <c r="N674" s="14">
        <v>2021</v>
      </c>
    </row>
    <row r="675" spans="1:14" x14ac:dyDescent="0.3">
      <c r="A675" t="s">
        <v>3183</v>
      </c>
      <c r="B675" s="1" t="s">
        <v>3184</v>
      </c>
      <c r="C675" s="1" t="s">
        <v>3184</v>
      </c>
      <c r="D675" s="1" t="s">
        <v>3184</v>
      </c>
      <c r="E675" s="5">
        <v>41913</v>
      </c>
      <c r="F675" s="1" t="s">
        <v>212</v>
      </c>
      <c r="G675" s="1" t="s">
        <v>895</v>
      </c>
      <c r="I675" t="s">
        <v>3203</v>
      </c>
      <c r="K675" s="13">
        <f t="shared" si="30"/>
        <v>2014</v>
      </c>
      <c r="L675" s="13">
        <f t="shared" si="31"/>
        <v>10</v>
      </c>
      <c r="M675" s="13">
        <f t="shared" si="32"/>
        <v>1</v>
      </c>
      <c r="N675" s="14">
        <v>2021</v>
      </c>
    </row>
    <row r="676" spans="1:14" x14ac:dyDescent="0.3">
      <c r="A676" t="s">
        <v>3183</v>
      </c>
      <c r="B676" s="1" t="s">
        <v>3184</v>
      </c>
      <c r="C676" s="1" t="s">
        <v>3184</v>
      </c>
      <c r="D676" s="1" t="s">
        <v>3184</v>
      </c>
      <c r="E676" s="5">
        <v>41913</v>
      </c>
      <c r="F676" s="1" t="s">
        <v>213</v>
      </c>
      <c r="G676" s="1" t="s">
        <v>895</v>
      </c>
      <c r="I676" t="s">
        <v>3203</v>
      </c>
      <c r="K676" s="13">
        <f t="shared" si="30"/>
        <v>2014</v>
      </c>
      <c r="L676" s="13">
        <f t="shared" si="31"/>
        <v>10</v>
      </c>
      <c r="M676" s="13">
        <f t="shared" si="32"/>
        <v>1</v>
      </c>
      <c r="N676" s="14">
        <v>2021</v>
      </c>
    </row>
    <row r="677" spans="1:14" x14ac:dyDescent="0.3">
      <c r="A677" t="s">
        <v>3183</v>
      </c>
      <c r="B677" s="1" t="s">
        <v>3184</v>
      </c>
      <c r="C677" s="1" t="s">
        <v>3184</v>
      </c>
      <c r="D677" s="1" t="s">
        <v>3184</v>
      </c>
      <c r="E677" s="5" t="s">
        <v>1</v>
      </c>
      <c r="F677" s="1" t="s">
        <v>217</v>
      </c>
      <c r="G677" s="1" t="s">
        <v>895</v>
      </c>
      <c r="K677" s="13" t="str">
        <f t="shared" si="30"/>
        <v>NA</v>
      </c>
      <c r="L677" s="13" t="str">
        <f t="shared" si="31"/>
        <v>NA</v>
      </c>
      <c r="M677" s="13" t="str">
        <f t="shared" si="32"/>
        <v>NA</v>
      </c>
      <c r="N677" s="14">
        <v>2021</v>
      </c>
    </row>
    <row r="678" spans="1:14" x14ac:dyDescent="0.3">
      <c r="A678" t="s">
        <v>3191</v>
      </c>
      <c r="B678" s="1" t="s">
        <v>3192</v>
      </c>
      <c r="C678" s="1" t="s">
        <v>3192</v>
      </c>
      <c r="D678" s="1" t="s">
        <v>3192</v>
      </c>
      <c r="E678" s="5">
        <v>43466</v>
      </c>
      <c r="F678" s="1" t="s">
        <v>212</v>
      </c>
      <c r="G678" s="1" t="s">
        <v>895</v>
      </c>
      <c r="I678" t="s">
        <v>3204</v>
      </c>
      <c r="K678" s="13">
        <f t="shared" si="30"/>
        <v>2019</v>
      </c>
      <c r="L678" s="13">
        <f t="shared" si="31"/>
        <v>1</v>
      </c>
      <c r="M678" s="13">
        <f t="shared" si="32"/>
        <v>1</v>
      </c>
      <c r="N678" s="14">
        <v>2021</v>
      </c>
    </row>
    <row r="679" spans="1:14" x14ac:dyDescent="0.3">
      <c r="A679" t="s">
        <v>3191</v>
      </c>
      <c r="B679" s="1" t="s">
        <v>3192</v>
      </c>
      <c r="C679" s="1" t="s">
        <v>3192</v>
      </c>
      <c r="D679" s="1" t="s">
        <v>3192</v>
      </c>
      <c r="E679" s="5">
        <v>43466</v>
      </c>
      <c r="F679" s="1" t="s">
        <v>213</v>
      </c>
      <c r="G679" s="1" t="s">
        <v>895</v>
      </c>
      <c r="I679" t="s">
        <v>3204</v>
      </c>
      <c r="K679" s="13">
        <f t="shared" si="30"/>
        <v>2019</v>
      </c>
      <c r="L679" s="13">
        <f t="shared" si="31"/>
        <v>1</v>
      </c>
      <c r="M679" s="13">
        <f t="shared" si="32"/>
        <v>1</v>
      </c>
      <c r="N679" s="14">
        <v>2021</v>
      </c>
    </row>
    <row r="680" spans="1:14" x14ac:dyDescent="0.3">
      <c r="A680" t="s">
        <v>3191</v>
      </c>
      <c r="B680" s="1" t="s">
        <v>3192</v>
      </c>
      <c r="C680" s="1" t="s">
        <v>3192</v>
      </c>
      <c r="D680" s="1" t="s">
        <v>3192</v>
      </c>
      <c r="E680" s="5" t="s">
        <v>1</v>
      </c>
      <c r="F680" s="1" t="s">
        <v>217</v>
      </c>
      <c r="G680" s="1" t="s">
        <v>895</v>
      </c>
      <c r="K680" s="13" t="str">
        <f t="shared" si="30"/>
        <v>NA</v>
      </c>
      <c r="L680" s="13" t="str">
        <f t="shared" si="31"/>
        <v>NA</v>
      </c>
      <c r="M680" s="13" t="str">
        <f t="shared" si="32"/>
        <v>NA</v>
      </c>
      <c r="N680" s="14">
        <v>2021</v>
      </c>
    </row>
    <row r="681" spans="1:14" x14ac:dyDescent="0.3">
      <c r="A681" t="s">
        <v>3195</v>
      </c>
      <c r="B681" s="1" t="s">
        <v>3196</v>
      </c>
      <c r="C681" s="1" t="s">
        <v>3196</v>
      </c>
      <c r="D681" s="1" t="s">
        <v>3196</v>
      </c>
      <c r="E681" s="5">
        <v>43101</v>
      </c>
      <c r="F681" s="1" t="s">
        <v>212</v>
      </c>
      <c r="G681" s="1" t="s">
        <v>895</v>
      </c>
      <c r="I681" t="s">
        <v>3205</v>
      </c>
      <c r="K681" s="13">
        <f t="shared" si="30"/>
        <v>2018</v>
      </c>
      <c r="L681" s="13">
        <f t="shared" si="31"/>
        <v>1</v>
      </c>
      <c r="M681" s="13">
        <f t="shared" si="32"/>
        <v>1</v>
      </c>
      <c r="N681" s="14">
        <v>2021</v>
      </c>
    </row>
    <row r="682" spans="1:14" x14ac:dyDescent="0.3">
      <c r="A682" t="s">
        <v>3195</v>
      </c>
      <c r="B682" s="1" t="s">
        <v>3196</v>
      </c>
      <c r="C682" s="1" t="s">
        <v>3196</v>
      </c>
      <c r="D682" s="1" t="s">
        <v>3196</v>
      </c>
      <c r="E682" s="5" t="s">
        <v>1</v>
      </c>
      <c r="F682" s="1" t="s">
        <v>213</v>
      </c>
      <c r="G682" s="1" t="s">
        <v>895</v>
      </c>
      <c r="H682" s="1" t="s">
        <v>894</v>
      </c>
      <c r="K682" s="13" t="str">
        <f t="shared" si="30"/>
        <v>NA</v>
      </c>
      <c r="L682" s="13" t="str">
        <f t="shared" si="31"/>
        <v>NA</v>
      </c>
      <c r="M682" s="13" t="str">
        <f t="shared" si="32"/>
        <v>NA</v>
      </c>
      <c r="N682" s="14">
        <v>2021</v>
      </c>
    </row>
    <row r="683" spans="1:14" x14ac:dyDescent="0.3">
      <c r="A683" t="s">
        <v>3195</v>
      </c>
      <c r="B683" s="1" t="s">
        <v>3196</v>
      </c>
      <c r="C683" s="1" t="s">
        <v>3196</v>
      </c>
      <c r="D683" s="1" t="s">
        <v>3196</v>
      </c>
      <c r="E683" s="5" t="s">
        <v>1</v>
      </c>
      <c r="F683" s="1" t="s">
        <v>217</v>
      </c>
      <c r="G683" s="1" t="s">
        <v>895</v>
      </c>
      <c r="K683" s="13" t="str">
        <f t="shared" si="30"/>
        <v>NA</v>
      </c>
      <c r="L683" s="13" t="str">
        <f t="shared" si="31"/>
        <v>NA</v>
      </c>
      <c r="M683" s="13" t="str">
        <f t="shared" si="32"/>
        <v>NA</v>
      </c>
      <c r="N683" s="14">
        <v>2021</v>
      </c>
    </row>
    <row r="684" spans="1:14" x14ac:dyDescent="0.3">
      <c r="A684" t="s">
        <v>3197</v>
      </c>
      <c r="B684" s="1" t="s">
        <v>3198</v>
      </c>
      <c r="C684" s="1" t="s">
        <v>3198</v>
      </c>
      <c r="D684" s="1" t="s">
        <v>3198</v>
      </c>
      <c r="E684" s="5">
        <v>43313</v>
      </c>
      <c r="F684" s="1" t="s">
        <v>212</v>
      </c>
      <c r="G684" s="1" t="s">
        <v>895</v>
      </c>
      <c r="I684" t="s">
        <v>3206</v>
      </c>
      <c r="K684" s="13">
        <f t="shared" si="30"/>
        <v>2018</v>
      </c>
      <c r="L684" s="13">
        <f t="shared" si="31"/>
        <v>8</v>
      </c>
      <c r="M684" s="13">
        <f t="shared" si="32"/>
        <v>1</v>
      </c>
      <c r="N684" s="14">
        <v>2021</v>
      </c>
    </row>
    <row r="685" spans="1:14" x14ac:dyDescent="0.3">
      <c r="A685" t="s">
        <v>3197</v>
      </c>
      <c r="B685" s="1" t="s">
        <v>3198</v>
      </c>
      <c r="C685" s="1" t="s">
        <v>3198</v>
      </c>
      <c r="D685" s="1" t="s">
        <v>3198</v>
      </c>
      <c r="E685" s="5">
        <v>43313</v>
      </c>
      <c r="F685" s="1" t="s">
        <v>213</v>
      </c>
      <c r="G685" s="1" t="s">
        <v>895</v>
      </c>
      <c r="I685" t="s">
        <v>3206</v>
      </c>
      <c r="K685" s="13">
        <f t="shared" si="30"/>
        <v>2018</v>
      </c>
      <c r="L685" s="13">
        <f t="shared" si="31"/>
        <v>8</v>
      </c>
      <c r="M685" s="13">
        <f t="shared" si="32"/>
        <v>1</v>
      </c>
      <c r="N685" s="14">
        <v>2021</v>
      </c>
    </row>
    <row r="686" spans="1:14" x14ac:dyDescent="0.3">
      <c r="A686" t="s">
        <v>3197</v>
      </c>
      <c r="B686" s="1" t="s">
        <v>3198</v>
      </c>
      <c r="C686" s="1" t="s">
        <v>3198</v>
      </c>
      <c r="D686" s="1" t="s">
        <v>3198</v>
      </c>
      <c r="E686" s="5" t="s">
        <v>1</v>
      </c>
      <c r="F686" s="1" t="s">
        <v>217</v>
      </c>
      <c r="G686" s="1" t="s">
        <v>895</v>
      </c>
      <c r="K686" s="13" t="str">
        <f t="shared" si="30"/>
        <v>NA</v>
      </c>
      <c r="L686" s="13" t="str">
        <f t="shared" si="31"/>
        <v>NA</v>
      </c>
      <c r="M686" s="13" t="str">
        <f t="shared" si="32"/>
        <v>NA</v>
      </c>
      <c r="N686" s="14">
        <v>2021</v>
      </c>
    </row>
    <row r="687" spans="1:14" x14ac:dyDescent="0.3">
      <c r="A687" t="s">
        <v>3200</v>
      </c>
      <c r="B687" s="1" t="s">
        <v>3201</v>
      </c>
      <c r="C687" s="1" t="s">
        <v>3201</v>
      </c>
      <c r="D687" s="1" t="s">
        <v>3201</v>
      </c>
      <c r="E687" s="5">
        <v>41604</v>
      </c>
      <c r="F687" s="1" t="s">
        <v>212</v>
      </c>
      <c r="G687" s="1" t="s">
        <v>895</v>
      </c>
      <c r="I687" t="s">
        <v>3207</v>
      </c>
      <c r="K687" s="13">
        <f t="shared" si="30"/>
        <v>2013</v>
      </c>
      <c r="L687" s="13">
        <f t="shared" si="31"/>
        <v>11</v>
      </c>
      <c r="M687" s="13">
        <f t="shared" si="32"/>
        <v>26</v>
      </c>
      <c r="N687" s="14">
        <v>2021</v>
      </c>
    </row>
    <row r="688" spans="1:14" x14ac:dyDescent="0.3">
      <c r="A688" t="s">
        <v>3200</v>
      </c>
      <c r="B688" s="1" t="s">
        <v>3201</v>
      </c>
      <c r="C688" s="1" t="s">
        <v>3201</v>
      </c>
      <c r="D688" s="1" t="s">
        <v>3201</v>
      </c>
      <c r="E688" s="5">
        <v>41604</v>
      </c>
      <c r="F688" s="1" t="s">
        <v>213</v>
      </c>
      <c r="G688" s="1" t="s">
        <v>895</v>
      </c>
      <c r="I688" t="s">
        <v>3207</v>
      </c>
      <c r="K688" s="13">
        <f t="shared" si="30"/>
        <v>2013</v>
      </c>
      <c r="L688" s="13">
        <f t="shared" si="31"/>
        <v>11</v>
      </c>
      <c r="M688" s="13">
        <f t="shared" si="32"/>
        <v>26</v>
      </c>
      <c r="N688" s="14">
        <v>2021</v>
      </c>
    </row>
    <row r="689" spans="1:14" x14ac:dyDescent="0.3">
      <c r="A689" t="s">
        <v>3200</v>
      </c>
      <c r="B689" s="1" t="s">
        <v>3201</v>
      </c>
      <c r="C689" s="1" t="s">
        <v>3201</v>
      </c>
      <c r="D689" s="1" t="s">
        <v>3201</v>
      </c>
      <c r="E689" s="5" t="s">
        <v>1</v>
      </c>
      <c r="F689" s="1" t="s">
        <v>217</v>
      </c>
      <c r="G689" s="1" t="s">
        <v>895</v>
      </c>
      <c r="K689" s="13" t="str">
        <f t="shared" si="30"/>
        <v>NA</v>
      </c>
      <c r="L689" s="13" t="str">
        <f t="shared" si="31"/>
        <v>NA</v>
      </c>
      <c r="M689" s="13" t="str">
        <f t="shared" si="32"/>
        <v>NA</v>
      </c>
      <c r="N689" s="14">
        <v>2021</v>
      </c>
    </row>
    <row r="690" spans="1:14" x14ac:dyDescent="0.3">
      <c r="A690" t="s">
        <v>3208</v>
      </c>
      <c r="B690" s="1" t="s">
        <v>3209</v>
      </c>
      <c r="C690" s="1" t="s">
        <v>3209</v>
      </c>
      <c r="D690" s="1" t="s">
        <v>3209</v>
      </c>
      <c r="E690" s="5">
        <v>44197</v>
      </c>
      <c r="F690" s="1" t="s">
        <v>212</v>
      </c>
      <c r="G690" s="1" t="s">
        <v>895</v>
      </c>
      <c r="I690" t="s">
        <v>3210</v>
      </c>
      <c r="K690" s="13">
        <f t="shared" si="30"/>
        <v>2021</v>
      </c>
      <c r="L690" s="13">
        <f t="shared" si="31"/>
        <v>1</v>
      </c>
      <c r="M690" s="13">
        <f t="shared" si="32"/>
        <v>1</v>
      </c>
      <c r="N690" s="14">
        <v>2021</v>
      </c>
    </row>
    <row r="691" spans="1:14" x14ac:dyDescent="0.3">
      <c r="A691" t="s">
        <v>3208</v>
      </c>
      <c r="B691" s="1" t="s">
        <v>3209</v>
      </c>
      <c r="C691" s="1" t="s">
        <v>3209</v>
      </c>
      <c r="D691" s="1" t="s">
        <v>3209</v>
      </c>
      <c r="E691" s="5" t="s">
        <v>1</v>
      </c>
      <c r="F691" s="1" t="s">
        <v>213</v>
      </c>
      <c r="G691" s="1" t="s">
        <v>895</v>
      </c>
      <c r="I691" s="1"/>
      <c r="K691" s="13" t="str">
        <f t="shared" si="30"/>
        <v>NA</v>
      </c>
      <c r="L691" s="13" t="str">
        <f t="shared" si="31"/>
        <v>NA</v>
      </c>
      <c r="M691" s="13" t="str">
        <f t="shared" si="32"/>
        <v>NA</v>
      </c>
      <c r="N691" s="14">
        <v>2021</v>
      </c>
    </row>
    <row r="692" spans="1:14" x14ac:dyDescent="0.3">
      <c r="A692" t="s">
        <v>3208</v>
      </c>
      <c r="B692" s="1" t="s">
        <v>3209</v>
      </c>
      <c r="C692" s="1" t="s">
        <v>3209</v>
      </c>
      <c r="D692" s="1" t="s">
        <v>3209</v>
      </c>
      <c r="E692" s="5" t="s">
        <v>1</v>
      </c>
      <c r="F692" s="1" t="s">
        <v>217</v>
      </c>
      <c r="G692" s="1" t="s">
        <v>895</v>
      </c>
      <c r="K692" s="13" t="str">
        <f t="shared" si="30"/>
        <v>NA</v>
      </c>
      <c r="L692" s="13" t="str">
        <f t="shared" si="31"/>
        <v>NA</v>
      </c>
      <c r="M692" s="13" t="str">
        <f t="shared" si="32"/>
        <v>NA</v>
      </c>
      <c r="N692" s="14">
        <v>2021</v>
      </c>
    </row>
    <row r="693" spans="1:14" x14ac:dyDescent="0.3">
      <c r="A693" t="s">
        <v>3211</v>
      </c>
      <c r="B693" s="1" t="s">
        <v>3212</v>
      </c>
      <c r="C693" s="1" t="s">
        <v>3212</v>
      </c>
      <c r="D693" s="1" t="s">
        <v>3212</v>
      </c>
      <c r="E693" s="5">
        <v>44090</v>
      </c>
      <c r="F693" s="1" t="s">
        <v>212</v>
      </c>
      <c r="G693" s="1" t="s">
        <v>895</v>
      </c>
      <c r="I693" t="s">
        <v>3213</v>
      </c>
      <c r="K693" s="13">
        <f t="shared" si="30"/>
        <v>2020</v>
      </c>
      <c r="L693" s="13">
        <f t="shared" si="31"/>
        <v>9</v>
      </c>
      <c r="M693" s="13">
        <f t="shared" si="32"/>
        <v>16</v>
      </c>
      <c r="N693" s="14">
        <v>2021</v>
      </c>
    </row>
    <row r="694" spans="1:14" x14ac:dyDescent="0.3">
      <c r="A694" t="s">
        <v>3211</v>
      </c>
      <c r="B694" s="1" t="s">
        <v>3212</v>
      </c>
      <c r="C694" s="1" t="s">
        <v>3212</v>
      </c>
      <c r="D694" s="1" t="s">
        <v>3212</v>
      </c>
      <c r="E694" s="5">
        <v>44090</v>
      </c>
      <c r="F694" s="1" t="s">
        <v>213</v>
      </c>
      <c r="G694" s="1" t="s">
        <v>895</v>
      </c>
      <c r="I694" t="s">
        <v>3213</v>
      </c>
      <c r="K694" s="13">
        <f t="shared" si="30"/>
        <v>2020</v>
      </c>
      <c r="L694" s="13">
        <f t="shared" si="31"/>
        <v>9</v>
      </c>
      <c r="M694" s="13">
        <f t="shared" si="32"/>
        <v>16</v>
      </c>
      <c r="N694" s="14">
        <v>2021</v>
      </c>
    </row>
    <row r="695" spans="1:14" x14ac:dyDescent="0.3">
      <c r="A695" t="s">
        <v>3211</v>
      </c>
      <c r="B695" s="1" t="s">
        <v>3212</v>
      </c>
      <c r="C695" s="1" t="s">
        <v>3212</v>
      </c>
      <c r="D695" s="1" t="s">
        <v>3212</v>
      </c>
      <c r="E695" s="5" t="s">
        <v>1</v>
      </c>
      <c r="F695" s="1" t="s">
        <v>217</v>
      </c>
      <c r="G695" s="1" t="s">
        <v>895</v>
      </c>
      <c r="K695" s="13" t="str">
        <f t="shared" si="30"/>
        <v>NA</v>
      </c>
      <c r="L695" s="13" t="str">
        <f t="shared" si="31"/>
        <v>NA</v>
      </c>
      <c r="M695" s="13" t="str">
        <f t="shared" si="32"/>
        <v>NA</v>
      </c>
      <c r="N695" s="14">
        <v>2021</v>
      </c>
    </row>
    <row r="696" spans="1:14" x14ac:dyDescent="0.3">
      <c r="A696" t="s">
        <v>3214</v>
      </c>
      <c r="B696" s="1" t="s">
        <v>3215</v>
      </c>
      <c r="C696" s="1" t="s">
        <v>3215</v>
      </c>
      <c r="D696" s="1" t="s">
        <v>3215</v>
      </c>
      <c r="E696" s="5">
        <v>43009</v>
      </c>
      <c r="F696" s="1" t="s">
        <v>212</v>
      </c>
      <c r="G696" s="1" t="s">
        <v>895</v>
      </c>
      <c r="I696" t="s">
        <v>3216</v>
      </c>
      <c r="K696" s="13">
        <f t="shared" si="30"/>
        <v>2017</v>
      </c>
      <c r="L696" s="13">
        <f t="shared" si="31"/>
        <v>10</v>
      </c>
      <c r="M696" s="13">
        <f t="shared" si="32"/>
        <v>1</v>
      </c>
      <c r="N696" s="14">
        <v>2021</v>
      </c>
    </row>
    <row r="697" spans="1:14" x14ac:dyDescent="0.3">
      <c r="A697" t="s">
        <v>3214</v>
      </c>
      <c r="B697" s="1" t="s">
        <v>3215</v>
      </c>
      <c r="C697" s="1" t="s">
        <v>3215</v>
      </c>
      <c r="D697" s="1" t="s">
        <v>3215</v>
      </c>
      <c r="E697" s="5">
        <v>43009</v>
      </c>
      <c r="F697" s="1" t="s">
        <v>213</v>
      </c>
      <c r="G697" s="1" t="s">
        <v>895</v>
      </c>
      <c r="I697" t="s">
        <v>3216</v>
      </c>
      <c r="K697" s="13">
        <f t="shared" si="30"/>
        <v>2017</v>
      </c>
      <c r="L697" s="13">
        <f t="shared" si="31"/>
        <v>10</v>
      </c>
      <c r="M697" s="13">
        <f t="shared" si="32"/>
        <v>1</v>
      </c>
      <c r="N697" s="14">
        <v>2021</v>
      </c>
    </row>
    <row r="698" spans="1:14" x14ac:dyDescent="0.3">
      <c r="A698" t="s">
        <v>3214</v>
      </c>
      <c r="B698" s="1" t="s">
        <v>3215</v>
      </c>
      <c r="C698" s="1" t="s">
        <v>3215</v>
      </c>
      <c r="D698" s="1" t="s">
        <v>3215</v>
      </c>
      <c r="E698" s="5" t="s">
        <v>1</v>
      </c>
      <c r="F698" s="1" t="s">
        <v>217</v>
      </c>
      <c r="G698" s="1" t="s">
        <v>895</v>
      </c>
      <c r="K698" s="13" t="str">
        <f t="shared" si="30"/>
        <v>NA</v>
      </c>
      <c r="L698" s="13" t="str">
        <f t="shared" si="31"/>
        <v>NA</v>
      </c>
      <c r="M698" s="13" t="str">
        <f t="shared" si="32"/>
        <v>NA</v>
      </c>
      <c r="N698" s="14">
        <v>2021</v>
      </c>
    </row>
    <row r="699" spans="1:14" x14ac:dyDescent="0.3">
      <c r="A699" t="s">
        <v>3217</v>
      </c>
      <c r="B699" s="1" t="s">
        <v>3218</v>
      </c>
      <c r="C699" s="1" t="s">
        <v>3218</v>
      </c>
      <c r="D699" s="1" t="s">
        <v>3218</v>
      </c>
      <c r="E699" s="5">
        <v>44197</v>
      </c>
      <c r="F699" s="1" t="s">
        <v>212</v>
      </c>
      <c r="G699" s="1" t="s">
        <v>895</v>
      </c>
      <c r="I699" t="s">
        <v>3219</v>
      </c>
      <c r="K699" s="13">
        <f t="shared" si="30"/>
        <v>2021</v>
      </c>
      <c r="L699" s="13">
        <f t="shared" si="31"/>
        <v>1</v>
      </c>
      <c r="M699" s="13">
        <f t="shared" si="32"/>
        <v>1</v>
      </c>
      <c r="N699" s="14">
        <v>2021</v>
      </c>
    </row>
    <row r="700" spans="1:14" x14ac:dyDescent="0.3">
      <c r="A700" t="s">
        <v>3217</v>
      </c>
      <c r="B700" s="1" t="s">
        <v>3218</v>
      </c>
      <c r="C700" s="1" t="s">
        <v>3218</v>
      </c>
      <c r="D700" s="1" t="s">
        <v>3218</v>
      </c>
      <c r="E700" s="5">
        <v>44197</v>
      </c>
      <c r="F700" s="1" t="s">
        <v>213</v>
      </c>
      <c r="G700" s="1" t="s">
        <v>895</v>
      </c>
      <c r="I700" t="s">
        <v>3219</v>
      </c>
      <c r="K700" s="13">
        <f t="shared" si="30"/>
        <v>2021</v>
      </c>
      <c r="L700" s="13">
        <f t="shared" si="31"/>
        <v>1</v>
      </c>
      <c r="M700" s="13">
        <f t="shared" si="32"/>
        <v>1</v>
      </c>
      <c r="N700" s="14">
        <v>2021</v>
      </c>
    </row>
    <row r="701" spans="1:14" x14ac:dyDescent="0.3">
      <c r="A701" t="s">
        <v>3217</v>
      </c>
      <c r="B701" s="1" t="s">
        <v>3218</v>
      </c>
      <c r="C701" s="1" t="s">
        <v>3218</v>
      </c>
      <c r="D701" s="1" t="s">
        <v>3218</v>
      </c>
      <c r="E701" s="5" t="s">
        <v>1</v>
      </c>
      <c r="F701" s="1" t="s">
        <v>217</v>
      </c>
      <c r="G701" s="1" t="s">
        <v>895</v>
      </c>
      <c r="K701" s="13" t="str">
        <f t="shared" si="30"/>
        <v>NA</v>
      </c>
      <c r="L701" s="13" t="str">
        <f t="shared" si="31"/>
        <v>NA</v>
      </c>
      <c r="M701" s="13" t="str">
        <f t="shared" si="32"/>
        <v>NA</v>
      </c>
      <c r="N701" s="14">
        <v>2021</v>
      </c>
    </row>
    <row r="702" spans="1:14" x14ac:dyDescent="0.3">
      <c r="A702" t="s">
        <v>3220</v>
      </c>
      <c r="B702" s="1" t="s">
        <v>3221</v>
      </c>
      <c r="C702" s="1" t="s">
        <v>3221</v>
      </c>
      <c r="D702" s="1" t="s">
        <v>3221</v>
      </c>
      <c r="E702" s="5">
        <v>43374</v>
      </c>
      <c r="F702" s="1" t="s">
        <v>212</v>
      </c>
      <c r="G702" s="1" t="s">
        <v>895</v>
      </c>
      <c r="I702" t="s">
        <v>3222</v>
      </c>
      <c r="K702" s="13">
        <f t="shared" si="30"/>
        <v>2018</v>
      </c>
      <c r="L702" s="13">
        <f t="shared" si="31"/>
        <v>10</v>
      </c>
      <c r="M702" s="13">
        <f t="shared" si="32"/>
        <v>1</v>
      </c>
      <c r="N702" s="14">
        <v>2021</v>
      </c>
    </row>
    <row r="703" spans="1:14" x14ac:dyDescent="0.3">
      <c r="A703" t="s">
        <v>3220</v>
      </c>
      <c r="B703" s="1" t="s">
        <v>3221</v>
      </c>
      <c r="C703" s="1" t="s">
        <v>3221</v>
      </c>
      <c r="D703" s="1" t="s">
        <v>3221</v>
      </c>
      <c r="E703" s="5">
        <v>43374</v>
      </c>
      <c r="F703" s="1" t="s">
        <v>213</v>
      </c>
      <c r="G703" s="1" t="s">
        <v>895</v>
      </c>
      <c r="I703" t="s">
        <v>3222</v>
      </c>
      <c r="K703" s="13">
        <f t="shared" si="30"/>
        <v>2018</v>
      </c>
      <c r="L703" s="13">
        <f t="shared" si="31"/>
        <v>10</v>
      </c>
      <c r="M703" s="13">
        <f t="shared" si="32"/>
        <v>1</v>
      </c>
      <c r="N703" s="14">
        <v>2021</v>
      </c>
    </row>
    <row r="704" spans="1:14" x14ac:dyDescent="0.3">
      <c r="A704" t="s">
        <v>3220</v>
      </c>
      <c r="B704" s="1" t="s">
        <v>3221</v>
      </c>
      <c r="C704" s="1" t="s">
        <v>3221</v>
      </c>
      <c r="D704" s="1" t="s">
        <v>3221</v>
      </c>
      <c r="E704" s="5" t="s">
        <v>1</v>
      </c>
      <c r="F704" s="1" t="s">
        <v>217</v>
      </c>
      <c r="G704" s="1" t="s">
        <v>895</v>
      </c>
      <c r="K704" s="13" t="str">
        <f t="shared" si="30"/>
        <v>NA</v>
      </c>
      <c r="L704" s="13" t="str">
        <f t="shared" si="31"/>
        <v>NA</v>
      </c>
      <c r="M704" s="13" t="str">
        <f t="shared" si="32"/>
        <v>NA</v>
      </c>
      <c r="N704" s="14">
        <v>2021</v>
      </c>
    </row>
    <row r="705" spans="1:14" x14ac:dyDescent="0.3">
      <c r="A705" t="s">
        <v>3223</v>
      </c>
      <c r="B705" s="1" t="s">
        <v>3224</v>
      </c>
      <c r="C705" s="1" t="s">
        <v>3224</v>
      </c>
      <c r="D705" s="1" t="s">
        <v>3224</v>
      </c>
      <c r="E705" s="5">
        <v>44197</v>
      </c>
      <c r="F705" s="1" t="s">
        <v>212</v>
      </c>
      <c r="G705" s="1" t="s">
        <v>895</v>
      </c>
      <c r="I705" t="s">
        <v>3225</v>
      </c>
      <c r="K705" s="13">
        <f t="shared" si="30"/>
        <v>2021</v>
      </c>
      <c r="L705" s="13">
        <f t="shared" si="31"/>
        <v>1</v>
      </c>
      <c r="M705" s="13">
        <f t="shared" si="32"/>
        <v>1</v>
      </c>
      <c r="N705" s="14">
        <v>2021</v>
      </c>
    </row>
    <row r="706" spans="1:14" x14ac:dyDescent="0.3">
      <c r="A706" t="s">
        <v>3223</v>
      </c>
      <c r="B706" s="1" t="s">
        <v>3224</v>
      </c>
      <c r="C706" s="1" t="s">
        <v>3224</v>
      </c>
      <c r="D706" s="1" t="s">
        <v>3224</v>
      </c>
      <c r="E706" s="5">
        <v>44197</v>
      </c>
      <c r="F706" s="1" t="s">
        <v>213</v>
      </c>
      <c r="G706" s="1" t="s">
        <v>895</v>
      </c>
      <c r="I706" t="s">
        <v>3225</v>
      </c>
      <c r="K706" s="13">
        <f t="shared" ref="K706:K769" si="33">IF($E706="NA","NA", YEAR($E706))</f>
        <v>2021</v>
      </c>
      <c r="L706" s="13">
        <f t="shared" ref="L706:L769" si="34">IF($E706="NA","NA", MONTH($E706))</f>
        <v>1</v>
      </c>
      <c r="M706" s="13">
        <f t="shared" ref="M706:M769" si="35">IF($E706="NA","NA", DAY($E706))</f>
        <v>1</v>
      </c>
      <c r="N706" s="14">
        <v>2021</v>
      </c>
    </row>
    <row r="707" spans="1:14" x14ac:dyDescent="0.3">
      <c r="A707" t="s">
        <v>3223</v>
      </c>
      <c r="B707" s="1" t="s">
        <v>3224</v>
      </c>
      <c r="C707" s="1" t="s">
        <v>3224</v>
      </c>
      <c r="D707" s="1" t="s">
        <v>3224</v>
      </c>
      <c r="E707" s="5" t="s">
        <v>1</v>
      </c>
      <c r="F707" s="1" t="s">
        <v>217</v>
      </c>
      <c r="G707" s="1" t="s">
        <v>895</v>
      </c>
      <c r="K707" s="13" t="str">
        <f t="shared" si="33"/>
        <v>NA</v>
      </c>
      <c r="L707" s="13" t="str">
        <f t="shared" si="34"/>
        <v>NA</v>
      </c>
      <c r="M707" s="13" t="str">
        <f t="shared" si="35"/>
        <v>NA</v>
      </c>
      <c r="N707" s="14">
        <v>2021</v>
      </c>
    </row>
    <row r="708" spans="1:14" x14ac:dyDescent="0.3">
      <c r="A708" s="25" t="s">
        <v>3226</v>
      </c>
      <c r="B708" s="1" t="s">
        <v>3227</v>
      </c>
      <c r="C708" s="1" t="s">
        <v>3227</v>
      </c>
      <c r="D708" s="1" t="s">
        <v>3227</v>
      </c>
      <c r="E708" s="5">
        <v>42234</v>
      </c>
      <c r="F708" s="1" t="s">
        <v>212</v>
      </c>
      <c r="G708" s="1" t="s">
        <v>895</v>
      </c>
      <c r="I708" t="s">
        <v>3228</v>
      </c>
      <c r="K708" s="13">
        <f t="shared" si="33"/>
        <v>2015</v>
      </c>
      <c r="L708" s="13">
        <f t="shared" si="34"/>
        <v>8</v>
      </c>
      <c r="M708" s="13">
        <f t="shared" si="35"/>
        <v>18</v>
      </c>
      <c r="N708" s="14">
        <v>2021</v>
      </c>
    </row>
    <row r="709" spans="1:14" x14ac:dyDescent="0.3">
      <c r="A709" s="25" t="s">
        <v>3226</v>
      </c>
      <c r="B709" s="1" t="s">
        <v>3227</v>
      </c>
      <c r="C709" s="1" t="s">
        <v>3227</v>
      </c>
      <c r="D709" s="1" t="s">
        <v>3227</v>
      </c>
      <c r="E709" s="5">
        <v>42234</v>
      </c>
      <c r="F709" s="1" t="s">
        <v>213</v>
      </c>
      <c r="G709" s="1" t="s">
        <v>895</v>
      </c>
      <c r="I709" t="s">
        <v>3228</v>
      </c>
      <c r="K709" s="13">
        <f t="shared" si="33"/>
        <v>2015</v>
      </c>
      <c r="L709" s="13">
        <f t="shared" si="34"/>
        <v>8</v>
      </c>
      <c r="M709" s="13">
        <f t="shared" si="35"/>
        <v>18</v>
      </c>
      <c r="N709" s="14">
        <v>2021</v>
      </c>
    </row>
    <row r="710" spans="1:14" x14ac:dyDescent="0.3">
      <c r="A710" s="25" t="s">
        <v>3226</v>
      </c>
      <c r="B710" s="1" t="s">
        <v>3227</v>
      </c>
      <c r="C710" s="1" t="s">
        <v>3227</v>
      </c>
      <c r="D710" s="1" t="s">
        <v>3227</v>
      </c>
      <c r="E710" s="5" t="s">
        <v>1</v>
      </c>
      <c r="F710" s="1" t="s">
        <v>217</v>
      </c>
      <c r="G710" s="1" t="s">
        <v>895</v>
      </c>
      <c r="K710" s="13" t="str">
        <f t="shared" si="33"/>
        <v>NA</v>
      </c>
      <c r="L710" s="13" t="str">
        <f t="shared" si="34"/>
        <v>NA</v>
      </c>
      <c r="M710" s="13" t="str">
        <f t="shared" si="35"/>
        <v>NA</v>
      </c>
      <c r="N710" s="14">
        <v>2021</v>
      </c>
    </row>
    <row r="711" spans="1:14" x14ac:dyDescent="0.3">
      <c r="A711" t="s">
        <v>3229</v>
      </c>
      <c r="B711" s="1" t="s">
        <v>3230</v>
      </c>
      <c r="C711" s="1" t="s">
        <v>3230</v>
      </c>
      <c r="D711" s="1" t="s">
        <v>3230</v>
      </c>
      <c r="E711" s="5">
        <v>43922</v>
      </c>
      <c r="F711" s="1" t="s">
        <v>212</v>
      </c>
      <c r="G711" s="1" t="s">
        <v>895</v>
      </c>
      <c r="I711" t="s">
        <v>3231</v>
      </c>
      <c r="K711" s="13">
        <f t="shared" si="33"/>
        <v>2020</v>
      </c>
      <c r="L711" s="13">
        <f t="shared" si="34"/>
        <v>4</v>
      </c>
      <c r="M711" s="13">
        <f t="shared" si="35"/>
        <v>1</v>
      </c>
      <c r="N711" s="14">
        <v>2021</v>
      </c>
    </row>
    <row r="712" spans="1:14" x14ac:dyDescent="0.3">
      <c r="A712" t="s">
        <v>3229</v>
      </c>
      <c r="B712" s="1" t="s">
        <v>3230</v>
      </c>
      <c r="C712" s="1" t="s">
        <v>3230</v>
      </c>
      <c r="D712" s="1" t="s">
        <v>3230</v>
      </c>
      <c r="E712" s="5">
        <v>43922</v>
      </c>
      <c r="F712" s="1" t="s">
        <v>213</v>
      </c>
      <c r="G712" s="1" t="s">
        <v>895</v>
      </c>
      <c r="I712" t="s">
        <v>3231</v>
      </c>
      <c r="K712" s="13">
        <f t="shared" si="33"/>
        <v>2020</v>
      </c>
      <c r="L712" s="13">
        <f t="shared" si="34"/>
        <v>4</v>
      </c>
      <c r="M712" s="13">
        <f t="shared" si="35"/>
        <v>1</v>
      </c>
      <c r="N712" s="14">
        <v>2021</v>
      </c>
    </row>
    <row r="713" spans="1:14" x14ac:dyDescent="0.3">
      <c r="A713" t="s">
        <v>3229</v>
      </c>
      <c r="B713" s="1" t="s">
        <v>3230</v>
      </c>
      <c r="C713" s="1" t="s">
        <v>3230</v>
      </c>
      <c r="D713" s="1" t="s">
        <v>3230</v>
      </c>
      <c r="E713" s="5" t="s">
        <v>1</v>
      </c>
      <c r="F713" s="1" t="s">
        <v>217</v>
      </c>
      <c r="G713" s="1" t="s">
        <v>895</v>
      </c>
      <c r="K713" s="13" t="str">
        <f t="shared" si="33"/>
        <v>NA</v>
      </c>
      <c r="L713" s="13" t="str">
        <f t="shared" si="34"/>
        <v>NA</v>
      </c>
      <c r="M713" s="13" t="str">
        <f t="shared" si="35"/>
        <v>NA</v>
      </c>
      <c r="N713" s="14">
        <v>2021</v>
      </c>
    </row>
    <row r="714" spans="1:14" x14ac:dyDescent="0.3">
      <c r="A714" t="s">
        <v>3232</v>
      </c>
      <c r="B714" s="1" t="s">
        <v>3233</v>
      </c>
      <c r="C714" s="1" t="s">
        <v>3233</v>
      </c>
      <c r="D714" s="1" t="s">
        <v>3233</v>
      </c>
      <c r="E714" s="5">
        <v>43846</v>
      </c>
      <c r="F714" s="1" t="s">
        <v>212</v>
      </c>
      <c r="G714" s="1" t="s">
        <v>895</v>
      </c>
      <c r="I714" t="s">
        <v>3234</v>
      </c>
      <c r="K714" s="13">
        <f t="shared" si="33"/>
        <v>2020</v>
      </c>
      <c r="L714" s="13">
        <f t="shared" si="34"/>
        <v>1</v>
      </c>
      <c r="M714" s="13">
        <f t="shared" si="35"/>
        <v>16</v>
      </c>
      <c r="N714" s="14">
        <v>2021</v>
      </c>
    </row>
    <row r="715" spans="1:14" x14ac:dyDescent="0.3">
      <c r="A715" t="s">
        <v>3232</v>
      </c>
      <c r="B715" s="1" t="s">
        <v>3233</v>
      </c>
      <c r="C715" s="1" t="s">
        <v>3233</v>
      </c>
      <c r="D715" s="1" t="s">
        <v>3233</v>
      </c>
      <c r="E715" s="5">
        <v>43846</v>
      </c>
      <c r="F715" s="1" t="s">
        <v>213</v>
      </c>
      <c r="G715" s="1" t="s">
        <v>895</v>
      </c>
      <c r="I715" t="s">
        <v>3234</v>
      </c>
      <c r="K715" s="13">
        <f t="shared" si="33"/>
        <v>2020</v>
      </c>
      <c r="L715" s="13">
        <f t="shared" si="34"/>
        <v>1</v>
      </c>
      <c r="M715" s="13">
        <f t="shared" si="35"/>
        <v>16</v>
      </c>
      <c r="N715" s="14">
        <v>2021</v>
      </c>
    </row>
    <row r="716" spans="1:14" x14ac:dyDescent="0.3">
      <c r="A716" t="s">
        <v>3232</v>
      </c>
      <c r="B716" s="1" t="s">
        <v>3233</v>
      </c>
      <c r="C716" s="1" t="s">
        <v>3233</v>
      </c>
      <c r="D716" s="1" t="s">
        <v>3233</v>
      </c>
      <c r="E716" s="5" t="s">
        <v>1</v>
      </c>
      <c r="F716" s="1" t="s">
        <v>217</v>
      </c>
      <c r="G716" s="1" t="s">
        <v>895</v>
      </c>
      <c r="K716" s="13" t="str">
        <f t="shared" si="33"/>
        <v>NA</v>
      </c>
      <c r="L716" s="13" t="str">
        <f t="shared" si="34"/>
        <v>NA</v>
      </c>
      <c r="M716" s="13" t="str">
        <f t="shared" si="35"/>
        <v>NA</v>
      </c>
      <c r="N716" s="14">
        <v>2021</v>
      </c>
    </row>
    <row r="717" spans="1:14" x14ac:dyDescent="0.3">
      <c r="A717" t="s">
        <v>3235</v>
      </c>
      <c r="B717" s="1" t="s">
        <v>3236</v>
      </c>
      <c r="C717" s="1" t="s">
        <v>3236</v>
      </c>
      <c r="D717" s="1" t="s">
        <v>3236</v>
      </c>
      <c r="E717" s="5">
        <v>44197</v>
      </c>
      <c r="F717" s="1" t="s">
        <v>212</v>
      </c>
      <c r="G717" s="1" t="s">
        <v>895</v>
      </c>
      <c r="I717" t="s">
        <v>3237</v>
      </c>
      <c r="K717" s="13">
        <f t="shared" si="33"/>
        <v>2021</v>
      </c>
      <c r="L717" s="13">
        <f t="shared" si="34"/>
        <v>1</v>
      </c>
      <c r="M717" s="13">
        <f t="shared" si="35"/>
        <v>1</v>
      </c>
      <c r="N717" s="14">
        <v>2021</v>
      </c>
    </row>
    <row r="718" spans="1:14" x14ac:dyDescent="0.3">
      <c r="A718" t="s">
        <v>3235</v>
      </c>
      <c r="B718" s="1" t="s">
        <v>3236</v>
      </c>
      <c r="C718" s="1" t="s">
        <v>3236</v>
      </c>
      <c r="D718" s="1" t="s">
        <v>3236</v>
      </c>
      <c r="E718" s="5">
        <v>44197</v>
      </c>
      <c r="F718" s="1" t="s">
        <v>213</v>
      </c>
      <c r="G718" s="1" t="s">
        <v>895</v>
      </c>
      <c r="I718" t="s">
        <v>3237</v>
      </c>
      <c r="K718" s="13">
        <f t="shared" si="33"/>
        <v>2021</v>
      </c>
      <c r="L718" s="13">
        <f t="shared" si="34"/>
        <v>1</v>
      </c>
      <c r="M718" s="13">
        <f t="shared" si="35"/>
        <v>1</v>
      </c>
      <c r="N718" s="14">
        <v>2021</v>
      </c>
    </row>
    <row r="719" spans="1:14" x14ac:dyDescent="0.3">
      <c r="A719" t="s">
        <v>3235</v>
      </c>
      <c r="B719" s="1" t="s">
        <v>3236</v>
      </c>
      <c r="C719" s="1" t="s">
        <v>3236</v>
      </c>
      <c r="D719" s="1" t="s">
        <v>3236</v>
      </c>
      <c r="E719" s="5" t="s">
        <v>1</v>
      </c>
      <c r="F719" s="1" t="s">
        <v>217</v>
      </c>
      <c r="G719" s="1" t="s">
        <v>895</v>
      </c>
      <c r="K719" s="13" t="str">
        <f t="shared" si="33"/>
        <v>NA</v>
      </c>
      <c r="L719" s="13" t="str">
        <f t="shared" si="34"/>
        <v>NA</v>
      </c>
      <c r="M719" s="13" t="str">
        <f t="shared" si="35"/>
        <v>NA</v>
      </c>
      <c r="N719" s="14">
        <v>2021</v>
      </c>
    </row>
    <row r="720" spans="1:14" x14ac:dyDescent="0.3">
      <c r="A720" t="s">
        <v>3238</v>
      </c>
      <c r="B720" s="1" t="s">
        <v>3239</v>
      </c>
      <c r="C720" s="1" t="s">
        <v>3239</v>
      </c>
      <c r="D720" s="1" t="s">
        <v>3239</v>
      </c>
      <c r="E720" s="5">
        <v>40087</v>
      </c>
      <c r="F720" s="1" t="s">
        <v>212</v>
      </c>
      <c r="G720" s="1" t="s">
        <v>895</v>
      </c>
      <c r="I720" t="s">
        <v>3240</v>
      </c>
      <c r="K720" s="13">
        <f t="shared" si="33"/>
        <v>2009</v>
      </c>
      <c r="L720" s="13">
        <f t="shared" si="34"/>
        <v>10</v>
      </c>
      <c r="M720" s="13">
        <f t="shared" si="35"/>
        <v>1</v>
      </c>
      <c r="N720" s="14">
        <v>2021</v>
      </c>
    </row>
    <row r="721" spans="1:14" x14ac:dyDescent="0.3">
      <c r="A721" t="s">
        <v>3238</v>
      </c>
      <c r="B721" s="1" t="s">
        <v>3239</v>
      </c>
      <c r="C721" s="1" t="s">
        <v>3239</v>
      </c>
      <c r="D721" s="1" t="s">
        <v>3239</v>
      </c>
      <c r="E721" s="5">
        <v>40087</v>
      </c>
      <c r="F721" s="1" t="s">
        <v>213</v>
      </c>
      <c r="G721" s="1" t="s">
        <v>895</v>
      </c>
      <c r="I721" t="s">
        <v>3240</v>
      </c>
      <c r="K721" s="13">
        <f t="shared" si="33"/>
        <v>2009</v>
      </c>
      <c r="L721" s="13">
        <f t="shared" si="34"/>
        <v>10</v>
      </c>
      <c r="M721" s="13">
        <f t="shared" si="35"/>
        <v>1</v>
      </c>
      <c r="N721" s="14">
        <v>2021</v>
      </c>
    </row>
    <row r="722" spans="1:14" x14ac:dyDescent="0.3">
      <c r="A722" t="s">
        <v>3238</v>
      </c>
      <c r="B722" s="1" t="s">
        <v>3239</v>
      </c>
      <c r="C722" s="1" t="s">
        <v>3239</v>
      </c>
      <c r="D722" s="1" t="s">
        <v>3239</v>
      </c>
      <c r="E722" s="5" t="s">
        <v>1</v>
      </c>
      <c r="F722" s="1" t="s">
        <v>217</v>
      </c>
      <c r="G722" s="1" t="s">
        <v>895</v>
      </c>
      <c r="K722" s="13" t="str">
        <f t="shared" si="33"/>
        <v>NA</v>
      </c>
      <c r="L722" s="13" t="str">
        <f t="shared" si="34"/>
        <v>NA</v>
      </c>
      <c r="M722" s="13" t="str">
        <f t="shared" si="35"/>
        <v>NA</v>
      </c>
      <c r="N722" s="14">
        <v>2021</v>
      </c>
    </row>
    <row r="723" spans="1:14" x14ac:dyDescent="0.3">
      <c r="A723" t="s">
        <v>3246</v>
      </c>
      <c r="B723" s="1" t="s">
        <v>3247</v>
      </c>
      <c r="C723" s="1" t="s">
        <v>3247</v>
      </c>
      <c r="D723" s="1" t="s">
        <v>3247</v>
      </c>
      <c r="E723" s="5">
        <v>44013</v>
      </c>
      <c r="F723" s="1" t="s">
        <v>212</v>
      </c>
      <c r="G723" s="1" t="s">
        <v>895</v>
      </c>
      <c r="I723" t="s">
        <v>3291</v>
      </c>
      <c r="K723" s="13">
        <f t="shared" si="33"/>
        <v>2020</v>
      </c>
      <c r="L723" s="13">
        <f t="shared" si="34"/>
        <v>7</v>
      </c>
      <c r="M723" s="13">
        <f t="shared" si="35"/>
        <v>1</v>
      </c>
      <c r="N723" s="14">
        <v>2021</v>
      </c>
    </row>
    <row r="724" spans="1:14" x14ac:dyDescent="0.3">
      <c r="A724" t="s">
        <v>3246</v>
      </c>
      <c r="B724" s="1" t="s">
        <v>3247</v>
      </c>
      <c r="C724" s="1" t="s">
        <v>3247</v>
      </c>
      <c r="D724" s="1" t="s">
        <v>3247</v>
      </c>
      <c r="E724" s="5">
        <v>44013</v>
      </c>
      <c r="F724" s="1" t="s">
        <v>213</v>
      </c>
      <c r="G724" s="1" t="s">
        <v>895</v>
      </c>
      <c r="I724" t="s">
        <v>3291</v>
      </c>
      <c r="K724" s="13">
        <f t="shared" si="33"/>
        <v>2020</v>
      </c>
      <c r="L724" s="13">
        <f t="shared" si="34"/>
        <v>7</v>
      </c>
      <c r="M724" s="13">
        <f t="shared" si="35"/>
        <v>1</v>
      </c>
      <c r="N724" s="14">
        <v>2021</v>
      </c>
    </row>
    <row r="725" spans="1:14" x14ac:dyDescent="0.3">
      <c r="A725" t="s">
        <v>3246</v>
      </c>
      <c r="B725" s="1" t="s">
        <v>3247</v>
      </c>
      <c r="C725" s="1" t="s">
        <v>3247</v>
      </c>
      <c r="D725" s="1" t="s">
        <v>3247</v>
      </c>
      <c r="E725" s="5" t="s">
        <v>1</v>
      </c>
      <c r="F725" s="1" t="s">
        <v>217</v>
      </c>
      <c r="G725" s="1" t="s">
        <v>895</v>
      </c>
      <c r="K725" s="13" t="str">
        <f t="shared" si="33"/>
        <v>NA</v>
      </c>
      <c r="L725" s="13" t="str">
        <f t="shared" si="34"/>
        <v>NA</v>
      </c>
      <c r="M725" s="13" t="str">
        <f t="shared" si="35"/>
        <v>NA</v>
      </c>
      <c r="N725" s="14">
        <v>2021</v>
      </c>
    </row>
    <row r="726" spans="1:14" x14ac:dyDescent="0.3">
      <c r="A726" s="25" t="s">
        <v>3249</v>
      </c>
      <c r="B726" s="1" t="s">
        <v>3250</v>
      </c>
      <c r="C726" s="1" t="s">
        <v>3250</v>
      </c>
      <c r="D726" s="1" t="s">
        <v>3250</v>
      </c>
      <c r="E726" s="5">
        <v>42654</v>
      </c>
      <c r="F726" s="1" t="s">
        <v>212</v>
      </c>
      <c r="G726" s="1" t="s">
        <v>895</v>
      </c>
      <c r="I726" t="s">
        <v>3292</v>
      </c>
      <c r="K726" s="13">
        <f t="shared" si="33"/>
        <v>2016</v>
      </c>
      <c r="L726" s="13">
        <f t="shared" si="34"/>
        <v>10</v>
      </c>
      <c r="M726" s="13">
        <f t="shared" si="35"/>
        <v>11</v>
      </c>
      <c r="N726" s="14">
        <v>2021</v>
      </c>
    </row>
    <row r="727" spans="1:14" x14ac:dyDescent="0.3">
      <c r="A727" s="25" t="s">
        <v>3249</v>
      </c>
      <c r="B727" s="1" t="s">
        <v>3250</v>
      </c>
      <c r="C727" s="1" t="s">
        <v>3250</v>
      </c>
      <c r="D727" s="1" t="s">
        <v>3250</v>
      </c>
      <c r="E727" s="5">
        <v>42626</v>
      </c>
      <c r="F727" s="1" t="s">
        <v>213</v>
      </c>
      <c r="G727" s="1" t="s">
        <v>895</v>
      </c>
      <c r="I727" t="s">
        <v>3292</v>
      </c>
      <c r="K727" s="13">
        <f t="shared" si="33"/>
        <v>2016</v>
      </c>
      <c r="L727" s="13">
        <f t="shared" si="34"/>
        <v>9</v>
      </c>
      <c r="M727" s="13">
        <f t="shared" si="35"/>
        <v>13</v>
      </c>
      <c r="N727" s="14">
        <v>2021</v>
      </c>
    </row>
    <row r="728" spans="1:14" x14ac:dyDescent="0.3">
      <c r="A728" s="25" t="s">
        <v>3249</v>
      </c>
      <c r="B728" s="1" t="s">
        <v>3250</v>
      </c>
      <c r="C728" s="1" t="s">
        <v>3250</v>
      </c>
      <c r="D728" s="1" t="s">
        <v>3250</v>
      </c>
      <c r="E728" s="5" t="s">
        <v>1</v>
      </c>
      <c r="F728" s="1" t="s">
        <v>217</v>
      </c>
      <c r="G728" s="1" t="s">
        <v>895</v>
      </c>
      <c r="K728" s="13" t="str">
        <f t="shared" si="33"/>
        <v>NA</v>
      </c>
      <c r="L728" s="13" t="str">
        <f t="shared" si="34"/>
        <v>NA</v>
      </c>
      <c r="M728" s="13" t="str">
        <f t="shared" si="35"/>
        <v>NA</v>
      </c>
      <c r="N728" s="14">
        <v>2021</v>
      </c>
    </row>
    <row r="729" spans="1:14" x14ac:dyDescent="0.3">
      <c r="A729" t="s">
        <v>3253</v>
      </c>
      <c r="B729" s="1" t="s">
        <v>3254</v>
      </c>
      <c r="C729" s="1" t="s">
        <v>3254</v>
      </c>
      <c r="D729" s="1" t="s">
        <v>3254</v>
      </c>
      <c r="E729" s="5">
        <v>44027</v>
      </c>
      <c r="F729" s="1" t="s">
        <v>212</v>
      </c>
      <c r="G729" s="1" t="s">
        <v>895</v>
      </c>
      <c r="I729" t="s">
        <v>3293</v>
      </c>
      <c r="K729" s="13">
        <f t="shared" si="33"/>
        <v>2020</v>
      </c>
      <c r="L729" s="13">
        <f t="shared" si="34"/>
        <v>7</v>
      </c>
      <c r="M729" s="13">
        <f t="shared" si="35"/>
        <v>15</v>
      </c>
      <c r="N729" s="14">
        <v>2021</v>
      </c>
    </row>
    <row r="730" spans="1:14" x14ac:dyDescent="0.3">
      <c r="A730" t="s">
        <v>3253</v>
      </c>
      <c r="B730" s="1" t="s">
        <v>3254</v>
      </c>
      <c r="C730" s="1" t="s">
        <v>3254</v>
      </c>
      <c r="D730" s="1" t="s">
        <v>3254</v>
      </c>
      <c r="E730" s="5">
        <v>44027</v>
      </c>
      <c r="F730" s="1" t="s">
        <v>213</v>
      </c>
      <c r="G730" s="1" t="s">
        <v>895</v>
      </c>
      <c r="I730" t="s">
        <v>3293</v>
      </c>
      <c r="K730" s="13">
        <f t="shared" si="33"/>
        <v>2020</v>
      </c>
      <c r="L730" s="13">
        <f t="shared" si="34"/>
        <v>7</v>
      </c>
      <c r="M730" s="13">
        <f t="shared" si="35"/>
        <v>15</v>
      </c>
      <c r="N730" s="14">
        <v>2021</v>
      </c>
    </row>
    <row r="731" spans="1:14" x14ac:dyDescent="0.3">
      <c r="A731" t="s">
        <v>3253</v>
      </c>
      <c r="B731" s="1" t="s">
        <v>3254</v>
      </c>
      <c r="C731" s="1" t="s">
        <v>3254</v>
      </c>
      <c r="D731" s="1" t="s">
        <v>3254</v>
      </c>
      <c r="E731" s="5" t="s">
        <v>1</v>
      </c>
      <c r="F731" s="1" t="s">
        <v>217</v>
      </c>
      <c r="G731" s="1" t="s">
        <v>895</v>
      </c>
      <c r="K731" s="13" t="str">
        <f t="shared" si="33"/>
        <v>NA</v>
      </c>
      <c r="L731" s="13" t="str">
        <f t="shared" si="34"/>
        <v>NA</v>
      </c>
      <c r="M731" s="13" t="str">
        <f t="shared" si="35"/>
        <v>NA</v>
      </c>
      <c r="N731" s="14">
        <v>2021</v>
      </c>
    </row>
    <row r="732" spans="1:14" x14ac:dyDescent="0.3">
      <c r="A732" t="s">
        <v>3255</v>
      </c>
      <c r="B732" s="1" t="s">
        <v>3256</v>
      </c>
      <c r="C732" s="1" t="s">
        <v>3256</v>
      </c>
      <c r="D732" s="1" t="s">
        <v>3256</v>
      </c>
      <c r="E732" s="5">
        <v>43728</v>
      </c>
      <c r="F732" s="1" t="s">
        <v>212</v>
      </c>
      <c r="G732" s="1" t="s">
        <v>895</v>
      </c>
      <c r="I732" t="s">
        <v>3294</v>
      </c>
      <c r="K732" s="13">
        <f t="shared" si="33"/>
        <v>2019</v>
      </c>
      <c r="L732" s="13">
        <f t="shared" si="34"/>
        <v>9</v>
      </c>
      <c r="M732" s="13">
        <f t="shared" si="35"/>
        <v>20</v>
      </c>
      <c r="N732" s="14">
        <v>2021</v>
      </c>
    </row>
    <row r="733" spans="1:14" x14ac:dyDescent="0.3">
      <c r="A733" t="s">
        <v>3255</v>
      </c>
      <c r="B733" s="1" t="s">
        <v>3256</v>
      </c>
      <c r="C733" s="1" t="s">
        <v>3256</v>
      </c>
      <c r="D733" s="1" t="s">
        <v>3256</v>
      </c>
      <c r="E733" s="5">
        <v>43728</v>
      </c>
      <c r="F733" s="1" t="s">
        <v>213</v>
      </c>
      <c r="G733" s="1" t="s">
        <v>895</v>
      </c>
      <c r="I733" t="s">
        <v>3294</v>
      </c>
      <c r="K733" s="13">
        <f t="shared" si="33"/>
        <v>2019</v>
      </c>
      <c r="L733" s="13">
        <f t="shared" si="34"/>
        <v>9</v>
      </c>
      <c r="M733" s="13">
        <f t="shared" si="35"/>
        <v>20</v>
      </c>
      <c r="N733" s="14">
        <v>2021</v>
      </c>
    </row>
    <row r="734" spans="1:14" x14ac:dyDescent="0.3">
      <c r="A734" t="s">
        <v>3255</v>
      </c>
      <c r="B734" s="1" t="s">
        <v>3256</v>
      </c>
      <c r="C734" s="1" t="s">
        <v>3256</v>
      </c>
      <c r="D734" s="1" t="s">
        <v>3256</v>
      </c>
      <c r="E734" s="5" t="s">
        <v>1</v>
      </c>
      <c r="F734" s="1" t="s">
        <v>217</v>
      </c>
      <c r="G734" s="1" t="s">
        <v>895</v>
      </c>
      <c r="K734" s="13" t="str">
        <f t="shared" si="33"/>
        <v>NA</v>
      </c>
      <c r="L734" s="13" t="str">
        <f t="shared" si="34"/>
        <v>NA</v>
      </c>
      <c r="M734" s="13" t="str">
        <f t="shared" si="35"/>
        <v>NA</v>
      </c>
      <c r="N734" s="14">
        <v>2021</v>
      </c>
    </row>
    <row r="735" spans="1:14" x14ac:dyDescent="0.3">
      <c r="A735" t="s">
        <v>3258</v>
      </c>
      <c r="B735" s="1" t="s">
        <v>3259</v>
      </c>
      <c r="C735" s="1" t="s">
        <v>3259</v>
      </c>
      <c r="D735" s="1" t="s">
        <v>3259</v>
      </c>
      <c r="E735" s="5">
        <v>43739</v>
      </c>
      <c r="F735" s="1" t="s">
        <v>212</v>
      </c>
      <c r="G735" s="1" t="s">
        <v>895</v>
      </c>
      <c r="I735" t="s">
        <v>3260</v>
      </c>
      <c r="K735" s="13">
        <f t="shared" si="33"/>
        <v>2019</v>
      </c>
      <c r="L735" s="13">
        <f t="shared" si="34"/>
        <v>10</v>
      </c>
      <c r="M735" s="13">
        <f t="shared" si="35"/>
        <v>1</v>
      </c>
      <c r="N735" s="14">
        <v>2021</v>
      </c>
    </row>
    <row r="736" spans="1:14" x14ac:dyDescent="0.3">
      <c r="A736" t="s">
        <v>3258</v>
      </c>
      <c r="B736" s="1" t="s">
        <v>3259</v>
      </c>
      <c r="C736" s="1" t="s">
        <v>3259</v>
      </c>
      <c r="D736" s="1" t="s">
        <v>3259</v>
      </c>
      <c r="E736" s="5">
        <v>43739</v>
      </c>
      <c r="F736" s="1" t="s">
        <v>213</v>
      </c>
      <c r="G736" s="1" t="s">
        <v>895</v>
      </c>
      <c r="I736" t="s">
        <v>3260</v>
      </c>
      <c r="K736" s="13">
        <f t="shared" si="33"/>
        <v>2019</v>
      </c>
      <c r="L736" s="13">
        <f t="shared" si="34"/>
        <v>10</v>
      </c>
      <c r="M736" s="13">
        <f t="shared" si="35"/>
        <v>1</v>
      </c>
      <c r="N736" s="14">
        <v>2021</v>
      </c>
    </row>
    <row r="737" spans="1:14" x14ac:dyDescent="0.3">
      <c r="A737" t="s">
        <v>3258</v>
      </c>
      <c r="B737" s="1" t="s">
        <v>3259</v>
      </c>
      <c r="C737" s="1" t="s">
        <v>3259</v>
      </c>
      <c r="D737" s="1" t="s">
        <v>3259</v>
      </c>
      <c r="E737" s="5" t="s">
        <v>1</v>
      </c>
      <c r="F737" s="1" t="s">
        <v>217</v>
      </c>
      <c r="G737" s="1" t="s">
        <v>895</v>
      </c>
      <c r="K737" s="13" t="str">
        <f t="shared" si="33"/>
        <v>NA</v>
      </c>
      <c r="L737" s="13" t="str">
        <f t="shared" si="34"/>
        <v>NA</v>
      </c>
      <c r="M737" s="13" t="str">
        <f t="shared" si="35"/>
        <v>NA</v>
      </c>
      <c r="N737" s="14">
        <v>2021</v>
      </c>
    </row>
    <row r="738" spans="1:14" x14ac:dyDescent="0.3">
      <c r="A738" t="s">
        <v>3261</v>
      </c>
      <c r="B738" s="1" t="s">
        <v>816</v>
      </c>
      <c r="C738" s="1" t="s">
        <v>816</v>
      </c>
      <c r="D738" s="1" t="s">
        <v>816</v>
      </c>
      <c r="E738" s="5">
        <v>43647</v>
      </c>
      <c r="F738" s="1" t="s">
        <v>212</v>
      </c>
      <c r="G738" s="1" t="s">
        <v>895</v>
      </c>
      <c r="I738" t="s">
        <v>3262</v>
      </c>
      <c r="K738" s="13">
        <f t="shared" si="33"/>
        <v>2019</v>
      </c>
      <c r="L738" s="13">
        <f t="shared" si="34"/>
        <v>7</v>
      </c>
      <c r="M738" s="13">
        <f t="shared" si="35"/>
        <v>1</v>
      </c>
      <c r="N738" s="14">
        <v>2021</v>
      </c>
    </row>
    <row r="739" spans="1:14" x14ac:dyDescent="0.3">
      <c r="A739" t="s">
        <v>3261</v>
      </c>
      <c r="B739" s="1" t="s">
        <v>816</v>
      </c>
      <c r="C739" s="1" t="s">
        <v>816</v>
      </c>
      <c r="D739" s="1" t="s">
        <v>816</v>
      </c>
      <c r="E739" s="5">
        <v>43647</v>
      </c>
      <c r="F739" s="1" t="s">
        <v>213</v>
      </c>
      <c r="G739" s="1" t="s">
        <v>895</v>
      </c>
      <c r="I739" t="s">
        <v>3262</v>
      </c>
      <c r="K739" s="13">
        <f t="shared" si="33"/>
        <v>2019</v>
      </c>
      <c r="L739" s="13">
        <f t="shared" si="34"/>
        <v>7</v>
      </c>
      <c r="M739" s="13">
        <f t="shared" si="35"/>
        <v>1</v>
      </c>
      <c r="N739" s="14">
        <v>2021</v>
      </c>
    </row>
    <row r="740" spans="1:14" x14ac:dyDescent="0.3">
      <c r="A740" t="s">
        <v>3261</v>
      </c>
      <c r="B740" s="1" t="s">
        <v>816</v>
      </c>
      <c r="C740" s="1" t="s">
        <v>816</v>
      </c>
      <c r="D740" s="1" t="s">
        <v>816</v>
      </c>
      <c r="E740" s="5" t="s">
        <v>1</v>
      </c>
      <c r="F740" s="1" t="s">
        <v>217</v>
      </c>
      <c r="G740" s="1" t="s">
        <v>895</v>
      </c>
      <c r="K740" s="13" t="str">
        <f t="shared" si="33"/>
        <v>NA</v>
      </c>
      <c r="L740" s="13" t="str">
        <f t="shared" si="34"/>
        <v>NA</v>
      </c>
      <c r="M740" s="13" t="str">
        <f t="shared" si="35"/>
        <v>NA</v>
      </c>
      <c r="N740" s="14">
        <v>2021</v>
      </c>
    </row>
    <row r="741" spans="1:14" x14ac:dyDescent="0.3">
      <c r="A741" t="s">
        <v>3263</v>
      </c>
      <c r="B741" s="1" t="s">
        <v>3264</v>
      </c>
      <c r="C741" s="1" t="s">
        <v>3264</v>
      </c>
      <c r="D741" s="1" t="s">
        <v>3264</v>
      </c>
      <c r="E741" s="5">
        <v>41878</v>
      </c>
      <c r="F741" s="1" t="s">
        <v>212</v>
      </c>
      <c r="G741" s="1" t="s">
        <v>895</v>
      </c>
      <c r="I741" t="s">
        <v>3265</v>
      </c>
      <c r="K741" s="13">
        <f t="shared" si="33"/>
        <v>2014</v>
      </c>
      <c r="L741" s="13">
        <f t="shared" si="34"/>
        <v>8</v>
      </c>
      <c r="M741" s="13">
        <f t="shared" si="35"/>
        <v>27</v>
      </c>
      <c r="N741" s="14">
        <v>2021</v>
      </c>
    </row>
    <row r="742" spans="1:14" x14ac:dyDescent="0.3">
      <c r="A742" t="s">
        <v>3263</v>
      </c>
      <c r="B742" s="1" t="s">
        <v>3264</v>
      </c>
      <c r="C742" s="1" t="s">
        <v>3264</v>
      </c>
      <c r="D742" s="1" t="s">
        <v>3264</v>
      </c>
      <c r="E742" s="5">
        <v>41878</v>
      </c>
      <c r="F742" s="1" t="s">
        <v>213</v>
      </c>
      <c r="G742" s="1" t="s">
        <v>895</v>
      </c>
      <c r="I742" t="s">
        <v>3265</v>
      </c>
      <c r="K742" s="13">
        <f t="shared" si="33"/>
        <v>2014</v>
      </c>
      <c r="L742" s="13">
        <f t="shared" si="34"/>
        <v>8</v>
      </c>
      <c r="M742" s="13">
        <f t="shared" si="35"/>
        <v>27</v>
      </c>
      <c r="N742" s="14">
        <v>2021</v>
      </c>
    </row>
    <row r="743" spans="1:14" x14ac:dyDescent="0.3">
      <c r="A743" t="s">
        <v>3263</v>
      </c>
      <c r="B743" s="1" t="s">
        <v>3264</v>
      </c>
      <c r="C743" s="1" t="s">
        <v>3264</v>
      </c>
      <c r="D743" s="1" t="s">
        <v>3264</v>
      </c>
      <c r="E743" s="5" t="s">
        <v>1</v>
      </c>
      <c r="F743" s="1" t="s">
        <v>217</v>
      </c>
      <c r="G743" s="1" t="s">
        <v>895</v>
      </c>
      <c r="K743" s="13" t="str">
        <f t="shared" si="33"/>
        <v>NA</v>
      </c>
      <c r="L743" s="13" t="str">
        <f t="shared" si="34"/>
        <v>NA</v>
      </c>
      <c r="M743" s="13" t="str">
        <f t="shared" si="35"/>
        <v>NA</v>
      </c>
      <c r="N743" s="14">
        <v>2021</v>
      </c>
    </row>
    <row r="744" spans="1:14" x14ac:dyDescent="0.3">
      <c r="A744" t="s">
        <v>3266</v>
      </c>
      <c r="B744" s="1" t="s">
        <v>3267</v>
      </c>
      <c r="C744" s="1" t="s">
        <v>3267</v>
      </c>
      <c r="D744" s="1" t="s">
        <v>3267</v>
      </c>
      <c r="E744" s="5">
        <v>42352</v>
      </c>
      <c r="F744" s="1" t="s">
        <v>212</v>
      </c>
      <c r="G744" s="1" t="s">
        <v>895</v>
      </c>
      <c r="I744" t="s">
        <v>3268</v>
      </c>
      <c r="K744" s="13">
        <f t="shared" si="33"/>
        <v>2015</v>
      </c>
      <c r="L744" s="13">
        <f t="shared" si="34"/>
        <v>12</v>
      </c>
      <c r="M744" s="13">
        <f t="shared" si="35"/>
        <v>14</v>
      </c>
      <c r="N744" s="14">
        <v>2021</v>
      </c>
    </row>
    <row r="745" spans="1:14" x14ac:dyDescent="0.3">
      <c r="A745" t="s">
        <v>3266</v>
      </c>
      <c r="B745" s="1" t="s">
        <v>3267</v>
      </c>
      <c r="C745" s="1" t="s">
        <v>3267</v>
      </c>
      <c r="D745" s="1" t="s">
        <v>3267</v>
      </c>
      <c r="E745" s="5">
        <v>42352</v>
      </c>
      <c r="F745" s="1" t="s">
        <v>213</v>
      </c>
      <c r="G745" s="1" t="s">
        <v>895</v>
      </c>
      <c r="I745" t="s">
        <v>3268</v>
      </c>
      <c r="K745" s="13">
        <f t="shared" si="33"/>
        <v>2015</v>
      </c>
      <c r="L745" s="13">
        <f t="shared" si="34"/>
        <v>12</v>
      </c>
      <c r="M745" s="13">
        <f t="shared" si="35"/>
        <v>14</v>
      </c>
      <c r="N745" s="14">
        <v>2021</v>
      </c>
    </row>
    <row r="746" spans="1:14" x14ac:dyDescent="0.3">
      <c r="A746" t="s">
        <v>3266</v>
      </c>
      <c r="B746" s="1" t="s">
        <v>3267</v>
      </c>
      <c r="C746" s="1" t="s">
        <v>3267</v>
      </c>
      <c r="D746" s="1" t="s">
        <v>3267</v>
      </c>
      <c r="E746" s="5" t="s">
        <v>1</v>
      </c>
      <c r="F746" s="1" t="s">
        <v>217</v>
      </c>
      <c r="G746" s="1" t="s">
        <v>895</v>
      </c>
      <c r="K746" s="13" t="str">
        <f t="shared" si="33"/>
        <v>NA</v>
      </c>
      <c r="L746" s="13" t="str">
        <f t="shared" si="34"/>
        <v>NA</v>
      </c>
      <c r="M746" s="13" t="str">
        <f t="shared" si="35"/>
        <v>NA</v>
      </c>
      <c r="N746" s="14">
        <v>2021</v>
      </c>
    </row>
    <row r="747" spans="1:14" x14ac:dyDescent="0.3">
      <c r="A747" t="s">
        <v>3269</v>
      </c>
      <c r="B747" s="1" t="s">
        <v>3270</v>
      </c>
      <c r="C747" s="1" t="s">
        <v>3270</v>
      </c>
      <c r="D747" s="1" t="s">
        <v>3270</v>
      </c>
      <c r="E747" s="5">
        <v>44197</v>
      </c>
      <c r="F747" s="1" t="s">
        <v>212</v>
      </c>
      <c r="G747" s="1" t="s">
        <v>895</v>
      </c>
      <c r="I747" t="s">
        <v>3271</v>
      </c>
      <c r="K747" s="13">
        <f t="shared" si="33"/>
        <v>2021</v>
      </c>
      <c r="L747" s="13">
        <f t="shared" si="34"/>
        <v>1</v>
      </c>
      <c r="M747" s="13">
        <f t="shared" si="35"/>
        <v>1</v>
      </c>
      <c r="N747" s="14">
        <v>2021</v>
      </c>
    </row>
    <row r="748" spans="1:14" x14ac:dyDescent="0.3">
      <c r="A748" t="s">
        <v>3269</v>
      </c>
      <c r="B748" s="1" t="s">
        <v>3270</v>
      </c>
      <c r="C748" s="1" t="s">
        <v>3270</v>
      </c>
      <c r="D748" s="1" t="s">
        <v>3270</v>
      </c>
      <c r="E748" s="5" t="s">
        <v>1</v>
      </c>
      <c r="F748" s="1" t="s">
        <v>213</v>
      </c>
      <c r="G748" s="1" t="s">
        <v>895</v>
      </c>
      <c r="K748" s="13" t="str">
        <f t="shared" si="33"/>
        <v>NA</v>
      </c>
      <c r="L748" s="13" t="str">
        <f t="shared" si="34"/>
        <v>NA</v>
      </c>
      <c r="M748" s="13" t="str">
        <f t="shared" si="35"/>
        <v>NA</v>
      </c>
      <c r="N748" s="14">
        <v>2021</v>
      </c>
    </row>
    <row r="749" spans="1:14" x14ac:dyDescent="0.3">
      <c r="A749" t="s">
        <v>3269</v>
      </c>
      <c r="B749" s="1" t="s">
        <v>3270</v>
      </c>
      <c r="C749" s="1" t="s">
        <v>3270</v>
      </c>
      <c r="D749" s="1" t="s">
        <v>3270</v>
      </c>
      <c r="E749" s="5" t="s">
        <v>1</v>
      </c>
      <c r="F749" s="1" t="s">
        <v>217</v>
      </c>
      <c r="G749" s="1" t="s">
        <v>895</v>
      </c>
      <c r="K749" s="13" t="str">
        <f t="shared" si="33"/>
        <v>NA</v>
      </c>
      <c r="L749" s="13" t="str">
        <f t="shared" si="34"/>
        <v>NA</v>
      </c>
      <c r="M749" s="13" t="str">
        <f t="shared" si="35"/>
        <v>NA</v>
      </c>
      <c r="N749" s="14">
        <v>2021</v>
      </c>
    </row>
    <row r="750" spans="1:14" x14ac:dyDescent="0.3">
      <c r="A750" t="s">
        <v>3272</v>
      </c>
      <c r="B750" s="1" t="s">
        <v>3273</v>
      </c>
      <c r="C750" s="1" t="s">
        <v>3273</v>
      </c>
      <c r="D750" s="1" t="s">
        <v>3273</v>
      </c>
      <c r="E750" s="5">
        <v>44197</v>
      </c>
      <c r="F750" s="1" t="s">
        <v>212</v>
      </c>
      <c r="G750" s="1" t="s">
        <v>895</v>
      </c>
      <c r="I750" t="s">
        <v>3274</v>
      </c>
      <c r="K750" s="13">
        <f t="shared" si="33"/>
        <v>2021</v>
      </c>
      <c r="L750" s="13">
        <f t="shared" si="34"/>
        <v>1</v>
      </c>
      <c r="M750" s="13">
        <f t="shared" si="35"/>
        <v>1</v>
      </c>
      <c r="N750" s="14">
        <v>2021</v>
      </c>
    </row>
    <row r="751" spans="1:14" x14ac:dyDescent="0.3">
      <c r="A751" t="s">
        <v>3272</v>
      </c>
      <c r="B751" s="1" t="s">
        <v>3273</v>
      </c>
      <c r="C751" s="1" t="s">
        <v>3273</v>
      </c>
      <c r="D751" s="1" t="s">
        <v>3273</v>
      </c>
      <c r="E751" s="5">
        <v>44197</v>
      </c>
      <c r="F751" s="1" t="s">
        <v>213</v>
      </c>
      <c r="G751" s="1" t="s">
        <v>895</v>
      </c>
      <c r="I751" t="s">
        <v>3274</v>
      </c>
      <c r="K751" s="13">
        <f t="shared" si="33"/>
        <v>2021</v>
      </c>
      <c r="L751" s="13">
        <f t="shared" si="34"/>
        <v>1</v>
      </c>
      <c r="M751" s="13">
        <f t="shared" si="35"/>
        <v>1</v>
      </c>
      <c r="N751" s="14">
        <v>2021</v>
      </c>
    </row>
    <row r="752" spans="1:14" x14ac:dyDescent="0.3">
      <c r="A752" t="s">
        <v>3272</v>
      </c>
      <c r="B752" s="1" t="s">
        <v>3273</v>
      </c>
      <c r="C752" s="1" t="s">
        <v>3273</v>
      </c>
      <c r="D752" s="1" t="s">
        <v>3273</v>
      </c>
      <c r="E752" s="5" t="s">
        <v>1</v>
      </c>
      <c r="F752" s="1" t="s">
        <v>217</v>
      </c>
      <c r="G752" s="1" t="s">
        <v>895</v>
      </c>
      <c r="K752" s="13" t="str">
        <f t="shared" si="33"/>
        <v>NA</v>
      </c>
      <c r="L752" s="13" t="str">
        <f t="shared" si="34"/>
        <v>NA</v>
      </c>
      <c r="M752" s="13" t="str">
        <f t="shared" si="35"/>
        <v>NA</v>
      </c>
      <c r="N752" s="14">
        <v>2021</v>
      </c>
    </row>
    <row r="753" spans="1:14" x14ac:dyDescent="0.3">
      <c r="A753" t="s">
        <v>3275</v>
      </c>
      <c r="B753" s="1" t="s">
        <v>3276</v>
      </c>
      <c r="C753" s="1" t="s">
        <v>3276</v>
      </c>
      <c r="D753" s="1" t="s">
        <v>3276</v>
      </c>
      <c r="E753" s="5">
        <v>44075</v>
      </c>
      <c r="F753" s="1" t="s">
        <v>212</v>
      </c>
      <c r="G753" s="1" t="s">
        <v>895</v>
      </c>
      <c r="I753" t="s">
        <v>3277</v>
      </c>
      <c r="K753" s="13">
        <f t="shared" si="33"/>
        <v>2020</v>
      </c>
      <c r="L753" s="13">
        <f t="shared" si="34"/>
        <v>9</v>
      </c>
      <c r="M753" s="13">
        <f t="shared" si="35"/>
        <v>1</v>
      </c>
      <c r="N753" s="14">
        <v>2021</v>
      </c>
    </row>
    <row r="754" spans="1:14" x14ac:dyDescent="0.3">
      <c r="A754" t="s">
        <v>3275</v>
      </c>
      <c r="B754" s="1" t="s">
        <v>3276</v>
      </c>
      <c r="C754" s="1" t="s">
        <v>3276</v>
      </c>
      <c r="D754" s="1" t="s">
        <v>3276</v>
      </c>
      <c r="E754" s="5">
        <v>44075</v>
      </c>
      <c r="F754" s="1" t="s">
        <v>213</v>
      </c>
      <c r="G754" s="1" t="s">
        <v>895</v>
      </c>
      <c r="I754" t="s">
        <v>3277</v>
      </c>
      <c r="K754" s="13">
        <f t="shared" si="33"/>
        <v>2020</v>
      </c>
      <c r="L754" s="13">
        <f t="shared" si="34"/>
        <v>9</v>
      </c>
      <c r="M754" s="13">
        <f t="shared" si="35"/>
        <v>1</v>
      </c>
      <c r="N754" s="14">
        <v>2021</v>
      </c>
    </row>
    <row r="755" spans="1:14" x14ac:dyDescent="0.3">
      <c r="A755" t="s">
        <v>3275</v>
      </c>
      <c r="B755" s="1" t="s">
        <v>3276</v>
      </c>
      <c r="C755" s="1" t="s">
        <v>3276</v>
      </c>
      <c r="D755" s="1" t="s">
        <v>3276</v>
      </c>
      <c r="E755" s="5" t="s">
        <v>1</v>
      </c>
      <c r="F755" s="1" t="s">
        <v>217</v>
      </c>
      <c r="G755" s="1" t="s">
        <v>895</v>
      </c>
      <c r="K755" s="13" t="str">
        <f t="shared" si="33"/>
        <v>NA</v>
      </c>
      <c r="L755" s="13" t="str">
        <f t="shared" si="34"/>
        <v>NA</v>
      </c>
      <c r="M755" s="13" t="str">
        <f t="shared" si="35"/>
        <v>NA</v>
      </c>
      <c r="N755" s="14">
        <v>2021</v>
      </c>
    </row>
    <row r="756" spans="1:14" x14ac:dyDescent="0.3">
      <c r="A756" t="s">
        <v>3278</v>
      </c>
      <c r="B756" s="1" t="s">
        <v>3279</v>
      </c>
      <c r="C756" s="1" t="s">
        <v>3279</v>
      </c>
      <c r="D756" s="1" t="s">
        <v>3279</v>
      </c>
      <c r="E756" s="5">
        <v>41911</v>
      </c>
      <c r="F756" s="1" t="s">
        <v>212</v>
      </c>
      <c r="G756" s="1" t="s">
        <v>895</v>
      </c>
      <c r="I756" t="s">
        <v>3280</v>
      </c>
      <c r="K756" s="13">
        <f t="shared" si="33"/>
        <v>2014</v>
      </c>
      <c r="L756" s="13">
        <f t="shared" si="34"/>
        <v>9</v>
      </c>
      <c r="M756" s="13">
        <f t="shared" si="35"/>
        <v>29</v>
      </c>
      <c r="N756" s="14">
        <v>2021</v>
      </c>
    </row>
    <row r="757" spans="1:14" x14ac:dyDescent="0.3">
      <c r="A757" t="s">
        <v>3278</v>
      </c>
      <c r="B757" s="1" t="s">
        <v>3279</v>
      </c>
      <c r="C757" s="1" t="s">
        <v>3279</v>
      </c>
      <c r="D757" s="1" t="s">
        <v>3279</v>
      </c>
      <c r="E757" s="5">
        <v>42626</v>
      </c>
      <c r="F757" s="1" t="s">
        <v>213</v>
      </c>
      <c r="G757" s="1" t="s">
        <v>895</v>
      </c>
      <c r="I757" t="s">
        <v>3280</v>
      </c>
      <c r="K757" s="13">
        <f t="shared" si="33"/>
        <v>2016</v>
      </c>
      <c r="L757" s="13">
        <f t="shared" si="34"/>
        <v>9</v>
      </c>
      <c r="M757" s="13">
        <f t="shared" si="35"/>
        <v>13</v>
      </c>
      <c r="N757" s="14">
        <v>2021</v>
      </c>
    </row>
    <row r="758" spans="1:14" x14ac:dyDescent="0.3">
      <c r="A758" t="s">
        <v>3278</v>
      </c>
      <c r="B758" s="1" t="s">
        <v>3279</v>
      </c>
      <c r="C758" s="1" t="s">
        <v>3279</v>
      </c>
      <c r="D758" s="1" t="s">
        <v>3279</v>
      </c>
      <c r="E758" s="5" t="s">
        <v>1</v>
      </c>
      <c r="F758" s="1" t="s">
        <v>217</v>
      </c>
      <c r="G758" s="1" t="s">
        <v>895</v>
      </c>
      <c r="K758" s="13" t="str">
        <f t="shared" si="33"/>
        <v>NA</v>
      </c>
      <c r="L758" s="13" t="str">
        <f t="shared" si="34"/>
        <v>NA</v>
      </c>
      <c r="M758" s="13" t="str">
        <f t="shared" si="35"/>
        <v>NA</v>
      </c>
      <c r="N758" s="14">
        <v>2021</v>
      </c>
    </row>
    <row r="759" spans="1:14" x14ac:dyDescent="0.3">
      <c r="A759" t="s">
        <v>3281</v>
      </c>
      <c r="B759" s="1" t="s">
        <v>3282</v>
      </c>
      <c r="C759" s="1" t="s">
        <v>3282</v>
      </c>
      <c r="D759" s="1" t="s">
        <v>3282</v>
      </c>
      <c r="E759" s="5">
        <v>44197</v>
      </c>
      <c r="F759" s="1" t="s">
        <v>212</v>
      </c>
      <c r="G759" s="1" t="s">
        <v>895</v>
      </c>
      <c r="I759" t="s">
        <v>3283</v>
      </c>
      <c r="K759" s="13">
        <f t="shared" si="33"/>
        <v>2021</v>
      </c>
      <c r="L759" s="13">
        <f t="shared" si="34"/>
        <v>1</v>
      </c>
      <c r="M759" s="13">
        <f t="shared" si="35"/>
        <v>1</v>
      </c>
      <c r="N759" s="14">
        <v>2021</v>
      </c>
    </row>
    <row r="760" spans="1:14" x14ac:dyDescent="0.3">
      <c r="A760" t="s">
        <v>3281</v>
      </c>
      <c r="B760" s="1" t="s">
        <v>3282</v>
      </c>
      <c r="C760" s="1" t="s">
        <v>3282</v>
      </c>
      <c r="D760" s="1" t="s">
        <v>3282</v>
      </c>
      <c r="E760" s="5">
        <v>44197</v>
      </c>
      <c r="F760" s="1" t="s">
        <v>213</v>
      </c>
      <c r="G760" s="1" t="s">
        <v>895</v>
      </c>
      <c r="I760" t="s">
        <v>3284</v>
      </c>
      <c r="K760" s="13">
        <f t="shared" si="33"/>
        <v>2021</v>
      </c>
      <c r="L760" s="13">
        <f t="shared" si="34"/>
        <v>1</v>
      </c>
      <c r="M760" s="13">
        <f t="shared" si="35"/>
        <v>1</v>
      </c>
      <c r="N760" s="14">
        <v>2021</v>
      </c>
    </row>
    <row r="761" spans="1:14" x14ac:dyDescent="0.3">
      <c r="A761" t="s">
        <v>3281</v>
      </c>
      <c r="B761" s="1" t="s">
        <v>3282</v>
      </c>
      <c r="C761" s="1" t="s">
        <v>3282</v>
      </c>
      <c r="D761" s="1" t="s">
        <v>3282</v>
      </c>
      <c r="E761" s="5">
        <v>44197</v>
      </c>
      <c r="F761" s="1" t="s">
        <v>217</v>
      </c>
      <c r="G761" s="1" t="s">
        <v>895</v>
      </c>
      <c r="I761" t="s">
        <v>3284</v>
      </c>
      <c r="K761" s="13">
        <f t="shared" si="33"/>
        <v>2021</v>
      </c>
      <c r="L761" s="13">
        <f t="shared" si="34"/>
        <v>1</v>
      </c>
      <c r="M761" s="13">
        <f t="shared" si="35"/>
        <v>1</v>
      </c>
      <c r="N761" s="14">
        <v>2021</v>
      </c>
    </row>
    <row r="762" spans="1:14" x14ac:dyDescent="0.3">
      <c r="A762" t="s">
        <v>3285</v>
      </c>
      <c r="B762" s="1" t="s">
        <v>3286</v>
      </c>
      <c r="C762" s="1" t="s">
        <v>3286</v>
      </c>
      <c r="D762" s="1" t="s">
        <v>3286</v>
      </c>
      <c r="E762" s="5">
        <v>44197</v>
      </c>
      <c r="F762" s="1" t="s">
        <v>212</v>
      </c>
      <c r="G762" s="1" t="s">
        <v>895</v>
      </c>
      <c r="I762" t="s">
        <v>3287</v>
      </c>
      <c r="K762" s="13">
        <f t="shared" si="33"/>
        <v>2021</v>
      </c>
      <c r="L762" s="13">
        <f t="shared" si="34"/>
        <v>1</v>
      </c>
      <c r="M762" s="13">
        <f t="shared" si="35"/>
        <v>1</v>
      </c>
      <c r="N762" s="14">
        <v>2021</v>
      </c>
    </row>
    <row r="763" spans="1:14" x14ac:dyDescent="0.3">
      <c r="A763" t="s">
        <v>3285</v>
      </c>
      <c r="B763" s="1" t="s">
        <v>3286</v>
      </c>
      <c r="C763" s="1" t="s">
        <v>3286</v>
      </c>
      <c r="D763" s="1" t="s">
        <v>3286</v>
      </c>
      <c r="E763" s="5">
        <v>44197</v>
      </c>
      <c r="F763" s="1" t="s">
        <v>213</v>
      </c>
      <c r="G763" s="1" t="s">
        <v>895</v>
      </c>
      <c r="I763" t="s">
        <v>3284</v>
      </c>
      <c r="K763" s="13">
        <f t="shared" si="33"/>
        <v>2021</v>
      </c>
      <c r="L763" s="13">
        <f t="shared" si="34"/>
        <v>1</v>
      </c>
      <c r="M763" s="13">
        <f t="shared" si="35"/>
        <v>1</v>
      </c>
      <c r="N763" s="14">
        <v>2021</v>
      </c>
    </row>
    <row r="764" spans="1:14" x14ac:dyDescent="0.3">
      <c r="A764" t="s">
        <v>3285</v>
      </c>
      <c r="B764" s="1" t="s">
        <v>3286</v>
      </c>
      <c r="C764" s="1" t="s">
        <v>3286</v>
      </c>
      <c r="D764" s="1" t="s">
        <v>3286</v>
      </c>
      <c r="E764" s="5">
        <v>44197</v>
      </c>
      <c r="F764" s="1" t="s">
        <v>217</v>
      </c>
      <c r="G764" s="1" t="s">
        <v>895</v>
      </c>
      <c r="I764" t="s">
        <v>3284</v>
      </c>
      <c r="K764" s="13">
        <f t="shared" si="33"/>
        <v>2021</v>
      </c>
      <c r="L764" s="13">
        <f t="shared" si="34"/>
        <v>1</v>
      </c>
      <c r="M764" s="13">
        <f t="shared" si="35"/>
        <v>1</v>
      </c>
      <c r="N764" s="14">
        <v>2021</v>
      </c>
    </row>
    <row r="765" spans="1:14" x14ac:dyDescent="0.3">
      <c r="A765" t="s">
        <v>3288</v>
      </c>
      <c r="B765" s="1" t="s">
        <v>3289</v>
      </c>
      <c r="C765" s="1" t="s">
        <v>3289</v>
      </c>
      <c r="D765" s="1" t="s">
        <v>3289</v>
      </c>
      <c r="E765" s="5">
        <v>40778</v>
      </c>
      <c r="F765" s="1" t="s">
        <v>212</v>
      </c>
      <c r="G765" s="1" t="s">
        <v>895</v>
      </c>
      <c r="I765" t="s">
        <v>3290</v>
      </c>
      <c r="K765" s="13">
        <f t="shared" si="33"/>
        <v>2011</v>
      </c>
      <c r="L765" s="13">
        <f t="shared" si="34"/>
        <v>8</v>
      </c>
      <c r="M765" s="13">
        <f t="shared" si="35"/>
        <v>23</v>
      </c>
      <c r="N765" s="14">
        <v>2021</v>
      </c>
    </row>
    <row r="766" spans="1:14" x14ac:dyDescent="0.3">
      <c r="A766" t="s">
        <v>3288</v>
      </c>
      <c r="B766" s="1" t="s">
        <v>3289</v>
      </c>
      <c r="C766" s="1" t="s">
        <v>3289</v>
      </c>
      <c r="D766" s="1" t="s">
        <v>3289</v>
      </c>
      <c r="E766" s="5">
        <v>40778</v>
      </c>
      <c r="F766" s="1" t="s">
        <v>213</v>
      </c>
      <c r="G766" s="1" t="s">
        <v>895</v>
      </c>
      <c r="I766" t="s">
        <v>3290</v>
      </c>
      <c r="K766" s="13">
        <f t="shared" si="33"/>
        <v>2011</v>
      </c>
      <c r="L766" s="13">
        <f t="shared" si="34"/>
        <v>8</v>
      </c>
      <c r="M766" s="13">
        <f t="shared" si="35"/>
        <v>23</v>
      </c>
      <c r="N766" s="14">
        <v>2021</v>
      </c>
    </row>
    <row r="767" spans="1:14" x14ac:dyDescent="0.3">
      <c r="A767" t="s">
        <v>3288</v>
      </c>
      <c r="B767" s="1" t="s">
        <v>3289</v>
      </c>
      <c r="C767" s="1" t="s">
        <v>3289</v>
      </c>
      <c r="D767" s="1" t="s">
        <v>3289</v>
      </c>
      <c r="E767" s="5" t="s">
        <v>1</v>
      </c>
      <c r="F767" s="1" t="s">
        <v>217</v>
      </c>
      <c r="G767" s="1" t="s">
        <v>895</v>
      </c>
      <c r="K767" s="13" t="str">
        <f t="shared" si="33"/>
        <v>NA</v>
      </c>
      <c r="L767" s="13" t="str">
        <f t="shared" si="34"/>
        <v>NA</v>
      </c>
      <c r="M767" s="13" t="str">
        <f t="shared" si="35"/>
        <v>NA</v>
      </c>
      <c r="N767" s="14">
        <v>2021</v>
      </c>
    </row>
    <row r="768" spans="1:14" x14ac:dyDescent="0.3">
      <c r="A768" t="s">
        <v>3295</v>
      </c>
      <c r="B768" s="1" t="s">
        <v>3296</v>
      </c>
      <c r="C768" s="1" t="s">
        <v>3296</v>
      </c>
      <c r="D768" s="1" t="s">
        <v>3296</v>
      </c>
      <c r="E768" s="5">
        <v>43801</v>
      </c>
      <c r="F768" s="1" t="s">
        <v>212</v>
      </c>
      <c r="G768" s="1" t="s">
        <v>895</v>
      </c>
      <c r="I768" t="s">
        <v>3297</v>
      </c>
      <c r="K768" s="13">
        <f t="shared" si="33"/>
        <v>2019</v>
      </c>
      <c r="L768" s="13">
        <f t="shared" si="34"/>
        <v>12</v>
      </c>
      <c r="M768" s="13">
        <f t="shared" si="35"/>
        <v>2</v>
      </c>
      <c r="N768" s="14">
        <v>2021</v>
      </c>
    </row>
    <row r="769" spans="1:14" x14ac:dyDescent="0.3">
      <c r="A769" t="s">
        <v>3295</v>
      </c>
      <c r="B769" s="1" t="s">
        <v>3296</v>
      </c>
      <c r="C769" s="1" t="s">
        <v>3296</v>
      </c>
      <c r="D769" s="1" t="s">
        <v>3296</v>
      </c>
      <c r="E769" s="5">
        <v>43801</v>
      </c>
      <c r="F769" s="1" t="s">
        <v>213</v>
      </c>
      <c r="G769" s="1" t="s">
        <v>895</v>
      </c>
      <c r="I769" t="s">
        <v>3297</v>
      </c>
      <c r="K769" s="13">
        <f t="shared" si="33"/>
        <v>2019</v>
      </c>
      <c r="L769" s="13">
        <f t="shared" si="34"/>
        <v>12</v>
      </c>
      <c r="M769" s="13">
        <f t="shared" si="35"/>
        <v>2</v>
      </c>
      <c r="N769" s="14">
        <v>2021</v>
      </c>
    </row>
    <row r="770" spans="1:14" x14ac:dyDescent="0.3">
      <c r="A770" t="s">
        <v>3295</v>
      </c>
      <c r="B770" s="1" t="s">
        <v>3296</v>
      </c>
      <c r="C770" s="1" t="s">
        <v>3296</v>
      </c>
      <c r="D770" s="1" t="s">
        <v>3296</v>
      </c>
      <c r="E770" s="5" t="s">
        <v>1</v>
      </c>
      <c r="F770" s="1" t="s">
        <v>217</v>
      </c>
      <c r="G770" s="1" t="s">
        <v>895</v>
      </c>
      <c r="K770" s="13" t="str">
        <f t="shared" ref="K770:K827" si="36">IF($E770="NA","NA", YEAR($E770))</f>
        <v>NA</v>
      </c>
      <c r="L770" s="13" t="str">
        <f t="shared" ref="L770:L827" si="37">IF($E770="NA","NA", MONTH($E770))</f>
        <v>NA</v>
      </c>
      <c r="M770" s="13" t="str">
        <f t="shared" ref="M770:M827" si="38">IF($E770="NA","NA", DAY($E770))</f>
        <v>NA</v>
      </c>
      <c r="N770" s="14">
        <v>2021</v>
      </c>
    </row>
    <row r="771" spans="1:14" x14ac:dyDescent="0.3">
      <c r="A771" t="s">
        <v>3298</v>
      </c>
      <c r="B771" s="1" t="s">
        <v>3299</v>
      </c>
      <c r="C771" s="1" t="s">
        <v>3299</v>
      </c>
      <c r="D771" s="1" t="s">
        <v>3299</v>
      </c>
      <c r="E771" s="5">
        <v>43800</v>
      </c>
      <c r="F771" s="1" t="s">
        <v>212</v>
      </c>
      <c r="G771" s="1" t="s">
        <v>895</v>
      </c>
      <c r="I771" t="s">
        <v>3300</v>
      </c>
      <c r="K771" s="13">
        <f t="shared" si="36"/>
        <v>2019</v>
      </c>
      <c r="L771" s="13">
        <f t="shared" si="37"/>
        <v>12</v>
      </c>
      <c r="M771" s="13">
        <f t="shared" si="38"/>
        <v>1</v>
      </c>
      <c r="N771" s="14">
        <v>2021</v>
      </c>
    </row>
    <row r="772" spans="1:14" x14ac:dyDescent="0.3">
      <c r="A772" t="s">
        <v>3298</v>
      </c>
      <c r="B772" s="1" t="s">
        <v>3299</v>
      </c>
      <c r="C772" s="1" t="s">
        <v>3299</v>
      </c>
      <c r="D772" s="1" t="s">
        <v>3299</v>
      </c>
      <c r="E772" s="5">
        <v>40134</v>
      </c>
      <c r="F772" s="1" t="s">
        <v>213</v>
      </c>
      <c r="G772" s="1" t="s">
        <v>895</v>
      </c>
      <c r="I772" t="s">
        <v>3301</v>
      </c>
      <c r="K772" s="13">
        <f t="shared" si="36"/>
        <v>2009</v>
      </c>
      <c r="L772" s="13">
        <f t="shared" si="37"/>
        <v>11</v>
      </c>
      <c r="M772" s="13">
        <f t="shared" si="38"/>
        <v>17</v>
      </c>
      <c r="N772" s="14">
        <v>2021</v>
      </c>
    </row>
    <row r="773" spans="1:14" x14ac:dyDescent="0.3">
      <c r="A773" t="s">
        <v>3298</v>
      </c>
      <c r="B773" s="1" t="s">
        <v>3299</v>
      </c>
      <c r="C773" s="1" t="s">
        <v>3299</v>
      </c>
      <c r="D773" s="1" t="s">
        <v>3299</v>
      </c>
      <c r="E773" s="5" t="s">
        <v>1</v>
      </c>
      <c r="F773" s="1" t="s">
        <v>217</v>
      </c>
      <c r="G773" s="1" t="s">
        <v>895</v>
      </c>
      <c r="K773" s="13" t="str">
        <f t="shared" si="36"/>
        <v>NA</v>
      </c>
      <c r="L773" s="13" t="str">
        <f t="shared" si="37"/>
        <v>NA</v>
      </c>
      <c r="M773" s="13" t="str">
        <f t="shared" si="38"/>
        <v>NA</v>
      </c>
      <c r="N773" s="14">
        <v>2021</v>
      </c>
    </row>
    <row r="774" spans="1:14" x14ac:dyDescent="0.3">
      <c r="A774" t="s">
        <v>3302</v>
      </c>
      <c r="B774" s="1" t="s">
        <v>3303</v>
      </c>
      <c r="C774" s="1" t="s">
        <v>3303</v>
      </c>
      <c r="D774" s="1" t="s">
        <v>3303</v>
      </c>
      <c r="E774" s="5">
        <v>43084</v>
      </c>
      <c r="F774" s="1" t="s">
        <v>212</v>
      </c>
      <c r="G774" s="1" t="s">
        <v>895</v>
      </c>
      <c r="I774" t="s">
        <v>3304</v>
      </c>
      <c r="K774" s="13">
        <f t="shared" si="36"/>
        <v>2017</v>
      </c>
      <c r="L774" s="13">
        <f t="shared" si="37"/>
        <v>12</v>
      </c>
      <c r="M774" s="13">
        <f t="shared" si="38"/>
        <v>15</v>
      </c>
      <c r="N774" s="14">
        <v>2021</v>
      </c>
    </row>
    <row r="775" spans="1:14" x14ac:dyDescent="0.3">
      <c r="A775" t="s">
        <v>3302</v>
      </c>
      <c r="B775" s="1" t="s">
        <v>3303</v>
      </c>
      <c r="C775" s="1" t="s">
        <v>3303</v>
      </c>
      <c r="D775" s="1" t="s">
        <v>3303</v>
      </c>
      <c r="E775" s="5">
        <v>43084</v>
      </c>
      <c r="F775" s="1" t="s">
        <v>213</v>
      </c>
      <c r="G775" s="1" t="s">
        <v>895</v>
      </c>
      <c r="I775" t="s">
        <v>3304</v>
      </c>
      <c r="K775" s="13">
        <f t="shared" si="36"/>
        <v>2017</v>
      </c>
      <c r="L775" s="13">
        <f t="shared" si="37"/>
        <v>12</v>
      </c>
      <c r="M775" s="13">
        <f t="shared" si="38"/>
        <v>15</v>
      </c>
      <c r="N775" s="14">
        <v>2021</v>
      </c>
    </row>
    <row r="776" spans="1:14" x14ac:dyDescent="0.3">
      <c r="A776" t="s">
        <v>3302</v>
      </c>
      <c r="B776" s="1" t="s">
        <v>3303</v>
      </c>
      <c r="C776" s="1" t="s">
        <v>3303</v>
      </c>
      <c r="D776" s="1" t="s">
        <v>3303</v>
      </c>
      <c r="E776" s="5" t="s">
        <v>1</v>
      </c>
      <c r="F776" s="1" t="s">
        <v>217</v>
      </c>
      <c r="G776" s="1" t="s">
        <v>895</v>
      </c>
      <c r="K776" s="13" t="str">
        <f t="shared" si="36"/>
        <v>NA</v>
      </c>
      <c r="L776" s="13" t="str">
        <f t="shared" si="37"/>
        <v>NA</v>
      </c>
      <c r="M776" s="13" t="str">
        <f t="shared" si="38"/>
        <v>NA</v>
      </c>
      <c r="N776" s="14">
        <v>2021</v>
      </c>
    </row>
    <row r="777" spans="1:14" x14ac:dyDescent="0.3">
      <c r="A777" t="s">
        <v>3305</v>
      </c>
      <c r="B777" s="1" t="s">
        <v>3306</v>
      </c>
      <c r="C777" s="1" t="s">
        <v>3306</v>
      </c>
      <c r="D777" s="1" t="s">
        <v>3306</v>
      </c>
      <c r="E777" s="5">
        <v>44197</v>
      </c>
      <c r="F777" s="1" t="s">
        <v>212</v>
      </c>
      <c r="G777" s="1" t="s">
        <v>895</v>
      </c>
      <c r="I777" t="s">
        <v>3307</v>
      </c>
      <c r="K777" s="13">
        <f t="shared" si="36"/>
        <v>2021</v>
      </c>
      <c r="L777" s="13">
        <f t="shared" si="37"/>
        <v>1</v>
      </c>
      <c r="M777" s="13">
        <f t="shared" si="38"/>
        <v>1</v>
      </c>
      <c r="N777" s="14">
        <v>2021</v>
      </c>
    </row>
    <row r="778" spans="1:14" x14ac:dyDescent="0.3">
      <c r="A778" t="s">
        <v>3305</v>
      </c>
      <c r="B778" s="1" t="s">
        <v>3306</v>
      </c>
      <c r="C778" s="1" t="s">
        <v>3306</v>
      </c>
      <c r="D778" s="1" t="s">
        <v>3306</v>
      </c>
      <c r="E778" s="5">
        <v>44197</v>
      </c>
      <c r="F778" s="1" t="s">
        <v>213</v>
      </c>
      <c r="G778" s="1" t="s">
        <v>895</v>
      </c>
      <c r="I778" t="s">
        <v>3307</v>
      </c>
      <c r="K778" s="13">
        <f t="shared" si="36"/>
        <v>2021</v>
      </c>
      <c r="L778" s="13">
        <f t="shared" si="37"/>
        <v>1</v>
      </c>
      <c r="M778" s="13">
        <f t="shared" si="38"/>
        <v>1</v>
      </c>
      <c r="N778" s="14">
        <v>2021</v>
      </c>
    </row>
    <row r="779" spans="1:14" x14ac:dyDescent="0.3">
      <c r="A779" t="s">
        <v>3305</v>
      </c>
      <c r="B779" s="1" t="s">
        <v>3306</v>
      </c>
      <c r="C779" s="1" t="s">
        <v>3306</v>
      </c>
      <c r="D779" s="1" t="s">
        <v>3306</v>
      </c>
      <c r="E779" s="5" t="s">
        <v>1</v>
      </c>
      <c r="F779" s="1" t="s">
        <v>217</v>
      </c>
      <c r="G779" s="1" t="s">
        <v>895</v>
      </c>
      <c r="K779" s="13" t="str">
        <f t="shared" si="36"/>
        <v>NA</v>
      </c>
      <c r="L779" s="13" t="str">
        <f t="shared" si="37"/>
        <v>NA</v>
      </c>
      <c r="M779" s="13" t="str">
        <f t="shared" si="38"/>
        <v>NA</v>
      </c>
      <c r="N779" s="14">
        <v>2021</v>
      </c>
    </row>
    <row r="780" spans="1:14" x14ac:dyDescent="0.3">
      <c r="A780" t="s">
        <v>3308</v>
      </c>
      <c r="B780" s="1" t="s">
        <v>3309</v>
      </c>
      <c r="C780" s="1" t="s">
        <v>3309</v>
      </c>
      <c r="D780" s="1" t="s">
        <v>3309</v>
      </c>
      <c r="E780" s="5">
        <v>40826</v>
      </c>
      <c r="F780" s="1" t="s">
        <v>212</v>
      </c>
      <c r="G780" s="1" t="s">
        <v>895</v>
      </c>
      <c r="I780" t="s">
        <v>3310</v>
      </c>
      <c r="K780" s="13">
        <f t="shared" si="36"/>
        <v>2011</v>
      </c>
      <c r="L780" s="13">
        <f t="shared" si="37"/>
        <v>10</v>
      </c>
      <c r="M780" s="13">
        <f t="shared" si="38"/>
        <v>10</v>
      </c>
      <c r="N780" s="14">
        <v>2021</v>
      </c>
    </row>
    <row r="781" spans="1:14" x14ac:dyDescent="0.3">
      <c r="A781" t="s">
        <v>3308</v>
      </c>
      <c r="B781" s="1" t="s">
        <v>3309</v>
      </c>
      <c r="C781" s="1" t="s">
        <v>3309</v>
      </c>
      <c r="D781" s="1" t="s">
        <v>3309</v>
      </c>
      <c r="E781" s="5">
        <v>40826</v>
      </c>
      <c r="F781" s="1" t="s">
        <v>213</v>
      </c>
      <c r="G781" s="1" t="s">
        <v>895</v>
      </c>
      <c r="I781" t="s">
        <v>3310</v>
      </c>
      <c r="K781" s="13">
        <f t="shared" si="36"/>
        <v>2011</v>
      </c>
      <c r="L781" s="13">
        <f t="shared" si="37"/>
        <v>10</v>
      </c>
      <c r="M781" s="13">
        <f t="shared" si="38"/>
        <v>10</v>
      </c>
      <c r="N781" s="14">
        <v>2021</v>
      </c>
    </row>
    <row r="782" spans="1:14" x14ac:dyDescent="0.3">
      <c r="A782" t="s">
        <v>3308</v>
      </c>
      <c r="B782" s="1" t="s">
        <v>3309</v>
      </c>
      <c r="C782" s="1" t="s">
        <v>3309</v>
      </c>
      <c r="D782" s="1" t="s">
        <v>3309</v>
      </c>
      <c r="E782" s="5" t="s">
        <v>1</v>
      </c>
      <c r="F782" s="1" t="s">
        <v>217</v>
      </c>
      <c r="G782" s="1" t="s">
        <v>895</v>
      </c>
      <c r="K782" s="13" t="str">
        <f t="shared" si="36"/>
        <v>NA</v>
      </c>
      <c r="L782" s="13" t="str">
        <f t="shared" si="37"/>
        <v>NA</v>
      </c>
      <c r="M782" s="13" t="str">
        <f t="shared" si="38"/>
        <v>NA</v>
      </c>
      <c r="N782" s="14">
        <v>2021</v>
      </c>
    </row>
    <row r="783" spans="1:14" x14ac:dyDescent="0.3">
      <c r="A783" t="s">
        <v>3311</v>
      </c>
      <c r="B783" s="1" t="s">
        <v>3312</v>
      </c>
      <c r="C783" s="1" t="s">
        <v>3312</v>
      </c>
      <c r="D783" s="1" t="s">
        <v>3312</v>
      </c>
      <c r="E783" s="5">
        <v>37845</v>
      </c>
      <c r="F783" s="1" t="s">
        <v>212</v>
      </c>
      <c r="G783" s="1" t="s">
        <v>895</v>
      </c>
      <c r="I783" t="s">
        <v>3313</v>
      </c>
      <c r="K783" s="13">
        <f t="shared" si="36"/>
        <v>2003</v>
      </c>
      <c r="L783" s="13">
        <f t="shared" si="37"/>
        <v>8</v>
      </c>
      <c r="M783" s="13">
        <f t="shared" si="38"/>
        <v>12</v>
      </c>
      <c r="N783" s="14">
        <v>2021</v>
      </c>
    </row>
    <row r="784" spans="1:14" x14ac:dyDescent="0.3">
      <c r="A784" t="s">
        <v>3311</v>
      </c>
      <c r="B784" s="1" t="s">
        <v>3312</v>
      </c>
      <c r="C784" s="1" t="s">
        <v>3312</v>
      </c>
      <c r="D784" s="1" t="s">
        <v>3312</v>
      </c>
      <c r="E784" s="5">
        <v>37895</v>
      </c>
      <c r="F784" s="1" t="s">
        <v>213</v>
      </c>
      <c r="G784" s="1" t="s">
        <v>895</v>
      </c>
      <c r="I784" t="s">
        <v>3313</v>
      </c>
      <c r="K784" s="13">
        <f t="shared" si="36"/>
        <v>2003</v>
      </c>
      <c r="L784" s="13">
        <f t="shared" si="37"/>
        <v>10</v>
      </c>
      <c r="M784" s="13">
        <f t="shared" si="38"/>
        <v>1</v>
      </c>
      <c r="N784" s="14">
        <v>2021</v>
      </c>
    </row>
    <row r="785" spans="1:14" x14ac:dyDescent="0.3">
      <c r="A785" t="s">
        <v>3311</v>
      </c>
      <c r="B785" s="1" t="s">
        <v>3312</v>
      </c>
      <c r="C785" s="1" t="s">
        <v>3312</v>
      </c>
      <c r="D785" s="1" t="s">
        <v>3312</v>
      </c>
      <c r="E785" s="5" t="s">
        <v>1</v>
      </c>
      <c r="F785" s="1" t="s">
        <v>217</v>
      </c>
      <c r="G785" s="1" t="s">
        <v>895</v>
      </c>
      <c r="K785" s="13" t="str">
        <f t="shared" si="36"/>
        <v>NA</v>
      </c>
      <c r="L785" s="13" t="str">
        <f t="shared" si="37"/>
        <v>NA</v>
      </c>
      <c r="M785" s="13" t="str">
        <f t="shared" si="38"/>
        <v>NA</v>
      </c>
      <c r="N785" s="14">
        <v>2021</v>
      </c>
    </row>
    <row r="786" spans="1:14" x14ac:dyDescent="0.3">
      <c r="A786" t="s">
        <v>1710</v>
      </c>
      <c r="B786" t="s">
        <v>3326</v>
      </c>
      <c r="C786" t="s">
        <v>3326</v>
      </c>
      <c r="D786" t="s">
        <v>3326</v>
      </c>
      <c r="E786" s="5">
        <v>43416</v>
      </c>
      <c r="F786" s="1" t="s">
        <v>212</v>
      </c>
      <c r="G786" s="1" t="s">
        <v>994</v>
      </c>
      <c r="I786" t="s">
        <v>3327</v>
      </c>
      <c r="J786" t="s">
        <v>3328</v>
      </c>
      <c r="K786" s="13">
        <f t="shared" si="36"/>
        <v>2018</v>
      </c>
      <c r="L786" s="13">
        <f t="shared" si="37"/>
        <v>11</v>
      </c>
      <c r="M786" s="13">
        <f t="shared" si="38"/>
        <v>12</v>
      </c>
      <c r="N786" s="14">
        <v>2021</v>
      </c>
    </row>
    <row r="787" spans="1:14" x14ac:dyDescent="0.3">
      <c r="A787" t="s">
        <v>1710</v>
      </c>
      <c r="B787" t="s">
        <v>3326</v>
      </c>
      <c r="C787" t="s">
        <v>3326</v>
      </c>
      <c r="D787" t="s">
        <v>3326</v>
      </c>
      <c r="E787" s="5">
        <v>43416</v>
      </c>
      <c r="F787" s="1" t="s">
        <v>213</v>
      </c>
      <c r="G787" s="1" t="s">
        <v>994</v>
      </c>
      <c r="I787" t="s">
        <v>3327</v>
      </c>
      <c r="J787" t="s">
        <v>3328</v>
      </c>
      <c r="K787" s="13">
        <f t="shared" si="36"/>
        <v>2018</v>
      </c>
      <c r="L787" s="13">
        <f t="shared" si="37"/>
        <v>11</v>
      </c>
      <c r="M787" s="13">
        <f t="shared" si="38"/>
        <v>12</v>
      </c>
      <c r="N787" s="14">
        <v>2021</v>
      </c>
    </row>
    <row r="788" spans="1:14" x14ac:dyDescent="0.3">
      <c r="A788" t="s">
        <v>1710</v>
      </c>
      <c r="B788" t="s">
        <v>3326</v>
      </c>
      <c r="C788" t="s">
        <v>3326</v>
      </c>
      <c r="D788" t="s">
        <v>3326</v>
      </c>
      <c r="E788" s="5" t="s">
        <v>1</v>
      </c>
      <c r="F788" s="1" t="s">
        <v>217</v>
      </c>
      <c r="G788" s="1" t="s">
        <v>994</v>
      </c>
      <c r="K788" s="13" t="str">
        <f t="shared" si="36"/>
        <v>NA</v>
      </c>
      <c r="L788" s="13" t="str">
        <f t="shared" si="37"/>
        <v>NA</v>
      </c>
      <c r="M788" s="13" t="str">
        <f t="shared" si="38"/>
        <v>NA</v>
      </c>
      <c r="N788" s="14">
        <v>2021</v>
      </c>
    </row>
    <row r="789" spans="1:14" x14ac:dyDescent="0.3">
      <c r="A789" t="s">
        <v>1719</v>
      </c>
      <c r="B789" t="s">
        <v>3330</v>
      </c>
      <c r="C789" t="s">
        <v>3330</v>
      </c>
      <c r="D789" t="s">
        <v>3330</v>
      </c>
      <c r="E789" s="5">
        <v>41688</v>
      </c>
      <c r="F789" s="1" t="s">
        <v>212</v>
      </c>
      <c r="G789" s="1" t="s">
        <v>994</v>
      </c>
      <c r="I789" t="s">
        <v>3331</v>
      </c>
      <c r="J789" t="s">
        <v>3332</v>
      </c>
      <c r="K789" s="13">
        <f t="shared" si="36"/>
        <v>2014</v>
      </c>
      <c r="L789" s="13">
        <f t="shared" si="37"/>
        <v>2</v>
      </c>
      <c r="M789" s="13">
        <f t="shared" si="38"/>
        <v>18</v>
      </c>
      <c r="N789" s="14">
        <v>2021</v>
      </c>
    </row>
    <row r="790" spans="1:14" x14ac:dyDescent="0.3">
      <c r="A790" t="s">
        <v>1719</v>
      </c>
      <c r="B790" t="s">
        <v>3330</v>
      </c>
      <c r="C790" t="s">
        <v>3330</v>
      </c>
      <c r="D790" t="s">
        <v>3330</v>
      </c>
      <c r="E790" s="5">
        <v>41688</v>
      </c>
      <c r="F790" s="1" t="s">
        <v>213</v>
      </c>
      <c r="G790" s="1" t="s">
        <v>994</v>
      </c>
      <c r="I790" t="s">
        <v>3331</v>
      </c>
      <c r="J790" t="s">
        <v>3332</v>
      </c>
      <c r="K790" s="13">
        <f t="shared" si="36"/>
        <v>2014</v>
      </c>
      <c r="L790" s="13">
        <f t="shared" si="37"/>
        <v>2</v>
      </c>
      <c r="M790" s="13">
        <f t="shared" si="38"/>
        <v>18</v>
      </c>
      <c r="N790" s="14">
        <v>2021</v>
      </c>
    </row>
    <row r="791" spans="1:14" x14ac:dyDescent="0.3">
      <c r="A791" t="s">
        <v>1719</v>
      </c>
      <c r="B791" t="s">
        <v>3330</v>
      </c>
      <c r="C791" t="s">
        <v>3330</v>
      </c>
      <c r="D791" t="s">
        <v>3330</v>
      </c>
      <c r="E791" s="5" t="s">
        <v>1</v>
      </c>
      <c r="F791" s="1" t="s">
        <v>217</v>
      </c>
      <c r="G791" s="1" t="s">
        <v>994</v>
      </c>
      <c r="K791" s="13" t="str">
        <f t="shared" si="36"/>
        <v>NA</v>
      </c>
      <c r="L791" s="13" t="str">
        <f t="shared" si="37"/>
        <v>NA</v>
      </c>
      <c r="M791" s="13" t="str">
        <f t="shared" si="38"/>
        <v>NA</v>
      </c>
      <c r="N791" s="14">
        <v>2021</v>
      </c>
    </row>
    <row r="792" spans="1:14" x14ac:dyDescent="0.3">
      <c r="A792" t="s">
        <v>1723</v>
      </c>
      <c r="B792" t="s">
        <v>3333</v>
      </c>
      <c r="C792" t="s">
        <v>3333</v>
      </c>
      <c r="D792" t="s">
        <v>3333</v>
      </c>
      <c r="E792" s="5">
        <v>44147</v>
      </c>
      <c r="F792" s="1" t="s">
        <v>212</v>
      </c>
      <c r="G792" s="1" t="s">
        <v>994</v>
      </c>
      <c r="I792" t="s">
        <v>3334</v>
      </c>
      <c r="K792" s="13">
        <f t="shared" si="36"/>
        <v>2020</v>
      </c>
      <c r="L792" s="13">
        <f t="shared" si="37"/>
        <v>11</v>
      </c>
      <c r="M792" s="13">
        <f t="shared" si="38"/>
        <v>12</v>
      </c>
      <c r="N792" s="14">
        <v>2021</v>
      </c>
    </row>
    <row r="793" spans="1:14" x14ac:dyDescent="0.3">
      <c r="A793" t="s">
        <v>1723</v>
      </c>
      <c r="B793" t="s">
        <v>3333</v>
      </c>
      <c r="C793" t="s">
        <v>3333</v>
      </c>
      <c r="D793" t="s">
        <v>3333</v>
      </c>
      <c r="E793" s="5">
        <v>44147</v>
      </c>
      <c r="F793" s="1" t="s">
        <v>213</v>
      </c>
      <c r="G793" s="1" t="s">
        <v>994</v>
      </c>
      <c r="I793" t="s">
        <v>3334</v>
      </c>
      <c r="K793" s="13">
        <f t="shared" si="36"/>
        <v>2020</v>
      </c>
      <c r="L793" s="13">
        <f t="shared" si="37"/>
        <v>11</v>
      </c>
      <c r="M793" s="13">
        <f t="shared" si="38"/>
        <v>12</v>
      </c>
      <c r="N793" s="14">
        <v>2021</v>
      </c>
    </row>
    <row r="794" spans="1:14" x14ac:dyDescent="0.3">
      <c r="A794" t="s">
        <v>1723</v>
      </c>
      <c r="B794" t="s">
        <v>3333</v>
      </c>
      <c r="C794" t="s">
        <v>3333</v>
      </c>
      <c r="D794" t="s">
        <v>3333</v>
      </c>
      <c r="E794" s="5" t="s">
        <v>1</v>
      </c>
      <c r="F794" s="1" t="s">
        <v>217</v>
      </c>
      <c r="G794" s="1" t="s">
        <v>994</v>
      </c>
      <c r="K794" s="13" t="str">
        <f t="shared" si="36"/>
        <v>NA</v>
      </c>
      <c r="L794" s="13" t="str">
        <f t="shared" si="37"/>
        <v>NA</v>
      </c>
      <c r="M794" s="13" t="str">
        <f t="shared" si="38"/>
        <v>NA</v>
      </c>
      <c r="N794" s="14">
        <v>2021</v>
      </c>
    </row>
    <row r="795" spans="1:14" x14ac:dyDescent="0.3">
      <c r="A795" t="s">
        <v>1734</v>
      </c>
      <c r="B795" t="s">
        <v>3336</v>
      </c>
      <c r="C795" t="s">
        <v>3337</v>
      </c>
      <c r="D795" t="s">
        <v>3336</v>
      </c>
      <c r="E795" s="5">
        <v>44197</v>
      </c>
      <c r="F795" s="1" t="s">
        <v>212</v>
      </c>
      <c r="G795" s="1" t="s">
        <v>994</v>
      </c>
      <c r="I795" t="s">
        <v>3338</v>
      </c>
      <c r="K795" s="13">
        <f t="shared" si="36"/>
        <v>2021</v>
      </c>
      <c r="L795" s="13">
        <f t="shared" si="37"/>
        <v>1</v>
      </c>
      <c r="M795" s="13">
        <f t="shared" si="38"/>
        <v>1</v>
      </c>
      <c r="N795" s="14">
        <v>2021</v>
      </c>
    </row>
    <row r="796" spans="1:14" x14ac:dyDescent="0.3">
      <c r="A796" t="s">
        <v>1734</v>
      </c>
      <c r="B796" t="s">
        <v>3336</v>
      </c>
      <c r="C796" t="s">
        <v>3337</v>
      </c>
      <c r="D796" t="s">
        <v>3336</v>
      </c>
      <c r="E796" s="5">
        <v>44197</v>
      </c>
      <c r="F796" s="1" t="s">
        <v>213</v>
      </c>
      <c r="G796" s="1" t="s">
        <v>994</v>
      </c>
      <c r="I796" t="s">
        <v>3338</v>
      </c>
      <c r="K796" s="13">
        <f t="shared" si="36"/>
        <v>2021</v>
      </c>
      <c r="L796" s="13">
        <f t="shared" si="37"/>
        <v>1</v>
      </c>
      <c r="M796" s="13">
        <f t="shared" si="38"/>
        <v>1</v>
      </c>
      <c r="N796" s="14">
        <v>2021</v>
      </c>
    </row>
    <row r="797" spans="1:14" x14ac:dyDescent="0.3">
      <c r="A797" t="s">
        <v>1734</v>
      </c>
      <c r="B797" t="s">
        <v>3336</v>
      </c>
      <c r="C797" t="s">
        <v>3337</v>
      </c>
      <c r="D797" t="s">
        <v>3336</v>
      </c>
      <c r="E797" s="5">
        <v>44197</v>
      </c>
      <c r="F797" s="1" t="s">
        <v>217</v>
      </c>
      <c r="G797" t="s">
        <v>994</v>
      </c>
      <c r="K797" s="13">
        <f t="shared" si="36"/>
        <v>2021</v>
      </c>
      <c r="L797" s="13">
        <f t="shared" si="37"/>
        <v>1</v>
      </c>
      <c r="M797" s="13">
        <f t="shared" si="38"/>
        <v>1</v>
      </c>
      <c r="N797" s="14">
        <v>2021</v>
      </c>
    </row>
    <row r="798" spans="1:14" x14ac:dyDescent="0.3">
      <c r="A798" t="s">
        <v>2214</v>
      </c>
      <c r="B798" t="s">
        <v>3341</v>
      </c>
      <c r="C798" t="s">
        <v>3341</v>
      </c>
      <c r="D798" t="s">
        <v>3341</v>
      </c>
      <c r="E798" s="5">
        <v>43739</v>
      </c>
      <c r="F798" s="1" t="s">
        <v>212</v>
      </c>
      <c r="G798" s="1" t="s">
        <v>994</v>
      </c>
      <c r="I798" t="s">
        <v>3342</v>
      </c>
      <c r="K798" s="14">
        <f t="shared" si="36"/>
        <v>2019</v>
      </c>
      <c r="L798" s="14">
        <f t="shared" si="37"/>
        <v>10</v>
      </c>
      <c r="M798" s="14">
        <f t="shared" si="38"/>
        <v>1</v>
      </c>
      <c r="N798" s="14">
        <v>2021</v>
      </c>
    </row>
    <row r="799" spans="1:14" x14ac:dyDescent="0.3">
      <c r="A799" t="s">
        <v>2214</v>
      </c>
      <c r="B799" t="s">
        <v>3341</v>
      </c>
      <c r="C799" t="s">
        <v>3341</v>
      </c>
      <c r="D799" t="s">
        <v>3341</v>
      </c>
      <c r="E799" s="5">
        <v>43739</v>
      </c>
      <c r="F799" s="1" t="s">
        <v>213</v>
      </c>
      <c r="G799" s="1" t="s">
        <v>994</v>
      </c>
      <c r="I799" t="s">
        <v>3342</v>
      </c>
      <c r="K799" s="14">
        <f t="shared" si="36"/>
        <v>2019</v>
      </c>
      <c r="L799" s="14">
        <f t="shared" si="37"/>
        <v>10</v>
      </c>
      <c r="M799" s="14">
        <f t="shared" si="38"/>
        <v>1</v>
      </c>
      <c r="N799" s="14">
        <v>2021</v>
      </c>
    </row>
    <row r="800" spans="1:14" x14ac:dyDescent="0.3">
      <c r="A800" t="s">
        <v>2214</v>
      </c>
      <c r="B800" t="s">
        <v>3341</v>
      </c>
      <c r="C800" t="s">
        <v>3341</v>
      </c>
      <c r="D800" t="s">
        <v>3341</v>
      </c>
      <c r="E800" s="5">
        <v>43739</v>
      </c>
      <c r="F800" s="1" t="s">
        <v>217</v>
      </c>
      <c r="G800" t="s">
        <v>994</v>
      </c>
      <c r="I800" t="s">
        <v>3342</v>
      </c>
      <c r="K800" s="14">
        <f t="shared" si="36"/>
        <v>2019</v>
      </c>
      <c r="L800" s="14">
        <f t="shared" si="37"/>
        <v>10</v>
      </c>
      <c r="M800" s="14">
        <f t="shared" si="38"/>
        <v>1</v>
      </c>
      <c r="N800" s="14">
        <v>2021</v>
      </c>
    </row>
    <row r="801" spans="1:14" x14ac:dyDescent="0.3">
      <c r="A801" t="s">
        <v>1736</v>
      </c>
      <c r="B801" t="s">
        <v>3347</v>
      </c>
      <c r="C801" t="s">
        <v>3347</v>
      </c>
      <c r="D801" t="s">
        <v>3347</v>
      </c>
      <c r="E801" s="5" t="s">
        <v>1</v>
      </c>
      <c r="F801" s="1" t="s">
        <v>212</v>
      </c>
      <c r="G801" s="1" t="s">
        <v>994</v>
      </c>
      <c r="K801" s="14" t="str">
        <f t="shared" si="36"/>
        <v>NA</v>
      </c>
      <c r="L801" s="14" t="str">
        <f t="shared" si="37"/>
        <v>NA</v>
      </c>
      <c r="M801" s="14" t="str">
        <f t="shared" si="38"/>
        <v>NA</v>
      </c>
      <c r="N801" s="14">
        <v>2021</v>
      </c>
    </row>
    <row r="802" spans="1:14" x14ac:dyDescent="0.3">
      <c r="A802" t="s">
        <v>1736</v>
      </c>
      <c r="B802" t="s">
        <v>3347</v>
      </c>
      <c r="C802" t="s">
        <v>3347</v>
      </c>
      <c r="D802" t="s">
        <v>3347</v>
      </c>
      <c r="E802" s="5" t="s">
        <v>1</v>
      </c>
      <c r="F802" s="1" t="s">
        <v>213</v>
      </c>
      <c r="G802" s="1" t="s">
        <v>994</v>
      </c>
      <c r="K802" s="14" t="str">
        <f t="shared" si="36"/>
        <v>NA</v>
      </c>
      <c r="L802" s="14" t="str">
        <f t="shared" si="37"/>
        <v>NA</v>
      </c>
      <c r="M802" s="14" t="str">
        <f t="shared" si="38"/>
        <v>NA</v>
      </c>
      <c r="N802" s="14">
        <v>2021</v>
      </c>
    </row>
    <row r="803" spans="1:14" x14ac:dyDescent="0.3">
      <c r="A803" t="s">
        <v>1736</v>
      </c>
      <c r="B803" t="s">
        <v>3347</v>
      </c>
      <c r="C803" t="s">
        <v>3347</v>
      </c>
      <c r="D803" t="s">
        <v>3347</v>
      </c>
      <c r="E803" s="5" t="s">
        <v>1</v>
      </c>
      <c r="F803" s="1" t="s">
        <v>217</v>
      </c>
      <c r="G803" t="s">
        <v>994</v>
      </c>
      <c r="K803" s="14" t="str">
        <f t="shared" si="36"/>
        <v>NA</v>
      </c>
      <c r="L803" s="14" t="str">
        <f t="shared" si="37"/>
        <v>NA</v>
      </c>
      <c r="M803" s="14" t="str">
        <f t="shared" si="38"/>
        <v>NA</v>
      </c>
      <c r="N803" s="14">
        <v>2021</v>
      </c>
    </row>
    <row r="804" spans="1:14" x14ac:dyDescent="0.3">
      <c r="A804" t="s">
        <v>1004</v>
      </c>
      <c r="B804" t="s">
        <v>1005</v>
      </c>
      <c r="C804" t="s">
        <v>1005</v>
      </c>
      <c r="D804" t="s">
        <v>1005</v>
      </c>
      <c r="E804" s="5">
        <v>42887</v>
      </c>
      <c r="F804" s="1" t="s">
        <v>212</v>
      </c>
      <c r="G804" s="1" t="s">
        <v>994</v>
      </c>
      <c r="I804" t="s">
        <v>3348</v>
      </c>
      <c r="K804" s="14">
        <f t="shared" si="36"/>
        <v>2017</v>
      </c>
      <c r="L804" s="14">
        <f t="shared" si="37"/>
        <v>6</v>
      </c>
      <c r="M804" s="14">
        <f t="shared" si="38"/>
        <v>1</v>
      </c>
      <c r="N804" s="14">
        <v>2021</v>
      </c>
    </row>
    <row r="805" spans="1:14" x14ac:dyDescent="0.3">
      <c r="A805" t="s">
        <v>1004</v>
      </c>
      <c r="B805" t="s">
        <v>1005</v>
      </c>
      <c r="C805" t="s">
        <v>1005</v>
      </c>
      <c r="D805" t="s">
        <v>1005</v>
      </c>
      <c r="E805" s="5">
        <v>42887</v>
      </c>
      <c r="F805" s="1" t="s">
        <v>213</v>
      </c>
      <c r="G805" s="1" t="s">
        <v>994</v>
      </c>
      <c r="I805" t="s">
        <v>3348</v>
      </c>
      <c r="K805" s="14">
        <f t="shared" si="36"/>
        <v>2017</v>
      </c>
      <c r="L805" s="14">
        <f t="shared" si="37"/>
        <v>6</v>
      </c>
      <c r="M805" s="14">
        <f t="shared" si="38"/>
        <v>1</v>
      </c>
      <c r="N805" s="14">
        <v>2021</v>
      </c>
    </row>
    <row r="806" spans="1:14" x14ac:dyDescent="0.3">
      <c r="A806" t="s">
        <v>1004</v>
      </c>
      <c r="B806" t="s">
        <v>1005</v>
      </c>
      <c r="C806" t="s">
        <v>1005</v>
      </c>
      <c r="D806" t="s">
        <v>1005</v>
      </c>
      <c r="E806" s="5" t="s">
        <v>1</v>
      </c>
      <c r="F806" s="1" t="s">
        <v>217</v>
      </c>
      <c r="G806" t="s">
        <v>994</v>
      </c>
      <c r="K806" s="14" t="str">
        <f t="shared" si="36"/>
        <v>NA</v>
      </c>
      <c r="L806" s="14" t="str">
        <f t="shared" si="37"/>
        <v>NA</v>
      </c>
      <c r="M806" s="14" t="str">
        <f t="shared" si="38"/>
        <v>NA</v>
      </c>
      <c r="N806" s="14">
        <v>2021</v>
      </c>
    </row>
    <row r="807" spans="1:14" x14ac:dyDescent="0.3">
      <c r="A807" t="s">
        <v>1109</v>
      </c>
      <c r="B807" t="s">
        <v>3350</v>
      </c>
      <c r="C807" t="s">
        <v>3350</v>
      </c>
      <c r="D807" t="s">
        <v>3350</v>
      </c>
      <c r="E807" s="5">
        <v>44089</v>
      </c>
      <c r="F807" s="1" t="s">
        <v>212</v>
      </c>
      <c r="G807" s="1" t="s">
        <v>994</v>
      </c>
      <c r="I807" t="s">
        <v>3351</v>
      </c>
      <c r="K807" s="14">
        <f t="shared" si="36"/>
        <v>2020</v>
      </c>
      <c r="L807" s="14">
        <f t="shared" si="37"/>
        <v>9</v>
      </c>
      <c r="M807" s="14">
        <f t="shared" si="38"/>
        <v>15</v>
      </c>
      <c r="N807" s="14">
        <v>2021</v>
      </c>
    </row>
    <row r="808" spans="1:14" x14ac:dyDescent="0.3">
      <c r="A808" t="s">
        <v>1109</v>
      </c>
      <c r="B808" t="s">
        <v>3350</v>
      </c>
      <c r="C808" t="s">
        <v>3350</v>
      </c>
      <c r="D808" t="s">
        <v>3350</v>
      </c>
      <c r="E808" s="5">
        <v>44089</v>
      </c>
      <c r="F808" s="1" t="s">
        <v>213</v>
      </c>
      <c r="G808" s="1" t="s">
        <v>994</v>
      </c>
      <c r="I808" t="s">
        <v>3351</v>
      </c>
      <c r="K808" s="14">
        <f t="shared" si="36"/>
        <v>2020</v>
      </c>
      <c r="L808" s="14">
        <f t="shared" si="37"/>
        <v>9</v>
      </c>
      <c r="M808" s="14">
        <f t="shared" si="38"/>
        <v>15</v>
      </c>
      <c r="N808" s="14">
        <v>2021</v>
      </c>
    </row>
    <row r="809" spans="1:14" x14ac:dyDescent="0.3">
      <c r="A809" t="s">
        <v>1109</v>
      </c>
      <c r="B809" t="s">
        <v>3350</v>
      </c>
      <c r="C809" t="s">
        <v>3350</v>
      </c>
      <c r="D809" t="s">
        <v>3350</v>
      </c>
      <c r="E809" s="5">
        <v>44089</v>
      </c>
      <c r="F809" s="1" t="s">
        <v>217</v>
      </c>
      <c r="G809" t="s">
        <v>994</v>
      </c>
      <c r="I809" t="s">
        <v>3351</v>
      </c>
      <c r="K809" s="14">
        <f t="shared" si="36"/>
        <v>2020</v>
      </c>
      <c r="L809" s="14">
        <f t="shared" si="37"/>
        <v>9</v>
      </c>
      <c r="M809" s="14">
        <f t="shared" si="38"/>
        <v>15</v>
      </c>
      <c r="N809" s="14">
        <v>2021</v>
      </c>
    </row>
    <row r="810" spans="1:14" x14ac:dyDescent="0.3">
      <c r="A810" t="s">
        <v>1111</v>
      </c>
      <c r="B810" t="s">
        <v>3354</v>
      </c>
      <c r="C810" t="s">
        <v>3354</v>
      </c>
      <c r="D810" t="s">
        <v>3354</v>
      </c>
      <c r="E810" s="5">
        <v>43831</v>
      </c>
      <c r="F810" s="1" t="s">
        <v>212</v>
      </c>
      <c r="G810" s="1" t="s">
        <v>994</v>
      </c>
      <c r="I810" t="s">
        <v>3355</v>
      </c>
      <c r="K810" s="14">
        <f t="shared" si="36"/>
        <v>2020</v>
      </c>
      <c r="L810" s="14">
        <f t="shared" si="37"/>
        <v>1</v>
      </c>
      <c r="M810" s="14">
        <f t="shared" si="38"/>
        <v>1</v>
      </c>
      <c r="N810" s="14">
        <v>2021</v>
      </c>
    </row>
    <row r="811" spans="1:14" x14ac:dyDescent="0.3">
      <c r="A811" t="s">
        <v>1111</v>
      </c>
      <c r="B811" t="s">
        <v>3354</v>
      </c>
      <c r="C811" t="s">
        <v>3354</v>
      </c>
      <c r="D811" t="s">
        <v>3354</v>
      </c>
      <c r="E811" s="5">
        <v>43831</v>
      </c>
      <c r="F811" s="1" t="s">
        <v>213</v>
      </c>
      <c r="G811" s="1" t="s">
        <v>994</v>
      </c>
      <c r="I811" t="s">
        <v>3355</v>
      </c>
      <c r="K811" s="14">
        <f t="shared" si="36"/>
        <v>2020</v>
      </c>
      <c r="L811" s="14">
        <f t="shared" si="37"/>
        <v>1</v>
      </c>
      <c r="M811" s="14">
        <f t="shared" si="38"/>
        <v>1</v>
      </c>
      <c r="N811" s="14">
        <v>2021</v>
      </c>
    </row>
    <row r="812" spans="1:14" x14ac:dyDescent="0.3">
      <c r="A812" t="s">
        <v>1111</v>
      </c>
      <c r="B812" t="s">
        <v>3354</v>
      </c>
      <c r="C812" t="s">
        <v>3354</v>
      </c>
      <c r="D812" t="s">
        <v>3354</v>
      </c>
      <c r="E812" s="5">
        <v>43831</v>
      </c>
      <c r="F812" s="1" t="s">
        <v>217</v>
      </c>
      <c r="G812" t="s">
        <v>994</v>
      </c>
      <c r="I812" t="s">
        <v>3355</v>
      </c>
      <c r="K812" s="14">
        <f t="shared" si="36"/>
        <v>2020</v>
      </c>
      <c r="L812" s="14">
        <f t="shared" si="37"/>
        <v>1</v>
      </c>
      <c r="M812" s="14">
        <f t="shared" si="38"/>
        <v>1</v>
      </c>
      <c r="N812" s="14">
        <v>2021</v>
      </c>
    </row>
    <row r="813" spans="1:14" x14ac:dyDescent="0.3">
      <c r="A813" t="s">
        <v>1557</v>
      </c>
      <c r="B813" t="s">
        <v>3357</v>
      </c>
      <c r="C813" t="s">
        <v>3354</v>
      </c>
      <c r="D813" t="s">
        <v>3357</v>
      </c>
      <c r="E813" s="5">
        <v>42370</v>
      </c>
      <c r="F813" s="1" t="s">
        <v>212</v>
      </c>
      <c r="G813" s="1" t="s">
        <v>994</v>
      </c>
      <c r="I813" t="s">
        <v>3358</v>
      </c>
      <c r="K813" s="14">
        <f t="shared" si="36"/>
        <v>2016</v>
      </c>
      <c r="L813" s="14">
        <f t="shared" si="37"/>
        <v>1</v>
      </c>
      <c r="M813" s="14">
        <f t="shared" si="38"/>
        <v>1</v>
      </c>
      <c r="N813" s="14">
        <v>2021</v>
      </c>
    </row>
    <row r="814" spans="1:14" x14ac:dyDescent="0.3">
      <c r="A814" t="s">
        <v>1557</v>
      </c>
      <c r="B814" t="s">
        <v>3357</v>
      </c>
      <c r="C814" t="s">
        <v>3354</v>
      </c>
      <c r="D814" t="s">
        <v>3354</v>
      </c>
      <c r="E814" s="5">
        <v>43831</v>
      </c>
      <c r="F814" s="1" t="s">
        <v>213</v>
      </c>
      <c r="G814" s="1" t="s">
        <v>994</v>
      </c>
      <c r="I814" t="s">
        <v>3355</v>
      </c>
      <c r="K814" s="14">
        <f t="shared" si="36"/>
        <v>2020</v>
      </c>
      <c r="L814" s="14">
        <f t="shared" si="37"/>
        <v>1</v>
      </c>
      <c r="M814" s="14">
        <f t="shared" si="38"/>
        <v>1</v>
      </c>
      <c r="N814" s="14">
        <v>2021</v>
      </c>
    </row>
    <row r="815" spans="1:14" x14ac:dyDescent="0.3">
      <c r="A815" t="s">
        <v>1557</v>
      </c>
      <c r="B815" t="s">
        <v>3357</v>
      </c>
      <c r="C815" t="s">
        <v>3354</v>
      </c>
      <c r="D815" t="s">
        <v>3357</v>
      </c>
      <c r="E815" s="5" t="s">
        <v>1</v>
      </c>
      <c r="F815" s="1" t="s">
        <v>217</v>
      </c>
      <c r="G815" t="s">
        <v>994</v>
      </c>
      <c r="I815" t="s">
        <v>3355</v>
      </c>
      <c r="K815" s="14" t="str">
        <f t="shared" si="36"/>
        <v>NA</v>
      </c>
      <c r="L815" s="14" t="str">
        <f t="shared" si="37"/>
        <v>NA</v>
      </c>
      <c r="M815" s="14" t="str">
        <f t="shared" si="38"/>
        <v>NA</v>
      </c>
      <c r="N815" s="14">
        <v>2021</v>
      </c>
    </row>
    <row r="816" spans="1:14" x14ac:dyDescent="0.3">
      <c r="A816" t="s">
        <v>1113</v>
      </c>
      <c r="B816" t="s">
        <v>3365</v>
      </c>
      <c r="C816" t="s">
        <v>3365</v>
      </c>
      <c r="D816" t="s">
        <v>3365</v>
      </c>
      <c r="E816" s="5">
        <v>44197</v>
      </c>
      <c r="F816" s="1" t="s">
        <v>212</v>
      </c>
      <c r="G816" s="1" t="s">
        <v>994</v>
      </c>
      <c r="I816" t="s">
        <v>3366</v>
      </c>
      <c r="K816" s="14">
        <f t="shared" si="36"/>
        <v>2021</v>
      </c>
      <c r="L816" s="14">
        <f t="shared" si="37"/>
        <v>1</v>
      </c>
      <c r="M816" s="14">
        <f t="shared" si="38"/>
        <v>1</v>
      </c>
      <c r="N816" s="14">
        <v>2021</v>
      </c>
    </row>
    <row r="817" spans="1:14" x14ac:dyDescent="0.3">
      <c r="A817" t="s">
        <v>1113</v>
      </c>
      <c r="B817" t="s">
        <v>3365</v>
      </c>
      <c r="C817" t="s">
        <v>3365</v>
      </c>
      <c r="D817" t="s">
        <v>3365</v>
      </c>
      <c r="E817" s="5">
        <v>44197</v>
      </c>
      <c r="F817" s="1" t="s">
        <v>213</v>
      </c>
      <c r="G817" s="1" t="s">
        <v>994</v>
      </c>
      <c r="I817" t="s">
        <v>3367</v>
      </c>
      <c r="K817" s="14">
        <f t="shared" si="36"/>
        <v>2021</v>
      </c>
      <c r="L817" s="14">
        <f t="shared" si="37"/>
        <v>1</v>
      </c>
      <c r="M817" s="14">
        <f t="shared" si="38"/>
        <v>1</v>
      </c>
      <c r="N817" s="14">
        <v>2021</v>
      </c>
    </row>
    <row r="818" spans="1:14" x14ac:dyDescent="0.3">
      <c r="A818" t="s">
        <v>1113</v>
      </c>
      <c r="B818" t="s">
        <v>3365</v>
      </c>
      <c r="C818" t="s">
        <v>3365</v>
      </c>
      <c r="D818" t="s">
        <v>3365</v>
      </c>
      <c r="E818" s="5" t="s">
        <v>1</v>
      </c>
      <c r="F818" s="1" t="s">
        <v>217</v>
      </c>
      <c r="G818" s="1" t="s">
        <v>994</v>
      </c>
      <c r="K818" s="14" t="str">
        <f t="shared" si="36"/>
        <v>NA</v>
      </c>
      <c r="L818" s="14" t="str">
        <f t="shared" si="37"/>
        <v>NA</v>
      </c>
      <c r="M818" s="14" t="str">
        <f t="shared" si="38"/>
        <v>NA</v>
      </c>
      <c r="N818" s="14">
        <v>2021</v>
      </c>
    </row>
    <row r="819" spans="1:14" x14ac:dyDescent="0.3">
      <c r="A819" t="s">
        <v>1116</v>
      </c>
      <c r="B819" t="s">
        <v>3368</v>
      </c>
      <c r="C819" t="s">
        <v>3368</v>
      </c>
      <c r="D819" t="s">
        <v>3368</v>
      </c>
      <c r="E819" s="5" t="s">
        <v>1</v>
      </c>
      <c r="F819" s="1" t="s">
        <v>212</v>
      </c>
      <c r="G819" s="1" t="s">
        <v>994</v>
      </c>
      <c r="K819" s="14" t="str">
        <f t="shared" si="36"/>
        <v>NA</v>
      </c>
      <c r="L819" s="14" t="str">
        <f t="shared" si="37"/>
        <v>NA</v>
      </c>
      <c r="M819" s="14" t="str">
        <f t="shared" si="38"/>
        <v>NA</v>
      </c>
      <c r="N819" s="14">
        <v>2021</v>
      </c>
    </row>
    <row r="820" spans="1:14" x14ac:dyDescent="0.3">
      <c r="A820" t="s">
        <v>1116</v>
      </c>
      <c r="B820" t="s">
        <v>3368</v>
      </c>
      <c r="C820" t="s">
        <v>3368</v>
      </c>
      <c r="D820" t="s">
        <v>3368</v>
      </c>
      <c r="E820" s="5" t="s">
        <v>1</v>
      </c>
      <c r="F820" s="1" t="s">
        <v>213</v>
      </c>
      <c r="G820" s="1" t="s">
        <v>994</v>
      </c>
      <c r="K820" s="14" t="str">
        <f t="shared" si="36"/>
        <v>NA</v>
      </c>
      <c r="L820" s="14" t="str">
        <f t="shared" si="37"/>
        <v>NA</v>
      </c>
      <c r="M820" s="14" t="str">
        <f t="shared" si="38"/>
        <v>NA</v>
      </c>
      <c r="N820" s="14">
        <v>2021</v>
      </c>
    </row>
    <row r="821" spans="1:14" x14ac:dyDescent="0.3">
      <c r="A821" t="s">
        <v>1116</v>
      </c>
      <c r="B821" t="s">
        <v>3368</v>
      </c>
      <c r="C821" t="s">
        <v>3368</v>
      </c>
      <c r="D821" t="s">
        <v>3368</v>
      </c>
      <c r="E821" s="5" t="s">
        <v>1</v>
      </c>
      <c r="F821" s="1" t="s">
        <v>217</v>
      </c>
      <c r="G821" s="1" t="s">
        <v>994</v>
      </c>
      <c r="K821" s="14" t="str">
        <f t="shared" si="36"/>
        <v>NA</v>
      </c>
      <c r="L821" s="14" t="str">
        <f t="shared" si="37"/>
        <v>NA</v>
      </c>
      <c r="M821" s="14" t="str">
        <f t="shared" si="38"/>
        <v>NA</v>
      </c>
      <c r="N821" s="14">
        <v>2021</v>
      </c>
    </row>
    <row r="822" spans="1:14" x14ac:dyDescent="0.3">
      <c r="A822" t="s">
        <v>1118</v>
      </c>
      <c r="B822" t="s">
        <v>3369</v>
      </c>
      <c r="C822" t="s">
        <v>3369</v>
      </c>
      <c r="D822" t="s">
        <v>3369</v>
      </c>
      <c r="E822" s="5">
        <v>44197</v>
      </c>
      <c r="F822" s="1" t="s">
        <v>212</v>
      </c>
      <c r="G822" s="1" t="s">
        <v>994</v>
      </c>
      <c r="I822" t="s">
        <v>3370</v>
      </c>
      <c r="K822" s="14">
        <f t="shared" si="36"/>
        <v>2021</v>
      </c>
      <c r="L822" s="14">
        <f t="shared" si="37"/>
        <v>1</v>
      </c>
      <c r="M822" s="14">
        <f t="shared" si="38"/>
        <v>1</v>
      </c>
      <c r="N822" s="14">
        <v>2021</v>
      </c>
    </row>
    <row r="823" spans="1:14" x14ac:dyDescent="0.3">
      <c r="A823" t="s">
        <v>1118</v>
      </c>
      <c r="B823" t="s">
        <v>3369</v>
      </c>
      <c r="C823" t="s">
        <v>3369</v>
      </c>
      <c r="D823" t="s">
        <v>3369</v>
      </c>
      <c r="E823" s="5">
        <v>44197</v>
      </c>
      <c r="F823" s="1" t="s">
        <v>213</v>
      </c>
      <c r="G823" s="1" t="s">
        <v>994</v>
      </c>
      <c r="I823" t="s">
        <v>3370</v>
      </c>
      <c r="K823" s="14">
        <f t="shared" si="36"/>
        <v>2021</v>
      </c>
      <c r="L823" s="14">
        <f t="shared" si="37"/>
        <v>1</v>
      </c>
      <c r="M823" s="14">
        <f t="shared" si="38"/>
        <v>1</v>
      </c>
      <c r="N823" s="14">
        <v>2021</v>
      </c>
    </row>
    <row r="824" spans="1:14" x14ac:dyDescent="0.3">
      <c r="A824" t="s">
        <v>1118</v>
      </c>
      <c r="B824" t="s">
        <v>3369</v>
      </c>
      <c r="C824" t="s">
        <v>3369</v>
      </c>
      <c r="D824" t="s">
        <v>3369</v>
      </c>
      <c r="E824" s="5">
        <v>44197</v>
      </c>
      <c r="F824" s="1" t="s">
        <v>217</v>
      </c>
      <c r="G824" s="1" t="s">
        <v>994</v>
      </c>
      <c r="I824" t="s">
        <v>3370</v>
      </c>
      <c r="K824" s="14">
        <f t="shared" si="36"/>
        <v>2021</v>
      </c>
      <c r="L824" s="14">
        <f t="shared" si="37"/>
        <v>1</v>
      </c>
      <c r="M824" s="14">
        <f t="shared" si="38"/>
        <v>1</v>
      </c>
      <c r="N824" s="14">
        <v>2021</v>
      </c>
    </row>
    <row r="825" spans="1:14" x14ac:dyDescent="0.3">
      <c r="A825" t="s">
        <v>1120</v>
      </c>
      <c r="B825" t="s">
        <v>3372</v>
      </c>
      <c r="C825" t="s">
        <v>3372</v>
      </c>
      <c r="D825" t="s">
        <v>3372</v>
      </c>
      <c r="E825" s="5">
        <v>43341</v>
      </c>
      <c r="F825" s="1" t="s">
        <v>212</v>
      </c>
      <c r="G825" s="1" t="s">
        <v>994</v>
      </c>
      <c r="I825" t="s">
        <v>3373</v>
      </c>
      <c r="K825" s="14">
        <f t="shared" si="36"/>
        <v>2018</v>
      </c>
      <c r="L825" s="14">
        <f t="shared" si="37"/>
        <v>8</v>
      </c>
      <c r="M825" s="14">
        <f t="shared" si="38"/>
        <v>29</v>
      </c>
      <c r="N825" s="14">
        <v>2021</v>
      </c>
    </row>
    <row r="826" spans="1:14" x14ac:dyDescent="0.3">
      <c r="A826" t="s">
        <v>1120</v>
      </c>
      <c r="B826" t="s">
        <v>3372</v>
      </c>
      <c r="C826" t="s">
        <v>3372</v>
      </c>
      <c r="D826" t="s">
        <v>3372</v>
      </c>
      <c r="E826" s="5">
        <v>44197</v>
      </c>
      <c r="F826" s="1" t="s">
        <v>213</v>
      </c>
      <c r="G826" s="1" t="s">
        <v>994</v>
      </c>
      <c r="I826" t="s">
        <v>3373</v>
      </c>
      <c r="K826" s="14">
        <f t="shared" si="36"/>
        <v>2021</v>
      </c>
      <c r="L826" s="14">
        <f t="shared" si="37"/>
        <v>1</v>
      </c>
      <c r="M826" s="14">
        <f t="shared" si="38"/>
        <v>1</v>
      </c>
      <c r="N826" s="14">
        <v>2021</v>
      </c>
    </row>
    <row r="827" spans="1:14" x14ac:dyDescent="0.3">
      <c r="A827" t="s">
        <v>1120</v>
      </c>
      <c r="B827" t="s">
        <v>3372</v>
      </c>
      <c r="C827" t="s">
        <v>3372</v>
      </c>
      <c r="D827" t="s">
        <v>3372</v>
      </c>
      <c r="E827" s="5" t="s">
        <v>1</v>
      </c>
      <c r="F827" s="1" t="s">
        <v>217</v>
      </c>
      <c r="G827" s="1" t="s">
        <v>994</v>
      </c>
      <c r="K827" s="14" t="str">
        <f t="shared" si="36"/>
        <v>NA</v>
      </c>
      <c r="L827" s="14" t="str">
        <f t="shared" si="37"/>
        <v>NA</v>
      </c>
      <c r="M827" s="14" t="str">
        <f t="shared" si="38"/>
        <v>NA</v>
      </c>
      <c r="N827" s="14">
        <v>2021</v>
      </c>
    </row>
    <row r="828" spans="1:14" x14ac:dyDescent="0.3">
      <c r="A828" t="s">
        <v>1122</v>
      </c>
      <c r="B828" t="s">
        <v>3375</v>
      </c>
      <c r="C828" t="s">
        <v>3375</v>
      </c>
      <c r="D828" t="s">
        <v>3375</v>
      </c>
      <c r="E828" s="5" t="s">
        <v>1</v>
      </c>
      <c r="F828" s="1" t="s">
        <v>212</v>
      </c>
      <c r="G828" s="1" t="s">
        <v>994</v>
      </c>
      <c r="K828" s="14" t="str">
        <f t="shared" ref="K828:K891" si="39">IF($E828="NA","NA", YEAR($E828))</f>
        <v>NA</v>
      </c>
      <c r="L828" s="14" t="str">
        <f t="shared" ref="L828:L891" si="40">IF($E828="NA","NA", MONTH($E828))</f>
        <v>NA</v>
      </c>
      <c r="M828" s="14" t="str">
        <f t="shared" ref="M828:M891" si="41">IF($E828="NA","NA", DAY($E828))</f>
        <v>NA</v>
      </c>
      <c r="N828" s="14">
        <v>2021</v>
      </c>
    </row>
    <row r="829" spans="1:14" x14ac:dyDescent="0.3">
      <c r="A829" t="s">
        <v>1122</v>
      </c>
      <c r="B829" t="s">
        <v>3375</v>
      </c>
      <c r="C829" t="s">
        <v>3375</v>
      </c>
      <c r="D829" t="s">
        <v>3375</v>
      </c>
      <c r="E829" s="5" t="s">
        <v>1</v>
      </c>
      <c r="F829" s="1" t="s">
        <v>213</v>
      </c>
      <c r="G829" s="1" t="s">
        <v>994</v>
      </c>
      <c r="K829" s="14" t="str">
        <f t="shared" si="39"/>
        <v>NA</v>
      </c>
      <c r="L829" s="14" t="str">
        <f t="shared" si="40"/>
        <v>NA</v>
      </c>
      <c r="M829" s="14" t="str">
        <f t="shared" si="41"/>
        <v>NA</v>
      </c>
      <c r="N829" s="14">
        <v>2021</v>
      </c>
    </row>
    <row r="830" spans="1:14" x14ac:dyDescent="0.3">
      <c r="A830" t="s">
        <v>1122</v>
      </c>
      <c r="B830" t="s">
        <v>3375</v>
      </c>
      <c r="C830" t="s">
        <v>3375</v>
      </c>
      <c r="D830" t="s">
        <v>3375</v>
      </c>
      <c r="E830" s="5" t="s">
        <v>1</v>
      </c>
      <c r="F830" s="1" t="s">
        <v>217</v>
      </c>
      <c r="G830" s="1" t="s">
        <v>994</v>
      </c>
      <c r="K830" s="14" t="str">
        <f t="shared" si="39"/>
        <v>NA</v>
      </c>
      <c r="L830" s="14" t="str">
        <f t="shared" si="40"/>
        <v>NA</v>
      </c>
      <c r="M830" s="14" t="str">
        <f t="shared" si="41"/>
        <v>NA</v>
      </c>
      <c r="N830" s="14">
        <v>2021</v>
      </c>
    </row>
    <row r="831" spans="1:14" x14ac:dyDescent="0.3">
      <c r="A831" t="s">
        <v>1124</v>
      </c>
      <c r="B831" t="s">
        <v>3377</v>
      </c>
      <c r="C831" t="s">
        <v>3377</v>
      </c>
      <c r="D831" t="s">
        <v>3377</v>
      </c>
      <c r="E831" s="5">
        <v>44197</v>
      </c>
      <c r="F831" s="1" t="s">
        <v>212</v>
      </c>
      <c r="G831" s="1" t="s">
        <v>994</v>
      </c>
      <c r="I831" t="s">
        <v>3378</v>
      </c>
      <c r="K831" s="14">
        <f t="shared" si="39"/>
        <v>2021</v>
      </c>
      <c r="L831" s="14">
        <f t="shared" si="40"/>
        <v>1</v>
      </c>
      <c r="M831" s="14">
        <f t="shared" si="41"/>
        <v>1</v>
      </c>
      <c r="N831" s="14">
        <v>2021</v>
      </c>
    </row>
    <row r="832" spans="1:14" x14ac:dyDescent="0.3">
      <c r="A832" t="s">
        <v>1124</v>
      </c>
      <c r="B832" t="s">
        <v>3377</v>
      </c>
      <c r="C832" t="s">
        <v>3377</v>
      </c>
      <c r="D832" t="s">
        <v>3377</v>
      </c>
      <c r="E832" s="5">
        <v>44197</v>
      </c>
      <c r="F832" s="1" t="s">
        <v>213</v>
      </c>
      <c r="G832" s="1" t="s">
        <v>994</v>
      </c>
      <c r="I832" t="s">
        <v>3378</v>
      </c>
      <c r="K832" s="14">
        <f t="shared" si="39"/>
        <v>2021</v>
      </c>
      <c r="L832" s="14">
        <f t="shared" si="40"/>
        <v>1</v>
      </c>
      <c r="M832" s="14">
        <f t="shared" si="41"/>
        <v>1</v>
      </c>
      <c r="N832" s="14">
        <v>2021</v>
      </c>
    </row>
    <row r="833" spans="1:14" x14ac:dyDescent="0.3">
      <c r="A833" t="s">
        <v>1124</v>
      </c>
      <c r="B833" t="s">
        <v>3377</v>
      </c>
      <c r="C833" t="s">
        <v>3377</v>
      </c>
      <c r="D833" t="s">
        <v>3377</v>
      </c>
      <c r="E833" s="5" t="s">
        <v>1</v>
      </c>
      <c r="F833" s="1" t="s">
        <v>217</v>
      </c>
      <c r="G833" s="1" t="s">
        <v>994</v>
      </c>
      <c r="K833" s="14" t="str">
        <f t="shared" si="39"/>
        <v>NA</v>
      </c>
      <c r="L833" s="14" t="str">
        <f t="shared" si="40"/>
        <v>NA</v>
      </c>
      <c r="M833" s="14" t="str">
        <f t="shared" si="41"/>
        <v>NA</v>
      </c>
      <c r="N833" s="14">
        <v>2021</v>
      </c>
    </row>
    <row r="834" spans="1:14" x14ac:dyDescent="0.3">
      <c r="A834" t="s">
        <v>1126</v>
      </c>
      <c r="B834" t="s">
        <v>3379</v>
      </c>
      <c r="C834" t="s">
        <v>3379</v>
      </c>
      <c r="D834" t="s">
        <v>3379</v>
      </c>
      <c r="E834" s="5" t="s">
        <v>1</v>
      </c>
      <c r="F834" s="1" t="s">
        <v>212</v>
      </c>
      <c r="G834" s="1" t="s">
        <v>994</v>
      </c>
      <c r="K834" s="14" t="str">
        <f t="shared" si="39"/>
        <v>NA</v>
      </c>
      <c r="L834" s="14" t="str">
        <f t="shared" si="40"/>
        <v>NA</v>
      </c>
      <c r="M834" s="14" t="str">
        <f t="shared" si="41"/>
        <v>NA</v>
      </c>
      <c r="N834" s="14">
        <v>2021</v>
      </c>
    </row>
    <row r="835" spans="1:14" x14ac:dyDescent="0.3">
      <c r="A835" t="s">
        <v>1126</v>
      </c>
      <c r="B835" t="s">
        <v>3379</v>
      </c>
      <c r="C835" t="s">
        <v>3379</v>
      </c>
      <c r="D835" t="s">
        <v>3379</v>
      </c>
      <c r="E835" s="5" t="s">
        <v>1</v>
      </c>
      <c r="F835" s="1" t="s">
        <v>213</v>
      </c>
      <c r="G835" s="1" t="s">
        <v>994</v>
      </c>
      <c r="K835" s="14" t="str">
        <f t="shared" si="39"/>
        <v>NA</v>
      </c>
      <c r="L835" s="14" t="str">
        <f t="shared" si="40"/>
        <v>NA</v>
      </c>
      <c r="M835" s="14" t="str">
        <f t="shared" si="41"/>
        <v>NA</v>
      </c>
      <c r="N835" s="14">
        <v>2021</v>
      </c>
    </row>
    <row r="836" spans="1:14" x14ac:dyDescent="0.3">
      <c r="A836" t="s">
        <v>1126</v>
      </c>
      <c r="B836" t="s">
        <v>3379</v>
      </c>
      <c r="C836" t="s">
        <v>3379</v>
      </c>
      <c r="D836" t="s">
        <v>3379</v>
      </c>
      <c r="E836" s="5" t="s">
        <v>1</v>
      </c>
      <c r="F836" s="1" t="s">
        <v>217</v>
      </c>
      <c r="G836" s="1" t="s">
        <v>994</v>
      </c>
      <c r="K836" s="14" t="str">
        <f t="shared" si="39"/>
        <v>NA</v>
      </c>
      <c r="L836" s="14" t="str">
        <f t="shared" si="40"/>
        <v>NA</v>
      </c>
      <c r="M836" s="14" t="str">
        <f t="shared" si="41"/>
        <v>NA</v>
      </c>
      <c r="N836" s="14">
        <v>2021</v>
      </c>
    </row>
    <row r="837" spans="1:14" x14ac:dyDescent="0.3">
      <c r="A837" t="s">
        <v>1129</v>
      </c>
      <c r="B837" t="s">
        <v>3380</v>
      </c>
      <c r="C837" t="s">
        <v>3380</v>
      </c>
      <c r="D837" t="s">
        <v>3380</v>
      </c>
      <c r="E837" s="5">
        <v>42125</v>
      </c>
      <c r="F837" s="1" t="s">
        <v>212</v>
      </c>
      <c r="G837" s="1" t="s">
        <v>994</v>
      </c>
      <c r="I837" t="s">
        <v>3381</v>
      </c>
      <c r="K837" s="14">
        <f t="shared" si="39"/>
        <v>2015</v>
      </c>
      <c r="L837" s="14">
        <f t="shared" si="40"/>
        <v>5</v>
      </c>
      <c r="M837" s="14">
        <f t="shared" si="41"/>
        <v>1</v>
      </c>
      <c r="N837" s="14">
        <v>2021</v>
      </c>
    </row>
    <row r="838" spans="1:14" x14ac:dyDescent="0.3">
      <c r="A838" t="s">
        <v>1129</v>
      </c>
      <c r="B838" t="s">
        <v>3380</v>
      </c>
      <c r="C838" t="s">
        <v>3380</v>
      </c>
      <c r="D838" t="s">
        <v>3380</v>
      </c>
      <c r="E838" s="5">
        <v>42125</v>
      </c>
      <c r="F838" s="1" t="s">
        <v>213</v>
      </c>
      <c r="G838" s="1" t="s">
        <v>994</v>
      </c>
      <c r="I838" t="s">
        <v>3381</v>
      </c>
      <c r="K838" s="14">
        <f t="shared" si="39"/>
        <v>2015</v>
      </c>
      <c r="L838" s="14">
        <f t="shared" si="40"/>
        <v>5</v>
      </c>
      <c r="M838" s="14">
        <f t="shared" si="41"/>
        <v>1</v>
      </c>
      <c r="N838" s="14">
        <v>2021</v>
      </c>
    </row>
    <row r="839" spans="1:14" x14ac:dyDescent="0.3">
      <c r="A839" t="s">
        <v>1129</v>
      </c>
      <c r="B839" t="s">
        <v>3380</v>
      </c>
      <c r="C839" t="s">
        <v>3380</v>
      </c>
      <c r="D839" t="s">
        <v>3380</v>
      </c>
      <c r="E839" s="5" t="s">
        <v>1</v>
      </c>
      <c r="F839" s="1" t="s">
        <v>217</v>
      </c>
      <c r="G839" s="1" t="s">
        <v>994</v>
      </c>
      <c r="K839" s="14" t="str">
        <f t="shared" si="39"/>
        <v>NA</v>
      </c>
      <c r="L839" s="14" t="str">
        <f t="shared" si="40"/>
        <v>NA</v>
      </c>
      <c r="M839" s="14" t="str">
        <f t="shared" si="41"/>
        <v>NA</v>
      </c>
      <c r="N839" s="14">
        <v>2021</v>
      </c>
    </row>
    <row r="840" spans="1:14" x14ac:dyDescent="0.3">
      <c r="A840" t="s">
        <v>1132</v>
      </c>
      <c r="B840" t="s">
        <v>3383</v>
      </c>
      <c r="C840" t="s">
        <v>3383</v>
      </c>
      <c r="D840" t="s">
        <v>3383</v>
      </c>
      <c r="E840" s="5">
        <v>44197</v>
      </c>
      <c r="F840" s="1" t="s">
        <v>212</v>
      </c>
      <c r="G840" s="1" t="s">
        <v>994</v>
      </c>
      <c r="I840" t="s">
        <v>3384</v>
      </c>
      <c r="K840" s="14">
        <f t="shared" si="39"/>
        <v>2021</v>
      </c>
      <c r="L840" s="14">
        <f t="shared" si="40"/>
        <v>1</v>
      </c>
      <c r="M840" s="14">
        <f t="shared" si="41"/>
        <v>1</v>
      </c>
      <c r="N840" s="14">
        <v>2021</v>
      </c>
    </row>
    <row r="841" spans="1:14" x14ac:dyDescent="0.3">
      <c r="A841" t="s">
        <v>1132</v>
      </c>
      <c r="B841" t="s">
        <v>3383</v>
      </c>
      <c r="C841" t="s">
        <v>3383</v>
      </c>
      <c r="D841" t="s">
        <v>3383</v>
      </c>
      <c r="E841" s="5">
        <v>44197</v>
      </c>
      <c r="F841" s="1" t="s">
        <v>213</v>
      </c>
      <c r="G841" s="1" t="s">
        <v>994</v>
      </c>
      <c r="I841" t="s">
        <v>3384</v>
      </c>
      <c r="K841" s="14">
        <f t="shared" si="39"/>
        <v>2021</v>
      </c>
      <c r="L841" s="14">
        <f t="shared" si="40"/>
        <v>1</v>
      </c>
      <c r="M841" s="14">
        <f t="shared" si="41"/>
        <v>1</v>
      </c>
      <c r="N841" s="14">
        <v>2021</v>
      </c>
    </row>
    <row r="842" spans="1:14" x14ac:dyDescent="0.3">
      <c r="A842" t="s">
        <v>1132</v>
      </c>
      <c r="B842" t="s">
        <v>3383</v>
      </c>
      <c r="C842" t="s">
        <v>3383</v>
      </c>
      <c r="D842" t="s">
        <v>3383</v>
      </c>
      <c r="E842" s="5" t="s">
        <v>1</v>
      </c>
      <c r="F842" s="1" t="s">
        <v>217</v>
      </c>
      <c r="G842" s="1" t="s">
        <v>994</v>
      </c>
      <c r="K842" s="14" t="str">
        <f t="shared" si="39"/>
        <v>NA</v>
      </c>
      <c r="L842" s="14" t="str">
        <f t="shared" si="40"/>
        <v>NA</v>
      </c>
      <c r="M842" s="14" t="str">
        <f t="shared" si="41"/>
        <v>NA</v>
      </c>
      <c r="N842" s="14">
        <v>2021</v>
      </c>
    </row>
    <row r="843" spans="1:14" x14ac:dyDescent="0.3">
      <c r="A843" t="s">
        <v>1134</v>
      </c>
      <c r="B843" t="s">
        <v>3385</v>
      </c>
      <c r="C843" t="s">
        <v>3385</v>
      </c>
      <c r="D843" t="s">
        <v>3385</v>
      </c>
      <c r="E843" s="5">
        <v>44197</v>
      </c>
      <c r="F843" s="1" t="s">
        <v>212</v>
      </c>
      <c r="G843" s="1" t="s">
        <v>994</v>
      </c>
      <c r="I843" t="s">
        <v>3386</v>
      </c>
      <c r="K843" s="14">
        <f t="shared" si="39"/>
        <v>2021</v>
      </c>
      <c r="L843" s="14">
        <f t="shared" si="40"/>
        <v>1</v>
      </c>
      <c r="M843" s="14">
        <f t="shared" si="41"/>
        <v>1</v>
      </c>
      <c r="N843" s="14">
        <v>2021</v>
      </c>
    </row>
    <row r="844" spans="1:14" x14ac:dyDescent="0.3">
      <c r="A844" t="s">
        <v>1134</v>
      </c>
      <c r="B844" t="s">
        <v>3385</v>
      </c>
      <c r="C844" t="s">
        <v>3385</v>
      </c>
      <c r="D844" t="s">
        <v>3385</v>
      </c>
      <c r="E844" s="5">
        <v>44197</v>
      </c>
      <c r="F844" s="1" t="s">
        <v>213</v>
      </c>
      <c r="G844" s="1" t="s">
        <v>994</v>
      </c>
      <c r="I844" t="s">
        <v>3386</v>
      </c>
      <c r="K844" s="14">
        <f t="shared" si="39"/>
        <v>2021</v>
      </c>
      <c r="L844" s="14">
        <f t="shared" si="40"/>
        <v>1</v>
      </c>
      <c r="M844" s="14">
        <f t="shared" si="41"/>
        <v>1</v>
      </c>
      <c r="N844" s="14">
        <v>2021</v>
      </c>
    </row>
    <row r="845" spans="1:14" x14ac:dyDescent="0.3">
      <c r="A845" t="s">
        <v>1134</v>
      </c>
      <c r="B845" t="s">
        <v>3385</v>
      </c>
      <c r="C845" t="s">
        <v>3385</v>
      </c>
      <c r="D845" t="s">
        <v>3385</v>
      </c>
      <c r="E845" s="5" t="s">
        <v>1</v>
      </c>
      <c r="F845" s="1" t="s">
        <v>217</v>
      </c>
      <c r="G845" s="1" t="s">
        <v>994</v>
      </c>
      <c r="I845" t="s">
        <v>3386</v>
      </c>
      <c r="K845" s="14" t="str">
        <f t="shared" si="39"/>
        <v>NA</v>
      </c>
      <c r="L845" s="14" t="str">
        <f t="shared" si="40"/>
        <v>NA</v>
      </c>
      <c r="M845" s="14" t="str">
        <f t="shared" si="41"/>
        <v>NA</v>
      </c>
      <c r="N845" s="14">
        <v>2021</v>
      </c>
    </row>
    <row r="846" spans="1:14" x14ac:dyDescent="0.3">
      <c r="A846" t="s">
        <v>1137</v>
      </c>
      <c r="B846" t="s">
        <v>3387</v>
      </c>
      <c r="C846" t="s">
        <v>3387</v>
      </c>
      <c r="D846" t="s">
        <v>3387</v>
      </c>
      <c r="E846" s="5">
        <v>43374</v>
      </c>
      <c r="F846" s="1" t="s">
        <v>212</v>
      </c>
      <c r="G846" s="1" t="s">
        <v>994</v>
      </c>
      <c r="I846" t="s">
        <v>3388</v>
      </c>
      <c r="K846" s="14">
        <f t="shared" si="39"/>
        <v>2018</v>
      </c>
      <c r="L846" s="14">
        <f t="shared" si="40"/>
        <v>10</v>
      </c>
      <c r="M846" s="14">
        <f t="shared" si="41"/>
        <v>1</v>
      </c>
      <c r="N846" s="14">
        <v>2021</v>
      </c>
    </row>
    <row r="847" spans="1:14" x14ac:dyDescent="0.3">
      <c r="A847" t="s">
        <v>1137</v>
      </c>
      <c r="B847" t="s">
        <v>3387</v>
      </c>
      <c r="C847" t="s">
        <v>3387</v>
      </c>
      <c r="D847" t="s">
        <v>3387</v>
      </c>
      <c r="E847" s="5">
        <v>43374</v>
      </c>
      <c r="F847" s="1" t="s">
        <v>213</v>
      </c>
      <c r="G847" s="1" t="s">
        <v>994</v>
      </c>
      <c r="I847" t="s">
        <v>3388</v>
      </c>
      <c r="K847" s="14">
        <f t="shared" si="39"/>
        <v>2018</v>
      </c>
      <c r="L847" s="14">
        <f t="shared" si="40"/>
        <v>10</v>
      </c>
      <c r="M847" s="14">
        <f t="shared" si="41"/>
        <v>1</v>
      </c>
      <c r="N847" s="14">
        <v>2021</v>
      </c>
    </row>
    <row r="848" spans="1:14" x14ac:dyDescent="0.3">
      <c r="A848" t="s">
        <v>1137</v>
      </c>
      <c r="B848" t="s">
        <v>3387</v>
      </c>
      <c r="C848" t="s">
        <v>3387</v>
      </c>
      <c r="D848" t="s">
        <v>3387</v>
      </c>
      <c r="E848" s="5" t="s">
        <v>1</v>
      </c>
      <c r="F848" s="1" t="s">
        <v>217</v>
      </c>
      <c r="G848" s="1" t="s">
        <v>994</v>
      </c>
      <c r="K848" s="14" t="str">
        <f t="shared" si="39"/>
        <v>NA</v>
      </c>
      <c r="L848" s="14" t="str">
        <f t="shared" si="40"/>
        <v>NA</v>
      </c>
      <c r="M848" s="14" t="str">
        <f t="shared" si="41"/>
        <v>NA</v>
      </c>
      <c r="N848" s="14">
        <v>2021</v>
      </c>
    </row>
    <row r="849" spans="1:14" x14ac:dyDescent="0.3">
      <c r="A849" t="s">
        <v>1704</v>
      </c>
      <c r="B849" t="s">
        <v>3389</v>
      </c>
      <c r="C849" t="s">
        <v>3389</v>
      </c>
      <c r="D849" t="s">
        <v>3389</v>
      </c>
      <c r="E849" s="5">
        <v>44197</v>
      </c>
      <c r="F849" s="1" t="s">
        <v>212</v>
      </c>
      <c r="G849" s="1" t="s">
        <v>994</v>
      </c>
      <c r="I849" s="8" t="s">
        <v>3390</v>
      </c>
      <c r="K849" s="14">
        <f t="shared" si="39"/>
        <v>2021</v>
      </c>
      <c r="L849" s="14">
        <f t="shared" si="40"/>
        <v>1</v>
      </c>
      <c r="M849" s="14">
        <f t="shared" si="41"/>
        <v>1</v>
      </c>
      <c r="N849" s="14">
        <v>2021</v>
      </c>
    </row>
    <row r="850" spans="1:14" x14ac:dyDescent="0.3">
      <c r="A850" t="s">
        <v>1704</v>
      </c>
      <c r="B850" t="s">
        <v>3389</v>
      </c>
      <c r="C850" t="s">
        <v>3389</v>
      </c>
      <c r="D850" t="s">
        <v>3389</v>
      </c>
      <c r="E850" s="5">
        <v>44197</v>
      </c>
      <c r="F850" s="1" t="s">
        <v>213</v>
      </c>
      <c r="G850" s="1" t="s">
        <v>994</v>
      </c>
      <c r="I850" t="s">
        <v>3390</v>
      </c>
      <c r="K850" s="14">
        <f t="shared" si="39"/>
        <v>2021</v>
      </c>
      <c r="L850" s="14">
        <f t="shared" si="40"/>
        <v>1</v>
      </c>
      <c r="M850" s="14">
        <f t="shared" si="41"/>
        <v>1</v>
      </c>
      <c r="N850" s="14">
        <v>2021</v>
      </c>
    </row>
    <row r="851" spans="1:14" x14ac:dyDescent="0.3">
      <c r="A851" t="s">
        <v>1704</v>
      </c>
      <c r="B851" t="s">
        <v>3389</v>
      </c>
      <c r="C851" t="s">
        <v>3389</v>
      </c>
      <c r="D851" t="s">
        <v>3389</v>
      </c>
      <c r="E851" s="5" t="s">
        <v>1</v>
      </c>
      <c r="F851" s="1" t="s">
        <v>217</v>
      </c>
      <c r="G851" s="1" t="s">
        <v>994</v>
      </c>
      <c r="K851" s="14" t="str">
        <f t="shared" si="39"/>
        <v>NA</v>
      </c>
      <c r="L851" s="14" t="str">
        <f t="shared" si="40"/>
        <v>NA</v>
      </c>
      <c r="M851" s="14" t="str">
        <f t="shared" si="41"/>
        <v>NA</v>
      </c>
      <c r="N851" s="14">
        <v>2021</v>
      </c>
    </row>
    <row r="852" spans="1:14" x14ac:dyDescent="0.3">
      <c r="A852" t="s">
        <v>1706</v>
      </c>
      <c r="B852" t="s">
        <v>3392</v>
      </c>
      <c r="C852" t="s">
        <v>3392</v>
      </c>
      <c r="D852" t="s">
        <v>3392</v>
      </c>
      <c r="E852" s="5" t="s">
        <v>1</v>
      </c>
      <c r="F852" s="1" t="s">
        <v>212</v>
      </c>
      <c r="G852" s="1" t="s">
        <v>994</v>
      </c>
      <c r="K852" s="14" t="str">
        <f t="shared" si="39"/>
        <v>NA</v>
      </c>
      <c r="L852" s="14" t="str">
        <f t="shared" si="40"/>
        <v>NA</v>
      </c>
      <c r="M852" s="14" t="str">
        <f t="shared" si="41"/>
        <v>NA</v>
      </c>
      <c r="N852" s="14">
        <v>2021</v>
      </c>
    </row>
    <row r="853" spans="1:14" x14ac:dyDescent="0.3">
      <c r="A853" t="s">
        <v>1706</v>
      </c>
      <c r="B853" t="s">
        <v>3392</v>
      </c>
      <c r="C853" t="s">
        <v>3392</v>
      </c>
      <c r="D853" t="s">
        <v>3392</v>
      </c>
      <c r="E853" s="5" t="s">
        <v>1</v>
      </c>
      <c r="F853" s="1" t="s">
        <v>213</v>
      </c>
      <c r="G853" s="1" t="s">
        <v>994</v>
      </c>
      <c r="K853" s="14" t="str">
        <f t="shared" si="39"/>
        <v>NA</v>
      </c>
      <c r="L853" s="14" t="str">
        <f t="shared" si="40"/>
        <v>NA</v>
      </c>
      <c r="M853" s="14" t="str">
        <f t="shared" si="41"/>
        <v>NA</v>
      </c>
      <c r="N853" s="14">
        <v>2021</v>
      </c>
    </row>
    <row r="854" spans="1:14" x14ac:dyDescent="0.3">
      <c r="A854" t="s">
        <v>1706</v>
      </c>
      <c r="B854" t="s">
        <v>3392</v>
      </c>
      <c r="C854" t="s">
        <v>3392</v>
      </c>
      <c r="D854" t="s">
        <v>3392</v>
      </c>
      <c r="E854" s="5" t="s">
        <v>1</v>
      </c>
      <c r="F854" s="1" t="s">
        <v>217</v>
      </c>
      <c r="G854" s="1" t="s">
        <v>994</v>
      </c>
      <c r="K854" s="14" t="str">
        <f t="shared" si="39"/>
        <v>NA</v>
      </c>
      <c r="L854" s="14" t="str">
        <f t="shared" si="40"/>
        <v>NA</v>
      </c>
      <c r="M854" s="14" t="str">
        <f t="shared" si="41"/>
        <v>NA</v>
      </c>
      <c r="N854" s="14">
        <v>2021</v>
      </c>
    </row>
    <row r="855" spans="1:14" x14ac:dyDescent="0.3">
      <c r="A855" t="s">
        <v>1708</v>
      </c>
      <c r="B855" t="s">
        <v>3393</v>
      </c>
      <c r="C855" t="s">
        <v>3395</v>
      </c>
      <c r="D855" t="s">
        <v>3393</v>
      </c>
      <c r="E855" s="5">
        <v>44197</v>
      </c>
      <c r="F855" s="1" t="s">
        <v>212</v>
      </c>
      <c r="G855" s="1" t="s">
        <v>994</v>
      </c>
      <c r="I855" t="s">
        <v>3394</v>
      </c>
      <c r="K855" s="14">
        <f t="shared" si="39"/>
        <v>2021</v>
      </c>
      <c r="L855" s="14">
        <f t="shared" si="40"/>
        <v>1</v>
      </c>
      <c r="M855" s="14">
        <f t="shared" si="41"/>
        <v>1</v>
      </c>
      <c r="N855" s="14">
        <v>2021</v>
      </c>
    </row>
    <row r="856" spans="1:14" x14ac:dyDescent="0.3">
      <c r="A856" t="s">
        <v>1708</v>
      </c>
      <c r="B856" t="s">
        <v>3393</v>
      </c>
      <c r="C856" t="s">
        <v>3395</v>
      </c>
      <c r="D856" t="s">
        <v>898</v>
      </c>
      <c r="E856" s="5">
        <v>44197</v>
      </c>
      <c r="F856" s="1" t="s">
        <v>561</v>
      </c>
      <c r="G856" s="1" t="s">
        <v>994</v>
      </c>
      <c r="J856" t="s">
        <v>3396</v>
      </c>
      <c r="K856" s="14">
        <f t="shared" si="39"/>
        <v>2021</v>
      </c>
      <c r="L856" s="14">
        <f t="shared" si="40"/>
        <v>1</v>
      </c>
      <c r="M856" s="14">
        <f t="shared" si="41"/>
        <v>1</v>
      </c>
      <c r="N856" s="14">
        <v>2021</v>
      </c>
    </row>
    <row r="857" spans="1:14" x14ac:dyDescent="0.3">
      <c r="A857" t="s">
        <v>1708</v>
      </c>
      <c r="B857" t="s">
        <v>3393</v>
      </c>
      <c r="C857" t="s">
        <v>3395</v>
      </c>
      <c r="D857" t="s">
        <v>3393</v>
      </c>
      <c r="E857" s="5" t="s">
        <v>1</v>
      </c>
      <c r="F857" s="1" t="s">
        <v>217</v>
      </c>
      <c r="G857" s="1" t="s">
        <v>994</v>
      </c>
      <c r="K857" s="14" t="str">
        <f t="shared" si="39"/>
        <v>NA</v>
      </c>
      <c r="L857" s="14" t="str">
        <f t="shared" si="40"/>
        <v>NA</v>
      </c>
      <c r="M857" s="14" t="str">
        <f t="shared" si="41"/>
        <v>NA</v>
      </c>
      <c r="N857" s="14">
        <v>2021</v>
      </c>
    </row>
    <row r="858" spans="1:14" x14ac:dyDescent="0.3">
      <c r="A858" t="s">
        <v>3398</v>
      </c>
      <c r="B858" t="s">
        <v>3399</v>
      </c>
      <c r="C858" t="s">
        <v>3399</v>
      </c>
      <c r="D858" t="s">
        <v>3399</v>
      </c>
      <c r="E858" s="5">
        <v>43134</v>
      </c>
      <c r="F858" t="s">
        <v>212</v>
      </c>
      <c r="G858" t="s">
        <v>895</v>
      </c>
      <c r="I858" t="s">
        <v>3400</v>
      </c>
      <c r="K858" s="14">
        <f t="shared" si="39"/>
        <v>2018</v>
      </c>
      <c r="L858" s="14">
        <f t="shared" si="40"/>
        <v>2</v>
      </c>
      <c r="M858" s="14">
        <f t="shared" si="41"/>
        <v>3</v>
      </c>
      <c r="N858" s="14">
        <v>2021</v>
      </c>
    </row>
    <row r="859" spans="1:14" x14ac:dyDescent="0.3">
      <c r="A859" t="s">
        <v>3398</v>
      </c>
      <c r="B859" t="s">
        <v>3399</v>
      </c>
      <c r="C859" t="s">
        <v>3399</v>
      </c>
      <c r="D859" t="s">
        <v>3399</v>
      </c>
      <c r="E859" s="5">
        <v>43134</v>
      </c>
      <c r="F859" t="s">
        <v>213</v>
      </c>
      <c r="G859" t="s">
        <v>895</v>
      </c>
      <c r="I859" t="s">
        <v>3400</v>
      </c>
      <c r="K859" s="14">
        <f t="shared" si="39"/>
        <v>2018</v>
      </c>
      <c r="L859" s="14">
        <f t="shared" si="40"/>
        <v>2</v>
      </c>
      <c r="M859" s="14">
        <f t="shared" si="41"/>
        <v>3</v>
      </c>
      <c r="N859" s="14">
        <v>2021</v>
      </c>
    </row>
    <row r="860" spans="1:14" x14ac:dyDescent="0.3">
      <c r="A860" t="s">
        <v>3398</v>
      </c>
      <c r="B860" t="s">
        <v>3399</v>
      </c>
      <c r="C860" t="s">
        <v>3399</v>
      </c>
      <c r="D860" t="s">
        <v>3399</v>
      </c>
      <c r="E860" s="5" t="s">
        <v>1</v>
      </c>
      <c r="F860" t="s">
        <v>217</v>
      </c>
      <c r="G860" t="s">
        <v>895</v>
      </c>
      <c r="K860" s="14" t="str">
        <f t="shared" si="39"/>
        <v>NA</v>
      </c>
      <c r="L860" s="14" t="str">
        <f t="shared" si="40"/>
        <v>NA</v>
      </c>
      <c r="M860" s="14" t="str">
        <f t="shared" si="41"/>
        <v>NA</v>
      </c>
      <c r="N860" s="14">
        <v>2021</v>
      </c>
    </row>
    <row r="861" spans="1:14" x14ac:dyDescent="0.3">
      <c r="A861" t="s">
        <v>3401</v>
      </c>
      <c r="B861" t="s">
        <v>3402</v>
      </c>
      <c r="C861" t="s">
        <v>3402</v>
      </c>
      <c r="D861" t="s">
        <v>3402</v>
      </c>
      <c r="E861" s="5">
        <v>44197</v>
      </c>
      <c r="F861" t="s">
        <v>212</v>
      </c>
      <c r="G861" t="s">
        <v>895</v>
      </c>
      <c r="I861" t="s">
        <v>3403</v>
      </c>
      <c r="K861" s="14">
        <f t="shared" si="39"/>
        <v>2021</v>
      </c>
      <c r="L861" s="14">
        <f t="shared" si="40"/>
        <v>1</v>
      </c>
      <c r="M861" s="14">
        <f t="shared" si="41"/>
        <v>1</v>
      </c>
      <c r="N861" s="14">
        <v>2021</v>
      </c>
    </row>
    <row r="862" spans="1:14" x14ac:dyDescent="0.3">
      <c r="A862" t="s">
        <v>3401</v>
      </c>
      <c r="B862" t="s">
        <v>3402</v>
      </c>
      <c r="C862" t="s">
        <v>3402</v>
      </c>
      <c r="D862" t="s">
        <v>3402</v>
      </c>
      <c r="E862" s="5">
        <v>44197</v>
      </c>
      <c r="F862" t="s">
        <v>213</v>
      </c>
      <c r="G862" t="s">
        <v>895</v>
      </c>
      <c r="I862" t="s">
        <v>3403</v>
      </c>
      <c r="K862" s="14">
        <f t="shared" si="39"/>
        <v>2021</v>
      </c>
      <c r="L862" s="14">
        <f t="shared" si="40"/>
        <v>1</v>
      </c>
      <c r="M862" s="14">
        <f t="shared" si="41"/>
        <v>1</v>
      </c>
      <c r="N862" s="14">
        <v>2021</v>
      </c>
    </row>
    <row r="863" spans="1:14" x14ac:dyDescent="0.3">
      <c r="A863" t="s">
        <v>3401</v>
      </c>
      <c r="B863" t="s">
        <v>3402</v>
      </c>
      <c r="C863" t="s">
        <v>3402</v>
      </c>
      <c r="D863" t="s">
        <v>3402</v>
      </c>
      <c r="E863" s="5" t="s">
        <v>1</v>
      </c>
      <c r="F863" t="s">
        <v>217</v>
      </c>
      <c r="G863" t="s">
        <v>895</v>
      </c>
      <c r="K863" s="14" t="str">
        <f t="shared" si="39"/>
        <v>NA</v>
      </c>
      <c r="L863" s="14" t="str">
        <f t="shared" si="40"/>
        <v>NA</v>
      </c>
      <c r="M863" s="14" t="str">
        <f t="shared" si="41"/>
        <v>NA</v>
      </c>
      <c r="N863" s="14">
        <v>2021</v>
      </c>
    </row>
    <row r="864" spans="1:14" x14ac:dyDescent="0.3">
      <c r="A864" t="s">
        <v>3404</v>
      </c>
      <c r="B864" t="s">
        <v>3405</v>
      </c>
      <c r="C864" t="s">
        <v>3405</v>
      </c>
      <c r="D864" t="s">
        <v>3405</v>
      </c>
      <c r="E864" s="5">
        <v>43556</v>
      </c>
      <c r="F864" t="s">
        <v>212</v>
      </c>
      <c r="G864" t="s">
        <v>895</v>
      </c>
      <c r="I864" t="s">
        <v>3406</v>
      </c>
      <c r="K864" s="14">
        <f t="shared" si="39"/>
        <v>2019</v>
      </c>
      <c r="L864" s="14">
        <f t="shared" si="40"/>
        <v>4</v>
      </c>
      <c r="M864" s="14">
        <f t="shared" si="41"/>
        <v>1</v>
      </c>
      <c r="N864" s="14">
        <v>2021</v>
      </c>
    </row>
    <row r="865" spans="1:14" x14ac:dyDescent="0.3">
      <c r="A865" t="s">
        <v>3404</v>
      </c>
      <c r="B865" t="s">
        <v>3405</v>
      </c>
      <c r="C865" t="s">
        <v>3405</v>
      </c>
      <c r="D865" t="s">
        <v>3405</v>
      </c>
      <c r="E865" s="5">
        <v>43556</v>
      </c>
      <c r="F865" t="s">
        <v>213</v>
      </c>
      <c r="G865" t="s">
        <v>895</v>
      </c>
      <c r="I865" t="s">
        <v>3406</v>
      </c>
      <c r="K865" s="14">
        <f t="shared" si="39"/>
        <v>2019</v>
      </c>
      <c r="L865" s="14">
        <f t="shared" si="40"/>
        <v>4</v>
      </c>
      <c r="M865" s="14">
        <f t="shared" si="41"/>
        <v>1</v>
      </c>
      <c r="N865" s="14">
        <v>2021</v>
      </c>
    </row>
    <row r="866" spans="1:14" x14ac:dyDescent="0.3">
      <c r="A866" t="s">
        <v>3404</v>
      </c>
      <c r="B866" t="s">
        <v>3405</v>
      </c>
      <c r="C866" t="s">
        <v>3405</v>
      </c>
      <c r="D866" t="s">
        <v>3405</v>
      </c>
      <c r="E866" s="5" t="s">
        <v>1</v>
      </c>
      <c r="F866" t="s">
        <v>217</v>
      </c>
      <c r="G866" t="s">
        <v>895</v>
      </c>
      <c r="K866" s="14" t="str">
        <f t="shared" si="39"/>
        <v>NA</v>
      </c>
      <c r="L866" s="14" t="str">
        <f t="shared" si="40"/>
        <v>NA</v>
      </c>
      <c r="M866" s="14" t="str">
        <f t="shared" si="41"/>
        <v>NA</v>
      </c>
      <c r="N866" s="14">
        <v>2021</v>
      </c>
    </row>
    <row r="867" spans="1:14" x14ac:dyDescent="0.3">
      <c r="A867" t="s">
        <v>3407</v>
      </c>
      <c r="B867" t="s">
        <v>3408</v>
      </c>
      <c r="C867" t="s">
        <v>3408</v>
      </c>
      <c r="D867" t="s">
        <v>3408</v>
      </c>
      <c r="E867" s="5">
        <v>43831</v>
      </c>
      <c r="F867" t="s">
        <v>212</v>
      </c>
      <c r="G867" t="s">
        <v>895</v>
      </c>
      <c r="I867" t="s">
        <v>3409</v>
      </c>
      <c r="K867" s="14">
        <f t="shared" si="39"/>
        <v>2020</v>
      </c>
      <c r="L867" s="14">
        <f t="shared" si="40"/>
        <v>1</v>
      </c>
      <c r="M867" s="14">
        <f t="shared" si="41"/>
        <v>1</v>
      </c>
      <c r="N867" s="14">
        <v>2021</v>
      </c>
    </row>
    <row r="868" spans="1:14" x14ac:dyDescent="0.3">
      <c r="A868" t="s">
        <v>3407</v>
      </c>
      <c r="B868" t="s">
        <v>3408</v>
      </c>
      <c r="C868" t="s">
        <v>3408</v>
      </c>
      <c r="D868" t="s">
        <v>3408</v>
      </c>
      <c r="E868" s="5">
        <v>43831</v>
      </c>
      <c r="F868" t="s">
        <v>213</v>
      </c>
      <c r="G868" t="s">
        <v>895</v>
      </c>
      <c r="I868" t="s">
        <v>3409</v>
      </c>
      <c r="K868" s="14">
        <f t="shared" si="39"/>
        <v>2020</v>
      </c>
      <c r="L868" s="14">
        <f t="shared" si="40"/>
        <v>1</v>
      </c>
      <c r="M868" s="14">
        <f t="shared" si="41"/>
        <v>1</v>
      </c>
      <c r="N868" s="14">
        <v>2021</v>
      </c>
    </row>
    <row r="869" spans="1:14" x14ac:dyDescent="0.3">
      <c r="A869" t="s">
        <v>3407</v>
      </c>
      <c r="B869" t="s">
        <v>3408</v>
      </c>
      <c r="C869" t="s">
        <v>3408</v>
      </c>
      <c r="D869" t="s">
        <v>3408</v>
      </c>
      <c r="E869" s="5" t="s">
        <v>1</v>
      </c>
      <c r="F869" t="s">
        <v>217</v>
      </c>
      <c r="G869" t="s">
        <v>895</v>
      </c>
      <c r="K869" s="14" t="str">
        <f t="shared" si="39"/>
        <v>NA</v>
      </c>
      <c r="L869" s="14" t="str">
        <f t="shared" si="40"/>
        <v>NA</v>
      </c>
      <c r="M869" s="14" t="str">
        <f t="shared" si="41"/>
        <v>NA</v>
      </c>
      <c r="N869" s="14">
        <v>2021</v>
      </c>
    </row>
    <row r="870" spans="1:14" x14ac:dyDescent="0.3">
      <c r="A870" t="s">
        <v>3410</v>
      </c>
      <c r="B870" t="s">
        <v>3411</v>
      </c>
      <c r="C870" t="s">
        <v>3411</v>
      </c>
      <c r="D870" t="s">
        <v>3411</v>
      </c>
      <c r="E870" s="5">
        <v>43709</v>
      </c>
      <c r="F870" t="s">
        <v>212</v>
      </c>
      <c r="G870" t="s">
        <v>895</v>
      </c>
      <c r="I870" t="s">
        <v>3412</v>
      </c>
      <c r="K870" s="14">
        <f t="shared" si="39"/>
        <v>2019</v>
      </c>
      <c r="L870" s="14">
        <f t="shared" si="40"/>
        <v>9</v>
      </c>
      <c r="M870" s="14">
        <f t="shared" si="41"/>
        <v>1</v>
      </c>
      <c r="N870" s="14">
        <v>2021</v>
      </c>
    </row>
    <row r="871" spans="1:14" x14ac:dyDescent="0.3">
      <c r="A871" t="s">
        <v>3410</v>
      </c>
      <c r="B871" t="s">
        <v>3411</v>
      </c>
      <c r="C871" t="s">
        <v>3411</v>
      </c>
      <c r="D871" t="s">
        <v>3411</v>
      </c>
      <c r="E871" s="5">
        <v>43709</v>
      </c>
      <c r="F871" t="s">
        <v>213</v>
      </c>
      <c r="G871" t="s">
        <v>895</v>
      </c>
      <c r="I871" t="s">
        <v>3412</v>
      </c>
      <c r="K871" s="14">
        <f t="shared" si="39"/>
        <v>2019</v>
      </c>
      <c r="L871" s="14">
        <f t="shared" si="40"/>
        <v>9</v>
      </c>
      <c r="M871" s="14">
        <f t="shared" si="41"/>
        <v>1</v>
      </c>
      <c r="N871" s="14">
        <v>2021</v>
      </c>
    </row>
    <row r="872" spans="1:14" x14ac:dyDescent="0.3">
      <c r="A872" t="s">
        <v>3410</v>
      </c>
      <c r="B872" t="s">
        <v>3411</v>
      </c>
      <c r="C872" t="s">
        <v>3411</v>
      </c>
      <c r="D872" t="s">
        <v>3411</v>
      </c>
      <c r="E872" s="5" t="s">
        <v>1</v>
      </c>
      <c r="F872" t="s">
        <v>217</v>
      </c>
      <c r="G872" t="s">
        <v>895</v>
      </c>
      <c r="K872" s="14" t="str">
        <f t="shared" si="39"/>
        <v>NA</v>
      </c>
      <c r="L872" s="14" t="str">
        <f t="shared" si="40"/>
        <v>NA</v>
      </c>
      <c r="M872" s="14" t="str">
        <f t="shared" si="41"/>
        <v>NA</v>
      </c>
      <c r="N872" s="14">
        <v>2021</v>
      </c>
    </row>
    <row r="873" spans="1:14" x14ac:dyDescent="0.3">
      <c r="A873" t="s">
        <v>3413</v>
      </c>
      <c r="B873" t="s">
        <v>3414</v>
      </c>
      <c r="C873" t="s">
        <v>3414</v>
      </c>
      <c r="D873" t="s">
        <v>3414</v>
      </c>
      <c r="E873" s="5">
        <v>43374</v>
      </c>
      <c r="F873" t="s">
        <v>212</v>
      </c>
      <c r="G873" t="s">
        <v>895</v>
      </c>
      <c r="I873" t="s">
        <v>3415</v>
      </c>
      <c r="K873" s="14">
        <f t="shared" si="39"/>
        <v>2018</v>
      </c>
      <c r="L873" s="14">
        <f t="shared" si="40"/>
        <v>10</v>
      </c>
      <c r="M873" s="14">
        <f t="shared" si="41"/>
        <v>1</v>
      </c>
      <c r="N873" s="14">
        <v>2021</v>
      </c>
    </row>
    <row r="874" spans="1:14" x14ac:dyDescent="0.3">
      <c r="A874" t="s">
        <v>3413</v>
      </c>
      <c r="B874" t="s">
        <v>3414</v>
      </c>
      <c r="C874" t="s">
        <v>3414</v>
      </c>
      <c r="D874" t="s">
        <v>3414</v>
      </c>
      <c r="E874" s="5">
        <v>43374</v>
      </c>
      <c r="F874" t="s">
        <v>213</v>
      </c>
      <c r="G874" t="s">
        <v>895</v>
      </c>
      <c r="I874" t="s">
        <v>3415</v>
      </c>
      <c r="K874" s="14">
        <f t="shared" si="39"/>
        <v>2018</v>
      </c>
      <c r="L874" s="14">
        <f t="shared" si="40"/>
        <v>10</v>
      </c>
      <c r="M874" s="14">
        <f t="shared" si="41"/>
        <v>1</v>
      </c>
      <c r="N874" s="14">
        <v>2021</v>
      </c>
    </row>
    <row r="875" spans="1:14" x14ac:dyDescent="0.3">
      <c r="A875" t="s">
        <v>3413</v>
      </c>
      <c r="B875" t="s">
        <v>3414</v>
      </c>
      <c r="C875" t="s">
        <v>3414</v>
      </c>
      <c r="D875" t="s">
        <v>3414</v>
      </c>
      <c r="E875" s="5" t="s">
        <v>1</v>
      </c>
      <c r="F875" t="s">
        <v>217</v>
      </c>
      <c r="G875" t="s">
        <v>895</v>
      </c>
      <c r="K875" s="14" t="str">
        <f t="shared" si="39"/>
        <v>NA</v>
      </c>
      <c r="L875" s="14" t="str">
        <f t="shared" si="40"/>
        <v>NA</v>
      </c>
      <c r="M875" s="14" t="str">
        <f t="shared" si="41"/>
        <v>NA</v>
      </c>
      <c r="N875" s="14">
        <v>2021</v>
      </c>
    </row>
    <row r="876" spans="1:14" x14ac:dyDescent="0.3">
      <c r="A876" t="s">
        <v>3416</v>
      </c>
      <c r="B876" t="s">
        <v>3417</v>
      </c>
      <c r="C876" t="s">
        <v>3417</v>
      </c>
      <c r="D876" t="s">
        <v>3417</v>
      </c>
      <c r="E876" s="5">
        <v>42961</v>
      </c>
      <c r="F876" t="s">
        <v>212</v>
      </c>
      <c r="G876" t="s">
        <v>895</v>
      </c>
      <c r="I876" t="s">
        <v>3418</v>
      </c>
      <c r="K876" s="14">
        <f t="shared" si="39"/>
        <v>2017</v>
      </c>
      <c r="L876" s="14">
        <f t="shared" si="40"/>
        <v>8</v>
      </c>
      <c r="M876" s="14">
        <f t="shared" si="41"/>
        <v>14</v>
      </c>
      <c r="N876" s="14">
        <v>2021</v>
      </c>
    </row>
    <row r="877" spans="1:14" x14ac:dyDescent="0.3">
      <c r="A877" t="s">
        <v>3416</v>
      </c>
      <c r="B877" t="s">
        <v>3417</v>
      </c>
      <c r="C877" t="s">
        <v>3417</v>
      </c>
      <c r="D877" t="s">
        <v>3417</v>
      </c>
      <c r="E877" s="5">
        <v>42961</v>
      </c>
      <c r="F877" t="s">
        <v>213</v>
      </c>
      <c r="G877" t="s">
        <v>895</v>
      </c>
      <c r="I877" t="s">
        <v>3418</v>
      </c>
      <c r="K877" s="14">
        <f t="shared" si="39"/>
        <v>2017</v>
      </c>
      <c r="L877" s="14">
        <f t="shared" si="40"/>
        <v>8</v>
      </c>
      <c r="M877" s="14">
        <f t="shared" si="41"/>
        <v>14</v>
      </c>
      <c r="N877" s="14">
        <v>2021</v>
      </c>
    </row>
    <row r="878" spans="1:14" x14ac:dyDescent="0.3">
      <c r="A878" t="s">
        <v>3416</v>
      </c>
      <c r="B878" t="s">
        <v>3417</v>
      </c>
      <c r="C878" t="s">
        <v>3417</v>
      </c>
      <c r="D878" t="s">
        <v>3417</v>
      </c>
      <c r="E878" s="5" t="s">
        <v>1</v>
      </c>
      <c r="F878" t="s">
        <v>217</v>
      </c>
      <c r="G878" t="s">
        <v>895</v>
      </c>
      <c r="K878" s="14" t="str">
        <f t="shared" si="39"/>
        <v>NA</v>
      </c>
      <c r="L878" s="14" t="str">
        <f t="shared" si="40"/>
        <v>NA</v>
      </c>
      <c r="M878" s="14" t="str">
        <f t="shared" si="41"/>
        <v>NA</v>
      </c>
      <c r="N878" s="14">
        <v>2021</v>
      </c>
    </row>
    <row r="879" spans="1:14" x14ac:dyDescent="0.3">
      <c r="A879" t="s">
        <v>3419</v>
      </c>
      <c r="B879" t="s">
        <v>3420</v>
      </c>
      <c r="C879" t="s">
        <v>3420</v>
      </c>
      <c r="D879" t="s">
        <v>3420</v>
      </c>
      <c r="E879" s="5">
        <v>43809</v>
      </c>
      <c r="F879" t="s">
        <v>212</v>
      </c>
      <c r="G879" t="s">
        <v>895</v>
      </c>
      <c r="I879" t="s">
        <v>3421</v>
      </c>
      <c r="K879" s="14">
        <f t="shared" si="39"/>
        <v>2019</v>
      </c>
      <c r="L879" s="14">
        <f t="shared" si="40"/>
        <v>12</v>
      </c>
      <c r="M879" s="14">
        <f t="shared" si="41"/>
        <v>10</v>
      </c>
      <c r="N879" s="14">
        <v>2021</v>
      </c>
    </row>
    <row r="880" spans="1:14" x14ac:dyDescent="0.3">
      <c r="A880" t="s">
        <v>3419</v>
      </c>
      <c r="B880" t="s">
        <v>3420</v>
      </c>
      <c r="C880" t="s">
        <v>3420</v>
      </c>
      <c r="D880" t="s">
        <v>3420</v>
      </c>
      <c r="E880" s="5">
        <v>43809</v>
      </c>
      <c r="F880" t="s">
        <v>213</v>
      </c>
      <c r="G880" t="s">
        <v>895</v>
      </c>
      <c r="I880" t="s">
        <v>3421</v>
      </c>
      <c r="K880" s="14">
        <f t="shared" si="39"/>
        <v>2019</v>
      </c>
      <c r="L880" s="14">
        <f t="shared" si="40"/>
        <v>12</v>
      </c>
      <c r="M880" s="14">
        <f t="shared" si="41"/>
        <v>10</v>
      </c>
      <c r="N880" s="14">
        <v>2021</v>
      </c>
    </row>
    <row r="881" spans="1:14" x14ac:dyDescent="0.3">
      <c r="A881" t="s">
        <v>3419</v>
      </c>
      <c r="B881" t="s">
        <v>3420</v>
      </c>
      <c r="C881" t="s">
        <v>3420</v>
      </c>
      <c r="D881" t="s">
        <v>3420</v>
      </c>
      <c r="E881" s="5" t="s">
        <v>1</v>
      </c>
      <c r="F881" t="s">
        <v>217</v>
      </c>
      <c r="G881" t="s">
        <v>895</v>
      </c>
      <c r="K881" s="14" t="str">
        <f t="shared" si="39"/>
        <v>NA</v>
      </c>
      <c r="L881" s="14" t="str">
        <f t="shared" si="40"/>
        <v>NA</v>
      </c>
      <c r="M881" s="14" t="str">
        <f t="shared" si="41"/>
        <v>NA</v>
      </c>
      <c r="N881" s="14">
        <v>2021</v>
      </c>
    </row>
    <row r="882" spans="1:14" x14ac:dyDescent="0.3">
      <c r="A882" t="s">
        <v>3422</v>
      </c>
      <c r="B882" t="s">
        <v>3423</v>
      </c>
      <c r="C882" t="s">
        <v>3423</v>
      </c>
      <c r="D882" t="s">
        <v>3423</v>
      </c>
      <c r="E882" s="5">
        <v>43132</v>
      </c>
      <c r="F882" t="s">
        <v>212</v>
      </c>
      <c r="G882" t="s">
        <v>895</v>
      </c>
      <c r="I882" t="s">
        <v>3424</v>
      </c>
      <c r="K882" s="14">
        <f t="shared" si="39"/>
        <v>2018</v>
      </c>
      <c r="L882" s="14">
        <f t="shared" si="40"/>
        <v>2</v>
      </c>
      <c r="M882" s="14">
        <f t="shared" si="41"/>
        <v>1</v>
      </c>
      <c r="N882" s="14">
        <v>2021</v>
      </c>
    </row>
    <row r="883" spans="1:14" x14ac:dyDescent="0.3">
      <c r="A883" t="s">
        <v>3422</v>
      </c>
      <c r="B883" t="s">
        <v>3423</v>
      </c>
      <c r="C883" t="s">
        <v>3423</v>
      </c>
      <c r="D883" t="s">
        <v>3423</v>
      </c>
      <c r="E883" s="5">
        <v>43132</v>
      </c>
      <c r="F883" t="s">
        <v>213</v>
      </c>
      <c r="G883" t="s">
        <v>895</v>
      </c>
      <c r="I883" t="s">
        <v>3424</v>
      </c>
      <c r="K883" s="14">
        <f t="shared" si="39"/>
        <v>2018</v>
      </c>
      <c r="L883" s="14">
        <f t="shared" si="40"/>
        <v>2</v>
      </c>
      <c r="M883" s="14">
        <f t="shared" si="41"/>
        <v>1</v>
      </c>
      <c r="N883" s="14">
        <v>2021</v>
      </c>
    </row>
    <row r="884" spans="1:14" x14ac:dyDescent="0.3">
      <c r="A884" t="s">
        <v>3422</v>
      </c>
      <c r="B884" t="s">
        <v>3423</v>
      </c>
      <c r="C884" t="s">
        <v>3423</v>
      </c>
      <c r="D884" t="s">
        <v>3423</v>
      </c>
      <c r="E884" s="5" t="s">
        <v>1</v>
      </c>
      <c r="F884" t="s">
        <v>217</v>
      </c>
      <c r="G884" t="s">
        <v>895</v>
      </c>
      <c r="K884" s="14" t="str">
        <f t="shared" si="39"/>
        <v>NA</v>
      </c>
      <c r="L884" s="14" t="str">
        <f t="shared" si="40"/>
        <v>NA</v>
      </c>
      <c r="M884" s="14" t="str">
        <f t="shared" si="41"/>
        <v>NA</v>
      </c>
      <c r="N884" s="14">
        <v>2021</v>
      </c>
    </row>
    <row r="885" spans="1:14" x14ac:dyDescent="0.3">
      <c r="A885" t="s">
        <v>3425</v>
      </c>
      <c r="B885" t="s">
        <v>3426</v>
      </c>
      <c r="C885" t="s">
        <v>3426</v>
      </c>
      <c r="D885" t="s">
        <v>3426</v>
      </c>
      <c r="E885" s="5">
        <v>42370</v>
      </c>
      <c r="F885" t="s">
        <v>212</v>
      </c>
      <c r="G885" t="s">
        <v>895</v>
      </c>
      <c r="I885" t="s">
        <v>3427</v>
      </c>
      <c r="K885" s="14">
        <f t="shared" si="39"/>
        <v>2016</v>
      </c>
      <c r="L885" s="14">
        <f t="shared" si="40"/>
        <v>1</v>
      </c>
      <c r="M885" s="14">
        <f t="shared" si="41"/>
        <v>1</v>
      </c>
      <c r="N885" s="14">
        <v>2021</v>
      </c>
    </row>
    <row r="886" spans="1:14" x14ac:dyDescent="0.3">
      <c r="A886" t="s">
        <v>3425</v>
      </c>
      <c r="B886" t="s">
        <v>3426</v>
      </c>
      <c r="C886" t="s">
        <v>3426</v>
      </c>
      <c r="D886" t="s">
        <v>3426</v>
      </c>
      <c r="E886" s="5">
        <v>42370</v>
      </c>
      <c r="F886" t="s">
        <v>213</v>
      </c>
      <c r="G886" t="s">
        <v>895</v>
      </c>
      <c r="I886" t="s">
        <v>3427</v>
      </c>
      <c r="K886" s="14">
        <f t="shared" si="39"/>
        <v>2016</v>
      </c>
      <c r="L886" s="14">
        <f t="shared" si="40"/>
        <v>1</v>
      </c>
      <c r="M886" s="14">
        <f t="shared" si="41"/>
        <v>1</v>
      </c>
      <c r="N886" s="14">
        <v>2021</v>
      </c>
    </row>
    <row r="887" spans="1:14" x14ac:dyDescent="0.3">
      <c r="A887" t="s">
        <v>3425</v>
      </c>
      <c r="B887" t="s">
        <v>3426</v>
      </c>
      <c r="C887" t="s">
        <v>3426</v>
      </c>
      <c r="D887" t="s">
        <v>3426</v>
      </c>
      <c r="E887" s="5" t="s">
        <v>1</v>
      </c>
      <c r="F887" t="s">
        <v>217</v>
      </c>
      <c r="G887" t="s">
        <v>895</v>
      </c>
      <c r="K887" s="14" t="str">
        <f t="shared" si="39"/>
        <v>NA</v>
      </c>
      <c r="L887" s="14" t="str">
        <f t="shared" si="40"/>
        <v>NA</v>
      </c>
      <c r="M887" s="14" t="str">
        <f t="shared" si="41"/>
        <v>NA</v>
      </c>
      <c r="N887" s="14">
        <v>2021</v>
      </c>
    </row>
    <row r="888" spans="1:14" x14ac:dyDescent="0.3">
      <c r="A888" t="s">
        <v>3428</v>
      </c>
      <c r="B888" t="s">
        <v>3429</v>
      </c>
      <c r="C888" t="s">
        <v>3429</v>
      </c>
      <c r="D888" t="s">
        <v>3429</v>
      </c>
      <c r="E888" s="5">
        <v>43405</v>
      </c>
      <c r="F888" t="s">
        <v>212</v>
      </c>
      <c r="G888" t="s">
        <v>895</v>
      </c>
      <c r="I888" t="s">
        <v>3430</v>
      </c>
      <c r="K888" s="14">
        <f t="shared" si="39"/>
        <v>2018</v>
      </c>
      <c r="L888" s="14">
        <f t="shared" si="40"/>
        <v>11</v>
      </c>
      <c r="M888" s="14">
        <f t="shared" si="41"/>
        <v>1</v>
      </c>
      <c r="N888" s="14">
        <v>2021</v>
      </c>
    </row>
    <row r="889" spans="1:14" x14ac:dyDescent="0.3">
      <c r="A889" t="s">
        <v>3428</v>
      </c>
      <c r="B889" t="s">
        <v>3429</v>
      </c>
      <c r="C889" t="s">
        <v>3429</v>
      </c>
      <c r="D889" t="s">
        <v>3429</v>
      </c>
      <c r="E889" s="5">
        <v>43405</v>
      </c>
      <c r="F889" t="s">
        <v>213</v>
      </c>
      <c r="G889" t="s">
        <v>895</v>
      </c>
      <c r="I889" t="s">
        <v>3430</v>
      </c>
      <c r="K889" s="14">
        <f t="shared" si="39"/>
        <v>2018</v>
      </c>
      <c r="L889" s="14">
        <f t="shared" si="40"/>
        <v>11</v>
      </c>
      <c r="M889" s="14">
        <f t="shared" si="41"/>
        <v>1</v>
      </c>
      <c r="N889" s="14">
        <v>2021</v>
      </c>
    </row>
    <row r="890" spans="1:14" x14ac:dyDescent="0.3">
      <c r="A890" t="s">
        <v>3428</v>
      </c>
      <c r="B890" t="s">
        <v>3429</v>
      </c>
      <c r="C890" t="s">
        <v>3429</v>
      </c>
      <c r="D890" t="s">
        <v>3429</v>
      </c>
      <c r="E890" s="5" t="s">
        <v>1</v>
      </c>
      <c r="F890" t="s">
        <v>217</v>
      </c>
      <c r="G890" t="s">
        <v>895</v>
      </c>
      <c r="K890" s="14" t="str">
        <f t="shared" si="39"/>
        <v>NA</v>
      </c>
      <c r="L890" s="14" t="str">
        <f t="shared" si="40"/>
        <v>NA</v>
      </c>
      <c r="M890" s="14" t="str">
        <f t="shared" si="41"/>
        <v>NA</v>
      </c>
      <c r="N890" s="14">
        <v>2021</v>
      </c>
    </row>
    <row r="891" spans="1:14" x14ac:dyDescent="0.3">
      <c r="A891" t="s">
        <v>3431</v>
      </c>
      <c r="B891" t="s">
        <v>3432</v>
      </c>
      <c r="C891" t="s">
        <v>3432</v>
      </c>
      <c r="D891" t="s">
        <v>3432</v>
      </c>
      <c r="E891" s="5">
        <v>43906</v>
      </c>
      <c r="F891" t="s">
        <v>212</v>
      </c>
      <c r="G891" t="s">
        <v>895</v>
      </c>
      <c r="I891" t="s">
        <v>3433</v>
      </c>
      <c r="K891" s="14">
        <f t="shared" si="39"/>
        <v>2020</v>
      </c>
      <c r="L891" s="14">
        <f t="shared" si="40"/>
        <v>3</v>
      </c>
      <c r="M891" s="14">
        <f t="shared" si="41"/>
        <v>16</v>
      </c>
      <c r="N891" s="14">
        <v>2021</v>
      </c>
    </row>
    <row r="892" spans="1:14" x14ac:dyDescent="0.3">
      <c r="A892" t="s">
        <v>3431</v>
      </c>
      <c r="B892" t="s">
        <v>3432</v>
      </c>
      <c r="C892" t="s">
        <v>3432</v>
      </c>
      <c r="D892" t="s">
        <v>3432</v>
      </c>
      <c r="E892" s="5">
        <v>43906</v>
      </c>
      <c r="F892" t="s">
        <v>213</v>
      </c>
      <c r="G892" t="s">
        <v>895</v>
      </c>
      <c r="I892" t="s">
        <v>3433</v>
      </c>
      <c r="K892" s="14">
        <f t="shared" ref="K892:K955" si="42">IF($E892="NA","NA", YEAR($E892))</f>
        <v>2020</v>
      </c>
      <c r="L892" s="14">
        <f t="shared" ref="L892:L955" si="43">IF($E892="NA","NA", MONTH($E892))</f>
        <v>3</v>
      </c>
      <c r="M892" s="14">
        <f t="shared" ref="M892:M955" si="44">IF($E892="NA","NA", DAY($E892))</f>
        <v>16</v>
      </c>
      <c r="N892" s="14">
        <v>2021</v>
      </c>
    </row>
    <row r="893" spans="1:14" x14ac:dyDescent="0.3">
      <c r="A893" t="s">
        <v>3431</v>
      </c>
      <c r="B893" t="s">
        <v>3432</v>
      </c>
      <c r="C893" t="s">
        <v>3432</v>
      </c>
      <c r="D893" t="s">
        <v>3432</v>
      </c>
      <c r="E893" s="5" t="s">
        <v>1</v>
      </c>
      <c r="F893" t="s">
        <v>217</v>
      </c>
      <c r="G893" t="s">
        <v>895</v>
      </c>
      <c r="K893" s="14" t="str">
        <f t="shared" si="42"/>
        <v>NA</v>
      </c>
      <c r="L893" s="14" t="str">
        <f t="shared" si="43"/>
        <v>NA</v>
      </c>
      <c r="M893" s="14" t="str">
        <f t="shared" si="44"/>
        <v>NA</v>
      </c>
      <c r="N893" s="14">
        <v>2021</v>
      </c>
    </row>
    <row r="894" spans="1:14" x14ac:dyDescent="0.3">
      <c r="A894" t="s">
        <v>3434</v>
      </c>
      <c r="B894" t="s">
        <v>3435</v>
      </c>
      <c r="C894" t="s">
        <v>3435</v>
      </c>
      <c r="D894" t="s">
        <v>3435</v>
      </c>
      <c r="E894" s="5">
        <v>41275</v>
      </c>
      <c r="F894" t="s">
        <v>212</v>
      </c>
      <c r="G894" t="s">
        <v>895</v>
      </c>
      <c r="I894" t="s">
        <v>3436</v>
      </c>
      <c r="K894" s="14">
        <f t="shared" si="42"/>
        <v>2013</v>
      </c>
      <c r="L894" s="14">
        <f t="shared" si="43"/>
        <v>1</v>
      </c>
      <c r="M894" s="14">
        <f t="shared" si="44"/>
        <v>1</v>
      </c>
      <c r="N894" s="14">
        <v>2021</v>
      </c>
    </row>
    <row r="895" spans="1:14" x14ac:dyDescent="0.3">
      <c r="A895" t="s">
        <v>3434</v>
      </c>
      <c r="B895" t="s">
        <v>3435</v>
      </c>
      <c r="C895" t="s">
        <v>3435</v>
      </c>
      <c r="D895" t="s">
        <v>3435</v>
      </c>
      <c r="E895" s="5">
        <v>41275</v>
      </c>
      <c r="F895" t="s">
        <v>213</v>
      </c>
      <c r="G895" t="s">
        <v>895</v>
      </c>
      <c r="I895" t="s">
        <v>3436</v>
      </c>
      <c r="K895" s="14">
        <f t="shared" si="42"/>
        <v>2013</v>
      </c>
      <c r="L895" s="14">
        <f t="shared" si="43"/>
        <v>1</v>
      </c>
      <c r="M895" s="14">
        <f t="shared" si="44"/>
        <v>1</v>
      </c>
      <c r="N895" s="14">
        <v>2021</v>
      </c>
    </row>
    <row r="896" spans="1:14" x14ac:dyDescent="0.3">
      <c r="A896" t="s">
        <v>3434</v>
      </c>
      <c r="B896" t="s">
        <v>3435</v>
      </c>
      <c r="C896" t="s">
        <v>3435</v>
      </c>
      <c r="D896" t="s">
        <v>3435</v>
      </c>
      <c r="E896" s="5" t="s">
        <v>1</v>
      </c>
      <c r="F896" t="s">
        <v>217</v>
      </c>
      <c r="G896" t="s">
        <v>895</v>
      </c>
      <c r="K896" s="14" t="str">
        <f t="shared" si="42"/>
        <v>NA</v>
      </c>
      <c r="L896" s="14" t="str">
        <f t="shared" si="43"/>
        <v>NA</v>
      </c>
      <c r="M896" s="14" t="str">
        <f t="shared" si="44"/>
        <v>NA</v>
      </c>
      <c r="N896" s="14">
        <v>2021</v>
      </c>
    </row>
    <row r="897" spans="1:14" x14ac:dyDescent="0.3">
      <c r="A897" t="s">
        <v>3437</v>
      </c>
      <c r="B897" t="s">
        <v>3438</v>
      </c>
      <c r="C897" t="s">
        <v>3438</v>
      </c>
      <c r="D897" t="s">
        <v>3438</v>
      </c>
      <c r="E897" s="5">
        <v>43374</v>
      </c>
      <c r="F897" t="s">
        <v>212</v>
      </c>
      <c r="G897" t="s">
        <v>895</v>
      </c>
      <c r="I897" t="s">
        <v>3439</v>
      </c>
      <c r="K897" s="14">
        <f t="shared" si="42"/>
        <v>2018</v>
      </c>
      <c r="L897" s="14">
        <f t="shared" si="43"/>
        <v>10</v>
      </c>
      <c r="M897" s="14">
        <f t="shared" si="44"/>
        <v>1</v>
      </c>
      <c r="N897" s="14">
        <v>2021</v>
      </c>
    </row>
    <row r="898" spans="1:14" x14ac:dyDescent="0.3">
      <c r="A898" t="s">
        <v>3437</v>
      </c>
      <c r="B898" t="s">
        <v>3438</v>
      </c>
      <c r="C898" t="s">
        <v>3438</v>
      </c>
      <c r="D898" t="s">
        <v>3438</v>
      </c>
      <c r="E898" s="5">
        <v>43374</v>
      </c>
      <c r="F898" t="s">
        <v>213</v>
      </c>
      <c r="G898" t="s">
        <v>895</v>
      </c>
      <c r="I898" t="s">
        <v>3439</v>
      </c>
      <c r="K898" s="14">
        <f t="shared" si="42"/>
        <v>2018</v>
      </c>
      <c r="L898" s="14">
        <f t="shared" si="43"/>
        <v>10</v>
      </c>
      <c r="M898" s="14">
        <f t="shared" si="44"/>
        <v>1</v>
      </c>
      <c r="N898" s="14">
        <v>2021</v>
      </c>
    </row>
    <row r="899" spans="1:14" x14ac:dyDescent="0.3">
      <c r="A899" t="s">
        <v>3437</v>
      </c>
      <c r="B899" t="s">
        <v>3438</v>
      </c>
      <c r="C899" t="s">
        <v>3438</v>
      </c>
      <c r="D899" t="s">
        <v>3438</v>
      </c>
      <c r="E899" s="5" t="s">
        <v>1</v>
      </c>
      <c r="F899" t="s">
        <v>217</v>
      </c>
      <c r="G899" t="s">
        <v>895</v>
      </c>
      <c r="K899" s="14" t="str">
        <f t="shared" si="42"/>
        <v>NA</v>
      </c>
      <c r="L899" s="14" t="str">
        <f t="shared" si="43"/>
        <v>NA</v>
      </c>
      <c r="M899" s="14" t="str">
        <f t="shared" si="44"/>
        <v>NA</v>
      </c>
      <c r="N899" s="14">
        <v>2021</v>
      </c>
    </row>
    <row r="900" spans="1:14" x14ac:dyDescent="0.3">
      <c r="A900" t="s">
        <v>3440</v>
      </c>
      <c r="B900" t="s">
        <v>3441</v>
      </c>
      <c r="C900" t="s">
        <v>3441</v>
      </c>
      <c r="D900" t="s">
        <v>3441</v>
      </c>
      <c r="E900" s="5">
        <v>44105</v>
      </c>
      <c r="F900" t="s">
        <v>212</v>
      </c>
      <c r="G900" t="s">
        <v>895</v>
      </c>
      <c r="I900" t="s">
        <v>3442</v>
      </c>
      <c r="K900" s="14">
        <f t="shared" si="42"/>
        <v>2020</v>
      </c>
      <c r="L900" s="14">
        <f t="shared" si="43"/>
        <v>10</v>
      </c>
      <c r="M900" s="14">
        <f t="shared" si="44"/>
        <v>1</v>
      </c>
      <c r="N900" s="14">
        <v>2021</v>
      </c>
    </row>
    <row r="901" spans="1:14" x14ac:dyDescent="0.3">
      <c r="A901" t="s">
        <v>3440</v>
      </c>
      <c r="B901" t="s">
        <v>3441</v>
      </c>
      <c r="C901" t="s">
        <v>3441</v>
      </c>
      <c r="D901" t="s">
        <v>3441</v>
      </c>
      <c r="E901" s="5">
        <v>44105</v>
      </c>
      <c r="F901" t="s">
        <v>213</v>
      </c>
      <c r="G901" t="s">
        <v>895</v>
      </c>
      <c r="I901" t="s">
        <v>3442</v>
      </c>
      <c r="K901" s="14">
        <f t="shared" si="42"/>
        <v>2020</v>
      </c>
      <c r="L901" s="14">
        <f t="shared" si="43"/>
        <v>10</v>
      </c>
      <c r="M901" s="14">
        <f t="shared" si="44"/>
        <v>1</v>
      </c>
      <c r="N901" s="14">
        <v>2021</v>
      </c>
    </row>
    <row r="902" spans="1:14" x14ac:dyDescent="0.3">
      <c r="A902" t="s">
        <v>3440</v>
      </c>
      <c r="B902" t="s">
        <v>3441</v>
      </c>
      <c r="C902" t="s">
        <v>3441</v>
      </c>
      <c r="D902" t="s">
        <v>3441</v>
      </c>
      <c r="E902" s="5" t="s">
        <v>1</v>
      </c>
      <c r="F902" t="s">
        <v>217</v>
      </c>
      <c r="G902" t="s">
        <v>895</v>
      </c>
      <c r="K902" s="14" t="str">
        <f t="shared" si="42"/>
        <v>NA</v>
      </c>
      <c r="L902" s="14" t="str">
        <f t="shared" si="43"/>
        <v>NA</v>
      </c>
      <c r="M902" s="14" t="str">
        <f t="shared" si="44"/>
        <v>NA</v>
      </c>
      <c r="N902" s="14">
        <v>2021</v>
      </c>
    </row>
    <row r="903" spans="1:14" x14ac:dyDescent="0.3">
      <c r="A903" t="s">
        <v>3443</v>
      </c>
      <c r="B903" t="s">
        <v>3444</v>
      </c>
      <c r="C903" t="s">
        <v>3444</v>
      </c>
      <c r="D903" t="s">
        <v>3444</v>
      </c>
      <c r="E903" s="5">
        <v>43717</v>
      </c>
      <c r="F903" t="s">
        <v>212</v>
      </c>
      <c r="G903" t="s">
        <v>895</v>
      </c>
      <c r="I903" t="s">
        <v>3445</v>
      </c>
      <c r="K903" s="14">
        <f t="shared" si="42"/>
        <v>2019</v>
      </c>
      <c r="L903" s="14">
        <f t="shared" si="43"/>
        <v>9</v>
      </c>
      <c r="M903" s="14">
        <f t="shared" si="44"/>
        <v>9</v>
      </c>
      <c r="N903" s="14">
        <v>2021</v>
      </c>
    </row>
    <row r="904" spans="1:14" x14ac:dyDescent="0.3">
      <c r="A904" t="s">
        <v>3443</v>
      </c>
      <c r="B904" t="s">
        <v>3444</v>
      </c>
      <c r="C904" t="s">
        <v>3444</v>
      </c>
      <c r="D904" t="s">
        <v>3444</v>
      </c>
      <c r="E904" s="5">
        <v>43717</v>
      </c>
      <c r="F904" t="s">
        <v>213</v>
      </c>
      <c r="G904" t="s">
        <v>895</v>
      </c>
      <c r="I904" t="s">
        <v>3445</v>
      </c>
      <c r="K904" s="14">
        <f t="shared" si="42"/>
        <v>2019</v>
      </c>
      <c r="L904" s="14">
        <f t="shared" si="43"/>
        <v>9</v>
      </c>
      <c r="M904" s="14">
        <f t="shared" si="44"/>
        <v>9</v>
      </c>
      <c r="N904" s="14">
        <v>2021</v>
      </c>
    </row>
    <row r="905" spans="1:14" x14ac:dyDescent="0.3">
      <c r="A905" t="s">
        <v>3443</v>
      </c>
      <c r="B905" t="s">
        <v>3444</v>
      </c>
      <c r="C905" t="s">
        <v>3444</v>
      </c>
      <c r="D905" t="s">
        <v>3444</v>
      </c>
      <c r="E905" s="5" t="s">
        <v>1</v>
      </c>
      <c r="F905" t="s">
        <v>217</v>
      </c>
      <c r="G905" t="s">
        <v>895</v>
      </c>
      <c r="K905" s="14" t="str">
        <f t="shared" si="42"/>
        <v>NA</v>
      </c>
      <c r="L905" s="14" t="str">
        <f t="shared" si="43"/>
        <v>NA</v>
      </c>
      <c r="M905" s="14" t="str">
        <f t="shared" si="44"/>
        <v>NA</v>
      </c>
      <c r="N905" s="14">
        <v>2021</v>
      </c>
    </row>
    <row r="906" spans="1:14" x14ac:dyDescent="0.3">
      <c r="A906" t="s">
        <v>3446</v>
      </c>
      <c r="B906" t="s">
        <v>3447</v>
      </c>
      <c r="C906" t="s">
        <v>3447</v>
      </c>
      <c r="D906" t="s">
        <v>3447</v>
      </c>
      <c r="E906" s="5">
        <v>43053</v>
      </c>
      <c r="F906" t="s">
        <v>212</v>
      </c>
      <c r="G906" t="s">
        <v>895</v>
      </c>
      <c r="I906" t="s">
        <v>3448</v>
      </c>
      <c r="K906" s="14">
        <f t="shared" si="42"/>
        <v>2017</v>
      </c>
      <c r="L906" s="14">
        <f t="shared" si="43"/>
        <v>11</v>
      </c>
      <c r="M906" s="14">
        <f t="shared" si="44"/>
        <v>14</v>
      </c>
      <c r="N906" s="14">
        <v>2021</v>
      </c>
    </row>
    <row r="907" spans="1:14" x14ac:dyDescent="0.3">
      <c r="A907" t="s">
        <v>3446</v>
      </c>
      <c r="B907" t="s">
        <v>3447</v>
      </c>
      <c r="C907" t="s">
        <v>3447</v>
      </c>
      <c r="D907" t="s">
        <v>3447</v>
      </c>
      <c r="E907" s="5">
        <v>43053</v>
      </c>
      <c r="F907" t="s">
        <v>213</v>
      </c>
      <c r="G907" t="s">
        <v>895</v>
      </c>
      <c r="I907" t="s">
        <v>3448</v>
      </c>
      <c r="K907" s="14">
        <f t="shared" si="42"/>
        <v>2017</v>
      </c>
      <c r="L907" s="14">
        <f t="shared" si="43"/>
        <v>11</v>
      </c>
      <c r="M907" s="14">
        <f t="shared" si="44"/>
        <v>14</v>
      </c>
      <c r="N907" s="14">
        <v>2021</v>
      </c>
    </row>
    <row r="908" spans="1:14" x14ac:dyDescent="0.3">
      <c r="A908" t="s">
        <v>3446</v>
      </c>
      <c r="B908" t="s">
        <v>3447</v>
      </c>
      <c r="C908" t="s">
        <v>3447</v>
      </c>
      <c r="D908" t="s">
        <v>3447</v>
      </c>
      <c r="E908" s="5" t="s">
        <v>1</v>
      </c>
      <c r="F908" t="s">
        <v>217</v>
      </c>
      <c r="G908" t="s">
        <v>895</v>
      </c>
      <c r="K908" s="14" t="str">
        <f t="shared" si="42"/>
        <v>NA</v>
      </c>
      <c r="L908" s="14" t="str">
        <f t="shared" si="43"/>
        <v>NA</v>
      </c>
      <c r="M908" s="14" t="str">
        <f t="shared" si="44"/>
        <v>NA</v>
      </c>
      <c r="N908" s="14">
        <v>2021</v>
      </c>
    </row>
    <row r="909" spans="1:14" x14ac:dyDescent="0.3">
      <c r="A909" t="s">
        <v>3449</v>
      </c>
      <c r="B909" t="s">
        <v>3450</v>
      </c>
      <c r="C909" t="s">
        <v>3450</v>
      </c>
      <c r="D909" t="s">
        <v>3450</v>
      </c>
      <c r="E909" s="5">
        <v>42961</v>
      </c>
      <c r="F909" t="s">
        <v>212</v>
      </c>
      <c r="G909" t="s">
        <v>895</v>
      </c>
      <c r="I909" t="s">
        <v>3451</v>
      </c>
      <c r="K909" s="14">
        <f t="shared" si="42"/>
        <v>2017</v>
      </c>
      <c r="L909" s="14">
        <f t="shared" si="43"/>
        <v>8</v>
      </c>
      <c r="M909" s="14">
        <f t="shared" si="44"/>
        <v>14</v>
      </c>
      <c r="N909" s="14">
        <v>2021</v>
      </c>
    </row>
    <row r="910" spans="1:14" x14ac:dyDescent="0.3">
      <c r="A910" t="s">
        <v>3449</v>
      </c>
      <c r="B910" t="s">
        <v>3450</v>
      </c>
      <c r="C910" t="s">
        <v>3450</v>
      </c>
      <c r="D910" t="s">
        <v>3450</v>
      </c>
      <c r="E910" s="5">
        <v>43009</v>
      </c>
      <c r="F910" t="s">
        <v>213</v>
      </c>
      <c r="G910" t="s">
        <v>895</v>
      </c>
      <c r="I910" t="s">
        <v>3452</v>
      </c>
      <c r="K910" s="14">
        <f t="shared" si="42"/>
        <v>2017</v>
      </c>
      <c r="L910" s="14">
        <f t="shared" si="43"/>
        <v>10</v>
      </c>
      <c r="M910" s="14">
        <f t="shared" si="44"/>
        <v>1</v>
      </c>
      <c r="N910" s="14">
        <v>2021</v>
      </c>
    </row>
    <row r="911" spans="1:14" x14ac:dyDescent="0.3">
      <c r="A911" t="s">
        <v>3449</v>
      </c>
      <c r="B911" t="s">
        <v>3450</v>
      </c>
      <c r="C911" t="s">
        <v>3450</v>
      </c>
      <c r="D911" t="s">
        <v>3450</v>
      </c>
      <c r="E911" s="5" t="s">
        <v>1</v>
      </c>
      <c r="F911" t="s">
        <v>217</v>
      </c>
      <c r="G911" t="s">
        <v>895</v>
      </c>
      <c r="K911" s="14" t="str">
        <f t="shared" si="42"/>
        <v>NA</v>
      </c>
      <c r="L911" s="14" t="str">
        <f t="shared" si="43"/>
        <v>NA</v>
      </c>
      <c r="M911" s="14" t="str">
        <f t="shared" si="44"/>
        <v>NA</v>
      </c>
      <c r="N911" s="14">
        <v>2021</v>
      </c>
    </row>
    <row r="912" spans="1:14" x14ac:dyDescent="0.3">
      <c r="A912" t="s">
        <v>3453</v>
      </c>
      <c r="B912" t="s">
        <v>3454</v>
      </c>
      <c r="C912" t="s">
        <v>3454</v>
      </c>
      <c r="D912" t="s">
        <v>3454</v>
      </c>
      <c r="E912" s="5">
        <v>43279</v>
      </c>
      <c r="F912" t="s">
        <v>212</v>
      </c>
      <c r="G912" t="s">
        <v>895</v>
      </c>
      <c r="I912" t="s">
        <v>3455</v>
      </c>
      <c r="K912" s="14">
        <f t="shared" si="42"/>
        <v>2018</v>
      </c>
      <c r="L912" s="14">
        <f t="shared" si="43"/>
        <v>6</v>
      </c>
      <c r="M912" s="14">
        <f t="shared" si="44"/>
        <v>28</v>
      </c>
      <c r="N912" s="14">
        <v>2021</v>
      </c>
    </row>
    <row r="913" spans="1:14" x14ac:dyDescent="0.3">
      <c r="A913" t="s">
        <v>3453</v>
      </c>
      <c r="B913" t="s">
        <v>3454</v>
      </c>
      <c r="C913" t="s">
        <v>3454</v>
      </c>
      <c r="D913" t="s">
        <v>3454</v>
      </c>
      <c r="E913" s="5" t="s">
        <v>1</v>
      </c>
      <c r="F913" t="s">
        <v>213</v>
      </c>
      <c r="G913" t="s">
        <v>895</v>
      </c>
      <c r="K913" s="14" t="str">
        <f t="shared" si="42"/>
        <v>NA</v>
      </c>
      <c r="L913" s="14" t="str">
        <f t="shared" si="43"/>
        <v>NA</v>
      </c>
      <c r="M913" s="14" t="str">
        <f t="shared" si="44"/>
        <v>NA</v>
      </c>
      <c r="N913" s="14">
        <v>2021</v>
      </c>
    </row>
    <row r="914" spans="1:14" x14ac:dyDescent="0.3">
      <c r="A914" t="s">
        <v>3453</v>
      </c>
      <c r="B914" t="s">
        <v>3454</v>
      </c>
      <c r="C914" t="s">
        <v>3454</v>
      </c>
      <c r="D914" t="s">
        <v>3454</v>
      </c>
      <c r="E914" s="5" t="s">
        <v>1</v>
      </c>
      <c r="F914" t="s">
        <v>217</v>
      </c>
      <c r="G914" t="s">
        <v>895</v>
      </c>
      <c r="K914" s="14" t="str">
        <f t="shared" si="42"/>
        <v>NA</v>
      </c>
      <c r="L914" s="14" t="str">
        <f t="shared" si="43"/>
        <v>NA</v>
      </c>
      <c r="M914" s="14" t="str">
        <f t="shared" si="44"/>
        <v>NA</v>
      </c>
      <c r="N914" s="14">
        <v>2021</v>
      </c>
    </row>
    <row r="915" spans="1:14" x14ac:dyDescent="0.3">
      <c r="A915" t="s">
        <v>3456</v>
      </c>
      <c r="B915" t="s">
        <v>3457</v>
      </c>
      <c r="C915" t="s">
        <v>3457</v>
      </c>
      <c r="D915" t="s">
        <v>3457</v>
      </c>
      <c r="E915" s="5">
        <v>42625</v>
      </c>
      <c r="F915" t="s">
        <v>212</v>
      </c>
      <c r="G915" t="s">
        <v>895</v>
      </c>
      <c r="I915" t="s">
        <v>3458</v>
      </c>
      <c r="K915" s="14">
        <f t="shared" si="42"/>
        <v>2016</v>
      </c>
      <c r="L915" s="14">
        <f t="shared" si="43"/>
        <v>9</v>
      </c>
      <c r="M915" s="14">
        <f t="shared" si="44"/>
        <v>12</v>
      </c>
      <c r="N915" s="14">
        <v>2021</v>
      </c>
    </row>
    <row r="916" spans="1:14" x14ac:dyDescent="0.3">
      <c r="A916" t="s">
        <v>3456</v>
      </c>
      <c r="B916" t="s">
        <v>3457</v>
      </c>
      <c r="C916" t="s">
        <v>3457</v>
      </c>
      <c r="D916" t="s">
        <v>3457</v>
      </c>
      <c r="E916" s="5">
        <v>42625</v>
      </c>
      <c r="F916" t="s">
        <v>213</v>
      </c>
      <c r="G916" t="s">
        <v>895</v>
      </c>
      <c r="I916" t="s">
        <v>3458</v>
      </c>
      <c r="K916" s="14">
        <f t="shared" si="42"/>
        <v>2016</v>
      </c>
      <c r="L916" s="14">
        <f t="shared" si="43"/>
        <v>9</v>
      </c>
      <c r="M916" s="14">
        <f t="shared" si="44"/>
        <v>12</v>
      </c>
      <c r="N916" s="14">
        <v>2021</v>
      </c>
    </row>
    <row r="917" spans="1:14" x14ac:dyDescent="0.3">
      <c r="A917" t="s">
        <v>3456</v>
      </c>
      <c r="B917" t="s">
        <v>3457</v>
      </c>
      <c r="C917" t="s">
        <v>3457</v>
      </c>
      <c r="D917" t="s">
        <v>3457</v>
      </c>
      <c r="E917" s="5" t="s">
        <v>1</v>
      </c>
      <c r="F917" t="s">
        <v>217</v>
      </c>
      <c r="G917" t="s">
        <v>895</v>
      </c>
      <c r="K917" s="14" t="str">
        <f t="shared" si="42"/>
        <v>NA</v>
      </c>
      <c r="L917" s="14" t="str">
        <f t="shared" si="43"/>
        <v>NA</v>
      </c>
      <c r="M917" s="14" t="str">
        <f t="shared" si="44"/>
        <v>NA</v>
      </c>
      <c r="N917" s="14">
        <v>2021</v>
      </c>
    </row>
    <row r="918" spans="1:14" x14ac:dyDescent="0.3">
      <c r="A918" t="s">
        <v>3459</v>
      </c>
      <c r="B918" t="s">
        <v>3460</v>
      </c>
      <c r="C918" t="s">
        <v>3460</v>
      </c>
      <c r="D918" t="s">
        <v>3460</v>
      </c>
      <c r="E918" s="5">
        <v>44197</v>
      </c>
      <c r="F918" t="s">
        <v>212</v>
      </c>
      <c r="G918" t="s">
        <v>895</v>
      </c>
      <c r="I918" t="s">
        <v>3461</v>
      </c>
      <c r="K918" s="14">
        <f t="shared" si="42"/>
        <v>2021</v>
      </c>
      <c r="L918" s="14">
        <f t="shared" si="43"/>
        <v>1</v>
      </c>
      <c r="M918" s="14">
        <f t="shared" si="44"/>
        <v>1</v>
      </c>
      <c r="N918" s="14">
        <v>2021</v>
      </c>
    </row>
    <row r="919" spans="1:14" x14ac:dyDescent="0.3">
      <c r="A919" t="s">
        <v>3459</v>
      </c>
      <c r="B919" t="s">
        <v>3460</v>
      </c>
      <c r="C919" t="s">
        <v>3460</v>
      </c>
      <c r="D919" t="s">
        <v>3460</v>
      </c>
      <c r="E919" s="5" t="s">
        <v>1</v>
      </c>
      <c r="F919" t="s">
        <v>213</v>
      </c>
      <c r="G919" t="s">
        <v>895</v>
      </c>
      <c r="K919" s="14" t="str">
        <f t="shared" si="42"/>
        <v>NA</v>
      </c>
      <c r="L919" s="14" t="str">
        <f t="shared" si="43"/>
        <v>NA</v>
      </c>
      <c r="M919" s="14" t="str">
        <f t="shared" si="44"/>
        <v>NA</v>
      </c>
      <c r="N919" s="14">
        <v>2021</v>
      </c>
    </row>
    <row r="920" spans="1:14" x14ac:dyDescent="0.3">
      <c r="A920" t="s">
        <v>3459</v>
      </c>
      <c r="B920" t="s">
        <v>3460</v>
      </c>
      <c r="C920" t="s">
        <v>3460</v>
      </c>
      <c r="D920" t="s">
        <v>3460</v>
      </c>
      <c r="E920" s="5" t="s">
        <v>1</v>
      </c>
      <c r="F920" t="s">
        <v>217</v>
      </c>
      <c r="G920" t="s">
        <v>895</v>
      </c>
      <c r="K920" s="14" t="str">
        <f t="shared" si="42"/>
        <v>NA</v>
      </c>
      <c r="L920" s="14" t="str">
        <f t="shared" si="43"/>
        <v>NA</v>
      </c>
      <c r="M920" s="14" t="str">
        <f t="shared" si="44"/>
        <v>NA</v>
      </c>
      <c r="N920" s="14">
        <v>2021</v>
      </c>
    </row>
    <row r="921" spans="1:14" x14ac:dyDescent="0.3">
      <c r="A921" t="s">
        <v>3462</v>
      </c>
      <c r="B921" t="s">
        <v>3463</v>
      </c>
      <c r="C921" t="s">
        <v>3463</v>
      </c>
      <c r="D921" t="s">
        <v>3463</v>
      </c>
      <c r="E921" s="5">
        <v>43358</v>
      </c>
      <c r="F921" t="s">
        <v>212</v>
      </c>
      <c r="G921" t="s">
        <v>895</v>
      </c>
      <c r="I921" t="s">
        <v>3464</v>
      </c>
      <c r="K921" s="14">
        <f t="shared" si="42"/>
        <v>2018</v>
      </c>
      <c r="L921" s="14">
        <f t="shared" si="43"/>
        <v>9</v>
      </c>
      <c r="M921" s="14">
        <f t="shared" si="44"/>
        <v>15</v>
      </c>
      <c r="N921" s="14">
        <v>2021</v>
      </c>
    </row>
    <row r="922" spans="1:14" x14ac:dyDescent="0.3">
      <c r="A922" t="s">
        <v>3462</v>
      </c>
      <c r="B922" t="s">
        <v>3463</v>
      </c>
      <c r="C922" t="s">
        <v>3463</v>
      </c>
      <c r="D922" t="s">
        <v>3463</v>
      </c>
      <c r="E922" s="5">
        <v>43358</v>
      </c>
      <c r="F922" t="s">
        <v>213</v>
      </c>
      <c r="G922" t="s">
        <v>895</v>
      </c>
      <c r="I922" t="s">
        <v>3464</v>
      </c>
      <c r="K922" s="14">
        <f t="shared" si="42"/>
        <v>2018</v>
      </c>
      <c r="L922" s="14">
        <f t="shared" si="43"/>
        <v>9</v>
      </c>
      <c r="M922" s="14">
        <f t="shared" si="44"/>
        <v>15</v>
      </c>
      <c r="N922" s="14">
        <v>2021</v>
      </c>
    </row>
    <row r="923" spans="1:14" x14ac:dyDescent="0.3">
      <c r="A923" t="s">
        <v>3462</v>
      </c>
      <c r="B923" t="s">
        <v>3463</v>
      </c>
      <c r="C923" t="s">
        <v>3463</v>
      </c>
      <c r="D923" t="s">
        <v>3463</v>
      </c>
      <c r="E923" s="5" t="s">
        <v>1</v>
      </c>
      <c r="F923" t="s">
        <v>217</v>
      </c>
      <c r="G923" t="s">
        <v>895</v>
      </c>
      <c r="K923" s="14" t="str">
        <f t="shared" si="42"/>
        <v>NA</v>
      </c>
      <c r="L923" s="14" t="str">
        <f t="shared" si="43"/>
        <v>NA</v>
      </c>
      <c r="M923" s="14" t="str">
        <f t="shared" si="44"/>
        <v>NA</v>
      </c>
      <c r="N923" s="14">
        <v>2021</v>
      </c>
    </row>
    <row r="924" spans="1:14" x14ac:dyDescent="0.3">
      <c r="A924" t="s">
        <v>3465</v>
      </c>
      <c r="B924" t="s">
        <v>3466</v>
      </c>
      <c r="C924" t="s">
        <v>3466</v>
      </c>
      <c r="D924" t="s">
        <v>3466</v>
      </c>
      <c r="E924" s="5">
        <v>43831</v>
      </c>
      <c r="F924" t="s">
        <v>212</v>
      </c>
      <c r="G924" t="s">
        <v>895</v>
      </c>
      <c r="I924" t="s">
        <v>3467</v>
      </c>
      <c r="K924" s="14">
        <f t="shared" si="42"/>
        <v>2020</v>
      </c>
      <c r="L924" s="14">
        <f t="shared" si="43"/>
        <v>1</v>
      </c>
      <c r="M924" s="14">
        <f t="shared" si="44"/>
        <v>1</v>
      </c>
      <c r="N924" s="14">
        <v>2021</v>
      </c>
    </row>
    <row r="925" spans="1:14" x14ac:dyDescent="0.3">
      <c r="A925" t="s">
        <v>3465</v>
      </c>
      <c r="B925" t="s">
        <v>3466</v>
      </c>
      <c r="C925" t="s">
        <v>3466</v>
      </c>
      <c r="D925" t="s">
        <v>3466</v>
      </c>
      <c r="E925" s="5">
        <v>43831</v>
      </c>
      <c r="F925" t="s">
        <v>213</v>
      </c>
      <c r="G925" t="s">
        <v>895</v>
      </c>
      <c r="I925" t="s">
        <v>3467</v>
      </c>
      <c r="K925" s="14">
        <f t="shared" si="42"/>
        <v>2020</v>
      </c>
      <c r="L925" s="14">
        <f t="shared" si="43"/>
        <v>1</v>
      </c>
      <c r="M925" s="14">
        <f t="shared" si="44"/>
        <v>1</v>
      </c>
      <c r="N925" s="14">
        <v>2021</v>
      </c>
    </row>
    <row r="926" spans="1:14" x14ac:dyDescent="0.3">
      <c r="A926" t="s">
        <v>3465</v>
      </c>
      <c r="B926" t="s">
        <v>3466</v>
      </c>
      <c r="C926" t="s">
        <v>3466</v>
      </c>
      <c r="D926" t="s">
        <v>3466</v>
      </c>
      <c r="E926" s="5" t="s">
        <v>1</v>
      </c>
      <c r="F926" t="s">
        <v>217</v>
      </c>
      <c r="G926" t="s">
        <v>895</v>
      </c>
      <c r="K926" s="14" t="str">
        <f t="shared" si="42"/>
        <v>NA</v>
      </c>
      <c r="L926" s="14" t="str">
        <f t="shared" si="43"/>
        <v>NA</v>
      </c>
      <c r="M926" s="14" t="str">
        <f t="shared" si="44"/>
        <v>NA</v>
      </c>
      <c r="N926" s="14">
        <v>2021</v>
      </c>
    </row>
    <row r="927" spans="1:14" x14ac:dyDescent="0.3">
      <c r="A927" t="s">
        <v>3468</v>
      </c>
      <c r="B927" t="s">
        <v>3469</v>
      </c>
      <c r="C927" t="s">
        <v>3469</v>
      </c>
      <c r="D927" t="s">
        <v>3469</v>
      </c>
      <c r="E927" s="5">
        <v>34972</v>
      </c>
      <c r="F927" t="s">
        <v>212</v>
      </c>
      <c r="G927" t="s">
        <v>895</v>
      </c>
      <c r="I927" t="s">
        <v>3470</v>
      </c>
      <c r="K927" s="14">
        <f t="shared" si="42"/>
        <v>1995</v>
      </c>
      <c r="L927" s="14">
        <f t="shared" si="43"/>
        <v>9</v>
      </c>
      <c r="M927" s="14">
        <f t="shared" si="44"/>
        <v>30</v>
      </c>
      <c r="N927" s="14">
        <v>2021</v>
      </c>
    </row>
    <row r="928" spans="1:14" x14ac:dyDescent="0.3">
      <c r="A928" t="s">
        <v>3468</v>
      </c>
      <c r="B928" t="s">
        <v>3469</v>
      </c>
      <c r="C928" t="s">
        <v>3469</v>
      </c>
      <c r="D928" t="s">
        <v>3469</v>
      </c>
      <c r="E928" s="5">
        <v>34972</v>
      </c>
      <c r="F928" t="s">
        <v>213</v>
      </c>
      <c r="G928" t="s">
        <v>895</v>
      </c>
      <c r="I928" t="s">
        <v>3470</v>
      </c>
      <c r="K928" s="14">
        <f t="shared" si="42"/>
        <v>1995</v>
      </c>
      <c r="L928" s="14">
        <f t="shared" si="43"/>
        <v>9</v>
      </c>
      <c r="M928" s="14">
        <f t="shared" si="44"/>
        <v>30</v>
      </c>
      <c r="N928" s="14">
        <v>2021</v>
      </c>
    </row>
    <row r="929" spans="1:14" x14ac:dyDescent="0.3">
      <c r="A929" t="s">
        <v>3468</v>
      </c>
      <c r="B929" t="s">
        <v>3469</v>
      </c>
      <c r="C929" t="s">
        <v>3469</v>
      </c>
      <c r="D929" t="s">
        <v>3469</v>
      </c>
      <c r="E929" s="5" t="s">
        <v>1</v>
      </c>
      <c r="F929" t="s">
        <v>217</v>
      </c>
      <c r="G929" t="s">
        <v>895</v>
      </c>
      <c r="K929" s="14" t="str">
        <f t="shared" si="42"/>
        <v>NA</v>
      </c>
      <c r="L929" s="14" t="str">
        <f t="shared" si="43"/>
        <v>NA</v>
      </c>
      <c r="M929" s="14" t="str">
        <f t="shared" si="44"/>
        <v>NA</v>
      </c>
      <c r="N929" s="14">
        <v>2021</v>
      </c>
    </row>
    <row r="930" spans="1:14" x14ac:dyDescent="0.3">
      <c r="A930" t="s">
        <v>3471</v>
      </c>
      <c r="B930" t="s">
        <v>3472</v>
      </c>
      <c r="C930" t="s">
        <v>3472</v>
      </c>
      <c r="D930" t="s">
        <v>3472</v>
      </c>
      <c r="E930" s="5">
        <v>42968</v>
      </c>
      <c r="F930" t="s">
        <v>212</v>
      </c>
      <c r="G930" t="s">
        <v>895</v>
      </c>
      <c r="I930" t="s">
        <v>3473</v>
      </c>
      <c r="K930" s="14">
        <f t="shared" si="42"/>
        <v>2017</v>
      </c>
      <c r="L930" s="14">
        <f t="shared" si="43"/>
        <v>8</v>
      </c>
      <c r="M930" s="14">
        <f t="shared" si="44"/>
        <v>21</v>
      </c>
      <c r="N930" s="14">
        <v>2021</v>
      </c>
    </row>
    <row r="931" spans="1:14" x14ac:dyDescent="0.3">
      <c r="A931" t="s">
        <v>3471</v>
      </c>
      <c r="B931" t="s">
        <v>3472</v>
      </c>
      <c r="C931" t="s">
        <v>3472</v>
      </c>
      <c r="D931" t="s">
        <v>3472</v>
      </c>
      <c r="E931" s="5">
        <v>42968</v>
      </c>
      <c r="F931" t="s">
        <v>213</v>
      </c>
      <c r="G931" t="s">
        <v>895</v>
      </c>
      <c r="I931" t="s">
        <v>3474</v>
      </c>
      <c r="K931" s="14">
        <f t="shared" si="42"/>
        <v>2017</v>
      </c>
      <c r="L931" s="14">
        <f t="shared" si="43"/>
        <v>8</v>
      </c>
      <c r="M931" s="14">
        <f t="shared" si="44"/>
        <v>21</v>
      </c>
      <c r="N931" s="14">
        <v>2021</v>
      </c>
    </row>
    <row r="932" spans="1:14" x14ac:dyDescent="0.3">
      <c r="A932" t="s">
        <v>3471</v>
      </c>
      <c r="B932" t="s">
        <v>3472</v>
      </c>
      <c r="C932" t="s">
        <v>3472</v>
      </c>
      <c r="D932" t="s">
        <v>3472</v>
      </c>
      <c r="E932" s="5" t="s">
        <v>1</v>
      </c>
      <c r="F932" t="s">
        <v>217</v>
      </c>
      <c r="G932" t="s">
        <v>895</v>
      </c>
      <c r="K932" s="14" t="str">
        <f t="shared" si="42"/>
        <v>NA</v>
      </c>
      <c r="L932" s="14" t="str">
        <f t="shared" si="43"/>
        <v>NA</v>
      </c>
      <c r="M932" s="14" t="str">
        <f t="shared" si="44"/>
        <v>NA</v>
      </c>
      <c r="N932" s="14">
        <v>2021</v>
      </c>
    </row>
    <row r="933" spans="1:14" x14ac:dyDescent="0.3">
      <c r="A933" t="s">
        <v>3475</v>
      </c>
      <c r="B933" t="s">
        <v>3476</v>
      </c>
      <c r="C933" t="s">
        <v>3476</v>
      </c>
      <c r="D933" t="s">
        <v>3476</v>
      </c>
      <c r="E933" s="5">
        <v>44197</v>
      </c>
      <c r="F933" t="s">
        <v>212</v>
      </c>
      <c r="G933" t="s">
        <v>895</v>
      </c>
      <c r="I933" t="s">
        <v>3477</v>
      </c>
      <c r="K933" s="14">
        <f t="shared" si="42"/>
        <v>2021</v>
      </c>
      <c r="L933" s="14">
        <f t="shared" si="43"/>
        <v>1</v>
      </c>
      <c r="M933" s="14">
        <f t="shared" si="44"/>
        <v>1</v>
      </c>
      <c r="N933" s="14">
        <v>2021</v>
      </c>
    </row>
    <row r="934" spans="1:14" x14ac:dyDescent="0.3">
      <c r="A934" t="s">
        <v>3475</v>
      </c>
      <c r="B934" t="s">
        <v>3476</v>
      </c>
      <c r="C934" t="s">
        <v>3476</v>
      </c>
      <c r="D934" t="s">
        <v>3476</v>
      </c>
      <c r="E934" s="5">
        <v>44197</v>
      </c>
      <c r="F934" t="s">
        <v>213</v>
      </c>
      <c r="G934" t="s">
        <v>895</v>
      </c>
      <c r="I934" t="s">
        <v>3477</v>
      </c>
      <c r="K934" s="14">
        <f t="shared" si="42"/>
        <v>2021</v>
      </c>
      <c r="L934" s="14">
        <f t="shared" si="43"/>
        <v>1</v>
      </c>
      <c r="M934" s="14">
        <f t="shared" si="44"/>
        <v>1</v>
      </c>
      <c r="N934" s="14">
        <v>2021</v>
      </c>
    </row>
    <row r="935" spans="1:14" x14ac:dyDescent="0.3">
      <c r="A935" t="s">
        <v>3475</v>
      </c>
      <c r="B935" t="s">
        <v>3476</v>
      </c>
      <c r="C935" t="s">
        <v>3476</v>
      </c>
      <c r="D935" t="s">
        <v>3476</v>
      </c>
      <c r="E935" s="5" t="s">
        <v>1</v>
      </c>
      <c r="F935" t="s">
        <v>217</v>
      </c>
      <c r="G935" t="s">
        <v>895</v>
      </c>
      <c r="K935" s="14" t="str">
        <f t="shared" si="42"/>
        <v>NA</v>
      </c>
      <c r="L935" s="14" t="str">
        <f t="shared" si="43"/>
        <v>NA</v>
      </c>
      <c r="M935" s="14" t="str">
        <f t="shared" si="44"/>
        <v>NA</v>
      </c>
      <c r="N935" s="14">
        <v>2021</v>
      </c>
    </row>
    <row r="936" spans="1:14" x14ac:dyDescent="0.3">
      <c r="A936" t="s">
        <v>3478</v>
      </c>
      <c r="B936" t="s">
        <v>3479</v>
      </c>
      <c r="C936" t="s">
        <v>3479</v>
      </c>
      <c r="D936" t="s">
        <v>3479</v>
      </c>
      <c r="E936" s="5">
        <v>43881</v>
      </c>
      <c r="F936" t="s">
        <v>212</v>
      </c>
      <c r="G936" t="s">
        <v>895</v>
      </c>
      <c r="I936" t="s">
        <v>3480</v>
      </c>
      <c r="K936" s="14">
        <f t="shared" si="42"/>
        <v>2020</v>
      </c>
      <c r="L936" s="14">
        <f t="shared" si="43"/>
        <v>2</v>
      </c>
      <c r="M936" s="14">
        <f t="shared" si="44"/>
        <v>20</v>
      </c>
      <c r="N936" s="14">
        <v>2021</v>
      </c>
    </row>
    <row r="937" spans="1:14" x14ac:dyDescent="0.3">
      <c r="A937" t="s">
        <v>3478</v>
      </c>
      <c r="B937" t="s">
        <v>3479</v>
      </c>
      <c r="C937" t="s">
        <v>3479</v>
      </c>
      <c r="D937" t="s">
        <v>3479</v>
      </c>
      <c r="E937" s="5">
        <v>44063</v>
      </c>
      <c r="F937" t="s">
        <v>213</v>
      </c>
      <c r="G937" t="s">
        <v>895</v>
      </c>
      <c r="I937" t="s">
        <v>3480</v>
      </c>
      <c r="K937" s="14">
        <f t="shared" si="42"/>
        <v>2020</v>
      </c>
      <c r="L937" s="14">
        <f t="shared" si="43"/>
        <v>8</v>
      </c>
      <c r="M937" s="14">
        <f t="shared" si="44"/>
        <v>20</v>
      </c>
      <c r="N937" s="14">
        <v>2021</v>
      </c>
    </row>
    <row r="938" spans="1:14" x14ac:dyDescent="0.3">
      <c r="A938" t="s">
        <v>3478</v>
      </c>
      <c r="B938" t="s">
        <v>3479</v>
      </c>
      <c r="C938" t="s">
        <v>3479</v>
      </c>
      <c r="D938" t="s">
        <v>3479</v>
      </c>
      <c r="E938" s="5" t="s">
        <v>1</v>
      </c>
      <c r="F938" t="s">
        <v>217</v>
      </c>
      <c r="G938" t="s">
        <v>895</v>
      </c>
      <c r="K938" s="14" t="str">
        <f t="shared" si="42"/>
        <v>NA</v>
      </c>
      <c r="L938" s="14" t="str">
        <f t="shared" si="43"/>
        <v>NA</v>
      </c>
      <c r="M938" s="14" t="str">
        <f t="shared" si="44"/>
        <v>NA</v>
      </c>
      <c r="N938" s="14">
        <v>2021</v>
      </c>
    </row>
    <row r="939" spans="1:14" x14ac:dyDescent="0.3">
      <c r="A939" t="s">
        <v>3481</v>
      </c>
      <c r="B939" t="s">
        <v>3482</v>
      </c>
      <c r="C939" t="s">
        <v>3482</v>
      </c>
      <c r="D939" t="s">
        <v>3482</v>
      </c>
      <c r="E939" s="5">
        <v>43626</v>
      </c>
      <c r="F939" t="s">
        <v>212</v>
      </c>
      <c r="G939" t="s">
        <v>895</v>
      </c>
      <c r="I939" t="s">
        <v>3483</v>
      </c>
      <c r="K939" s="14">
        <f t="shared" si="42"/>
        <v>2019</v>
      </c>
      <c r="L939" s="14">
        <f t="shared" si="43"/>
        <v>6</v>
      </c>
      <c r="M939" s="14">
        <f t="shared" si="44"/>
        <v>10</v>
      </c>
      <c r="N939" s="14">
        <v>2021</v>
      </c>
    </row>
    <row r="940" spans="1:14" x14ac:dyDescent="0.3">
      <c r="A940" t="s">
        <v>3481</v>
      </c>
      <c r="B940" t="s">
        <v>3482</v>
      </c>
      <c r="C940" t="s">
        <v>3482</v>
      </c>
      <c r="D940" t="s">
        <v>3482</v>
      </c>
      <c r="E940" s="5">
        <v>43626</v>
      </c>
      <c r="F940" t="s">
        <v>213</v>
      </c>
      <c r="G940" t="s">
        <v>895</v>
      </c>
      <c r="I940" t="s">
        <v>3483</v>
      </c>
      <c r="K940" s="14">
        <f t="shared" si="42"/>
        <v>2019</v>
      </c>
      <c r="L940" s="14">
        <f t="shared" si="43"/>
        <v>6</v>
      </c>
      <c r="M940" s="14">
        <f t="shared" si="44"/>
        <v>10</v>
      </c>
      <c r="N940" s="14">
        <v>2021</v>
      </c>
    </row>
    <row r="941" spans="1:14" x14ac:dyDescent="0.3">
      <c r="A941" t="s">
        <v>3481</v>
      </c>
      <c r="B941" t="s">
        <v>3482</v>
      </c>
      <c r="C941" t="s">
        <v>3482</v>
      </c>
      <c r="D941" t="s">
        <v>3482</v>
      </c>
      <c r="E941" s="5" t="s">
        <v>1</v>
      </c>
      <c r="F941" t="s">
        <v>217</v>
      </c>
      <c r="G941" t="s">
        <v>895</v>
      </c>
      <c r="K941" s="14" t="str">
        <f t="shared" si="42"/>
        <v>NA</v>
      </c>
      <c r="L941" s="14" t="str">
        <f t="shared" si="43"/>
        <v>NA</v>
      </c>
      <c r="M941" s="14" t="str">
        <f t="shared" si="44"/>
        <v>NA</v>
      </c>
      <c r="N941" s="14">
        <v>2021</v>
      </c>
    </row>
    <row r="942" spans="1:14" x14ac:dyDescent="0.3">
      <c r="A942" t="s">
        <v>3484</v>
      </c>
      <c r="B942" t="s">
        <v>3485</v>
      </c>
      <c r="C942" t="s">
        <v>3485</v>
      </c>
      <c r="D942" t="s">
        <v>3485</v>
      </c>
      <c r="E942" s="5">
        <v>44105</v>
      </c>
      <c r="F942" t="s">
        <v>212</v>
      </c>
      <c r="G942" t="s">
        <v>895</v>
      </c>
      <c r="I942" t="s">
        <v>3486</v>
      </c>
      <c r="K942" s="14">
        <f t="shared" si="42"/>
        <v>2020</v>
      </c>
      <c r="L942" s="14">
        <f t="shared" si="43"/>
        <v>10</v>
      </c>
      <c r="M942" s="14">
        <f t="shared" si="44"/>
        <v>1</v>
      </c>
      <c r="N942" s="14">
        <v>2021</v>
      </c>
    </row>
    <row r="943" spans="1:14" x14ac:dyDescent="0.3">
      <c r="A943" t="s">
        <v>3484</v>
      </c>
      <c r="B943" t="s">
        <v>3485</v>
      </c>
      <c r="C943" t="s">
        <v>3485</v>
      </c>
      <c r="D943" t="s">
        <v>3485</v>
      </c>
      <c r="E943" s="5">
        <v>44105</v>
      </c>
      <c r="F943" t="s">
        <v>213</v>
      </c>
      <c r="G943" t="s">
        <v>895</v>
      </c>
      <c r="I943" t="s">
        <v>3486</v>
      </c>
      <c r="K943" s="14">
        <f t="shared" si="42"/>
        <v>2020</v>
      </c>
      <c r="L943" s="14">
        <f t="shared" si="43"/>
        <v>10</v>
      </c>
      <c r="M943" s="14">
        <f t="shared" si="44"/>
        <v>1</v>
      </c>
      <c r="N943" s="14">
        <v>2021</v>
      </c>
    </row>
    <row r="944" spans="1:14" x14ac:dyDescent="0.3">
      <c r="A944" t="s">
        <v>3484</v>
      </c>
      <c r="B944" t="s">
        <v>3485</v>
      </c>
      <c r="C944" t="s">
        <v>3485</v>
      </c>
      <c r="D944" t="s">
        <v>3485</v>
      </c>
      <c r="E944" s="5" t="s">
        <v>1</v>
      </c>
      <c r="F944" t="s">
        <v>217</v>
      </c>
      <c r="G944" t="s">
        <v>895</v>
      </c>
      <c r="K944" s="14" t="str">
        <f t="shared" si="42"/>
        <v>NA</v>
      </c>
      <c r="L944" s="14" t="str">
        <f t="shared" si="43"/>
        <v>NA</v>
      </c>
      <c r="M944" s="14" t="str">
        <f t="shared" si="44"/>
        <v>NA</v>
      </c>
      <c r="N944" s="14">
        <v>2021</v>
      </c>
    </row>
    <row r="945" spans="1:14" x14ac:dyDescent="0.3">
      <c r="A945" t="s">
        <v>3487</v>
      </c>
      <c r="B945" t="s">
        <v>3488</v>
      </c>
      <c r="C945" t="s">
        <v>3488</v>
      </c>
      <c r="D945" t="s">
        <v>3488</v>
      </c>
      <c r="E945" s="5">
        <v>43928</v>
      </c>
      <c r="F945" t="s">
        <v>212</v>
      </c>
      <c r="G945" t="s">
        <v>895</v>
      </c>
      <c r="I945" t="s">
        <v>3489</v>
      </c>
      <c r="K945" s="14">
        <f t="shared" si="42"/>
        <v>2020</v>
      </c>
      <c r="L945" s="14">
        <f t="shared" si="43"/>
        <v>4</v>
      </c>
      <c r="M945" s="14">
        <f t="shared" si="44"/>
        <v>7</v>
      </c>
      <c r="N945" s="14">
        <v>2021</v>
      </c>
    </row>
    <row r="946" spans="1:14" x14ac:dyDescent="0.3">
      <c r="A946" t="s">
        <v>3487</v>
      </c>
      <c r="B946" t="s">
        <v>3488</v>
      </c>
      <c r="C946" t="s">
        <v>3488</v>
      </c>
      <c r="D946" t="s">
        <v>3488</v>
      </c>
      <c r="E946" s="5">
        <v>43928</v>
      </c>
      <c r="F946" t="s">
        <v>213</v>
      </c>
      <c r="G946" t="s">
        <v>895</v>
      </c>
      <c r="I946" t="s">
        <v>3489</v>
      </c>
      <c r="K946" s="14">
        <f t="shared" si="42"/>
        <v>2020</v>
      </c>
      <c r="L946" s="14">
        <f t="shared" si="43"/>
        <v>4</v>
      </c>
      <c r="M946" s="14">
        <f t="shared" si="44"/>
        <v>7</v>
      </c>
      <c r="N946" s="14">
        <v>2021</v>
      </c>
    </row>
    <row r="947" spans="1:14" x14ac:dyDescent="0.3">
      <c r="A947" t="s">
        <v>3487</v>
      </c>
      <c r="B947" t="s">
        <v>3488</v>
      </c>
      <c r="C947" t="s">
        <v>3488</v>
      </c>
      <c r="D947" t="s">
        <v>3488</v>
      </c>
      <c r="E947" s="5" t="s">
        <v>1</v>
      </c>
      <c r="F947" t="s">
        <v>217</v>
      </c>
      <c r="G947" t="s">
        <v>895</v>
      </c>
      <c r="K947" s="14" t="str">
        <f t="shared" si="42"/>
        <v>NA</v>
      </c>
      <c r="L947" s="14" t="str">
        <f t="shared" si="43"/>
        <v>NA</v>
      </c>
      <c r="M947" s="14" t="str">
        <f t="shared" si="44"/>
        <v>NA</v>
      </c>
      <c r="N947" s="14">
        <v>2021</v>
      </c>
    </row>
    <row r="948" spans="1:14" x14ac:dyDescent="0.3">
      <c r="A948" t="s">
        <v>3490</v>
      </c>
      <c r="B948" t="s">
        <v>3491</v>
      </c>
      <c r="C948" t="s">
        <v>3491</v>
      </c>
      <c r="D948" t="s">
        <v>3491</v>
      </c>
      <c r="E948" s="5">
        <v>44197</v>
      </c>
      <c r="F948" t="s">
        <v>212</v>
      </c>
      <c r="G948" t="s">
        <v>895</v>
      </c>
      <c r="I948" t="s">
        <v>3492</v>
      </c>
      <c r="K948" s="14">
        <f t="shared" si="42"/>
        <v>2021</v>
      </c>
      <c r="L948" s="14">
        <f t="shared" si="43"/>
        <v>1</v>
      </c>
      <c r="M948" s="14">
        <f t="shared" si="44"/>
        <v>1</v>
      </c>
      <c r="N948" s="14">
        <v>2021</v>
      </c>
    </row>
    <row r="949" spans="1:14" x14ac:dyDescent="0.3">
      <c r="A949" t="s">
        <v>3490</v>
      </c>
      <c r="B949" t="s">
        <v>3491</v>
      </c>
      <c r="C949" t="s">
        <v>3491</v>
      </c>
      <c r="D949" t="s">
        <v>3491</v>
      </c>
      <c r="E949" s="5" t="s">
        <v>1</v>
      </c>
      <c r="F949" t="s">
        <v>213</v>
      </c>
      <c r="G949" t="s">
        <v>895</v>
      </c>
      <c r="K949" s="14" t="str">
        <f t="shared" si="42"/>
        <v>NA</v>
      </c>
      <c r="L949" s="14" t="str">
        <f t="shared" si="43"/>
        <v>NA</v>
      </c>
      <c r="M949" s="14" t="str">
        <f t="shared" si="44"/>
        <v>NA</v>
      </c>
      <c r="N949" s="14">
        <v>2021</v>
      </c>
    </row>
    <row r="950" spans="1:14" x14ac:dyDescent="0.3">
      <c r="A950" t="s">
        <v>3490</v>
      </c>
      <c r="B950" t="s">
        <v>3491</v>
      </c>
      <c r="C950" t="s">
        <v>3491</v>
      </c>
      <c r="D950" t="s">
        <v>3491</v>
      </c>
      <c r="E950" s="5" t="s">
        <v>1</v>
      </c>
      <c r="F950" t="s">
        <v>217</v>
      </c>
      <c r="G950" t="s">
        <v>895</v>
      </c>
      <c r="K950" s="14" t="str">
        <f t="shared" si="42"/>
        <v>NA</v>
      </c>
      <c r="L950" s="14" t="str">
        <f t="shared" si="43"/>
        <v>NA</v>
      </c>
      <c r="M950" s="14" t="str">
        <f t="shared" si="44"/>
        <v>NA</v>
      </c>
      <c r="N950" s="14">
        <v>2021</v>
      </c>
    </row>
    <row r="951" spans="1:14" x14ac:dyDescent="0.3">
      <c r="A951" t="s">
        <v>3493</v>
      </c>
      <c r="B951" t="s">
        <v>3494</v>
      </c>
      <c r="C951" t="s">
        <v>3494</v>
      </c>
      <c r="D951" t="s">
        <v>3494</v>
      </c>
      <c r="E951" s="5">
        <v>44197</v>
      </c>
      <c r="F951" t="s">
        <v>212</v>
      </c>
      <c r="G951" t="s">
        <v>895</v>
      </c>
      <c r="I951" t="s">
        <v>3495</v>
      </c>
      <c r="K951" s="14">
        <f t="shared" si="42"/>
        <v>2021</v>
      </c>
      <c r="L951" s="14">
        <f t="shared" si="43"/>
        <v>1</v>
      </c>
      <c r="M951" s="14">
        <f t="shared" si="44"/>
        <v>1</v>
      </c>
      <c r="N951" s="14">
        <v>2021</v>
      </c>
    </row>
    <row r="952" spans="1:14" x14ac:dyDescent="0.3">
      <c r="A952" t="s">
        <v>3493</v>
      </c>
      <c r="B952" t="s">
        <v>3494</v>
      </c>
      <c r="C952" t="s">
        <v>3494</v>
      </c>
      <c r="D952" t="s">
        <v>3494</v>
      </c>
      <c r="E952" s="5">
        <v>44197</v>
      </c>
      <c r="F952" t="s">
        <v>213</v>
      </c>
      <c r="G952" t="s">
        <v>895</v>
      </c>
      <c r="I952" t="s">
        <v>3495</v>
      </c>
      <c r="K952" s="14">
        <f t="shared" si="42"/>
        <v>2021</v>
      </c>
      <c r="L952" s="14">
        <f t="shared" si="43"/>
        <v>1</v>
      </c>
      <c r="M952" s="14">
        <f t="shared" si="44"/>
        <v>1</v>
      </c>
      <c r="N952" s="14">
        <v>2021</v>
      </c>
    </row>
    <row r="953" spans="1:14" x14ac:dyDescent="0.3">
      <c r="A953" t="s">
        <v>3493</v>
      </c>
      <c r="B953" t="s">
        <v>3494</v>
      </c>
      <c r="C953" t="s">
        <v>3494</v>
      </c>
      <c r="D953" t="s">
        <v>3494</v>
      </c>
      <c r="E953" s="5" t="s">
        <v>1</v>
      </c>
      <c r="F953" t="s">
        <v>217</v>
      </c>
      <c r="G953" t="s">
        <v>895</v>
      </c>
      <c r="K953" s="14" t="str">
        <f t="shared" si="42"/>
        <v>NA</v>
      </c>
      <c r="L953" s="14" t="str">
        <f t="shared" si="43"/>
        <v>NA</v>
      </c>
      <c r="M953" s="14" t="str">
        <f t="shared" si="44"/>
        <v>NA</v>
      </c>
      <c r="N953" s="14">
        <v>2021</v>
      </c>
    </row>
    <row r="954" spans="1:14" x14ac:dyDescent="0.3">
      <c r="A954" t="s">
        <v>3496</v>
      </c>
      <c r="B954" t="s">
        <v>3497</v>
      </c>
      <c r="C954" t="s">
        <v>3497</v>
      </c>
      <c r="D954" t="s">
        <v>3497</v>
      </c>
      <c r="E954" s="5">
        <v>43713</v>
      </c>
      <c r="F954" t="s">
        <v>212</v>
      </c>
      <c r="G954" t="s">
        <v>895</v>
      </c>
      <c r="I954" t="s">
        <v>3498</v>
      </c>
      <c r="K954" s="14">
        <f t="shared" si="42"/>
        <v>2019</v>
      </c>
      <c r="L954" s="14">
        <f t="shared" si="43"/>
        <v>9</v>
      </c>
      <c r="M954" s="14">
        <f t="shared" si="44"/>
        <v>5</v>
      </c>
      <c r="N954" s="14">
        <v>2021</v>
      </c>
    </row>
    <row r="955" spans="1:14" x14ac:dyDescent="0.3">
      <c r="A955" t="s">
        <v>3496</v>
      </c>
      <c r="B955" t="s">
        <v>3497</v>
      </c>
      <c r="C955" t="s">
        <v>3497</v>
      </c>
      <c r="D955" t="s">
        <v>3497</v>
      </c>
      <c r="E955" s="5">
        <v>43713</v>
      </c>
      <c r="F955" t="s">
        <v>213</v>
      </c>
      <c r="G955" t="s">
        <v>895</v>
      </c>
      <c r="I955" t="s">
        <v>3498</v>
      </c>
      <c r="K955" s="14">
        <f t="shared" si="42"/>
        <v>2019</v>
      </c>
      <c r="L955" s="14">
        <f t="shared" si="43"/>
        <v>9</v>
      </c>
      <c r="M955" s="14">
        <f t="shared" si="44"/>
        <v>5</v>
      </c>
      <c r="N955" s="14">
        <v>2021</v>
      </c>
    </row>
    <row r="956" spans="1:14" x14ac:dyDescent="0.3">
      <c r="A956" t="s">
        <v>3496</v>
      </c>
      <c r="B956" t="s">
        <v>3497</v>
      </c>
      <c r="C956" t="s">
        <v>3497</v>
      </c>
      <c r="D956" t="s">
        <v>3497</v>
      </c>
      <c r="E956" s="5" t="s">
        <v>1</v>
      </c>
      <c r="F956" t="s">
        <v>217</v>
      </c>
      <c r="G956" t="s">
        <v>895</v>
      </c>
      <c r="K956" s="14" t="str">
        <f t="shared" ref="K956:K1018" si="45">IF($E956="NA","NA", YEAR($E956))</f>
        <v>NA</v>
      </c>
      <c r="L956" s="14" t="str">
        <f t="shared" ref="L956:L1018" si="46">IF($E956="NA","NA", MONTH($E956))</f>
        <v>NA</v>
      </c>
      <c r="M956" s="14" t="str">
        <f t="shared" ref="M956:M1018" si="47">IF($E956="NA","NA", DAY($E956))</f>
        <v>NA</v>
      </c>
      <c r="N956" s="14">
        <v>2021</v>
      </c>
    </row>
    <row r="957" spans="1:14" x14ac:dyDescent="0.3">
      <c r="A957" t="s">
        <v>1713</v>
      </c>
      <c r="B957" t="s">
        <v>3397</v>
      </c>
      <c r="C957" t="s">
        <v>3397</v>
      </c>
      <c r="D957" t="s">
        <v>3397</v>
      </c>
      <c r="E957" s="5" t="s">
        <v>1</v>
      </c>
      <c r="F957" t="s">
        <v>212</v>
      </c>
      <c r="G957" t="s">
        <v>994</v>
      </c>
      <c r="J957" t="s">
        <v>3512</v>
      </c>
      <c r="K957" s="14" t="str">
        <f t="shared" si="45"/>
        <v>NA</v>
      </c>
      <c r="L957" s="14" t="str">
        <f t="shared" si="46"/>
        <v>NA</v>
      </c>
      <c r="M957" s="14" t="str">
        <f t="shared" si="47"/>
        <v>NA</v>
      </c>
      <c r="N957" s="14">
        <v>2021</v>
      </c>
    </row>
    <row r="958" spans="1:14" x14ac:dyDescent="0.3">
      <c r="A958" t="s">
        <v>1713</v>
      </c>
      <c r="B958" t="s">
        <v>3397</v>
      </c>
      <c r="C958" t="s">
        <v>3397</v>
      </c>
      <c r="D958" t="s">
        <v>3397</v>
      </c>
      <c r="E958" s="5" t="s">
        <v>1</v>
      </c>
      <c r="F958" t="s">
        <v>213</v>
      </c>
      <c r="G958" t="s">
        <v>994</v>
      </c>
      <c r="J958" t="s">
        <v>3512</v>
      </c>
      <c r="K958" s="14" t="str">
        <f t="shared" si="45"/>
        <v>NA</v>
      </c>
      <c r="L958" s="14" t="str">
        <f t="shared" si="46"/>
        <v>NA</v>
      </c>
      <c r="M958" s="14" t="str">
        <f t="shared" si="47"/>
        <v>NA</v>
      </c>
      <c r="N958" s="14">
        <v>2021</v>
      </c>
    </row>
    <row r="959" spans="1:14" x14ac:dyDescent="0.3">
      <c r="A959" t="s">
        <v>1713</v>
      </c>
      <c r="B959" t="s">
        <v>3397</v>
      </c>
      <c r="C959" t="s">
        <v>3397</v>
      </c>
      <c r="D959" t="s">
        <v>3397</v>
      </c>
      <c r="E959" s="5" t="s">
        <v>1</v>
      </c>
      <c r="F959" t="s">
        <v>217</v>
      </c>
      <c r="G959" t="s">
        <v>994</v>
      </c>
      <c r="K959" s="14" t="str">
        <f t="shared" si="45"/>
        <v>NA</v>
      </c>
      <c r="L959" s="14" t="str">
        <f t="shared" si="46"/>
        <v>NA</v>
      </c>
      <c r="M959" s="14" t="str">
        <f t="shared" si="47"/>
        <v>NA</v>
      </c>
      <c r="N959" s="14">
        <v>2021</v>
      </c>
    </row>
    <row r="960" spans="1:14" x14ac:dyDescent="0.3">
      <c r="A960" t="s">
        <v>1716</v>
      </c>
      <c r="B960" t="s">
        <v>3513</v>
      </c>
      <c r="C960" t="s">
        <v>3513</v>
      </c>
      <c r="D960" t="s">
        <v>3513</v>
      </c>
      <c r="E960" s="5" t="s">
        <v>1</v>
      </c>
      <c r="F960" t="s">
        <v>212</v>
      </c>
      <c r="G960" t="s">
        <v>994</v>
      </c>
      <c r="K960" s="14" t="str">
        <f t="shared" si="45"/>
        <v>NA</v>
      </c>
      <c r="L960" s="14" t="str">
        <f t="shared" si="46"/>
        <v>NA</v>
      </c>
      <c r="M960" s="14" t="str">
        <f t="shared" si="47"/>
        <v>NA</v>
      </c>
      <c r="N960" s="14">
        <v>2021</v>
      </c>
    </row>
    <row r="961" spans="1:14" x14ac:dyDescent="0.3">
      <c r="A961" t="s">
        <v>1716</v>
      </c>
      <c r="B961" t="s">
        <v>3513</v>
      </c>
      <c r="C961" t="s">
        <v>3513</v>
      </c>
      <c r="D961" t="s">
        <v>3513</v>
      </c>
      <c r="E961" s="5" t="s">
        <v>1</v>
      </c>
      <c r="F961" t="s">
        <v>213</v>
      </c>
      <c r="G961" t="s">
        <v>994</v>
      </c>
      <c r="K961" s="14" t="str">
        <f t="shared" si="45"/>
        <v>NA</v>
      </c>
      <c r="L961" s="14" t="str">
        <f t="shared" si="46"/>
        <v>NA</v>
      </c>
      <c r="M961" s="14" t="str">
        <f t="shared" si="47"/>
        <v>NA</v>
      </c>
      <c r="N961" s="14">
        <v>2021</v>
      </c>
    </row>
    <row r="962" spans="1:14" x14ac:dyDescent="0.3">
      <c r="A962" t="s">
        <v>1716</v>
      </c>
      <c r="B962" t="s">
        <v>3513</v>
      </c>
      <c r="C962" t="s">
        <v>3513</v>
      </c>
      <c r="D962" t="s">
        <v>3513</v>
      </c>
      <c r="E962" s="5" t="s">
        <v>1</v>
      </c>
      <c r="F962" t="s">
        <v>217</v>
      </c>
      <c r="G962" t="s">
        <v>994</v>
      </c>
      <c r="K962" s="14" t="str">
        <f t="shared" si="45"/>
        <v>NA</v>
      </c>
      <c r="L962" s="14" t="str">
        <f t="shared" si="46"/>
        <v>NA</v>
      </c>
      <c r="M962" s="14" t="str">
        <f t="shared" si="47"/>
        <v>NA</v>
      </c>
      <c r="N962" s="14">
        <v>2021</v>
      </c>
    </row>
    <row r="963" spans="1:14" x14ac:dyDescent="0.3">
      <c r="A963" t="s">
        <v>1721</v>
      </c>
      <c r="B963" t="s">
        <v>3514</v>
      </c>
      <c r="C963" t="s">
        <v>3514</v>
      </c>
      <c r="D963" t="s">
        <v>3514</v>
      </c>
      <c r="E963" s="5">
        <v>43571</v>
      </c>
      <c r="F963" t="s">
        <v>212</v>
      </c>
      <c r="G963" t="s">
        <v>994</v>
      </c>
      <c r="I963" t="s">
        <v>3515</v>
      </c>
      <c r="K963" s="14">
        <f t="shared" si="45"/>
        <v>2019</v>
      </c>
      <c r="L963" s="14">
        <f t="shared" si="46"/>
        <v>4</v>
      </c>
      <c r="M963" s="14">
        <f t="shared" si="47"/>
        <v>16</v>
      </c>
      <c r="N963" s="14">
        <v>2021</v>
      </c>
    </row>
    <row r="964" spans="1:14" x14ac:dyDescent="0.3">
      <c r="A964" t="s">
        <v>1721</v>
      </c>
      <c r="B964" t="s">
        <v>3514</v>
      </c>
      <c r="C964" t="s">
        <v>3514</v>
      </c>
      <c r="D964" t="s">
        <v>3514</v>
      </c>
      <c r="E964" s="5">
        <v>43571</v>
      </c>
      <c r="F964" t="s">
        <v>213</v>
      </c>
      <c r="G964" t="s">
        <v>994</v>
      </c>
      <c r="I964" t="s">
        <v>3515</v>
      </c>
      <c r="K964" s="14">
        <f t="shared" si="45"/>
        <v>2019</v>
      </c>
      <c r="L964" s="14">
        <f t="shared" si="46"/>
        <v>4</v>
      </c>
      <c r="M964" s="14">
        <f t="shared" si="47"/>
        <v>16</v>
      </c>
      <c r="N964" s="14">
        <v>2021</v>
      </c>
    </row>
    <row r="965" spans="1:14" x14ac:dyDescent="0.3">
      <c r="A965" t="s">
        <v>1721</v>
      </c>
      <c r="B965" t="s">
        <v>3514</v>
      </c>
      <c r="C965" t="s">
        <v>3514</v>
      </c>
      <c r="D965" t="s">
        <v>3514</v>
      </c>
      <c r="E965" s="5" t="s">
        <v>1</v>
      </c>
      <c r="F965" t="s">
        <v>217</v>
      </c>
      <c r="G965" t="s">
        <v>994</v>
      </c>
      <c r="K965" s="14" t="str">
        <f t="shared" si="45"/>
        <v>NA</v>
      </c>
      <c r="L965" s="14" t="str">
        <f t="shared" si="46"/>
        <v>NA</v>
      </c>
      <c r="M965" s="14" t="str">
        <f t="shared" si="47"/>
        <v>NA</v>
      </c>
      <c r="N965" s="14">
        <v>2021</v>
      </c>
    </row>
    <row r="966" spans="1:14" x14ac:dyDescent="0.3">
      <c r="A966" t="s">
        <v>1725</v>
      </c>
      <c r="B966" t="s">
        <v>3517</v>
      </c>
      <c r="C966" t="s">
        <v>3517</v>
      </c>
      <c r="D966" t="s">
        <v>3517</v>
      </c>
      <c r="E966" s="5">
        <v>44197</v>
      </c>
      <c r="F966" t="s">
        <v>212</v>
      </c>
      <c r="G966" t="s">
        <v>994</v>
      </c>
      <c r="I966" t="s">
        <v>3518</v>
      </c>
      <c r="J966" t="s">
        <v>3519</v>
      </c>
      <c r="K966" s="14">
        <f t="shared" si="45"/>
        <v>2021</v>
      </c>
      <c r="L966" s="14">
        <f t="shared" si="46"/>
        <v>1</v>
      </c>
      <c r="M966" s="14">
        <f t="shared" si="47"/>
        <v>1</v>
      </c>
      <c r="N966" s="14">
        <v>2021</v>
      </c>
    </row>
    <row r="967" spans="1:14" x14ac:dyDescent="0.3">
      <c r="A967" t="s">
        <v>1725</v>
      </c>
      <c r="B967" t="s">
        <v>3517</v>
      </c>
      <c r="C967" t="s">
        <v>3517</v>
      </c>
      <c r="D967" t="s">
        <v>3517</v>
      </c>
      <c r="E967" s="5">
        <v>44197</v>
      </c>
      <c r="F967" t="s">
        <v>213</v>
      </c>
      <c r="G967" t="s">
        <v>994</v>
      </c>
      <c r="I967" t="s">
        <v>3518</v>
      </c>
      <c r="J967" t="s">
        <v>3519</v>
      </c>
      <c r="K967" s="14">
        <f t="shared" si="45"/>
        <v>2021</v>
      </c>
      <c r="L967" s="14">
        <f t="shared" si="46"/>
        <v>1</v>
      </c>
      <c r="M967" s="14">
        <f t="shared" si="47"/>
        <v>1</v>
      </c>
      <c r="N967" s="14">
        <v>2021</v>
      </c>
    </row>
    <row r="968" spans="1:14" x14ac:dyDescent="0.3">
      <c r="A968" t="s">
        <v>1725</v>
      </c>
      <c r="B968" t="s">
        <v>3517</v>
      </c>
      <c r="C968" t="s">
        <v>3517</v>
      </c>
      <c r="D968" t="s">
        <v>3517</v>
      </c>
      <c r="E968" s="5" t="s">
        <v>1</v>
      </c>
      <c r="F968" t="s">
        <v>217</v>
      </c>
      <c r="G968" t="s">
        <v>994</v>
      </c>
      <c r="K968" s="14" t="str">
        <f t="shared" si="45"/>
        <v>NA</v>
      </c>
      <c r="L968" s="14" t="str">
        <f t="shared" si="46"/>
        <v>NA</v>
      </c>
      <c r="M968" s="14" t="str">
        <f t="shared" si="47"/>
        <v>NA</v>
      </c>
      <c r="N968" s="14">
        <v>2021</v>
      </c>
    </row>
    <row r="969" spans="1:14" x14ac:dyDescent="0.3">
      <c r="A969" t="s">
        <v>1778</v>
      </c>
      <c r="B969" t="s">
        <v>3520</v>
      </c>
      <c r="C969" t="s">
        <v>3520</v>
      </c>
      <c r="D969" t="s">
        <v>3520</v>
      </c>
      <c r="E969" s="5">
        <v>44197</v>
      </c>
      <c r="F969" t="s">
        <v>212</v>
      </c>
      <c r="G969" t="s">
        <v>994</v>
      </c>
      <c r="I969" t="s">
        <v>3518</v>
      </c>
      <c r="J969" t="s">
        <v>3519</v>
      </c>
      <c r="K969" s="14">
        <f t="shared" si="45"/>
        <v>2021</v>
      </c>
      <c r="L969" s="14">
        <f t="shared" si="46"/>
        <v>1</v>
      </c>
      <c r="M969" s="14">
        <f t="shared" si="47"/>
        <v>1</v>
      </c>
      <c r="N969" s="14">
        <v>2021</v>
      </c>
    </row>
    <row r="970" spans="1:14" x14ac:dyDescent="0.3">
      <c r="A970" t="s">
        <v>1778</v>
      </c>
      <c r="B970" t="s">
        <v>3520</v>
      </c>
      <c r="C970" t="s">
        <v>3520</v>
      </c>
      <c r="D970" t="s">
        <v>3520</v>
      </c>
      <c r="E970" s="5">
        <v>44197</v>
      </c>
      <c r="F970" t="s">
        <v>213</v>
      </c>
      <c r="G970" t="s">
        <v>994</v>
      </c>
      <c r="I970" t="s">
        <v>3518</v>
      </c>
      <c r="J970" t="s">
        <v>3519</v>
      </c>
      <c r="K970" s="14">
        <f t="shared" si="45"/>
        <v>2021</v>
      </c>
      <c r="L970" s="14">
        <f t="shared" si="46"/>
        <v>1</v>
      </c>
      <c r="M970" s="14">
        <f t="shared" si="47"/>
        <v>1</v>
      </c>
      <c r="N970" s="14">
        <v>2021</v>
      </c>
    </row>
    <row r="971" spans="1:14" x14ac:dyDescent="0.3">
      <c r="A971" t="s">
        <v>1778</v>
      </c>
      <c r="B971" t="s">
        <v>3520</v>
      </c>
      <c r="C971" t="s">
        <v>3520</v>
      </c>
      <c r="D971" t="s">
        <v>3520</v>
      </c>
      <c r="E971" s="5" t="s">
        <v>1</v>
      </c>
      <c r="F971" t="s">
        <v>217</v>
      </c>
      <c r="G971" t="s">
        <v>994</v>
      </c>
      <c r="K971" s="14" t="str">
        <f t="shared" si="45"/>
        <v>NA</v>
      </c>
      <c r="L971" s="14" t="str">
        <f t="shared" si="46"/>
        <v>NA</v>
      </c>
      <c r="M971" s="14" t="str">
        <f t="shared" si="47"/>
        <v>NA</v>
      </c>
      <c r="N971" s="14">
        <v>2021</v>
      </c>
    </row>
    <row r="972" spans="1:14" x14ac:dyDescent="0.3">
      <c r="A972" t="s">
        <v>1780</v>
      </c>
      <c r="B972" t="s">
        <v>3521</v>
      </c>
      <c r="C972" t="s">
        <v>3521</v>
      </c>
      <c r="D972" t="s">
        <v>3521</v>
      </c>
      <c r="E972" s="5">
        <v>44197</v>
      </c>
      <c r="F972" t="s">
        <v>212</v>
      </c>
      <c r="G972" t="s">
        <v>994</v>
      </c>
      <c r="I972" t="s">
        <v>3518</v>
      </c>
      <c r="J972" t="s">
        <v>3519</v>
      </c>
      <c r="K972" s="14">
        <f t="shared" si="45"/>
        <v>2021</v>
      </c>
      <c r="L972" s="14">
        <f t="shared" si="46"/>
        <v>1</v>
      </c>
      <c r="M972" s="14">
        <f t="shared" si="47"/>
        <v>1</v>
      </c>
      <c r="N972" s="14">
        <v>2021</v>
      </c>
    </row>
    <row r="973" spans="1:14" x14ac:dyDescent="0.3">
      <c r="A973" t="s">
        <v>1780</v>
      </c>
      <c r="B973" t="s">
        <v>3521</v>
      </c>
      <c r="C973" t="s">
        <v>3521</v>
      </c>
      <c r="D973" t="s">
        <v>3521</v>
      </c>
      <c r="E973" s="5">
        <v>44197</v>
      </c>
      <c r="F973" t="s">
        <v>213</v>
      </c>
      <c r="G973" t="s">
        <v>994</v>
      </c>
      <c r="I973" t="s">
        <v>3518</v>
      </c>
      <c r="J973" t="s">
        <v>3519</v>
      </c>
      <c r="K973" s="14">
        <f t="shared" si="45"/>
        <v>2021</v>
      </c>
      <c r="L973" s="14">
        <f t="shared" si="46"/>
        <v>1</v>
      </c>
      <c r="M973" s="14">
        <f t="shared" si="47"/>
        <v>1</v>
      </c>
      <c r="N973" s="14">
        <v>2021</v>
      </c>
    </row>
    <row r="974" spans="1:14" x14ac:dyDescent="0.3">
      <c r="A974" t="s">
        <v>1780</v>
      </c>
      <c r="B974" t="s">
        <v>3521</v>
      </c>
      <c r="C974" t="s">
        <v>3521</v>
      </c>
      <c r="D974" t="s">
        <v>3521</v>
      </c>
      <c r="E974" s="5" t="s">
        <v>1</v>
      </c>
      <c r="F974" t="s">
        <v>217</v>
      </c>
      <c r="G974" t="s">
        <v>994</v>
      </c>
      <c r="K974" s="14" t="str">
        <f t="shared" si="45"/>
        <v>NA</v>
      </c>
      <c r="L974" s="14" t="str">
        <f t="shared" si="46"/>
        <v>NA</v>
      </c>
      <c r="M974" s="14" t="str">
        <f t="shared" si="47"/>
        <v>NA</v>
      </c>
      <c r="N974" s="14">
        <v>2021</v>
      </c>
    </row>
    <row r="975" spans="1:14" x14ac:dyDescent="0.3">
      <c r="A975" t="s">
        <v>1810</v>
      </c>
      <c r="B975" t="s">
        <v>3523</v>
      </c>
      <c r="C975" t="s">
        <v>3523</v>
      </c>
      <c r="D975" t="s">
        <v>3523</v>
      </c>
      <c r="E975" s="5">
        <v>44197</v>
      </c>
      <c r="F975" t="s">
        <v>212</v>
      </c>
      <c r="G975" t="s">
        <v>994</v>
      </c>
      <c r="I975" t="s">
        <v>3518</v>
      </c>
      <c r="J975" t="s">
        <v>3519</v>
      </c>
      <c r="K975" s="14">
        <f t="shared" si="45"/>
        <v>2021</v>
      </c>
      <c r="L975" s="14">
        <f t="shared" si="46"/>
        <v>1</v>
      </c>
      <c r="M975" s="14">
        <f t="shared" si="47"/>
        <v>1</v>
      </c>
      <c r="N975" s="14">
        <v>2021</v>
      </c>
    </row>
    <row r="976" spans="1:14" x14ac:dyDescent="0.3">
      <c r="A976" t="s">
        <v>1810</v>
      </c>
      <c r="B976" t="s">
        <v>3523</v>
      </c>
      <c r="C976" t="s">
        <v>3523</v>
      </c>
      <c r="D976" t="s">
        <v>3523</v>
      </c>
      <c r="E976" s="5">
        <v>44197</v>
      </c>
      <c r="F976" t="s">
        <v>213</v>
      </c>
      <c r="G976" t="s">
        <v>994</v>
      </c>
      <c r="I976" t="s">
        <v>3518</v>
      </c>
      <c r="J976" t="s">
        <v>3519</v>
      </c>
      <c r="K976" s="14">
        <f t="shared" si="45"/>
        <v>2021</v>
      </c>
      <c r="L976" s="14">
        <f t="shared" si="46"/>
        <v>1</v>
      </c>
      <c r="M976" s="14">
        <f t="shared" si="47"/>
        <v>1</v>
      </c>
      <c r="N976" s="14">
        <v>2021</v>
      </c>
    </row>
    <row r="977" spans="1:14" x14ac:dyDescent="0.3">
      <c r="A977" t="s">
        <v>1810</v>
      </c>
      <c r="B977" t="s">
        <v>3523</v>
      </c>
      <c r="C977" t="s">
        <v>3523</v>
      </c>
      <c r="D977" t="s">
        <v>3523</v>
      </c>
      <c r="E977" s="5" t="s">
        <v>1</v>
      </c>
      <c r="F977" t="s">
        <v>217</v>
      </c>
      <c r="G977" t="s">
        <v>994</v>
      </c>
      <c r="K977" s="14" t="str">
        <f t="shared" si="45"/>
        <v>NA</v>
      </c>
      <c r="L977" s="14" t="str">
        <f t="shared" si="46"/>
        <v>NA</v>
      </c>
      <c r="M977" s="14" t="str">
        <f t="shared" si="47"/>
        <v>NA</v>
      </c>
      <c r="N977" s="14">
        <v>2021</v>
      </c>
    </row>
    <row r="978" spans="1:14" x14ac:dyDescent="0.3">
      <c r="A978" t="s">
        <v>2237</v>
      </c>
      <c r="B978" t="s">
        <v>3524</v>
      </c>
      <c r="C978" t="s">
        <v>3524</v>
      </c>
      <c r="D978" t="s">
        <v>3524</v>
      </c>
      <c r="E978" s="5">
        <v>44197</v>
      </c>
      <c r="F978" t="s">
        <v>212</v>
      </c>
      <c r="G978" t="s">
        <v>994</v>
      </c>
      <c r="I978" t="s">
        <v>3518</v>
      </c>
      <c r="J978" t="s">
        <v>3519</v>
      </c>
      <c r="K978" s="14">
        <f t="shared" si="45"/>
        <v>2021</v>
      </c>
      <c r="L978" s="14">
        <f t="shared" si="46"/>
        <v>1</v>
      </c>
      <c r="M978" s="14">
        <f t="shared" si="47"/>
        <v>1</v>
      </c>
      <c r="N978" s="14">
        <v>2021</v>
      </c>
    </row>
    <row r="979" spans="1:14" x14ac:dyDescent="0.3">
      <c r="A979" t="s">
        <v>2237</v>
      </c>
      <c r="B979" t="s">
        <v>3524</v>
      </c>
      <c r="C979" t="s">
        <v>3524</v>
      </c>
      <c r="D979" t="s">
        <v>3524</v>
      </c>
      <c r="E979" s="5">
        <v>44197</v>
      </c>
      <c r="F979" t="s">
        <v>213</v>
      </c>
      <c r="G979" t="s">
        <v>994</v>
      </c>
      <c r="I979" t="s">
        <v>3518</v>
      </c>
      <c r="J979" t="s">
        <v>3519</v>
      </c>
      <c r="K979" s="14">
        <f t="shared" si="45"/>
        <v>2021</v>
      </c>
      <c r="L979" s="14">
        <f t="shared" si="46"/>
        <v>1</v>
      </c>
      <c r="M979" s="14">
        <f t="shared" si="47"/>
        <v>1</v>
      </c>
      <c r="N979" s="14">
        <v>2021</v>
      </c>
    </row>
    <row r="980" spans="1:14" x14ac:dyDescent="0.3">
      <c r="A980" t="s">
        <v>2237</v>
      </c>
      <c r="B980" t="s">
        <v>3524</v>
      </c>
      <c r="C980" t="s">
        <v>3524</v>
      </c>
      <c r="D980" t="s">
        <v>3524</v>
      </c>
      <c r="E980" s="5" t="s">
        <v>1</v>
      </c>
      <c r="F980" t="s">
        <v>217</v>
      </c>
      <c r="G980" t="s">
        <v>994</v>
      </c>
      <c r="K980" s="14" t="str">
        <f t="shared" si="45"/>
        <v>NA</v>
      </c>
      <c r="L980" s="14" t="str">
        <f t="shared" si="46"/>
        <v>NA</v>
      </c>
      <c r="M980" s="14" t="str">
        <f t="shared" si="47"/>
        <v>NA</v>
      </c>
      <c r="N980" s="14">
        <v>2021</v>
      </c>
    </row>
    <row r="981" spans="1:14" x14ac:dyDescent="0.3">
      <c r="A981" t="s">
        <v>2280</v>
      </c>
      <c r="B981" t="s">
        <v>3525</v>
      </c>
      <c r="C981" t="s">
        <v>3525</v>
      </c>
      <c r="D981" t="s">
        <v>3525</v>
      </c>
      <c r="E981" s="5">
        <v>44197</v>
      </c>
      <c r="F981" t="s">
        <v>212</v>
      </c>
      <c r="G981" t="s">
        <v>994</v>
      </c>
      <c r="I981" t="s">
        <v>3518</v>
      </c>
      <c r="J981" t="s">
        <v>3519</v>
      </c>
      <c r="K981" s="14">
        <f t="shared" si="45"/>
        <v>2021</v>
      </c>
      <c r="L981" s="14">
        <f t="shared" si="46"/>
        <v>1</v>
      </c>
      <c r="M981" s="14">
        <f t="shared" si="47"/>
        <v>1</v>
      </c>
      <c r="N981" s="14">
        <v>2021</v>
      </c>
    </row>
    <row r="982" spans="1:14" x14ac:dyDescent="0.3">
      <c r="A982" t="s">
        <v>2280</v>
      </c>
      <c r="B982" t="s">
        <v>3525</v>
      </c>
      <c r="C982" t="s">
        <v>3525</v>
      </c>
      <c r="D982" t="s">
        <v>3525</v>
      </c>
      <c r="E982" s="5">
        <v>44197</v>
      </c>
      <c r="F982" t="s">
        <v>213</v>
      </c>
      <c r="G982" t="s">
        <v>994</v>
      </c>
      <c r="I982" t="s">
        <v>3518</v>
      </c>
      <c r="J982" t="s">
        <v>3519</v>
      </c>
      <c r="K982" s="14">
        <f t="shared" si="45"/>
        <v>2021</v>
      </c>
      <c r="L982" s="14">
        <f t="shared" si="46"/>
        <v>1</v>
      </c>
      <c r="M982" s="14">
        <f t="shared" si="47"/>
        <v>1</v>
      </c>
      <c r="N982" s="14">
        <v>2021</v>
      </c>
    </row>
    <row r="983" spans="1:14" x14ac:dyDescent="0.3">
      <c r="A983" t="s">
        <v>2280</v>
      </c>
      <c r="B983" t="s">
        <v>3525</v>
      </c>
      <c r="C983" t="s">
        <v>3525</v>
      </c>
      <c r="D983" t="s">
        <v>3525</v>
      </c>
      <c r="E983" s="5" t="s">
        <v>1</v>
      </c>
      <c r="F983" t="s">
        <v>217</v>
      </c>
      <c r="G983" t="s">
        <v>994</v>
      </c>
      <c r="K983" s="14" t="str">
        <f t="shared" si="45"/>
        <v>NA</v>
      </c>
      <c r="L983" s="14" t="str">
        <f t="shared" si="46"/>
        <v>NA</v>
      </c>
      <c r="M983" s="14" t="str">
        <f t="shared" si="47"/>
        <v>NA</v>
      </c>
      <c r="N983" s="14">
        <v>2021</v>
      </c>
    </row>
    <row r="984" spans="1:14" x14ac:dyDescent="0.3">
      <c r="A984" t="s">
        <v>2284</v>
      </c>
      <c r="B984" t="s">
        <v>3527</v>
      </c>
      <c r="C984" t="s">
        <v>3527</v>
      </c>
      <c r="D984" t="s">
        <v>3527</v>
      </c>
      <c r="E984" s="5">
        <v>44197</v>
      </c>
      <c r="F984" t="s">
        <v>212</v>
      </c>
      <c r="G984" t="s">
        <v>994</v>
      </c>
      <c r="I984" t="s">
        <v>3518</v>
      </c>
      <c r="J984" t="s">
        <v>3519</v>
      </c>
      <c r="K984" s="14">
        <f t="shared" si="45"/>
        <v>2021</v>
      </c>
      <c r="L984" s="14">
        <f t="shared" si="46"/>
        <v>1</v>
      </c>
      <c r="M984" s="14">
        <f t="shared" si="47"/>
        <v>1</v>
      </c>
      <c r="N984" s="14">
        <v>2021</v>
      </c>
    </row>
    <row r="985" spans="1:14" x14ac:dyDescent="0.3">
      <c r="A985" t="s">
        <v>2284</v>
      </c>
      <c r="B985" t="s">
        <v>3527</v>
      </c>
      <c r="C985" t="s">
        <v>3527</v>
      </c>
      <c r="D985" t="s">
        <v>3527</v>
      </c>
      <c r="E985" s="5">
        <v>44197</v>
      </c>
      <c r="F985" t="s">
        <v>213</v>
      </c>
      <c r="G985" t="s">
        <v>994</v>
      </c>
      <c r="I985" t="s">
        <v>3518</v>
      </c>
      <c r="J985" t="s">
        <v>3519</v>
      </c>
      <c r="K985" s="14">
        <f t="shared" si="45"/>
        <v>2021</v>
      </c>
      <c r="L985" s="14">
        <f t="shared" si="46"/>
        <v>1</v>
      </c>
      <c r="M985" s="14">
        <f t="shared" si="47"/>
        <v>1</v>
      </c>
      <c r="N985" s="14">
        <v>2021</v>
      </c>
    </row>
    <row r="986" spans="1:14" x14ac:dyDescent="0.3">
      <c r="A986" t="s">
        <v>2284</v>
      </c>
      <c r="B986" t="s">
        <v>3527</v>
      </c>
      <c r="C986" t="s">
        <v>3527</v>
      </c>
      <c r="D986" t="s">
        <v>3527</v>
      </c>
      <c r="E986" s="5" t="s">
        <v>1</v>
      </c>
      <c r="F986" t="s">
        <v>217</v>
      </c>
      <c r="G986" t="s">
        <v>994</v>
      </c>
      <c r="K986" s="14" t="str">
        <f t="shared" si="45"/>
        <v>NA</v>
      </c>
      <c r="L986" s="14" t="str">
        <f t="shared" si="46"/>
        <v>NA</v>
      </c>
      <c r="M986" s="14" t="str">
        <f t="shared" si="47"/>
        <v>NA</v>
      </c>
      <c r="N986" s="14">
        <v>2021</v>
      </c>
    </row>
    <row r="987" spans="1:14" x14ac:dyDescent="0.3">
      <c r="A987" t="s">
        <v>2330</v>
      </c>
      <c r="B987" t="s">
        <v>3530</v>
      </c>
      <c r="C987" t="s">
        <v>3530</v>
      </c>
      <c r="D987" t="s">
        <v>3530</v>
      </c>
      <c r="E987" s="5">
        <v>44197</v>
      </c>
      <c r="F987" t="s">
        <v>212</v>
      </c>
      <c r="G987" t="s">
        <v>994</v>
      </c>
      <c r="I987" t="s">
        <v>3518</v>
      </c>
      <c r="J987" t="s">
        <v>3519</v>
      </c>
      <c r="K987" s="14">
        <f t="shared" si="45"/>
        <v>2021</v>
      </c>
      <c r="L987" s="14">
        <f t="shared" si="46"/>
        <v>1</v>
      </c>
      <c r="M987" s="14">
        <f t="shared" si="47"/>
        <v>1</v>
      </c>
      <c r="N987" s="14">
        <v>2021</v>
      </c>
    </row>
    <row r="988" spans="1:14" x14ac:dyDescent="0.3">
      <c r="A988" t="s">
        <v>2330</v>
      </c>
      <c r="B988" t="s">
        <v>3530</v>
      </c>
      <c r="C988" t="s">
        <v>3530</v>
      </c>
      <c r="D988" t="s">
        <v>3530</v>
      </c>
      <c r="E988" s="5">
        <v>44197</v>
      </c>
      <c r="F988" t="s">
        <v>213</v>
      </c>
      <c r="G988" t="s">
        <v>994</v>
      </c>
      <c r="I988" t="s">
        <v>3518</v>
      </c>
      <c r="J988" t="s">
        <v>3519</v>
      </c>
      <c r="K988" s="14">
        <f t="shared" si="45"/>
        <v>2021</v>
      </c>
      <c r="L988" s="14">
        <f t="shared" si="46"/>
        <v>1</v>
      </c>
      <c r="M988" s="14">
        <f t="shared" si="47"/>
        <v>1</v>
      </c>
      <c r="N988" s="14">
        <v>2021</v>
      </c>
    </row>
    <row r="989" spans="1:14" x14ac:dyDescent="0.3">
      <c r="A989" t="s">
        <v>2330</v>
      </c>
      <c r="B989" t="s">
        <v>3530</v>
      </c>
      <c r="C989" t="s">
        <v>3530</v>
      </c>
      <c r="D989" t="s">
        <v>3530</v>
      </c>
      <c r="E989" s="5" t="s">
        <v>1</v>
      </c>
      <c r="F989" t="s">
        <v>217</v>
      </c>
      <c r="G989" t="s">
        <v>994</v>
      </c>
      <c r="K989" s="14" t="str">
        <f t="shared" si="45"/>
        <v>NA</v>
      </c>
      <c r="L989" s="14" t="str">
        <f t="shared" si="46"/>
        <v>NA</v>
      </c>
      <c r="M989" s="14" t="str">
        <f t="shared" si="47"/>
        <v>NA</v>
      </c>
      <c r="N989" s="14">
        <v>2021</v>
      </c>
    </row>
    <row r="990" spans="1:14" x14ac:dyDescent="0.3">
      <c r="A990" t="s">
        <v>2371</v>
      </c>
      <c r="B990" t="s">
        <v>3532</v>
      </c>
      <c r="C990" t="s">
        <v>3532</v>
      </c>
      <c r="D990" t="s">
        <v>3532</v>
      </c>
      <c r="E990" s="5">
        <v>44197</v>
      </c>
      <c r="F990" t="s">
        <v>212</v>
      </c>
      <c r="G990" t="s">
        <v>994</v>
      </c>
      <c r="I990" t="s">
        <v>3518</v>
      </c>
      <c r="J990" t="s">
        <v>3519</v>
      </c>
      <c r="K990" s="14">
        <f t="shared" si="45"/>
        <v>2021</v>
      </c>
      <c r="L990" s="14">
        <f t="shared" si="46"/>
        <v>1</v>
      </c>
      <c r="M990" s="14">
        <f t="shared" si="47"/>
        <v>1</v>
      </c>
      <c r="N990" s="14">
        <v>2021</v>
      </c>
    </row>
    <row r="991" spans="1:14" x14ac:dyDescent="0.3">
      <c r="A991" t="s">
        <v>2371</v>
      </c>
      <c r="B991" t="s">
        <v>3532</v>
      </c>
      <c r="C991" t="s">
        <v>3532</v>
      </c>
      <c r="D991" t="s">
        <v>3532</v>
      </c>
      <c r="E991" s="5">
        <v>44197</v>
      </c>
      <c r="F991" t="s">
        <v>213</v>
      </c>
      <c r="G991" t="s">
        <v>994</v>
      </c>
      <c r="I991" t="s">
        <v>3518</v>
      </c>
      <c r="J991" t="s">
        <v>3519</v>
      </c>
      <c r="K991" s="14">
        <f t="shared" si="45"/>
        <v>2021</v>
      </c>
      <c r="L991" s="14">
        <f t="shared" si="46"/>
        <v>1</v>
      </c>
      <c r="M991" s="14">
        <f t="shared" si="47"/>
        <v>1</v>
      </c>
      <c r="N991" s="14">
        <v>2021</v>
      </c>
    </row>
    <row r="992" spans="1:14" x14ac:dyDescent="0.3">
      <c r="A992" t="s">
        <v>2371</v>
      </c>
      <c r="B992" t="s">
        <v>3532</v>
      </c>
      <c r="C992" t="s">
        <v>3532</v>
      </c>
      <c r="D992" t="s">
        <v>3532</v>
      </c>
      <c r="E992" s="5" t="s">
        <v>1</v>
      </c>
      <c r="F992" t="s">
        <v>217</v>
      </c>
      <c r="G992" t="s">
        <v>994</v>
      </c>
      <c r="K992" s="14" t="str">
        <f t="shared" si="45"/>
        <v>NA</v>
      </c>
      <c r="L992" s="14" t="str">
        <f t="shared" si="46"/>
        <v>NA</v>
      </c>
      <c r="M992" s="14" t="str">
        <f t="shared" si="47"/>
        <v>NA</v>
      </c>
      <c r="N992" s="14">
        <v>2021</v>
      </c>
    </row>
    <row r="993" spans="1:14" x14ac:dyDescent="0.3">
      <c r="A993" t="s">
        <v>2389</v>
      </c>
      <c r="B993" t="s">
        <v>3533</v>
      </c>
      <c r="C993" t="s">
        <v>3533</v>
      </c>
      <c r="D993" t="s">
        <v>3533</v>
      </c>
      <c r="E993" s="5">
        <v>44197</v>
      </c>
      <c r="F993" t="s">
        <v>212</v>
      </c>
      <c r="G993" t="s">
        <v>994</v>
      </c>
      <c r="I993" t="s">
        <v>3518</v>
      </c>
      <c r="J993" t="s">
        <v>3519</v>
      </c>
      <c r="K993" s="14">
        <f t="shared" si="45"/>
        <v>2021</v>
      </c>
      <c r="L993" s="14">
        <f t="shared" si="46"/>
        <v>1</v>
      </c>
      <c r="M993" s="14">
        <f t="shared" si="47"/>
        <v>1</v>
      </c>
      <c r="N993" s="14">
        <v>2021</v>
      </c>
    </row>
    <row r="994" spans="1:14" x14ac:dyDescent="0.3">
      <c r="A994" t="s">
        <v>2389</v>
      </c>
      <c r="B994" t="s">
        <v>3533</v>
      </c>
      <c r="C994" t="s">
        <v>3533</v>
      </c>
      <c r="D994" t="s">
        <v>3533</v>
      </c>
      <c r="E994" s="5">
        <v>44197</v>
      </c>
      <c r="F994" t="s">
        <v>213</v>
      </c>
      <c r="G994" t="s">
        <v>994</v>
      </c>
      <c r="I994" t="s">
        <v>3518</v>
      </c>
      <c r="J994" t="s">
        <v>3519</v>
      </c>
      <c r="K994" s="14">
        <f t="shared" si="45"/>
        <v>2021</v>
      </c>
      <c r="L994" s="14">
        <f t="shared" si="46"/>
        <v>1</v>
      </c>
      <c r="M994" s="14">
        <f t="shared" si="47"/>
        <v>1</v>
      </c>
      <c r="N994" s="14">
        <v>2021</v>
      </c>
    </row>
    <row r="995" spans="1:14" x14ac:dyDescent="0.3">
      <c r="A995" t="s">
        <v>2389</v>
      </c>
      <c r="B995" t="s">
        <v>3533</v>
      </c>
      <c r="C995" t="s">
        <v>3533</v>
      </c>
      <c r="D995" t="s">
        <v>3533</v>
      </c>
      <c r="E995" s="5" t="s">
        <v>1</v>
      </c>
      <c r="F995" t="s">
        <v>217</v>
      </c>
      <c r="G995" t="s">
        <v>994</v>
      </c>
      <c r="K995" s="14" t="str">
        <f t="shared" si="45"/>
        <v>NA</v>
      </c>
      <c r="L995" s="14" t="str">
        <f t="shared" si="46"/>
        <v>NA</v>
      </c>
      <c r="M995" s="14" t="str">
        <f t="shared" si="47"/>
        <v>NA</v>
      </c>
      <c r="N995" s="14">
        <v>2021</v>
      </c>
    </row>
    <row r="996" spans="1:14" x14ac:dyDescent="0.3">
      <c r="A996" t="s">
        <v>2391</v>
      </c>
      <c r="B996" t="s">
        <v>3534</v>
      </c>
      <c r="C996" t="s">
        <v>3534</v>
      </c>
      <c r="D996" t="s">
        <v>3534</v>
      </c>
      <c r="E996" s="5">
        <v>44197</v>
      </c>
      <c r="F996" t="s">
        <v>212</v>
      </c>
      <c r="G996" t="s">
        <v>994</v>
      </c>
      <c r="I996" t="s">
        <v>3518</v>
      </c>
      <c r="J996" t="s">
        <v>3519</v>
      </c>
      <c r="K996" s="14">
        <f t="shared" si="45"/>
        <v>2021</v>
      </c>
      <c r="L996" s="14">
        <f t="shared" si="46"/>
        <v>1</v>
      </c>
      <c r="M996" s="14">
        <f t="shared" si="47"/>
        <v>1</v>
      </c>
      <c r="N996" s="14">
        <v>2021</v>
      </c>
    </row>
    <row r="997" spans="1:14" x14ac:dyDescent="0.3">
      <c r="A997" t="s">
        <v>2391</v>
      </c>
      <c r="B997" t="s">
        <v>3534</v>
      </c>
      <c r="C997" t="s">
        <v>3534</v>
      </c>
      <c r="D997" t="s">
        <v>3534</v>
      </c>
      <c r="E997" s="5">
        <v>44197</v>
      </c>
      <c r="F997" t="s">
        <v>213</v>
      </c>
      <c r="G997" t="s">
        <v>994</v>
      </c>
      <c r="I997" t="s">
        <v>3518</v>
      </c>
      <c r="J997" t="s">
        <v>3519</v>
      </c>
      <c r="K997" s="14">
        <f t="shared" si="45"/>
        <v>2021</v>
      </c>
      <c r="L997" s="14">
        <f t="shared" si="46"/>
        <v>1</v>
      </c>
      <c r="M997" s="14">
        <f t="shared" si="47"/>
        <v>1</v>
      </c>
      <c r="N997" s="14">
        <v>2021</v>
      </c>
    </row>
    <row r="998" spans="1:14" x14ac:dyDescent="0.3">
      <c r="A998" t="s">
        <v>2391</v>
      </c>
      <c r="B998" t="s">
        <v>3534</v>
      </c>
      <c r="C998" t="s">
        <v>3534</v>
      </c>
      <c r="D998" t="s">
        <v>3534</v>
      </c>
      <c r="E998" s="5" t="s">
        <v>1</v>
      </c>
      <c r="F998" t="s">
        <v>217</v>
      </c>
      <c r="G998" t="s">
        <v>994</v>
      </c>
      <c r="K998" s="14" t="str">
        <f t="shared" si="45"/>
        <v>NA</v>
      </c>
      <c r="L998" s="14" t="str">
        <f t="shared" si="46"/>
        <v>NA</v>
      </c>
      <c r="M998" s="14" t="str">
        <f t="shared" si="47"/>
        <v>NA</v>
      </c>
      <c r="N998" s="14">
        <v>2021</v>
      </c>
    </row>
    <row r="999" spans="1:14" x14ac:dyDescent="0.3">
      <c r="A999" t="s">
        <v>2393</v>
      </c>
      <c r="B999" t="s">
        <v>3537</v>
      </c>
      <c r="C999" t="s">
        <v>3537</v>
      </c>
      <c r="D999" t="s">
        <v>3537</v>
      </c>
      <c r="E999" s="5">
        <v>44197</v>
      </c>
      <c r="F999" t="s">
        <v>212</v>
      </c>
      <c r="G999" t="s">
        <v>994</v>
      </c>
      <c r="I999" t="s">
        <v>3518</v>
      </c>
      <c r="J999" t="s">
        <v>3519</v>
      </c>
      <c r="K999" s="14">
        <f t="shared" si="45"/>
        <v>2021</v>
      </c>
      <c r="L999" s="14">
        <f t="shared" si="46"/>
        <v>1</v>
      </c>
      <c r="M999" s="14">
        <f t="shared" si="47"/>
        <v>1</v>
      </c>
      <c r="N999" s="14">
        <v>2021</v>
      </c>
    </row>
    <row r="1000" spans="1:14" x14ac:dyDescent="0.3">
      <c r="A1000" t="s">
        <v>2393</v>
      </c>
      <c r="B1000" t="s">
        <v>3537</v>
      </c>
      <c r="C1000" t="s">
        <v>3537</v>
      </c>
      <c r="D1000" t="s">
        <v>3537</v>
      </c>
      <c r="E1000" s="5">
        <v>44197</v>
      </c>
      <c r="F1000" t="s">
        <v>213</v>
      </c>
      <c r="G1000" t="s">
        <v>994</v>
      </c>
      <c r="I1000" t="s">
        <v>3518</v>
      </c>
      <c r="J1000" t="s">
        <v>3519</v>
      </c>
      <c r="K1000" s="14">
        <f t="shared" si="45"/>
        <v>2021</v>
      </c>
      <c r="L1000" s="14">
        <f t="shared" si="46"/>
        <v>1</v>
      </c>
      <c r="M1000" s="14">
        <f t="shared" si="47"/>
        <v>1</v>
      </c>
      <c r="N1000" s="14">
        <v>2021</v>
      </c>
    </row>
    <row r="1001" spans="1:14" x14ac:dyDescent="0.3">
      <c r="A1001" t="s">
        <v>2393</v>
      </c>
      <c r="B1001" t="s">
        <v>3537</v>
      </c>
      <c r="C1001" t="s">
        <v>3537</v>
      </c>
      <c r="D1001" t="s">
        <v>3537</v>
      </c>
      <c r="E1001" s="5" t="s">
        <v>1</v>
      </c>
      <c r="F1001" t="s">
        <v>217</v>
      </c>
      <c r="G1001" t="s">
        <v>994</v>
      </c>
      <c r="K1001" s="14" t="str">
        <f t="shared" si="45"/>
        <v>NA</v>
      </c>
      <c r="L1001" s="14" t="str">
        <f t="shared" si="46"/>
        <v>NA</v>
      </c>
      <c r="M1001" s="14" t="str">
        <f t="shared" si="47"/>
        <v>NA</v>
      </c>
      <c r="N1001" s="14">
        <v>2021</v>
      </c>
    </row>
    <row r="1002" spans="1:14" x14ac:dyDescent="0.3">
      <c r="A1002" t="s">
        <v>2613</v>
      </c>
      <c r="B1002" t="s">
        <v>3538</v>
      </c>
      <c r="C1002" t="s">
        <v>3538</v>
      </c>
      <c r="D1002" t="s">
        <v>3538</v>
      </c>
      <c r="E1002" s="5">
        <v>44197</v>
      </c>
      <c r="F1002" t="s">
        <v>212</v>
      </c>
      <c r="G1002" t="s">
        <v>994</v>
      </c>
      <c r="I1002" t="s">
        <v>3518</v>
      </c>
      <c r="J1002" t="s">
        <v>3519</v>
      </c>
      <c r="K1002" s="14">
        <f t="shared" si="45"/>
        <v>2021</v>
      </c>
      <c r="L1002" s="14">
        <f t="shared" si="46"/>
        <v>1</v>
      </c>
      <c r="M1002" s="14">
        <f t="shared" si="47"/>
        <v>1</v>
      </c>
      <c r="N1002" s="14">
        <v>2021</v>
      </c>
    </row>
    <row r="1003" spans="1:14" x14ac:dyDescent="0.3">
      <c r="A1003" t="s">
        <v>2613</v>
      </c>
      <c r="B1003" t="s">
        <v>3538</v>
      </c>
      <c r="C1003" t="s">
        <v>3538</v>
      </c>
      <c r="D1003" t="s">
        <v>3538</v>
      </c>
      <c r="E1003" s="5">
        <v>44197</v>
      </c>
      <c r="F1003" t="s">
        <v>213</v>
      </c>
      <c r="G1003" t="s">
        <v>994</v>
      </c>
      <c r="I1003" t="s">
        <v>3518</v>
      </c>
      <c r="J1003" t="s">
        <v>3519</v>
      </c>
      <c r="K1003" s="14">
        <f t="shared" si="45"/>
        <v>2021</v>
      </c>
      <c r="L1003" s="14">
        <f t="shared" si="46"/>
        <v>1</v>
      </c>
      <c r="M1003" s="14">
        <f t="shared" si="47"/>
        <v>1</v>
      </c>
      <c r="N1003" s="14">
        <v>2021</v>
      </c>
    </row>
    <row r="1004" spans="1:14" x14ac:dyDescent="0.3">
      <c r="A1004" t="s">
        <v>2613</v>
      </c>
      <c r="B1004" t="s">
        <v>3538</v>
      </c>
      <c r="C1004" t="s">
        <v>3538</v>
      </c>
      <c r="D1004" t="s">
        <v>3538</v>
      </c>
      <c r="E1004" s="5" t="s">
        <v>1</v>
      </c>
      <c r="F1004" t="s">
        <v>217</v>
      </c>
      <c r="G1004" t="s">
        <v>994</v>
      </c>
      <c r="K1004" s="14" t="str">
        <f t="shared" si="45"/>
        <v>NA</v>
      </c>
      <c r="L1004" s="14" t="str">
        <f t="shared" si="46"/>
        <v>NA</v>
      </c>
      <c r="M1004" s="14" t="str">
        <f t="shared" si="47"/>
        <v>NA</v>
      </c>
      <c r="N1004" s="14">
        <v>2021</v>
      </c>
    </row>
    <row r="1005" spans="1:14" x14ac:dyDescent="0.3">
      <c r="A1005" t="s">
        <v>2559</v>
      </c>
      <c r="B1005" t="s">
        <v>3539</v>
      </c>
      <c r="C1005" t="s">
        <v>3539</v>
      </c>
      <c r="D1005" t="s">
        <v>3539</v>
      </c>
      <c r="E1005" s="5">
        <v>44197</v>
      </c>
      <c r="F1005" t="s">
        <v>212</v>
      </c>
      <c r="G1005" t="s">
        <v>994</v>
      </c>
      <c r="I1005" t="s">
        <v>3518</v>
      </c>
      <c r="J1005" t="s">
        <v>3519</v>
      </c>
      <c r="K1005" s="14">
        <f t="shared" si="45"/>
        <v>2021</v>
      </c>
      <c r="L1005" s="14">
        <f t="shared" si="46"/>
        <v>1</v>
      </c>
      <c r="M1005" s="14">
        <f t="shared" si="47"/>
        <v>1</v>
      </c>
      <c r="N1005" s="14">
        <v>2021</v>
      </c>
    </row>
    <row r="1006" spans="1:14" x14ac:dyDescent="0.3">
      <c r="A1006" t="s">
        <v>2559</v>
      </c>
      <c r="B1006" t="s">
        <v>3539</v>
      </c>
      <c r="C1006" t="s">
        <v>3539</v>
      </c>
      <c r="D1006" t="s">
        <v>3539</v>
      </c>
      <c r="E1006" s="5">
        <v>44197</v>
      </c>
      <c r="F1006" t="s">
        <v>213</v>
      </c>
      <c r="G1006" t="s">
        <v>994</v>
      </c>
      <c r="I1006" t="s">
        <v>3518</v>
      </c>
      <c r="J1006" t="s">
        <v>3519</v>
      </c>
      <c r="K1006" s="14">
        <f t="shared" si="45"/>
        <v>2021</v>
      </c>
      <c r="L1006" s="14">
        <f t="shared" si="46"/>
        <v>1</v>
      </c>
      <c r="M1006" s="14">
        <f t="shared" si="47"/>
        <v>1</v>
      </c>
      <c r="N1006" s="14">
        <v>2021</v>
      </c>
    </row>
    <row r="1007" spans="1:14" x14ac:dyDescent="0.3">
      <c r="A1007" t="s">
        <v>2559</v>
      </c>
      <c r="B1007" t="s">
        <v>3539</v>
      </c>
      <c r="C1007" t="s">
        <v>3539</v>
      </c>
      <c r="D1007" t="s">
        <v>3539</v>
      </c>
      <c r="E1007" s="5" t="s">
        <v>1</v>
      </c>
      <c r="F1007" t="s">
        <v>217</v>
      </c>
      <c r="G1007" t="s">
        <v>994</v>
      </c>
      <c r="K1007" s="14" t="str">
        <f t="shared" si="45"/>
        <v>NA</v>
      </c>
      <c r="L1007" s="14" t="str">
        <f t="shared" si="46"/>
        <v>NA</v>
      </c>
      <c r="M1007" s="14" t="str">
        <f t="shared" si="47"/>
        <v>NA</v>
      </c>
      <c r="N1007" s="14">
        <v>2021</v>
      </c>
    </row>
    <row r="1008" spans="1:14" x14ac:dyDescent="0.3">
      <c r="A1008" t="s">
        <v>2597</v>
      </c>
      <c r="B1008" t="s">
        <v>3540</v>
      </c>
      <c r="C1008" t="s">
        <v>3540</v>
      </c>
      <c r="D1008" t="s">
        <v>3540</v>
      </c>
      <c r="E1008" s="5">
        <v>44197</v>
      </c>
      <c r="F1008" t="s">
        <v>212</v>
      </c>
      <c r="G1008" t="s">
        <v>994</v>
      </c>
      <c r="I1008" t="s">
        <v>3518</v>
      </c>
      <c r="J1008" t="s">
        <v>3519</v>
      </c>
      <c r="K1008" s="14">
        <f t="shared" si="45"/>
        <v>2021</v>
      </c>
      <c r="L1008" s="14">
        <f t="shared" si="46"/>
        <v>1</v>
      </c>
      <c r="M1008" s="14">
        <f t="shared" si="47"/>
        <v>1</v>
      </c>
      <c r="N1008" s="14">
        <v>2021</v>
      </c>
    </row>
    <row r="1009" spans="1:14" x14ac:dyDescent="0.3">
      <c r="A1009" t="s">
        <v>2597</v>
      </c>
      <c r="B1009" t="s">
        <v>3540</v>
      </c>
      <c r="C1009" t="s">
        <v>3540</v>
      </c>
      <c r="D1009" t="s">
        <v>3540</v>
      </c>
      <c r="E1009" s="5">
        <v>44197</v>
      </c>
      <c r="F1009" t="s">
        <v>213</v>
      </c>
      <c r="G1009" t="s">
        <v>994</v>
      </c>
      <c r="I1009" t="s">
        <v>3518</v>
      </c>
      <c r="J1009" t="s">
        <v>3519</v>
      </c>
      <c r="K1009" s="14">
        <f t="shared" si="45"/>
        <v>2021</v>
      </c>
      <c r="L1009" s="14">
        <f t="shared" si="46"/>
        <v>1</v>
      </c>
      <c r="M1009" s="14">
        <f t="shared" si="47"/>
        <v>1</v>
      </c>
      <c r="N1009" s="14">
        <v>2021</v>
      </c>
    </row>
    <row r="1010" spans="1:14" x14ac:dyDescent="0.3">
      <c r="A1010" t="s">
        <v>2597</v>
      </c>
      <c r="B1010" t="s">
        <v>3540</v>
      </c>
      <c r="C1010" t="s">
        <v>3540</v>
      </c>
      <c r="D1010" t="s">
        <v>3540</v>
      </c>
      <c r="E1010" s="5" t="s">
        <v>1</v>
      </c>
      <c r="F1010" t="s">
        <v>217</v>
      </c>
      <c r="G1010" t="s">
        <v>994</v>
      </c>
      <c r="K1010" s="14" t="str">
        <f t="shared" si="45"/>
        <v>NA</v>
      </c>
      <c r="L1010" s="14" t="str">
        <f t="shared" si="46"/>
        <v>NA</v>
      </c>
      <c r="M1010" s="14" t="str">
        <f t="shared" si="47"/>
        <v>NA</v>
      </c>
      <c r="N1010" s="14">
        <v>2021</v>
      </c>
    </row>
    <row r="1011" spans="1:14" x14ac:dyDescent="0.3">
      <c r="A1011" t="s">
        <v>2639</v>
      </c>
      <c r="B1011" t="s">
        <v>3543</v>
      </c>
      <c r="C1011" t="s">
        <v>3543</v>
      </c>
      <c r="D1011" t="s">
        <v>3543</v>
      </c>
      <c r="E1011" s="5">
        <v>44197</v>
      </c>
      <c r="F1011" t="s">
        <v>212</v>
      </c>
      <c r="G1011" t="s">
        <v>994</v>
      </c>
      <c r="I1011" t="s">
        <v>3518</v>
      </c>
      <c r="J1011" t="s">
        <v>3519</v>
      </c>
      <c r="K1011" s="14">
        <f t="shared" si="45"/>
        <v>2021</v>
      </c>
      <c r="L1011" s="14">
        <f t="shared" si="46"/>
        <v>1</v>
      </c>
      <c r="M1011" s="14">
        <f t="shared" si="47"/>
        <v>1</v>
      </c>
      <c r="N1011" s="14">
        <v>2021</v>
      </c>
    </row>
    <row r="1012" spans="1:14" x14ac:dyDescent="0.3">
      <c r="A1012" t="s">
        <v>2639</v>
      </c>
      <c r="B1012" t="s">
        <v>3543</v>
      </c>
      <c r="C1012" t="s">
        <v>3543</v>
      </c>
      <c r="D1012" t="s">
        <v>3543</v>
      </c>
      <c r="E1012" s="5">
        <v>44197</v>
      </c>
      <c r="F1012" t="s">
        <v>213</v>
      </c>
      <c r="G1012" t="s">
        <v>994</v>
      </c>
      <c r="I1012" t="s">
        <v>3518</v>
      </c>
      <c r="J1012" t="s">
        <v>3519</v>
      </c>
      <c r="K1012" s="14">
        <f t="shared" si="45"/>
        <v>2021</v>
      </c>
      <c r="L1012" s="14">
        <f t="shared" si="46"/>
        <v>1</v>
      </c>
      <c r="M1012" s="14">
        <f t="shared" si="47"/>
        <v>1</v>
      </c>
      <c r="N1012" s="14">
        <v>2021</v>
      </c>
    </row>
    <row r="1013" spans="1:14" x14ac:dyDescent="0.3">
      <c r="A1013" t="s">
        <v>2639</v>
      </c>
      <c r="B1013" t="s">
        <v>3543</v>
      </c>
      <c r="C1013" t="s">
        <v>3543</v>
      </c>
      <c r="D1013" t="s">
        <v>3543</v>
      </c>
      <c r="E1013" s="5" t="s">
        <v>1</v>
      </c>
      <c r="F1013" t="s">
        <v>217</v>
      </c>
      <c r="G1013" t="s">
        <v>994</v>
      </c>
      <c r="K1013" s="14" t="str">
        <f t="shared" si="45"/>
        <v>NA</v>
      </c>
      <c r="L1013" s="14" t="str">
        <f t="shared" si="46"/>
        <v>NA</v>
      </c>
      <c r="M1013" s="14" t="str">
        <f t="shared" si="47"/>
        <v>NA</v>
      </c>
      <c r="N1013" s="14">
        <v>2021</v>
      </c>
    </row>
    <row r="1014" spans="1:14" x14ac:dyDescent="0.3">
      <c r="A1014" t="s">
        <v>2641</v>
      </c>
      <c r="B1014" t="s">
        <v>3544</v>
      </c>
      <c r="C1014" t="s">
        <v>3544</v>
      </c>
      <c r="D1014" t="s">
        <v>3544</v>
      </c>
      <c r="E1014" s="5">
        <v>44197</v>
      </c>
      <c r="F1014" t="s">
        <v>212</v>
      </c>
      <c r="G1014" t="s">
        <v>994</v>
      </c>
      <c r="I1014" t="s">
        <v>3518</v>
      </c>
      <c r="J1014" t="s">
        <v>3519</v>
      </c>
      <c r="K1014" s="14">
        <f t="shared" si="45"/>
        <v>2021</v>
      </c>
      <c r="L1014" s="14">
        <f t="shared" si="46"/>
        <v>1</v>
      </c>
      <c r="M1014" s="14">
        <f t="shared" si="47"/>
        <v>1</v>
      </c>
      <c r="N1014" s="14">
        <v>2021</v>
      </c>
    </row>
    <row r="1015" spans="1:14" x14ac:dyDescent="0.3">
      <c r="A1015" t="s">
        <v>2641</v>
      </c>
      <c r="B1015" t="s">
        <v>3544</v>
      </c>
      <c r="C1015" t="s">
        <v>3544</v>
      </c>
      <c r="D1015" t="s">
        <v>3544</v>
      </c>
      <c r="E1015" s="5">
        <v>44197</v>
      </c>
      <c r="F1015" t="s">
        <v>213</v>
      </c>
      <c r="G1015" t="s">
        <v>994</v>
      </c>
      <c r="I1015" t="s">
        <v>3518</v>
      </c>
      <c r="J1015" t="s">
        <v>3519</v>
      </c>
      <c r="K1015" s="14">
        <f t="shared" si="45"/>
        <v>2021</v>
      </c>
      <c r="L1015" s="14">
        <f t="shared" si="46"/>
        <v>1</v>
      </c>
      <c r="M1015" s="14">
        <f t="shared" si="47"/>
        <v>1</v>
      </c>
      <c r="N1015" s="14">
        <v>2021</v>
      </c>
    </row>
    <row r="1016" spans="1:14" x14ac:dyDescent="0.3">
      <c r="A1016" t="s">
        <v>2641</v>
      </c>
      <c r="B1016" t="s">
        <v>3544</v>
      </c>
      <c r="C1016" t="s">
        <v>3544</v>
      </c>
      <c r="D1016" t="s">
        <v>3544</v>
      </c>
      <c r="E1016" s="5" t="s">
        <v>1</v>
      </c>
      <c r="F1016" t="s">
        <v>217</v>
      </c>
      <c r="G1016" t="s">
        <v>994</v>
      </c>
      <c r="K1016" s="14" t="str">
        <f t="shared" si="45"/>
        <v>NA</v>
      </c>
      <c r="L1016" s="14" t="str">
        <f t="shared" si="46"/>
        <v>NA</v>
      </c>
      <c r="M1016" s="14" t="str">
        <f t="shared" si="47"/>
        <v>NA</v>
      </c>
      <c r="N1016" s="14">
        <v>2021</v>
      </c>
    </row>
    <row r="1017" spans="1:14" x14ac:dyDescent="0.3">
      <c r="A1017" t="s">
        <v>1490</v>
      </c>
      <c r="B1017" t="s">
        <v>3545</v>
      </c>
      <c r="C1017" t="s">
        <v>3545</v>
      </c>
      <c r="D1017" t="s">
        <v>3545</v>
      </c>
      <c r="E1017" s="5">
        <v>44197</v>
      </c>
      <c r="F1017" t="s">
        <v>212</v>
      </c>
      <c r="G1017" t="s">
        <v>994</v>
      </c>
      <c r="I1017" t="s">
        <v>3518</v>
      </c>
      <c r="J1017" t="s">
        <v>3519</v>
      </c>
      <c r="K1017" s="14">
        <f t="shared" si="45"/>
        <v>2021</v>
      </c>
      <c r="L1017" s="14">
        <f t="shared" si="46"/>
        <v>1</v>
      </c>
      <c r="M1017" s="14">
        <f t="shared" si="47"/>
        <v>1</v>
      </c>
      <c r="N1017" s="14">
        <v>2021</v>
      </c>
    </row>
    <row r="1018" spans="1:14" x14ac:dyDescent="0.3">
      <c r="A1018" t="s">
        <v>1490</v>
      </c>
      <c r="B1018" t="s">
        <v>3545</v>
      </c>
      <c r="C1018" t="s">
        <v>3545</v>
      </c>
      <c r="D1018" t="s">
        <v>3545</v>
      </c>
      <c r="E1018" s="5">
        <v>44197</v>
      </c>
      <c r="F1018" t="s">
        <v>213</v>
      </c>
      <c r="G1018" t="s">
        <v>994</v>
      </c>
      <c r="I1018" t="s">
        <v>3518</v>
      </c>
      <c r="J1018" t="s">
        <v>3519</v>
      </c>
      <c r="K1018" s="14">
        <f t="shared" si="45"/>
        <v>2021</v>
      </c>
      <c r="L1018" s="14">
        <f t="shared" si="46"/>
        <v>1</v>
      </c>
      <c r="M1018" s="14">
        <f t="shared" si="47"/>
        <v>1</v>
      </c>
      <c r="N1018" s="14">
        <v>2021</v>
      </c>
    </row>
    <row r="1019" spans="1:14" x14ac:dyDescent="0.3">
      <c r="A1019" t="s">
        <v>1490</v>
      </c>
      <c r="B1019" t="s">
        <v>3545</v>
      </c>
      <c r="C1019" t="s">
        <v>3545</v>
      </c>
      <c r="D1019" t="s">
        <v>3545</v>
      </c>
      <c r="E1019" s="5" t="s">
        <v>1</v>
      </c>
      <c r="F1019" t="s">
        <v>217</v>
      </c>
      <c r="G1019" t="s">
        <v>994</v>
      </c>
      <c r="K1019" s="14" t="str">
        <f t="shared" ref="K1019:K1084" si="48">IF($E1019="NA","NA", YEAR($E1019))</f>
        <v>NA</v>
      </c>
      <c r="L1019" s="14" t="str">
        <f t="shared" ref="L1019:L1084" si="49">IF($E1019="NA","NA", MONTH($E1019))</f>
        <v>NA</v>
      </c>
      <c r="M1019" s="14" t="str">
        <f t="shared" ref="M1019:M1084" si="50">IF($E1019="NA","NA", DAY($E1019))</f>
        <v>NA</v>
      </c>
      <c r="N1019" s="14">
        <v>2021</v>
      </c>
    </row>
    <row r="1020" spans="1:14" x14ac:dyDescent="0.3">
      <c r="A1020" t="s">
        <v>1498</v>
      </c>
      <c r="B1020" t="s">
        <v>3546</v>
      </c>
      <c r="C1020" t="s">
        <v>3546</v>
      </c>
      <c r="D1020" t="s">
        <v>3546</v>
      </c>
      <c r="E1020" s="5">
        <v>44197</v>
      </c>
      <c r="F1020" t="s">
        <v>212</v>
      </c>
      <c r="G1020" t="s">
        <v>994</v>
      </c>
      <c r="I1020" t="s">
        <v>3518</v>
      </c>
      <c r="J1020" t="s">
        <v>3519</v>
      </c>
      <c r="K1020" s="14">
        <f t="shared" si="48"/>
        <v>2021</v>
      </c>
      <c r="L1020" s="14">
        <f t="shared" si="49"/>
        <v>1</v>
      </c>
      <c r="M1020" s="14">
        <f t="shared" si="50"/>
        <v>1</v>
      </c>
      <c r="N1020" s="14">
        <v>2021</v>
      </c>
    </row>
    <row r="1021" spans="1:14" x14ac:dyDescent="0.3">
      <c r="A1021" t="s">
        <v>1498</v>
      </c>
      <c r="B1021" t="s">
        <v>3546</v>
      </c>
      <c r="C1021" t="s">
        <v>3546</v>
      </c>
      <c r="D1021" t="s">
        <v>3546</v>
      </c>
      <c r="E1021" s="5">
        <v>44197</v>
      </c>
      <c r="F1021" t="s">
        <v>213</v>
      </c>
      <c r="G1021" t="s">
        <v>994</v>
      </c>
      <c r="I1021" t="s">
        <v>3518</v>
      </c>
      <c r="J1021" t="s">
        <v>3519</v>
      </c>
      <c r="K1021" s="14">
        <f t="shared" si="48"/>
        <v>2021</v>
      </c>
      <c r="L1021" s="14">
        <f t="shared" si="49"/>
        <v>1</v>
      </c>
      <c r="M1021" s="14">
        <f t="shared" si="50"/>
        <v>1</v>
      </c>
      <c r="N1021" s="14">
        <v>2021</v>
      </c>
    </row>
    <row r="1022" spans="1:14" x14ac:dyDescent="0.3">
      <c r="A1022" t="s">
        <v>1498</v>
      </c>
      <c r="B1022" t="s">
        <v>3546</v>
      </c>
      <c r="C1022" t="s">
        <v>3546</v>
      </c>
      <c r="D1022" t="s">
        <v>3546</v>
      </c>
      <c r="E1022" s="5" t="s">
        <v>1</v>
      </c>
      <c r="F1022" t="s">
        <v>217</v>
      </c>
      <c r="G1022" t="s">
        <v>994</v>
      </c>
      <c r="K1022" s="14" t="str">
        <f t="shared" si="48"/>
        <v>NA</v>
      </c>
      <c r="L1022" s="14" t="str">
        <f t="shared" si="49"/>
        <v>NA</v>
      </c>
      <c r="M1022" s="14" t="str">
        <f t="shared" si="50"/>
        <v>NA</v>
      </c>
      <c r="N1022" s="14">
        <v>2021</v>
      </c>
    </row>
    <row r="1023" spans="1:14" x14ac:dyDescent="0.3">
      <c r="A1023" t="s">
        <v>2649</v>
      </c>
      <c r="B1023" t="s">
        <v>3547</v>
      </c>
      <c r="C1023" t="s">
        <v>3547</v>
      </c>
      <c r="D1023" t="s">
        <v>3547</v>
      </c>
      <c r="E1023" s="5">
        <v>44197</v>
      </c>
      <c r="F1023" t="s">
        <v>212</v>
      </c>
      <c r="G1023" t="s">
        <v>994</v>
      </c>
      <c r="I1023" t="s">
        <v>3518</v>
      </c>
      <c r="J1023" t="s">
        <v>3519</v>
      </c>
      <c r="K1023" s="14">
        <f t="shared" si="48"/>
        <v>2021</v>
      </c>
      <c r="L1023" s="14">
        <f t="shared" si="49"/>
        <v>1</v>
      </c>
      <c r="M1023" s="14">
        <f t="shared" si="50"/>
        <v>1</v>
      </c>
      <c r="N1023" s="14">
        <v>2021</v>
      </c>
    </row>
    <row r="1024" spans="1:14" x14ac:dyDescent="0.3">
      <c r="A1024" t="s">
        <v>2649</v>
      </c>
      <c r="B1024" t="s">
        <v>3547</v>
      </c>
      <c r="C1024" t="s">
        <v>3547</v>
      </c>
      <c r="D1024" t="s">
        <v>3547</v>
      </c>
      <c r="E1024" s="5">
        <v>44197</v>
      </c>
      <c r="F1024" t="s">
        <v>213</v>
      </c>
      <c r="G1024" t="s">
        <v>994</v>
      </c>
      <c r="I1024" t="s">
        <v>3518</v>
      </c>
      <c r="J1024" t="s">
        <v>3519</v>
      </c>
      <c r="K1024" s="14">
        <f t="shared" si="48"/>
        <v>2021</v>
      </c>
      <c r="L1024" s="14">
        <f t="shared" si="49"/>
        <v>1</v>
      </c>
      <c r="M1024" s="14">
        <f t="shared" si="50"/>
        <v>1</v>
      </c>
      <c r="N1024" s="14">
        <v>2021</v>
      </c>
    </row>
    <row r="1025" spans="1:14" x14ac:dyDescent="0.3">
      <c r="A1025" t="s">
        <v>2649</v>
      </c>
      <c r="B1025" t="s">
        <v>3547</v>
      </c>
      <c r="C1025" t="s">
        <v>3547</v>
      </c>
      <c r="D1025" t="s">
        <v>3547</v>
      </c>
      <c r="E1025" s="5" t="s">
        <v>1</v>
      </c>
      <c r="F1025" t="s">
        <v>217</v>
      </c>
      <c r="G1025" t="s">
        <v>994</v>
      </c>
      <c r="K1025" s="14" t="str">
        <f t="shared" si="48"/>
        <v>NA</v>
      </c>
      <c r="L1025" s="14" t="str">
        <f t="shared" si="49"/>
        <v>NA</v>
      </c>
      <c r="M1025" s="14" t="str">
        <f t="shared" si="50"/>
        <v>NA</v>
      </c>
      <c r="N1025" s="14">
        <v>2021</v>
      </c>
    </row>
    <row r="1026" spans="1:14" x14ac:dyDescent="0.3">
      <c r="A1026" t="s">
        <v>2667</v>
      </c>
      <c r="B1026" t="s">
        <v>3548</v>
      </c>
      <c r="C1026" t="s">
        <v>3548</v>
      </c>
      <c r="D1026" t="s">
        <v>3548</v>
      </c>
      <c r="E1026" s="5">
        <v>44197</v>
      </c>
      <c r="F1026" t="s">
        <v>212</v>
      </c>
      <c r="G1026" t="s">
        <v>994</v>
      </c>
      <c r="I1026" t="s">
        <v>3518</v>
      </c>
      <c r="J1026" t="s">
        <v>3519</v>
      </c>
      <c r="K1026" s="14">
        <f t="shared" si="48"/>
        <v>2021</v>
      </c>
      <c r="L1026" s="14">
        <f t="shared" si="49"/>
        <v>1</v>
      </c>
      <c r="M1026" s="14">
        <f t="shared" si="50"/>
        <v>1</v>
      </c>
      <c r="N1026" s="14">
        <v>2021</v>
      </c>
    </row>
    <row r="1027" spans="1:14" x14ac:dyDescent="0.3">
      <c r="A1027" t="s">
        <v>2667</v>
      </c>
      <c r="B1027" t="s">
        <v>3548</v>
      </c>
      <c r="C1027" t="s">
        <v>3548</v>
      </c>
      <c r="D1027" t="s">
        <v>3548</v>
      </c>
      <c r="E1027" s="5">
        <v>44197</v>
      </c>
      <c r="F1027" t="s">
        <v>213</v>
      </c>
      <c r="G1027" t="s">
        <v>994</v>
      </c>
      <c r="I1027" t="s">
        <v>3518</v>
      </c>
      <c r="J1027" t="s">
        <v>3519</v>
      </c>
      <c r="K1027" s="14">
        <f t="shared" si="48"/>
        <v>2021</v>
      </c>
      <c r="L1027" s="14">
        <f t="shared" si="49"/>
        <v>1</v>
      </c>
      <c r="M1027" s="14">
        <f t="shared" si="50"/>
        <v>1</v>
      </c>
      <c r="N1027" s="14">
        <v>2021</v>
      </c>
    </row>
    <row r="1028" spans="1:14" x14ac:dyDescent="0.3">
      <c r="A1028" t="s">
        <v>2667</v>
      </c>
      <c r="B1028" t="s">
        <v>3548</v>
      </c>
      <c r="C1028" t="s">
        <v>3548</v>
      </c>
      <c r="D1028" t="s">
        <v>3548</v>
      </c>
      <c r="E1028" s="5" t="s">
        <v>1</v>
      </c>
      <c r="F1028" t="s">
        <v>217</v>
      </c>
      <c r="G1028" t="s">
        <v>994</v>
      </c>
      <c r="K1028" s="14" t="str">
        <f t="shared" si="48"/>
        <v>NA</v>
      </c>
      <c r="L1028" s="14" t="str">
        <f t="shared" si="49"/>
        <v>NA</v>
      </c>
      <c r="M1028" s="14" t="str">
        <f t="shared" si="50"/>
        <v>NA</v>
      </c>
      <c r="N1028" s="14">
        <v>2021</v>
      </c>
    </row>
    <row r="1029" spans="1:14" x14ac:dyDescent="0.3">
      <c r="A1029" t="s">
        <v>2713</v>
      </c>
      <c r="B1029" t="s">
        <v>3549</v>
      </c>
      <c r="C1029" t="s">
        <v>3549</v>
      </c>
      <c r="D1029" t="s">
        <v>3549</v>
      </c>
      <c r="E1029" s="5">
        <v>44197</v>
      </c>
      <c r="F1029" t="s">
        <v>212</v>
      </c>
      <c r="G1029" t="s">
        <v>994</v>
      </c>
      <c r="I1029" t="s">
        <v>3518</v>
      </c>
      <c r="J1029" t="s">
        <v>3519</v>
      </c>
      <c r="K1029" s="14">
        <f t="shared" si="48"/>
        <v>2021</v>
      </c>
      <c r="L1029" s="14">
        <f t="shared" si="49"/>
        <v>1</v>
      </c>
      <c r="M1029" s="14">
        <f t="shared" si="50"/>
        <v>1</v>
      </c>
      <c r="N1029" s="14">
        <v>2021</v>
      </c>
    </row>
    <row r="1030" spans="1:14" x14ac:dyDescent="0.3">
      <c r="A1030" t="s">
        <v>2713</v>
      </c>
      <c r="B1030" t="s">
        <v>3549</v>
      </c>
      <c r="C1030" t="s">
        <v>3549</v>
      </c>
      <c r="D1030" t="s">
        <v>3549</v>
      </c>
      <c r="E1030" s="5">
        <v>44197</v>
      </c>
      <c r="F1030" t="s">
        <v>213</v>
      </c>
      <c r="G1030" t="s">
        <v>994</v>
      </c>
      <c r="I1030" t="s">
        <v>3518</v>
      </c>
      <c r="J1030" t="s">
        <v>3519</v>
      </c>
      <c r="K1030" s="14">
        <f t="shared" si="48"/>
        <v>2021</v>
      </c>
      <c r="L1030" s="14">
        <f t="shared" si="49"/>
        <v>1</v>
      </c>
      <c r="M1030" s="14">
        <f t="shared" si="50"/>
        <v>1</v>
      </c>
      <c r="N1030" s="14">
        <v>2021</v>
      </c>
    </row>
    <row r="1031" spans="1:14" x14ac:dyDescent="0.3">
      <c r="A1031" t="s">
        <v>2713</v>
      </c>
      <c r="B1031" t="s">
        <v>3549</v>
      </c>
      <c r="C1031" t="s">
        <v>3549</v>
      </c>
      <c r="D1031" t="s">
        <v>3549</v>
      </c>
      <c r="E1031" s="5" t="s">
        <v>1</v>
      </c>
      <c r="F1031" t="s">
        <v>217</v>
      </c>
      <c r="G1031" t="s">
        <v>994</v>
      </c>
      <c r="K1031" s="14" t="str">
        <f t="shared" si="48"/>
        <v>NA</v>
      </c>
      <c r="L1031" s="14" t="str">
        <f t="shared" si="49"/>
        <v>NA</v>
      </c>
      <c r="M1031" s="14" t="str">
        <f t="shared" si="50"/>
        <v>NA</v>
      </c>
      <c r="N1031" s="14">
        <v>2021</v>
      </c>
    </row>
    <row r="1032" spans="1:14" x14ac:dyDescent="0.3">
      <c r="A1032" t="s">
        <v>2735</v>
      </c>
      <c r="B1032" t="s">
        <v>3551</v>
      </c>
      <c r="C1032" t="s">
        <v>3551</v>
      </c>
      <c r="D1032" t="s">
        <v>3551</v>
      </c>
      <c r="E1032" s="5">
        <v>44197</v>
      </c>
      <c r="F1032" t="s">
        <v>212</v>
      </c>
      <c r="G1032" t="s">
        <v>994</v>
      </c>
      <c r="I1032" t="s">
        <v>3518</v>
      </c>
      <c r="J1032" t="s">
        <v>3519</v>
      </c>
      <c r="K1032" s="14">
        <f t="shared" si="48"/>
        <v>2021</v>
      </c>
      <c r="L1032" s="14">
        <f t="shared" si="49"/>
        <v>1</v>
      </c>
      <c r="M1032" s="14">
        <f t="shared" si="50"/>
        <v>1</v>
      </c>
      <c r="N1032" s="14">
        <v>2021</v>
      </c>
    </row>
    <row r="1033" spans="1:14" x14ac:dyDescent="0.3">
      <c r="A1033" t="s">
        <v>2735</v>
      </c>
      <c r="B1033" t="s">
        <v>3551</v>
      </c>
      <c r="C1033" t="s">
        <v>3551</v>
      </c>
      <c r="D1033" t="s">
        <v>3551</v>
      </c>
      <c r="E1033" s="5">
        <v>44197</v>
      </c>
      <c r="F1033" t="s">
        <v>213</v>
      </c>
      <c r="G1033" t="s">
        <v>994</v>
      </c>
      <c r="I1033" t="s">
        <v>3518</v>
      </c>
      <c r="J1033" t="s">
        <v>3519</v>
      </c>
      <c r="K1033" s="14">
        <f t="shared" si="48"/>
        <v>2021</v>
      </c>
      <c r="L1033" s="14">
        <f t="shared" si="49"/>
        <v>1</v>
      </c>
      <c r="M1033" s="14">
        <f t="shared" si="50"/>
        <v>1</v>
      </c>
      <c r="N1033" s="14">
        <v>2021</v>
      </c>
    </row>
    <row r="1034" spans="1:14" x14ac:dyDescent="0.3">
      <c r="A1034" t="s">
        <v>2735</v>
      </c>
      <c r="B1034" t="s">
        <v>3551</v>
      </c>
      <c r="C1034" t="s">
        <v>3551</v>
      </c>
      <c r="D1034" t="s">
        <v>3551</v>
      </c>
      <c r="E1034" s="5" t="s">
        <v>1</v>
      </c>
      <c r="F1034" t="s">
        <v>217</v>
      </c>
      <c r="G1034" t="s">
        <v>994</v>
      </c>
      <c r="K1034" s="14" t="str">
        <f t="shared" si="48"/>
        <v>NA</v>
      </c>
      <c r="L1034" s="14" t="str">
        <f t="shared" si="49"/>
        <v>NA</v>
      </c>
      <c r="M1034" s="14" t="str">
        <f t="shared" si="50"/>
        <v>NA</v>
      </c>
      <c r="N1034" s="14">
        <v>2021</v>
      </c>
    </row>
    <row r="1035" spans="1:14" x14ac:dyDescent="0.3">
      <c r="A1035" t="s">
        <v>2768</v>
      </c>
      <c r="B1035" t="s">
        <v>3552</v>
      </c>
      <c r="C1035" t="s">
        <v>3552</v>
      </c>
      <c r="D1035" t="s">
        <v>3552</v>
      </c>
      <c r="E1035" s="5">
        <v>44197</v>
      </c>
      <c r="F1035" t="s">
        <v>212</v>
      </c>
      <c r="G1035" t="s">
        <v>994</v>
      </c>
      <c r="I1035" t="s">
        <v>3518</v>
      </c>
      <c r="J1035" t="s">
        <v>3519</v>
      </c>
      <c r="K1035" s="14">
        <f t="shared" si="48"/>
        <v>2021</v>
      </c>
      <c r="L1035" s="14">
        <f t="shared" si="49"/>
        <v>1</v>
      </c>
      <c r="M1035" s="14">
        <f t="shared" si="50"/>
        <v>1</v>
      </c>
      <c r="N1035" s="14">
        <v>2021</v>
      </c>
    </row>
    <row r="1036" spans="1:14" x14ac:dyDescent="0.3">
      <c r="A1036" t="s">
        <v>2768</v>
      </c>
      <c r="B1036" t="s">
        <v>3552</v>
      </c>
      <c r="C1036" t="s">
        <v>3552</v>
      </c>
      <c r="D1036" t="s">
        <v>3552</v>
      </c>
      <c r="E1036" s="5">
        <v>44197</v>
      </c>
      <c r="F1036" t="s">
        <v>213</v>
      </c>
      <c r="G1036" t="s">
        <v>994</v>
      </c>
      <c r="I1036" t="s">
        <v>3518</v>
      </c>
      <c r="J1036" t="s">
        <v>3519</v>
      </c>
      <c r="K1036" s="14">
        <f t="shared" si="48"/>
        <v>2021</v>
      </c>
      <c r="L1036" s="14">
        <f t="shared" si="49"/>
        <v>1</v>
      </c>
      <c r="M1036" s="14">
        <f t="shared" si="50"/>
        <v>1</v>
      </c>
      <c r="N1036" s="14">
        <v>2021</v>
      </c>
    </row>
    <row r="1037" spans="1:14" x14ac:dyDescent="0.3">
      <c r="A1037" t="s">
        <v>2768</v>
      </c>
      <c r="B1037" t="s">
        <v>3552</v>
      </c>
      <c r="C1037" t="s">
        <v>3552</v>
      </c>
      <c r="D1037" t="s">
        <v>3552</v>
      </c>
      <c r="E1037" s="5" t="s">
        <v>1</v>
      </c>
      <c r="F1037" t="s">
        <v>217</v>
      </c>
      <c r="G1037" t="s">
        <v>994</v>
      </c>
      <c r="K1037" s="14" t="str">
        <f t="shared" si="48"/>
        <v>NA</v>
      </c>
      <c r="L1037" s="14" t="str">
        <f t="shared" si="49"/>
        <v>NA</v>
      </c>
      <c r="M1037" s="14" t="str">
        <f t="shared" si="50"/>
        <v>NA</v>
      </c>
      <c r="N1037" s="14">
        <v>2021</v>
      </c>
    </row>
    <row r="1038" spans="1:14" x14ac:dyDescent="0.3">
      <c r="A1038" t="s">
        <v>2825</v>
      </c>
      <c r="B1038" t="s">
        <v>3553</v>
      </c>
      <c r="C1038" t="s">
        <v>3553</v>
      </c>
      <c r="D1038" t="s">
        <v>3553</v>
      </c>
      <c r="E1038" s="5">
        <v>44197</v>
      </c>
      <c r="F1038" t="s">
        <v>212</v>
      </c>
      <c r="G1038" t="s">
        <v>994</v>
      </c>
      <c r="I1038" t="s">
        <v>3518</v>
      </c>
      <c r="J1038" t="s">
        <v>3519</v>
      </c>
      <c r="K1038" s="14">
        <f t="shared" si="48"/>
        <v>2021</v>
      </c>
      <c r="L1038" s="14">
        <f t="shared" si="49"/>
        <v>1</v>
      </c>
      <c r="M1038" s="14">
        <f t="shared" si="50"/>
        <v>1</v>
      </c>
      <c r="N1038" s="14">
        <v>2021</v>
      </c>
    </row>
    <row r="1039" spans="1:14" x14ac:dyDescent="0.3">
      <c r="A1039" t="s">
        <v>2825</v>
      </c>
      <c r="B1039" t="s">
        <v>3553</v>
      </c>
      <c r="C1039" t="s">
        <v>3553</v>
      </c>
      <c r="D1039" t="s">
        <v>3553</v>
      </c>
      <c r="E1039" s="5">
        <v>44197</v>
      </c>
      <c r="F1039" t="s">
        <v>213</v>
      </c>
      <c r="G1039" t="s">
        <v>994</v>
      </c>
      <c r="I1039" t="s">
        <v>3518</v>
      </c>
      <c r="J1039" t="s">
        <v>3519</v>
      </c>
      <c r="K1039" s="14">
        <f t="shared" si="48"/>
        <v>2021</v>
      </c>
      <c r="L1039" s="14">
        <f t="shared" si="49"/>
        <v>1</v>
      </c>
      <c r="M1039" s="14">
        <f t="shared" si="50"/>
        <v>1</v>
      </c>
      <c r="N1039" s="14">
        <v>2021</v>
      </c>
    </row>
    <row r="1040" spans="1:14" x14ac:dyDescent="0.3">
      <c r="A1040" t="s">
        <v>2825</v>
      </c>
      <c r="B1040" t="s">
        <v>3553</v>
      </c>
      <c r="C1040" t="s">
        <v>3553</v>
      </c>
      <c r="D1040" t="s">
        <v>3553</v>
      </c>
      <c r="E1040" s="5" t="s">
        <v>1</v>
      </c>
      <c r="F1040" t="s">
        <v>217</v>
      </c>
      <c r="G1040" t="s">
        <v>994</v>
      </c>
      <c r="K1040" s="14" t="str">
        <f t="shared" si="48"/>
        <v>NA</v>
      </c>
      <c r="L1040" s="14" t="str">
        <f t="shared" si="49"/>
        <v>NA</v>
      </c>
      <c r="M1040" s="14" t="str">
        <f t="shared" si="50"/>
        <v>NA</v>
      </c>
      <c r="N1040" s="14">
        <v>2021</v>
      </c>
    </row>
    <row r="1041" spans="1:14" x14ac:dyDescent="0.3">
      <c r="A1041" t="s">
        <v>2831</v>
      </c>
      <c r="B1041" t="s">
        <v>3554</v>
      </c>
      <c r="C1041" t="s">
        <v>3554</v>
      </c>
      <c r="D1041" t="s">
        <v>3554</v>
      </c>
      <c r="E1041" s="5">
        <v>44197</v>
      </c>
      <c r="F1041" t="s">
        <v>212</v>
      </c>
      <c r="G1041" t="s">
        <v>994</v>
      </c>
      <c r="I1041" t="s">
        <v>3518</v>
      </c>
      <c r="J1041" t="s">
        <v>3519</v>
      </c>
      <c r="K1041" s="14">
        <f t="shared" si="48"/>
        <v>2021</v>
      </c>
      <c r="L1041" s="14">
        <f t="shared" si="49"/>
        <v>1</v>
      </c>
      <c r="M1041" s="14">
        <f t="shared" si="50"/>
        <v>1</v>
      </c>
      <c r="N1041" s="14">
        <v>2021</v>
      </c>
    </row>
    <row r="1042" spans="1:14" x14ac:dyDescent="0.3">
      <c r="A1042" t="s">
        <v>2831</v>
      </c>
      <c r="B1042" t="s">
        <v>3554</v>
      </c>
      <c r="C1042" t="s">
        <v>3554</v>
      </c>
      <c r="D1042" t="s">
        <v>3554</v>
      </c>
      <c r="E1042" s="5">
        <v>44197</v>
      </c>
      <c r="F1042" t="s">
        <v>213</v>
      </c>
      <c r="G1042" t="s">
        <v>994</v>
      </c>
      <c r="I1042" t="s">
        <v>3518</v>
      </c>
      <c r="J1042" t="s">
        <v>3519</v>
      </c>
      <c r="K1042" s="14">
        <f t="shared" si="48"/>
        <v>2021</v>
      </c>
      <c r="L1042" s="14">
        <f t="shared" si="49"/>
        <v>1</v>
      </c>
      <c r="M1042" s="14">
        <f t="shared" si="50"/>
        <v>1</v>
      </c>
      <c r="N1042" s="14">
        <v>2021</v>
      </c>
    </row>
    <row r="1043" spans="1:14" x14ac:dyDescent="0.3">
      <c r="A1043" t="s">
        <v>2831</v>
      </c>
      <c r="B1043" t="s">
        <v>3554</v>
      </c>
      <c r="C1043" t="s">
        <v>3554</v>
      </c>
      <c r="D1043" t="s">
        <v>3554</v>
      </c>
      <c r="E1043" s="5" t="s">
        <v>1</v>
      </c>
      <c r="F1043" t="s">
        <v>217</v>
      </c>
      <c r="G1043" t="s">
        <v>994</v>
      </c>
      <c r="K1043" s="14" t="str">
        <f t="shared" si="48"/>
        <v>NA</v>
      </c>
      <c r="L1043" s="14" t="str">
        <f t="shared" si="49"/>
        <v>NA</v>
      </c>
      <c r="M1043" s="14" t="str">
        <f t="shared" si="50"/>
        <v>NA</v>
      </c>
      <c r="N1043" s="14">
        <v>2021</v>
      </c>
    </row>
    <row r="1044" spans="1:14" x14ac:dyDescent="0.3">
      <c r="A1044" t="s">
        <v>2835</v>
      </c>
      <c r="B1044" t="s">
        <v>3557</v>
      </c>
      <c r="C1044" t="s">
        <v>3557</v>
      </c>
      <c r="D1044" t="s">
        <v>3557</v>
      </c>
      <c r="E1044" s="5">
        <v>44197</v>
      </c>
      <c r="F1044" t="s">
        <v>212</v>
      </c>
      <c r="G1044" t="s">
        <v>994</v>
      </c>
      <c r="I1044" t="s">
        <v>3518</v>
      </c>
      <c r="J1044" t="s">
        <v>3519</v>
      </c>
      <c r="K1044" s="14">
        <f t="shared" si="48"/>
        <v>2021</v>
      </c>
      <c r="L1044" s="14">
        <f t="shared" si="49"/>
        <v>1</v>
      </c>
      <c r="M1044" s="14">
        <f t="shared" si="50"/>
        <v>1</v>
      </c>
      <c r="N1044" s="14">
        <v>2021</v>
      </c>
    </row>
    <row r="1045" spans="1:14" x14ac:dyDescent="0.3">
      <c r="A1045" t="s">
        <v>2835</v>
      </c>
      <c r="B1045" t="s">
        <v>3557</v>
      </c>
      <c r="C1045" t="s">
        <v>3557</v>
      </c>
      <c r="D1045" t="s">
        <v>3557</v>
      </c>
      <c r="E1045" s="5">
        <v>44197</v>
      </c>
      <c r="F1045" t="s">
        <v>213</v>
      </c>
      <c r="G1045" t="s">
        <v>994</v>
      </c>
      <c r="I1045" t="s">
        <v>3518</v>
      </c>
      <c r="J1045" t="s">
        <v>3519</v>
      </c>
      <c r="K1045" s="14">
        <f t="shared" si="48"/>
        <v>2021</v>
      </c>
      <c r="L1045" s="14">
        <f t="shared" si="49"/>
        <v>1</v>
      </c>
      <c r="M1045" s="14">
        <f t="shared" si="50"/>
        <v>1</v>
      </c>
      <c r="N1045" s="14">
        <v>2021</v>
      </c>
    </row>
    <row r="1046" spans="1:14" x14ac:dyDescent="0.3">
      <c r="A1046" t="s">
        <v>2835</v>
      </c>
      <c r="B1046" t="s">
        <v>3557</v>
      </c>
      <c r="C1046" t="s">
        <v>3557</v>
      </c>
      <c r="D1046" t="s">
        <v>3557</v>
      </c>
      <c r="E1046" s="5" t="s">
        <v>1</v>
      </c>
      <c r="F1046" t="s">
        <v>217</v>
      </c>
      <c r="G1046" t="s">
        <v>994</v>
      </c>
      <c r="K1046" s="14" t="str">
        <f t="shared" si="48"/>
        <v>NA</v>
      </c>
      <c r="L1046" s="14" t="str">
        <f t="shared" si="49"/>
        <v>NA</v>
      </c>
      <c r="M1046" s="14" t="str">
        <f t="shared" si="50"/>
        <v>NA</v>
      </c>
      <c r="N1046" s="14">
        <v>2021</v>
      </c>
    </row>
    <row r="1047" spans="1:14" x14ac:dyDescent="0.3">
      <c r="A1047" t="s">
        <v>1599</v>
      </c>
      <c r="B1047" t="s">
        <v>3558</v>
      </c>
      <c r="C1047" t="s">
        <v>3558</v>
      </c>
      <c r="D1047" t="s">
        <v>3558</v>
      </c>
      <c r="E1047" s="5">
        <v>44197</v>
      </c>
      <c r="F1047" t="s">
        <v>212</v>
      </c>
      <c r="G1047" t="s">
        <v>994</v>
      </c>
      <c r="I1047" t="s">
        <v>3518</v>
      </c>
      <c r="J1047" t="s">
        <v>3519</v>
      </c>
      <c r="K1047" s="14">
        <f t="shared" si="48"/>
        <v>2021</v>
      </c>
      <c r="L1047" s="14">
        <f t="shared" si="49"/>
        <v>1</v>
      </c>
      <c r="M1047" s="14">
        <f t="shared" si="50"/>
        <v>1</v>
      </c>
      <c r="N1047" s="14">
        <v>2021</v>
      </c>
    </row>
    <row r="1048" spans="1:14" x14ac:dyDescent="0.3">
      <c r="A1048" t="s">
        <v>1599</v>
      </c>
      <c r="B1048" t="s">
        <v>3558</v>
      </c>
      <c r="C1048" t="s">
        <v>3558</v>
      </c>
      <c r="D1048" t="s">
        <v>3558</v>
      </c>
      <c r="E1048" s="5">
        <v>44197</v>
      </c>
      <c r="F1048" t="s">
        <v>213</v>
      </c>
      <c r="G1048" t="s">
        <v>994</v>
      </c>
      <c r="I1048" t="s">
        <v>3518</v>
      </c>
      <c r="J1048" t="s">
        <v>3519</v>
      </c>
      <c r="K1048" s="14">
        <f t="shared" si="48"/>
        <v>2021</v>
      </c>
      <c r="L1048" s="14">
        <f t="shared" si="49"/>
        <v>1</v>
      </c>
      <c r="M1048" s="14">
        <f t="shared" si="50"/>
        <v>1</v>
      </c>
      <c r="N1048" s="14">
        <v>2021</v>
      </c>
    </row>
    <row r="1049" spans="1:14" x14ac:dyDescent="0.3">
      <c r="A1049" t="s">
        <v>1599</v>
      </c>
      <c r="B1049" t="s">
        <v>3558</v>
      </c>
      <c r="C1049" t="s">
        <v>3558</v>
      </c>
      <c r="D1049" t="s">
        <v>3558</v>
      </c>
      <c r="E1049" s="5" t="s">
        <v>1</v>
      </c>
      <c r="F1049" t="s">
        <v>217</v>
      </c>
      <c r="G1049" t="s">
        <v>994</v>
      </c>
      <c r="K1049" s="14" t="str">
        <f t="shared" si="48"/>
        <v>NA</v>
      </c>
      <c r="L1049" s="14" t="str">
        <f t="shared" si="49"/>
        <v>NA</v>
      </c>
      <c r="M1049" s="14" t="str">
        <f t="shared" si="50"/>
        <v>NA</v>
      </c>
      <c r="N1049" s="14">
        <v>2021</v>
      </c>
    </row>
    <row r="1050" spans="1:14" x14ac:dyDescent="0.3">
      <c r="A1050" t="s">
        <v>1727</v>
      </c>
      <c r="B1050" t="s">
        <v>3559</v>
      </c>
      <c r="C1050" t="s">
        <v>3559</v>
      </c>
      <c r="D1050" t="s">
        <v>3559</v>
      </c>
      <c r="E1050" s="5">
        <v>43378</v>
      </c>
      <c r="F1050" t="s">
        <v>212</v>
      </c>
      <c r="G1050" t="s">
        <v>994</v>
      </c>
      <c r="I1050" t="s">
        <v>3560</v>
      </c>
      <c r="K1050" s="14">
        <f t="shared" si="48"/>
        <v>2018</v>
      </c>
      <c r="L1050" s="14">
        <f t="shared" si="49"/>
        <v>10</v>
      </c>
      <c r="M1050" s="14">
        <f t="shared" si="50"/>
        <v>5</v>
      </c>
      <c r="N1050" s="14">
        <v>2021</v>
      </c>
    </row>
    <row r="1051" spans="1:14" x14ac:dyDescent="0.3">
      <c r="A1051" t="s">
        <v>1727</v>
      </c>
      <c r="B1051" t="s">
        <v>3559</v>
      </c>
      <c r="C1051" t="s">
        <v>3559</v>
      </c>
      <c r="D1051" t="s">
        <v>560</v>
      </c>
      <c r="E1051" s="5">
        <v>44197</v>
      </c>
      <c r="F1051" t="s">
        <v>561</v>
      </c>
      <c r="G1051" t="s">
        <v>994</v>
      </c>
      <c r="I1051" t="s">
        <v>3346</v>
      </c>
      <c r="J1051" t="s">
        <v>3561</v>
      </c>
      <c r="K1051" s="14">
        <f t="shared" si="48"/>
        <v>2021</v>
      </c>
      <c r="L1051" s="14">
        <f t="shared" si="49"/>
        <v>1</v>
      </c>
      <c r="M1051" s="14">
        <f t="shared" si="50"/>
        <v>1</v>
      </c>
      <c r="N1051" s="14">
        <v>2021</v>
      </c>
    </row>
    <row r="1052" spans="1:14" x14ac:dyDescent="0.3">
      <c r="A1052" t="s">
        <v>1727</v>
      </c>
      <c r="B1052" t="s">
        <v>3559</v>
      </c>
      <c r="C1052" t="s">
        <v>3559</v>
      </c>
      <c r="D1052" t="s">
        <v>3559</v>
      </c>
      <c r="E1052" s="5" t="s">
        <v>1</v>
      </c>
      <c r="F1052" t="s">
        <v>217</v>
      </c>
      <c r="G1052" t="s">
        <v>994</v>
      </c>
      <c r="K1052" s="14" t="str">
        <f t="shared" si="48"/>
        <v>NA</v>
      </c>
      <c r="L1052" s="14" t="str">
        <f t="shared" si="49"/>
        <v>NA</v>
      </c>
      <c r="M1052" s="14" t="str">
        <f t="shared" si="50"/>
        <v>NA</v>
      </c>
      <c r="N1052" s="14">
        <v>2021</v>
      </c>
    </row>
    <row r="1053" spans="1:14" x14ac:dyDescent="0.3">
      <c r="A1053" t="s">
        <v>1731</v>
      </c>
      <c r="B1053" t="s">
        <v>3562</v>
      </c>
      <c r="C1053" t="s">
        <v>3562</v>
      </c>
      <c r="D1053" t="s">
        <v>3562</v>
      </c>
      <c r="E1053" s="5">
        <v>44197</v>
      </c>
      <c r="F1053" t="s">
        <v>212</v>
      </c>
      <c r="G1053" t="s">
        <v>994</v>
      </c>
      <c r="I1053" t="s">
        <v>3563</v>
      </c>
      <c r="K1053" s="14">
        <f t="shared" si="48"/>
        <v>2021</v>
      </c>
      <c r="L1053" s="14">
        <f t="shared" si="49"/>
        <v>1</v>
      </c>
      <c r="M1053" s="14">
        <f t="shared" si="50"/>
        <v>1</v>
      </c>
      <c r="N1053" s="14">
        <v>2021</v>
      </c>
    </row>
    <row r="1054" spans="1:14" x14ac:dyDescent="0.3">
      <c r="A1054" t="s">
        <v>1731</v>
      </c>
      <c r="B1054" t="s">
        <v>3562</v>
      </c>
      <c r="C1054" t="s">
        <v>3562</v>
      </c>
      <c r="D1054" t="s">
        <v>3562</v>
      </c>
      <c r="E1054" s="5">
        <v>44197</v>
      </c>
      <c r="F1054" t="s">
        <v>213</v>
      </c>
      <c r="G1054" t="s">
        <v>994</v>
      </c>
      <c r="I1054" t="s">
        <v>3563</v>
      </c>
      <c r="K1054" s="14">
        <f t="shared" si="48"/>
        <v>2021</v>
      </c>
      <c r="L1054" s="14">
        <f t="shared" si="49"/>
        <v>1</v>
      </c>
      <c r="M1054" s="14">
        <f t="shared" si="50"/>
        <v>1</v>
      </c>
      <c r="N1054" s="14">
        <v>2021</v>
      </c>
    </row>
    <row r="1055" spans="1:14" x14ac:dyDescent="0.3">
      <c r="A1055" t="s">
        <v>1731</v>
      </c>
      <c r="B1055" t="s">
        <v>3562</v>
      </c>
      <c r="C1055" t="s">
        <v>3562</v>
      </c>
      <c r="D1055" t="s">
        <v>3562</v>
      </c>
      <c r="E1055" s="5">
        <v>44197</v>
      </c>
      <c r="F1055" t="s">
        <v>217</v>
      </c>
      <c r="G1055" t="s">
        <v>994</v>
      </c>
      <c r="K1055" s="14">
        <f t="shared" si="48"/>
        <v>2021</v>
      </c>
      <c r="L1055" s="14">
        <f t="shared" si="49"/>
        <v>1</v>
      </c>
      <c r="M1055" s="14">
        <f t="shared" si="50"/>
        <v>1</v>
      </c>
      <c r="N1055" s="14">
        <v>2021</v>
      </c>
    </row>
    <row r="1056" spans="1:14" x14ac:dyDescent="0.3">
      <c r="A1056" t="s">
        <v>1738</v>
      </c>
      <c r="B1056" t="s">
        <v>3565</v>
      </c>
      <c r="C1056" t="s">
        <v>3565</v>
      </c>
      <c r="D1056" t="s">
        <v>3565</v>
      </c>
      <c r="E1056" s="5">
        <v>43831</v>
      </c>
      <c r="F1056" t="s">
        <v>212</v>
      </c>
      <c r="G1056" t="s">
        <v>994</v>
      </c>
      <c r="I1056" t="s">
        <v>3567</v>
      </c>
      <c r="J1056" t="s">
        <v>3566</v>
      </c>
      <c r="K1056" s="14">
        <f t="shared" si="48"/>
        <v>2020</v>
      </c>
      <c r="L1056" s="14">
        <f t="shared" si="49"/>
        <v>1</v>
      </c>
      <c r="M1056" s="14">
        <f t="shared" si="50"/>
        <v>1</v>
      </c>
      <c r="N1056" s="14">
        <v>2021</v>
      </c>
    </row>
    <row r="1057" spans="1:14" x14ac:dyDescent="0.3">
      <c r="A1057" t="s">
        <v>1738</v>
      </c>
      <c r="B1057" t="s">
        <v>3565</v>
      </c>
      <c r="C1057" t="s">
        <v>3565</v>
      </c>
      <c r="D1057" t="s">
        <v>3565</v>
      </c>
      <c r="E1057" s="5">
        <v>43831</v>
      </c>
      <c r="F1057" t="s">
        <v>213</v>
      </c>
      <c r="G1057" t="s">
        <v>994</v>
      </c>
      <c r="I1057" t="s">
        <v>3567</v>
      </c>
      <c r="J1057" t="s">
        <v>3566</v>
      </c>
      <c r="K1057" s="14">
        <f t="shared" si="48"/>
        <v>2020</v>
      </c>
      <c r="L1057" s="14">
        <f t="shared" si="49"/>
        <v>1</v>
      </c>
      <c r="M1057" s="14">
        <f t="shared" si="50"/>
        <v>1</v>
      </c>
      <c r="N1057" s="14">
        <v>2021</v>
      </c>
    </row>
    <row r="1058" spans="1:14" x14ac:dyDescent="0.3">
      <c r="A1058" t="s">
        <v>1738</v>
      </c>
      <c r="B1058" t="s">
        <v>3565</v>
      </c>
      <c r="C1058" t="s">
        <v>3565</v>
      </c>
      <c r="D1058" t="s">
        <v>3565</v>
      </c>
      <c r="E1058" s="5" t="s">
        <v>1</v>
      </c>
      <c r="F1058" t="s">
        <v>217</v>
      </c>
      <c r="G1058" t="s">
        <v>994</v>
      </c>
      <c r="J1058" t="s">
        <v>3566</v>
      </c>
      <c r="K1058" s="14" t="str">
        <f t="shared" si="48"/>
        <v>NA</v>
      </c>
      <c r="L1058" s="14" t="str">
        <f t="shared" si="49"/>
        <v>NA</v>
      </c>
      <c r="M1058" s="14" t="str">
        <f t="shared" si="50"/>
        <v>NA</v>
      </c>
      <c r="N1058" s="14">
        <v>2021</v>
      </c>
    </row>
    <row r="1059" spans="1:14" x14ac:dyDescent="0.3">
      <c r="A1059" t="s">
        <v>1740</v>
      </c>
      <c r="B1059" t="s">
        <v>3568</v>
      </c>
      <c r="C1059" t="s">
        <v>3568</v>
      </c>
      <c r="D1059" t="s">
        <v>3568</v>
      </c>
      <c r="E1059" s="5">
        <v>43982</v>
      </c>
      <c r="F1059" t="s">
        <v>212</v>
      </c>
      <c r="G1059" t="s">
        <v>994</v>
      </c>
      <c r="I1059" t="s">
        <v>3569</v>
      </c>
      <c r="K1059" s="14">
        <f t="shared" si="48"/>
        <v>2020</v>
      </c>
      <c r="L1059" s="14">
        <f t="shared" si="49"/>
        <v>5</v>
      </c>
      <c r="M1059" s="14">
        <f t="shared" si="50"/>
        <v>31</v>
      </c>
      <c r="N1059" s="14">
        <v>2021</v>
      </c>
    </row>
    <row r="1060" spans="1:14" x14ac:dyDescent="0.3">
      <c r="A1060" t="s">
        <v>1740</v>
      </c>
      <c r="B1060" t="s">
        <v>3568</v>
      </c>
      <c r="C1060" t="s">
        <v>3568</v>
      </c>
      <c r="D1060" t="s">
        <v>3568</v>
      </c>
      <c r="E1060" s="5">
        <v>43982</v>
      </c>
      <c r="F1060" t="s">
        <v>213</v>
      </c>
      <c r="G1060" t="s">
        <v>994</v>
      </c>
      <c r="I1060" t="s">
        <v>3569</v>
      </c>
      <c r="K1060" s="14">
        <f t="shared" si="48"/>
        <v>2020</v>
      </c>
      <c r="L1060" s="14">
        <f t="shared" si="49"/>
        <v>5</v>
      </c>
      <c r="M1060" s="14">
        <f t="shared" si="50"/>
        <v>31</v>
      </c>
      <c r="N1060" s="14">
        <v>2021</v>
      </c>
    </row>
    <row r="1061" spans="1:14" x14ac:dyDescent="0.3">
      <c r="A1061" t="s">
        <v>1740</v>
      </c>
      <c r="B1061" t="s">
        <v>3568</v>
      </c>
      <c r="C1061" t="s">
        <v>3568</v>
      </c>
      <c r="D1061" t="s">
        <v>3568</v>
      </c>
      <c r="E1061" s="5" t="s">
        <v>1</v>
      </c>
      <c r="F1061" t="s">
        <v>217</v>
      </c>
      <c r="G1061" t="s">
        <v>994</v>
      </c>
      <c r="K1061" s="14" t="str">
        <f t="shared" si="48"/>
        <v>NA</v>
      </c>
      <c r="L1061" s="14" t="str">
        <f t="shared" si="49"/>
        <v>NA</v>
      </c>
      <c r="M1061" s="14" t="str">
        <f t="shared" si="50"/>
        <v>NA</v>
      </c>
      <c r="N1061" s="14">
        <v>2021</v>
      </c>
    </row>
    <row r="1062" spans="1:14" x14ac:dyDescent="0.3">
      <c r="A1062" t="s">
        <v>1141</v>
      </c>
      <c r="B1062" t="s">
        <v>3571</v>
      </c>
      <c r="C1062" t="s">
        <v>3571</v>
      </c>
      <c r="D1062" t="s">
        <v>3571</v>
      </c>
      <c r="E1062" s="5">
        <v>42948</v>
      </c>
      <c r="F1062" t="s">
        <v>212</v>
      </c>
      <c r="G1062" t="s">
        <v>994</v>
      </c>
      <c r="I1062" t="s">
        <v>3573</v>
      </c>
      <c r="J1062" t="s">
        <v>3572</v>
      </c>
      <c r="K1062" s="14">
        <f t="shared" si="48"/>
        <v>2017</v>
      </c>
      <c r="L1062" s="14">
        <f t="shared" si="49"/>
        <v>8</v>
      </c>
      <c r="M1062" s="14">
        <f t="shared" si="50"/>
        <v>1</v>
      </c>
      <c r="N1062" s="14">
        <v>2021</v>
      </c>
    </row>
    <row r="1063" spans="1:14" x14ac:dyDescent="0.3">
      <c r="A1063" t="s">
        <v>1141</v>
      </c>
      <c r="B1063" t="s">
        <v>3571</v>
      </c>
      <c r="C1063" t="s">
        <v>3571</v>
      </c>
      <c r="D1063" t="s">
        <v>3571</v>
      </c>
      <c r="E1063" s="5">
        <v>44197</v>
      </c>
      <c r="F1063" t="s">
        <v>213</v>
      </c>
      <c r="G1063" t="s">
        <v>994</v>
      </c>
      <c r="I1063" t="s">
        <v>3575</v>
      </c>
      <c r="J1063" t="s">
        <v>3574</v>
      </c>
      <c r="K1063" s="14">
        <f t="shared" si="48"/>
        <v>2021</v>
      </c>
      <c r="L1063" s="14">
        <f t="shared" si="49"/>
        <v>1</v>
      </c>
      <c r="M1063" s="14">
        <f t="shared" si="50"/>
        <v>1</v>
      </c>
      <c r="N1063" s="14">
        <v>2021</v>
      </c>
    </row>
    <row r="1064" spans="1:14" x14ac:dyDescent="0.3">
      <c r="A1064" t="s">
        <v>1141</v>
      </c>
      <c r="B1064" t="s">
        <v>3571</v>
      </c>
      <c r="C1064" t="s">
        <v>3571</v>
      </c>
      <c r="D1064" t="s">
        <v>3571</v>
      </c>
      <c r="E1064" s="5" t="s">
        <v>1</v>
      </c>
      <c r="F1064" t="s">
        <v>217</v>
      </c>
      <c r="G1064" t="s">
        <v>994</v>
      </c>
      <c r="K1064" s="14" t="str">
        <f t="shared" si="48"/>
        <v>NA</v>
      </c>
      <c r="L1064" s="14" t="str">
        <f t="shared" si="49"/>
        <v>NA</v>
      </c>
      <c r="M1064" s="14" t="str">
        <f t="shared" si="50"/>
        <v>NA</v>
      </c>
      <c r="N1064" s="14">
        <v>2021</v>
      </c>
    </row>
    <row r="1065" spans="1:14" x14ac:dyDescent="0.3">
      <c r="A1065" t="s">
        <v>1143</v>
      </c>
      <c r="B1065" t="s">
        <v>3581</v>
      </c>
      <c r="C1065" t="s">
        <v>3584</v>
      </c>
      <c r="D1065" t="s">
        <v>3581</v>
      </c>
      <c r="E1065" s="5">
        <v>42674</v>
      </c>
      <c r="F1065" t="s">
        <v>212</v>
      </c>
      <c r="G1065" t="s">
        <v>994</v>
      </c>
      <c r="I1065" t="s">
        <v>3582</v>
      </c>
      <c r="K1065" s="14">
        <f t="shared" si="48"/>
        <v>2016</v>
      </c>
      <c r="L1065" s="14">
        <f t="shared" si="49"/>
        <v>10</v>
      </c>
      <c r="M1065" s="14">
        <f t="shared" si="50"/>
        <v>31</v>
      </c>
      <c r="N1065" s="14">
        <v>2021</v>
      </c>
    </row>
    <row r="1066" spans="1:14" x14ac:dyDescent="0.3">
      <c r="A1066" t="s">
        <v>1143</v>
      </c>
      <c r="B1066" t="s">
        <v>3581</v>
      </c>
      <c r="C1066" t="s">
        <v>3584</v>
      </c>
      <c r="D1066" t="s">
        <v>3581</v>
      </c>
      <c r="E1066" s="5">
        <v>42674</v>
      </c>
      <c r="F1066" t="s">
        <v>213</v>
      </c>
      <c r="G1066" t="s">
        <v>994</v>
      </c>
      <c r="I1066" t="s">
        <v>3582</v>
      </c>
      <c r="K1066" s="14">
        <f t="shared" si="48"/>
        <v>2016</v>
      </c>
      <c r="L1066" s="14">
        <f t="shared" si="49"/>
        <v>10</v>
      </c>
      <c r="M1066" s="14">
        <f t="shared" si="50"/>
        <v>31</v>
      </c>
      <c r="N1066" s="14">
        <v>2021</v>
      </c>
    </row>
    <row r="1067" spans="1:14" x14ac:dyDescent="0.3">
      <c r="A1067" t="s">
        <v>1143</v>
      </c>
      <c r="B1067" t="s">
        <v>3581</v>
      </c>
      <c r="C1067" t="s">
        <v>3584</v>
      </c>
      <c r="D1067" t="s">
        <v>3584</v>
      </c>
      <c r="E1067" s="5">
        <v>42674</v>
      </c>
      <c r="F1067" t="s">
        <v>217</v>
      </c>
      <c r="G1067" t="s">
        <v>994</v>
      </c>
      <c r="I1067" t="s">
        <v>3582</v>
      </c>
      <c r="K1067" s="14">
        <f t="shared" si="48"/>
        <v>2016</v>
      </c>
      <c r="L1067" s="14">
        <f t="shared" si="49"/>
        <v>10</v>
      </c>
      <c r="M1067" s="14">
        <f t="shared" si="50"/>
        <v>31</v>
      </c>
      <c r="N1067" s="14">
        <v>2021</v>
      </c>
    </row>
    <row r="1068" spans="1:14" x14ac:dyDescent="0.3">
      <c r="A1068" t="s">
        <v>1146</v>
      </c>
      <c r="B1068" t="s">
        <v>3585</v>
      </c>
      <c r="C1068" t="s">
        <v>3585</v>
      </c>
      <c r="D1068" t="s">
        <v>3585</v>
      </c>
      <c r="E1068" s="5">
        <v>37834</v>
      </c>
      <c r="F1068" t="s">
        <v>212</v>
      </c>
      <c r="G1068" t="s">
        <v>994</v>
      </c>
      <c r="I1068" t="s">
        <v>3586</v>
      </c>
      <c r="J1068" t="s">
        <v>3587</v>
      </c>
      <c r="K1068" s="14">
        <f t="shared" si="48"/>
        <v>2003</v>
      </c>
      <c r="L1068" s="14">
        <f t="shared" si="49"/>
        <v>8</v>
      </c>
      <c r="M1068" s="14">
        <f t="shared" si="50"/>
        <v>1</v>
      </c>
      <c r="N1068" s="14">
        <v>2021</v>
      </c>
    </row>
    <row r="1069" spans="1:14" x14ac:dyDescent="0.3">
      <c r="A1069" t="s">
        <v>1146</v>
      </c>
      <c r="B1069" t="s">
        <v>3585</v>
      </c>
      <c r="C1069" t="s">
        <v>3585</v>
      </c>
      <c r="D1069" t="s">
        <v>560</v>
      </c>
      <c r="E1069" s="5">
        <v>44197</v>
      </c>
      <c r="F1069" t="s">
        <v>561</v>
      </c>
      <c r="G1069" t="s">
        <v>994</v>
      </c>
      <c r="J1069" t="s">
        <v>3588</v>
      </c>
      <c r="K1069" s="14">
        <f t="shared" si="48"/>
        <v>2021</v>
      </c>
      <c r="L1069" s="14">
        <f t="shared" si="49"/>
        <v>1</v>
      </c>
      <c r="M1069" s="14">
        <f t="shared" si="50"/>
        <v>1</v>
      </c>
      <c r="N1069" s="14">
        <v>2021</v>
      </c>
    </row>
    <row r="1070" spans="1:14" x14ac:dyDescent="0.3">
      <c r="A1070" t="s">
        <v>1146</v>
      </c>
      <c r="B1070" t="s">
        <v>3585</v>
      </c>
      <c r="C1070" t="s">
        <v>3585</v>
      </c>
      <c r="D1070" t="s">
        <v>3585</v>
      </c>
      <c r="E1070" s="5" t="s">
        <v>1</v>
      </c>
      <c r="F1070" t="s">
        <v>217</v>
      </c>
      <c r="G1070" t="s">
        <v>994</v>
      </c>
      <c r="K1070" s="14" t="str">
        <f t="shared" si="48"/>
        <v>NA</v>
      </c>
      <c r="L1070" s="14" t="str">
        <f t="shared" si="49"/>
        <v>NA</v>
      </c>
      <c r="M1070" s="14" t="str">
        <f t="shared" si="50"/>
        <v>NA</v>
      </c>
      <c r="N1070" s="14">
        <v>2021</v>
      </c>
    </row>
    <row r="1071" spans="1:14" x14ac:dyDescent="0.3">
      <c r="A1071" t="s">
        <v>1149</v>
      </c>
      <c r="B1071" t="s">
        <v>3589</v>
      </c>
      <c r="C1071" t="s">
        <v>3589</v>
      </c>
      <c r="D1071" t="s">
        <v>3589</v>
      </c>
      <c r="E1071" s="5">
        <v>44197</v>
      </c>
      <c r="F1071" t="s">
        <v>212</v>
      </c>
      <c r="G1071" t="s">
        <v>994</v>
      </c>
      <c r="I1071" t="s">
        <v>3590</v>
      </c>
      <c r="K1071" s="14">
        <f t="shared" si="48"/>
        <v>2021</v>
      </c>
      <c r="L1071" s="14">
        <f t="shared" si="49"/>
        <v>1</v>
      </c>
      <c r="M1071" s="14">
        <f t="shared" si="50"/>
        <v>1</v>
      </c>
      <c r="N1071" s="14">
        <v>2021</v>
      </c>
    </row>
    <row r="1072" spans="1:14" x14ac:dyDescent="0.3">
      <c r="A1072" t="s">
        <v>1149</v>
      </c>
      <c r="B1072" t="s">
        <v>3589</v>
      </c>
      <c r="C1072" t="s">
        <v>3589</v>
      </c>
      <c r="D1072" t="s">
        <v>3595</v>
      </c>
      <c r="E1072" s="5" t="s">
        <v>1</v>
      </c>
      <c r="F1072" t="s">
        <v>213</v>
      </c>
      <c r="G1072" t="s">
        <v>994</v>
      </c>
      <c r="I1072" t="s">
        <v>3346</v>
      </c>
      <c r="J1072" t="s">
        <v>3591</v>
      </c>
      <c r="K1072" s="14" t="str">
        <f t="shared" si="48"/>
        <v>NA</v>
      </c>
      <c r="L1072" s="14" t="str">
        <f t="shared" si="49"/>
        <v>NA</v>
      </c>
      <c r="M1072" s="14" t="str">
        <f t="shared" si="50"/>
        <v>NA</v>
      </c>
      <c r="N1072" s="14">
        <v>2021</v>
      </c>
    </row>
    <row r="1073" spans="1:14" x14ac:dyDescent="0.3">
      <c r="A1073" t="s">
        <v>1149</v>
      </c>
      <c r="B1073" t="s">
        <v>3589</v>
      </c>
      <c r="C1073" t="s">
        <v>3589</v>
      </c>
      <c r="D1073" t="s">
        <v>3589</v>
      </c>
      <c r="E1073" s="5" t="s">
        <v>1</v>
      </c>
      <c r="F1073" t="s">
        <v>217</v>
      </c>
      <c r="G1073" t="s">
        <v>994</v>
      </c>
      <c r="K1073" s="14" t="str">
        <f t="shared" si="48"/>
        <v>NA</v>
      </c>
      <c r="L1073" s="14" t="str">
        <f t="shared" si="49"/>
        <v>NA</v>
      </c>
      <c r="M1073" s="14" t="str">
        <f t="shared" si="50"/>
        <v>NA</v>
      </c>
      <c r="N1073" s="14">
        <v>2021</v>
      </c>
    </row>
    <row r="1074" spans="1:14" x14ac:dyDescent="0.3">
      <c r="A1074" t="s">
        <v>1152</v>
      </c>
      <c r="B1074" t="s">
        <v>3592</v>
      </c>
      <c r="C1074" t="s">
        <v>3592</v>
      </c>
      <c r="D1074" t="s">
        <v>3592</v>
      </c>
      <c r="E1074" s="5">
        <v>44197</v>
      </c>
      <c r="F1074" t="s">
        <v>212</v>
      </c>
      <c r="G1074" t="s">
        <v>994</v>
      </c>
      <c r="I1074" t="s">
        <v>3593</v>
      </c>
      <c r="K1074" s="14">
        <f t="shared" si="48"/>
        <v>2021</v>
      </c>
      <c r="L1074" s="14">
        <f t="shared" si="49"/>
        <v>1</v>
      </c>
      <c r="M1074" s="14">
        <f t="shared" si="50"/>
        <v>1</v>
      </c>
      <c r="N1074" s="14">
        <v>2021</v>
      </c>
    </row>
    <row r="1075" spans="1:14" x14ac:dyDescent="0.3">
      <c r="A1075" t="s">
        <v>1152</v>
      </c>
      <c r="B1075" t="s">
        <v>3592</v>
      </c>
      <c r="C1075" t="s">
        <v>3592</v>
      </c>
      <c r="D1075" t="s">
        <v>560</v>
      </c>
      <c r="E1075" s="5">
        <v>44197</v>
      </c>
      <c r="F1075" t="s">
        <v>561</v>
      </c>
      <c r="G1075" t="s">
        <v>994</v>
      </c>
      <c r="J1075" t="s">
        <v>3594</v>
      </c>
      <c r="K1075" s="14">
        <f t="shared" si="48"/>
        <v>2021</v>
      </c>
      <c r="L1075" s="14">
        <f t="shared" si="49"/>
        <v>1</v>
      </c>
      <c r="M1075" s="14">
        <f t="shared" si="50"/>
        <v>1</v>
      </c>
      <c r="N1075" s="14">
        <v>2021</v>
      </c>
    </row>
    <row r="1076" spans="1:14" x14ac:dyDescent="0.3">
      <c r="A1076" t="s">
        <v>1152</v>
      </c>
      <c r="B1076" t="s">
        <v>3592</v>
      </c>
      <c r="C1076" t="s">
        <v>3592</v>
      </c>
      <c r="D1076" t="s">
        <v>3592</v>
      </c>
      <c r="E1076" s="5" t="s">
        <v>1</v>
      </c>
      <c r="F1076" t="s">
        <v>217</v>
      </c>
      <c r="G1076" t="s">
        <v>994</v>
      </c>
      <c r="K1076" s="14" t="str">
        <f t="shared" si="48"/>
        <v>NA</v>
      </c>
      <c r="L1076" s="14" t="str">
        <f t="shared" si="49"/>
        <v>NA</v>
      </c>
      <c r="M1076" s="14" t="str">
        <f t="shared" si="50"/>
        <v>NA</v>
      </c>
      <c r="N1076" s="14">
        <v>2021</v>
      </c>
    </row>
    <row r="1077" spans="1:14" x14ac:dyDescent="0.3">
      <c r="A1077" t="s">
        <v>1154</v>
      </c>
      <c r="B1077" t="s">
        <v>3596</v>
      </c>
      <c r="C1077" t="s">
        <v>3596</v>
      </c>
      <c r="D1077" t="s">
        <v>3596</v>
      </c>
      <c r="E1077" s="5">
        <v>43952</v>
      </c>
      <c r="F1077" t="s">
        <v>212</v>
      </c>
      <c r="G1077" t="s">
        <v>994</v>
      </c>
      <c r="I1077" t="s">
        <v>3597</v>
      </c>
      <c r="K1077" s="14">
        <f t="shared" si="48"/>
        <v>2020</v>
      </c>
      <c r="L1077" s="14">
        <f t="shared" si="49"/>
        <v>5</v>
      </c>
      <c r="M1077" s="14">
        <f t="shared" si="50"/>
        <v>1</v>
      </c>
      <c r="N1077" s="14">
        <v>2021</v>
      </c>
    </row>
    <row r="1078" spans="1:14" x14ac:dyDescent="0.3">
      <c r="A1078" t="s">
        <v>1154</v>
      </c>
      <c r="B1078" t="s">
        <v>3596</v>
      </c>
      <c r="C1078" t="s">
        <v>3596</v>
      </c>
      <c r="D1078" t="s">
        <v>3598</v>
      </c>
      <c r="E1078" s="5">
        <v>44197</v>
      </c>
      <c r="F1078" t="s">
        <v>213</v>
      </c>
      <c r="G1078" t="s">
        <v>994</v>
      </c>
      <c r="I1078" t="s">
        <v>3599</v>
      </c>
      <c r="J1078" t="s">
        <v>3600</v>
      </c>
      <c r="K1078" s="14">
        <f t="shared" si="48"/>
        <v>2021</v>
      </c>
      <c r="L1078" s="14">
        <f t="shared" si="49"/>
        <v>1</v>
      </c>
      <c r="M1078" s="14">
        <f t="shared" si="50"/>
        <v>1</v>
      </c>
      <c r="N1078" s="14">
        <v>2021</v>
      </c>
    </row>
    <row r="1079" spans="1:14" x14ac:dyDescent="0.3">
      <c r="A1079" t="s">
        <v>1154</v>
      </c>
      <c r="B1079" t="s">
        <v>3596</v>
      </c>
      <c r="C1079" t="s">
        <v>3596</v>
      </c>
      <c r="D1079" t="s">
        <v>3596</v>
      </c>
      <c r="E1079" s="5" t="s">
        <v>1</v>
      </c>
      <c r="F1079" t="s">
        <v>217</v>
      </c>
      <c r="G1079" t="s">
        <v>994</v>
      </c>
      <c r="K1079" s="14" t="str">
        <f t="shared" si="48"/>
        <v>NA</v>
      </c>
      <c r="L1079" s="14" t="str">
        <f t="shared" si="49"/>
        <v>NA</v>
      </c>
      <c r="M1079" s="14" t="str">
        <f t="shared" si="50"/>
        <v>NA</v>
      </c>
      <c r="N1079" s="14">
        <v>2021</v>
      </c>
    </row>
    <row r="1080" spans="1:14" x14ac:dyDescent="0.3">
      <c r="A1080" t="s">
        <v>1157</v>
      </c>
      <c r="B1080" t="s">
        <v>3601</v>
      </c>
      <c r="C1080" t="s">
        <v>3601</v>
      </c>
      <c r="D1080" t="s">
        <v>3601</v>
      </c>
      <c r="E1080" s="5">
        <v>43476</v>
      </c>
      <c r="F1080" t="s">
        <v>212</v>
      </c>
      <c r="G1080" t="s">
        <v>994</v>
      </c>
      <c r="I1080" t="s">
        <v>3602</v>
      </c>
      <c r="K1080" s="14">
        <f t="shared" si="48"/>
        <v>2019</v>
      </c>
      <c r="L1080" s="14">
        <f t="shared" si="49"/>
        <v>1</v>
      </c>
      <c r="M1080" s="14">
        <f t="shared" si="50"/>
        <v>11</v>
      </c>
      <c r="N1080" s="14">
        <v>2021</v>
      </c>
    </row>
    <row r="1081" spans="1:14" x14ac:dyDescent="0.3">
      <c r="A1081" t="s">
        <v>1157</v>
      </c>
      <c r="B1081" t="s">
        <v>3601</v>
      </c>
      <c r="C1081" t="s">
        <v>3601</v>
      </c>
      <c r="D1081" t="s">
        <v>3601</v>
      </c>
      <c r="E1081" s="5">
        <v>43476</v>
      </c>
      <c r="F1081" t="s">
        <v>213</v>
      </c>
      <c r="G1081" t="s">
        <v>994</v>
      </c>
      <c r="I1081" t="s">
        <v>3602</v>
      </c>
      <c r="K1081" s="14">
        <f t="shared" si="48"/>
        <v>2019</v>
      </c>
      <c r="L1081" s="14">
        <f t="shared" si="49"/>
        <v>1</v>
      </c>
      <c r="M1081" s="14">
        <f t="shared" si="50"/>
        <v>11</v>
      </c>
      <c r="N1081" s="14">
        <v>2021</v>
      </c>
    </row>
    <row r="1082" spans="1:14" x14ac:dyDescent="0.3">
      <c r="A1082" t="s">
        <v>1157</v>
      </c>
      <c r="B1082" t="s">
        <v>3601</v>
      </c>
      <c r="C1082" t="s">
        <v>3601</v>
      </c>
      <c r="D1082" t="s">
        <v>3601</v>
      </c>
      <c r="E1082" s="5" t="s">
        <v>1</v>
      </c>
      <c r="F1082" t="s">
        <v>217</v>
      </c>
      <c r="G1082" t="s">
        <v>994</v>
      </c>
      <c r="K1082" s="14" t="str">
        <f t="shared" si="48"/>
        <v>NA</v>
      </c>
      <c r="L1082" s="14" t="str">
        <f t="shared" si="49"/>
        <v>NA</v>
      </c>
      <c r="M1082" s="14" t="str">
        <f t="shared" si="50"/>
        <v>NA</v>
      </c>
      <c r="N1082" s="14">
        <v>2021</v>
      </c>
    </row>
    <row r="1083" spans="1:14" x14ac:dyDescent="0.3">
      <c r="A1083" t="s">
        <v>1160</v>
      </c>
      <c r="B1083" t="s">
        <v>3603</v>
      </c>
      <c r="C1083" t="s">
        <v>3603</v>
      </c>
      <c r="D1083" t="s">
        <v>3603</v>
      </c>
      <c r="E1083" s="5">
        <v>44119</v>
      </c>
      <c r="F1083" t="s">
        <v>212</v>
      </c>
      <c r="G1083" t="s">
        <v>994</v>
      </c>
      <c r="I1083" t="s">
        <v>3604</v>
      </c>
      <c r="K1083" s="14">
        <f t="shared" ref="K1083" si="51">IF($E1083="NA","NA", YEAR($E1083))</f>
        <v>2020</v>
      </c>
      <c r="L1083" s="14">
        <f t="shared" ref="L1083" si="52">IF($E1083="NA","NA", MONTH($E1083))</f>
        <v>10</v>
      </c>
      <c r="M1083" s="14">
        <f t="shared" ref="M1083" si="53">IF($E1083="NA","NA", DAY($E1083))</f>
        <v>15</v>
      </c>
      <c r="N1083" s="14">
        <v>2021</v>
      </c>
    </row>
    <row r="1084" spans="1:14" x14ac:dyDescent="0.3">
      <c r="A1084" t="s">
        <v>1160</v>
      </c>
      <c r="B1084" t="s">
        <v>3603</v>
      </c>
      <c r="C1084" t="s">
        <v>3603</v>
      </c>
      <c r="D1084" t="s">
        <v>560</v>
      </c>
      <c r="E1084" s="5">
        <v>44197</v>
      </c>
      <c r="F1084" t="s">
        <v>561</v>
      </c>
      <c r="G1084" t="s">
        <v>994</v>
      </c>
      <c r="J1084" t="s">
        <v>3396</v>
      </c>
      <c r="K1084" s="14">
        <f t="shared" si="48"/>
        <v>2021</v>
      </c>
      <c r="L1084" s="14">
        <f t="shared" si="49"/>
        <v>1</v>
      </c>
      <c r="M1084" s="14">
        <f t="shared" si="50"/>
        <v>1</v>
      </c>
      <c r="N1084" s="14">
        <v>2021</v>
      </c>
    </row>
    <row r="1085" spans="1:14" x14ac:dyDescent="0.3">
      <c r="A1085" t="s">
        <v>1160</v>
      </c>
      <c r="B1085" t="s">
        <v>3603</v>
      </c>
      <c r="C1085" t="s">
        <v>3603</v>
      </c>
      <c r="D1085" t="s">
        <v>3603</v>
      </c>
      <c r="E1085" s="5" t="s">
        <v>1</v>
      </c>
      <c r="F1085" t="s">
        <v>217</v>
      </c>
      <c r="G1085" t="s">
        <v>994</v>
      </c>
      <c r="K1085" s="14" t="str">
        <f t="shared" ref="K1085:K1146" si="54">IF($E1085="NA","NA", YEAR($E1085))</f>
        <v>NA</v>
      </c>
      <c r="L1085" s="14" t="str">
        <f t="shared" ref="L1085:L1148" si="55">IF($E1085="NA","NA", MONTH($E1085))</f>
        <v>NA</v>
      </c>
      <c r="M1085" s="14" t="str">
        <f t="shared" ref="M1085:M1148" si="56">IF($E1085="NA","NA", DAY($E1085))</f>
        <v>NA</v>
      </c>
      <c r="N1085" s="14">
        <v>2021</v>
      </c>
    </row>
    <row r="1086" spans="1:14" x14ac:dyDescent="0.3">
      <c r="A1086" t="s">
        <v>1162</v>
      </c>
      <c r="B1086" t="s">
        <v>3606</v>
      </c>
      <c r="C1086" t="s">
        <v>3606</v>
      </c>
      <c r="D1086" t="s">
        <v>3606</v>
      </c>
      <c r="E1086" s="5">
        <v>43891</v>
      </c>
      <c r="F1086" t="s">
        <v>212</v>
      </c>
      <c r="G1086" t="s">
        <v>994</v>
      </c>
      <c r="I1086" t="s">
        <v>3608</v>
      </c>
      <c r="K1086" s="14">
        <f t="shared" si="54"/>
        <v>2020</v>
      </c>
      <c r="L1086" s="14">
        <f t="shared" si="55"/>
        <v>3</v>
      </c>
      <c r="M1086" s="14">
        <f t="shared" si="56"/>
        <v>1</v>
      </c>
      <c r="N1086" s="14">
        <v>2021</v>
      </c>
    </row>
    <row r="1087" spans="1:14" x14ac:dyDescent="0.3">
      <c r="A1087" t="s">
        <v>1162</v>
      </c>
      <c r="B1087" t="s">
        <v>3606</v>
      </c>
      <c r="C1087" t="s">
        <v>3606</v>
      </c>
      <c r="D1087" t="s">
        <v>3606</v>
      </c>
      <c r="E1087" s="5">
        <v>43891</v>
      </c>
      <c r="F1087" t="s">
        <v>213</v>
      </c>
      <c r="G1087" t="s">
        <v>994</v>
      </c>
      <c r="I1087" t="s">
        <v>3608</v>
      </c>
      <c r="K1087" s="14">
        <f t="shared" si="54"/>
        <v>2020</v>
      </c>
      <c r="L1087" s="14">
        <f t="shared" si="55"/>
        <v>3</v>
      </c>
      <c r="M1087" s="14">
        <f t="shared" si="56"/>
        <v>1</v>
      </c>
      <c r="N1087" s="14">
        <v>2021</v>
      </c>
    </row>
    <row r="1088" spans="1:14" x14ac:dyDescent="0.3">
      <c r="A1088" t="s">
        <v>1162</v>
      </c>
      <c r="B1088" t="s">
        <v>3606</v>
      </c>
      <c r="C1088" t="s">
        <v>3606</v>
      </c>
      <c r="D1088" t="s">
        <v>3606</v>
      </c>
      <c r="E1088" s="5" t="s">
        <v>1</v>
      </c>
      <c r="F1088" t="s">
        <v>217</v>
      </c>
      <c r="G1088" t="s">
        <v>994</v>
      </c>
      <c r="I1088" t="s">
        <v>3608</v>
      </c>
      <c r="K1088" s="14" t="str">
        <f t="shared" si="54"/>
        <v>NA</v>
      </c>
      <c r="L1088" s="14" t="str">
        <f t="shared" si="55"/>
        <v>NA</v>
      </c>
      <c r="M1088" s="14" t="str">
        <f t="shared" si="56"/>
        <v>NA</v>
      </c>
      <c r="N1088" s="14">
        <v>2021</v>
      </c>
    </row>
    <row r="1089" spans="1:14" x14ac:dyDescent="0.3">
      <c r="A1089" t="s">
        <v>1165</v>
      </c>
      <c r="B1089" t="s">
        <v>3610</v>
      </c>
      <c r="C1089" t="s">
        <v>3610</v>
      </c>
      <c r="D1089" t="s">
        <v>3610</v>
      </c>
      <c r="E1089" s="5">
        <v>42255</v>
      </c>
      <c r="F1089" t="s">
        <v>212</v>
      </c>
      <c r="G1089" t="s">
        <v>994</v>
      </c>
      <c r="I1089" t="s">
        <v>3611</v>
      </c>
      <c r="K1089" s="14">
        <f t="shared" si="54"/>
        <v>2015</v>
      </c>
      <c r="L1089" s="14">
        <f t="shared" si="55"/>
        <v>9</v>
      </c>
      <c r="M1089" s="14">
        <f t="shared" si="56"/>
        <v>8</v>
      </c>
      <c r="N1089" s="14">
        <v>2021</v>
      </c>
    </row>
    <row r="1090" spans="1:14" x14ac:dyDescent="0.3">
      <c r="A1090" t="s">
        <v>1165</v>
      </c>
      <c r="B1090" t="s">
        <v>3610</v>
      </c>
      <c r="C1090" t="s">
        <v>3610</v>
      </c>
      <c r="D1090" t="s">
        <v>3610</v>
      </c>
      <c r="E1090" s="5">
        <v>42255</v>
      </c>
      <c r="F1090" t="s">
        <v>213</v>
      </c>
      <c r="G1090" t="s">
        <v>994</v>
      </c>
      <c r="I1090" t="s">
        <v>3611</v>
      </c>
      <c r="K1090" s="14">
        <f t="shared" si="54"/>
        <v>2015</v>
      </c>
      <c r="L1090" s="14">
        <f t="shared" si="55"/>
        <v>9</v>
      </c>
      <c r="M1090" s="14">
        <f t="shared" si="56"/>
        <v>8</v>
      </c>
      <c r="N1090" s="14">
        <v>2021</v>
      </c>
    </row>
    <row r="1091" spans="1:14" x14ac:dyDescent="0.3">
      <c r="A1091" t="s">
        <v>1165</v>
      </c>
      <c r="B1091" t="s">
        <v>3610</v>
      </c>
      <c r="C1091" t="s">
        <v>3610</v>
      </c>
      <c r="D1091" t="s">
        <v>3610</v>
      </c>
      <c r="E1091" s="5" t="s">
        <v>1</v>
      </c>
      <c r="F1091" t="s">
        <v>217</v>
      </c>
      <c r="G1091" t="s">
        <v>994</v>
      </c>
      <c r="K1091" s="14" t="str">
        <f t="shared" si="54"/>
        <v>NA</v>
      </c>
      <c r="L1091" s="14" t="str">
        <f t="shared" si="55"/>
        <v>NA</v>
      </c>
      <c r="M1091" s="14" t="str">
        <f t="shared" si="56"/>
        <v>NA</v>
      </c>
      <c r="N1091" s="14">
        <v>2021</v>
      </c>
    </row>
    <row r="1092" spans="1:14" x14ac:dyDescent="0.3">
      <c r="A1092" t="s">
        <v>1167</v>
      </c>
      <c r="B1092" t="s">
        <v>3612</v>
      </c>
      <c r="C1092" t="s">
        <v>3612</v>
      </c>
      <c r="D1092" t="s">
        <v>3612</v>
      </c>
      <c r="E1092" s="5">
        <v>44197</v>
      </c>
      <c r="F1092" t="s">
        <v>212</v>
      </c>
      <c r="G1092" t="s">
        <v>994</v>
      </c>
      <c r="I1092" t="s">
        <v>3613</v>
      </c>
      <c r="K1092" s="14">
        <f t="shared" si="54"/>
        <v>2021</v>
      </c>
      <c r="L1092" s="14">
        <f t="shared" si="55"/>
        <v>1</v>
      </c>
      <c r="M1092" s="14">
        <f t="shared" si="56"/>
        <v>1</v>
      </c>
      <c r="N1092" s="14">
        <v>2021</v>
      </c>
    </row>
    <row r="1093" spans="1:14" x14ac:dyDescent="0.3">
      <c r="A1093" t="s">
        <v>1167</v>
      </c>
      <c r="B1093" t="s">
        <v>3612</v>
      </c>
      <c r="C1093" t="s">
        <v>3612</v>
      </c>
      <c r="D1093" t="s">
        <v>560</v>
      </c>
      <c r="E1093" s="5">
        <v>44197</v>
      </c>
      <c r="F1093" t="s">
        <v>561</v>
      </c>
      <c r="G1093" t="s">
        <v>994</v>
      </c>
      <c r="J1093" t="s">
        <v>3396</v>
      </c>
      <c r="K1093" s="14">
        <f t="shared" si="54"/>
        <v>2021</v>
      </c>
      <c r="L1093" s="14">
        <f t="shared" si="55"/>
        <v>1</v>
      </c>
      <c r="M1093" s="14">
        <f t="shared" si="56"/>
        <v>1</v>
      </c>
      <c r="N1093" s="14">
        <v>2021</v>
      </c>
    </row>
    <row r="1094" spans="1:14" x14ac:dyDescent="0.3">
      <c r="A1094" t="s">
        <v>1167</v>
      </c>
      <c r="B1094" t="s">
        <v>3612</v>
      </c>
      <c r="C1094" t="s">
        <v>3612</v>
      </c>
      <c r="D1094" t="s">
        <v>3612</v>
      </c>
      <c r="E1094" s="5" t="s">
        <v>1</v>
      </c>
      <c r="F1094" t="s">
        <v>217</v>
      </c>
      <c r="G1094" t="s">
        <v>994</v>
      </c>
      <c r="K1094" s="14" t="str">
        <f t="shared" si="54"/>
        <v>NA</v>
      </c>
      <c r="L1094" s="14" t="str">
        <f t="shared" si="55"/>
        <v>NA</v>
      </c>
      <c r="M1094" s="14" t="str">
        <f t="shared" si="56"/>
        <v>NA</v>
      </c>
      <c r="N1094" s="14">
        <v>2021</v>
      </c>
    </row>
    <row r="1095" spans="1:14" x14ac:dyDescent="0.3">
      <c r="A1095" t="s">
        <v>1169</v>
      </c>
      <c r="B1095" t="s">
        <v>3614</v>
      </c>
      <c r="C1095" t="s">
        <v>3614</v>
      </c>
      <c r="D1095" t="s">
        <v>3614</v>
      </c>
      <c r="E1095" s="5">
        <v>43754</v>
      </c>
      <c r="F1095" t="s">
        <v>212</v>
      </c>
      <c r="G1095" t="s">
        <v>994</v>
      </c>
      <c r="I1095" t="s">
        <v>3615</v>
      </c>
      <c r="K1095" s="14">
        <f t="shared" si="54"/>
        <v>2019</v>
      </c>
      <c r="L1095" s="14">
        <f t="shared" si="55"/>
        <v>10</v>
      </c>
      <c r="M1095" s="14">
        <f t="shared" si="56"/>
        <v>16</v>
      </c>
      <c r="N1095" s="14">
        <v>2021</v>
      </c>
    </row>
    <row r="1096" spans="1:14" x14ac:dyDescent="0.3">
      <c r="A1096" t="s">
        <v>1169</v>
      </c>
      <c r="B1096" t="s">
        <v>3614</v>
      </c>
      <c r="C1096" t="s">
        <v>3614</v>
      </c>
      <c r="D1096" t="s">
        <v>3614</v>
      </c>
      <c r="E1096" s="5">
        <v>43754</v>
      </c>
      <c r="F1096" t="s">
        <v>213</v>
      </c>
      <c r="G1096" t="s">
        <v>994</v>
      </c>
      <c r="I1096" t="s">
        <v>3615</v>
      </c>
      <c r="K1096" s="14">
        <f t="shared" si="54"/>
        <v>2019</v>
      </c>
      <c r="L1096" s="14">
        <f t="shared" si="55"/>
        <v>10</v>
      </c>
      <c r="M1096" s="14">
        <f t="shared" si="56"/>
        <v>16</v>
      </c>
      <c r="N1096" s="14">
        <v>2021</v>
      </c>
    </row>
    <row r="1097" spans="1:14" x14ac:dyDescent="0.3">
      <c r="A1097" t="s">
        <v>1169</v>
      </c>
      <c r="B1097" t="s">
        <v>3614</v>
      </c>
      <c r="C1097" t="s">
        <v>3614</v>
      </c>
      <c r="D1097" t="s">
        <v>3614</v>
      </c>
      <c r="E1097" s="5">
        <v>43754</v>
      </c>
      <c r="F1097" t="s">
        <v>217</v>
      </c>
      <c r="G1097" t="s">
        <v>994</v>
      </c>
      <c r="I1097" t="s">
        <v>3615</v>
      </c>
      <c r="J1097" t="s">
        <v>3617</v>
      </c>
      <c r="K1097" s="14">
        <f t="shared" si="54"/>
        <v>2019</v>
      </c>
      <c r="L1097" s="14">
        <f t="shared" si="55"/>
        <v>10</v>
      </c>
      <c r="M1097" s="14">
        <f t="shared" si="56"/>
        <v>16</v>
      </c>
      <c r="N1097" s="14">
        <v>2021</v>
      </c>
    </row>
    <row r="1098" spans="1:14" x14ac:dyDescent="0.3">
      <c r="A1098" t="s">
        <v>1172</v>
      </c>
      <c r="B1098" t="s">
        <v>3618</v>
      </c>
      <c r="C1098" t="s">
        <v>3618</v>
      </c>
      <c r="D1098" t="s">
        <v>3618</v>
      </c>
      <c r="E1098" s="5">
        <v>43374</v>
      </c>
      <c r="F1098" t="s">
        <v>212</v>
      </c>
      <c r="G1098" t="s">
        <v>994</v>
      </c>
      <c r="I1098" t="s">
        <v>3620</v>
      </c>
      <c r="K1098" s="14">
        <f t="shared" si="54"/>
        <v>2018</v>
      </c>
      <c r="L1098" s="14">
        <f t="shared" si="55"/>
        <v>10</v>
      </c>
      <c r="M1098" s="14">
        <f t="shared" si="56"/>
        <v>1</v>
      </c>
      <c r="N1098" s="14">
        <v>2021</v>
      </c>
    </row>
    <row r="1099" spans="1:14" x14ac:dyDescent="0.3">
      <c r="A1099" t="s">
        <v>1172</v>
      </c>
      <c r="B1099" t="s">
        <v>3618</v>
      </c>
      <c r="C1099" t="s">
        <v>3618</v>
      </c>
      <c r="D1099" t="s">
        <v>3618</v>
      </c>
      <c r="E1099" s="5">
        <v>43374</v>
      </c>
      <c r="F1099" t="s">
        <v>213</v>
      </c>
      <c r="G1099" t="s">
        <v>994</v>
      </c>
      <c r="I1099" s="8" t="s">
        <v>3619</v>
      </c>
      <c r="K1099" s="14">
        <f t="shared" si="54"/>
        <v>2018</v>
      </c>
      <c r="L1099" s="14">
        <f t="shared" si="55"/>
        <v>10</v>
      </c>
      <c r="M1099" s="14">
        <f t="shared" si="56"/>
        <v>1</v>
      </c>
      <c r="N1099" s="14">
        <v>2021</v>
      </c>
    </row>
    <row r="1100" spans="1:14" x14ac:dyDescent="0.3">
      <c r="A1100" t="s">
        <v>1172</v>
      </c>
      <c r="B1100" t="s">
        <v>3618</v>
      </c>
      <c r="C1100" t="s">
        <v>3618</v>
      </c>
      <c r="D1100" t="s">
        <v>3618</v>
      </c>
      <c r="E1100" s="5" t="s">
        <v>1</v>
      </c>
      <c r="F1100" t="s">
        <v>217</v>
      </c>
      <c r="G1100" t="s">
        <v>994</v>
      </c>
      <c r="K1100" s="14" t="str">
        <f t="shared" si="54"/>
        <v>NA</v>
      </c>
      <c r="L1100" s="14" t="str">
        <f t="shared" si="55"/>
        <v>NA</v>
      </c>
      <c r="M1100" s="14" t="str">
        <f t="shared" si="56"/>
        <v>NA</v>
      </c>
      <c r="N1100" s="14">
        <v>2021</v>
      </c>
    </row>
    <row r="1101" spans="1:14" x14ac:dyDescent="0.3">
      <c r="A1101" t="s">
        <v>1175</v>
      </c>
      <c r="B1101" t="s">
        <v>3622</v>
      </c>
      <c r="C1101" t="s">
        <v>3622</v>
      </c>
      <c r="D1101" t="s">
        <v>3622</v>
      </c>
      <c r="E1101" s="5">
        <v>43009</v>
      </c>
      <c r="F1101" t="s">
        <v>212</v>
      </c>
      <c r="G1101" t="s">
        <v>994</v>
      </c>
      <c r="I1101" t="s">
        <v>3623</v>
      </c>
      <c r="K1101" s="14">
        <f t="shared" si="54"/>
        <v>2017</v>
      </c>
      <c r="L1101" s="14">
        <f t="shared" si="55"/>
        <v>10</v>
      </c>
      <c r="M1101" s="14">
        <f t="shared" si="56"/>
        <v>1</v>
      </c>
      <c r="N1101" s="14">
        <v>2021</v>
      </c>
    </row>
    <row r="1102" spans="1:14" x14ac:dyDescent="0.3">
      <c r="A1102" t="s">
        <v>1175</v>
      </c>
      <c r="B1102" t="s">
        <v>3622</v>
      </c>
      <c r="C1102" t="s">
        <v>3622</v>
      </c>
      <c r="D1102" t="s">
        <v>3622</v>
      </c>
      <c r="E1102" s="5">
        <v>43009</v>
      </c>
      <c r="F1102" t="s">
        <v>213</v>
      </c>
      <c r="G1102" t="s">
        <v>994</v>
      </c>
      <c r="I1102" t="s">
        <v>3623</v>
      </c>
      <c r="K1102" s="14">
        <f t="shared" si="54"/>
        <v>2017</v>
      </c>
      <c r="L1102" s="14">
        <f t="shared" si="55"/>
        <v>10</v>
      </c>
      <c r="M1102" s="14">
        <f t="shared" si="56"/>
        <v>1</v>
      </c>
      <c r="N1102" s="14">
        <v>2021</v>
      </c>
    </row>
    <row r="1103" spans="1:14" x14ac:dyDescent="0.3">
      <c r="A1103" t="s">
        <v>1175</v>
      </c>
      <c r="B1103" t="s">
        <v>3622</v>
      </c>
      <c r="C1103" t="s">
        <v>3622</v>
      </c>
      <c r="D1103" t="s">
        <v>3622</v>
      </c>
      <c r="E1103" s="5" t="s">
        <v>1</v>
      </c>
      <c r="F1103" t="s">
        <v>217</v>
      </c>
      <c r="G1103" t="s">
        <v>994</v>
      </c>
      <c r="K1103" s="14" t="str">
        <f t="shared" si="54"/>
        <v>NA</v>
      </c>
      <c r="L1103" s="14" t="str">
        <f t="shared" si="55"/>
        <v>NA</v>
      </c>
      <c r="M1103" s="14" t="str">
        <f t="shared" si="56"/>
        <v>NA</v>
      </c>
      <c r="N1103" s="14">
        <v>2021</v>
      </c>
    </row>
    <row r="1104" spans="1:14" x14ac:dyDescent="0.3">
      <c r="A1104" t="s">
        <v>1177</v>
      </c>
      <c r="B1104" t="s">
        <v>3624</v>
      </c>
      <c r="C1104" t="s">
        <v>3624</v>
      </c>
      <c r="D1104" t="s">
        <v>3624</v>
      </c>
      <c r="E1104" s="5">
        <v>43739</v>
      </c>
      <c r="F1104" t="s">
        <v>212</v>
      </c>
      <c r="G1104" t="s">
        <v>994</v>
      </c>
      <c r="I1104" t="s">
        <v>3627</v>
      </c>
      <c r="K1104" s="14">
        <f t="shared" si="54"/>
        <v>2019</v>
      </c>
      <c r="L1104" s="14">
        <f t="shared" si="55"/>
        <v>10</v>
      </c>
      <c r="M1104" s="14">
        <f t="shared" si="56"/>
        <v>1</v>
      </c>
      <c r="N1104" s="14">
        <v>2021</v>
      </c>
    </row>
    <row r="1105" spans="1:14" x14ac:dyDescent="0.3">
      <c r="A1105" t="s">
        <v>1177</v>
      </c>
      <c r="B1105" t="s">
        <v>3624</v>
      </c>
      <c r="C1105" t="s">
        <v>3624</v>
      </c>
      <c r="D1105" t="s">
        <v>3624</v>
      </c>
      <c r="E1105" s="5">
        <v>43739</v>
      </c>
      <c r="F1105" t="s">
        <v>213</v>
      </c>
      <c r="G1105" t="s">
        <v>994</v>
      </c>
      <c r="I1105" t="s">
        <v>3627</v>
      </c>
      <c r="K1105" s="14">
        <f t="shared" si="54"/>
        <v>2019</v>
      </c>
      <c r="L1105" s="14">
        <f t="shared" si="55"/>
        <v>10</v>
      </c>
      <c r="M1105" s="14">
        <f t="shared" si="56"/>
        <v>1</v>
      </c>
      <c r="N1105" s="14">
        <v>2021</v>
      </c>
    </row>
    <row r="1106" spans="1:14" x14ac:dyDescent="0.3">
      <c r="A1106" t="s">
        <v>1177</v>
      </c>
      <c r="B1106" t="s">
        <v>3624</v>
      </c>
      <c r="C1106" t="s">
        <v>3624</v>
      </c>
      <c r="D1106" t="s">
        <v>3624</v>
      </c>
      <c r="E1106" s="5" t="s">
        <v>1</v>
      </c>
      <c r="F1106" t="s">
        <v>217</v>
      </c>
      <c r="G1106" t="s">
        <v>994</v>
      </c>
      <c r="K1106" s="14" t="str">
        <f t="shared" si="54"/>
        <v>NA</v>
      </c>
      <c r="L1106" s="14" t="str">
        <f t="shared" si="55"/>
        <v>NA</v>
      </c>
      <c r="M1106" s="14" t="str">
        <f t="shared" si="56"/>
        <v>NA</v>
      </c>
      <c r="N1106" s="14">
        <v>2021</v>
      </c>
    </row>
    <row r="1107" spans="1:14" x14ac:dyDescent="0.3">
      <c r="A1107" t="s">
        <v>1836</v>
      </c>
      <c r="B1107" t="s">
        <v>3628</v>
      </c>
      <c r="C1107" t="s">
        <v>3628</v>
      </c>
      <c r="D1107" t="s">
        <v>3628</v>
      </c>
      <c r="E1107" s="5">
        <v>44197</v>
      </c>
      <c r="F1107" t="s">
        <v>212</v>
      </c>
      <c r="G1107" t="s">
        <v>994</v>
      </c>
      <c r="I1107" t="s">
        <v>3629</v>
      </c>
      <c r="K1107" s="14">
        <f t="shared" si="54"/>
        <v>2021</v>
      </c>
      <c r="L1107" s="14">
        <f t="shared" si="55"/>
        <v>1</v>
      </c>
      <c r="M1107" s="14">
        <f t="shared" si="56"/>
        <v>1</v>
      </c>
      <c r="N1107" s="14">
        <v>2021</v>
      </c>
    </row>
    <row r="1108" spans="1:14" x14ac:dyDescent="0.3">
      <c r="A1108" t="s">
        <v>1836</v>
      </c>
      <c r="B1108" t="s">
        <v>3628</v>
      </c>
      <c r="C1108" t="s">
        <v>3628</v>
      </c>
      <c r="D1108" t="s">
        <v>3628</v>
      </c>
      <c r="E1108" s="5">
        <v>44197</v>
      </c>
      <c r="F1108" t="s">
        <v>213</v>
      </c>
      <c r="G1108" t="s">
        <v>994</v>
      </c>
      <c r="I1108" t="s">
        <v>3629</v>
      </c>
      <c r="K1108" s="14">
        <f t="shared" si="54"/>
        <v>2021</v>
      </c>
      <c r="L1108" s="14">
        <f t="shared" si="55"/>
        <v>1</v>
      </c>
      <c r="M1108" s="14">
        <f t="shared" si="56"/>
        <v>1</v>
      </c>
      <c r="N1108" s="14">
        <v>2021</v>
      </c>
    </row>
    <row r="1109" spans="1:14" x14ac:dyDescent="0.3">
      <c r="A1109" t="s">
        <v>1838</v>
      </c>
      <c r="B1109" t="s">
        <v>3630</v>
      </c>
      <c r="C1109" t="s">
        <v>3630</v>
      </c>
      <c r="D1109" t="s">
        <v>3630</v>
      </c>
      <c r="E1109" s="5">
        <v>40940</v>
      </c>
      <c r="F1109" t="s">
        <v>212</v>
      </c>
      <c r="G1109" t="s">
        <v>994</v>
      </c>
      <c r="I1109" t="s">
        <v>3631</v>
      </c>
      <c r="J1109" t="s">
        <v>3632</v>
      </c>
      <c r="K1109" s="14">
        <f t="shared" si="54"/>
        <v>2012</v>
      </c>
      <c r="L1109" s="14">
        <f t="shared" si="55"/>
        <v>2</v>
      </c>
      <c r="M1109" s="14">
        <f t="shared" si="56"/>
        <v>1</v>
      </c>
      <c r="N1109" s="14">
        <v>2021</v>
      </c>
    </row>
    <row r="1110" spans="1:14" x14ac:dyDescent="0.3">
      <c r="A1110" t="s">
        <v>1838</v>
      </c>
      <c r="B1110" t="s">
        <v>3630</v>
      </c>
      <c r="C1110" t="s">
        <v>3630</v>
      </c>
      <c r="D1110" t="s">
        <v>3630</v>
      </c>
      <c r="E1110" s="5">
        <v>40940</v>
      </c>
      <c r="F1110" t="s">
        <v>213</v>
      </c>
      <c r="G1110" t="s">
        <v>994</v>
      </c>
      <c r="I1110" t="s">
        <v>3631</v>
      </c>
      <c r="J1110" t="s">
        <v>3632</v>
      </c>
      <c r="K1110" s="14">
        <f t="shared" si="54"/>
        <v>2012</v>
      </c>
      <c r="L1110" s="14">
        <f t="shared" si="55"/>
        <v>2</v>
      </c>
      <c r="M1110" s="14">
        <f t="shared" si="56"/>
        <v>1</v>
      </c>
      <c r="N1110" s="14">
        <v>2021</v>
      </c>
    </row>
    <row r="1111" spans="1:14" x14ac:dyDescent="0.3">
      <c r="A1111" t="s">
        <v>1841</v>
      </c>
      <c r="B1111" t="s">
        <v>3634</v>
      </c>
      <c r="C1111" t="s">
        <v>3634</v>
      </c>
      <c r="D1111" t="s">
        <v>3634</v>
      </c>
      <c r="E1111" s="5">
        <v>42617</v>
      </c>
      <c r="F1111" t="s">
        <v>212</v>
      </c>
      <c r="G1111" t="s">
        <v>994</v>
      </c>
      <c r="I1111" t="s">
        <v>3635</v>
      </c>
      <c r="K1111" s="14">
        <f t="shared" si="54"/>
        <v>2016</v>
      </c>
      <c r="L1111" s="14">
        <f t="shared" si="55"/>
        <v>9</v>
      </c>
      <c r="M1111" s="14">
        <f t="shared" si="56"/>
        <v>4</v>
      </c>
      <c r="N1111" s="14">
        <v>2021</v>
      </c>
    </row>
    <row r="1112" spans="1:14" x14ac:dyDescent="0.3">
      <c r="A1112" t="s">
        <v>1841</v>
      </c>
      <c r="B1112" t="s">
        <v>3634</v>
      </c>
      <c r="C1112" t="s">
        <v>3634</v>
      </c>
      <c r="D1112" t="s">
        <v>3634</v>
      </c>
      <c r="E1112" s="5">
        <v>42617</v>
      </c>
      <c r="F1112" t="s">
        <v>213</v>
      </c>
      <c r="G1112" t="s">
        <v>994</v>
      </c>
      <c r="I1112" t="s">
        <v>3635</v>
      </c>
      <c r="K1112" s="14">
        <f t="shared" si="54"/>
        <v>2016</v>
      </c>
      <c r="L1112" s="14">
        <f t="shared" si="55"/>
        <v>9</v>
      </c>
      <c r="M1112" s="14">
        <f t="shared" si="56"/>
        <v>4</v>
      </c>
      <c r="N1112" s="14">
        <v>2021</v>
      </c>
    </row>
    <row r="1113" spans="1:14" x14ac:dyDescent="0.3">
      <c r="A1113" t="s">
        <v>1843</v>
      </c>
      <c r="B1113" t="s">
        <v>3636</v>
      </c>
      <c r="C1113" t="s">
        <v>3636</v>
      </c>
      <c r="D1113" t="s">
        <v>3636</v>
      </c>
      <c r="E1113" s="5">
        <v>44197</v>
      </c>
      <c r="F1113" t="s">
        <v>212</v>
      </c>
      <c r="G1113" t="s">
        <v>994</v>
      </c>
      <c r="I1113" t="s">
        <v>3637</v>
      </c>
      <c r="K1113" s="14">
        <f t="shared" si="54"/>
        <v>2021</v>
      </c>
      <c r="L1113" s="14">
        <f t="shared" si="55"/>
        <v>1</v>
      </c>
      <c r="M1113" s="14">
        <f t="shared" si="56"/>
        <v>1</v>
      </c>
      <c r="N1113" s="14">
        <v>2021</v>
      </c>
    </row>
    <row r="1114" spans="1:14" x14ac:dyDescent="0.3">
      <c r="A1114" t="s">
        <v>1843</v>
      </c>
      <c r="B1114" t="s">
        <v>3636</v>
      </c>
      <c r="C1114" t="s">
        <v>3636</v>
      </c>
      <c r="D1114" t="s">
        <v>3636</v>
      </c>
      <c r="E1114" s="5">
        <v>44197</v>
      </c>
      <c r="F1114" t="s">
        <v>213</v>
      </c>
      <c r="G1114" t="s">
        <v>994</v>
      </c>
      <c r="I1114" t="s">
        <v>3637</v>
      </c>
      <c r="K1114" s="14">
        <f t="shared" si="54"/>
        <v>2021</v>
      </c>
      <c r="L1114" s="14">
        <f t="shared" si="55"/>
        <v>1</v>
      </c>
      <c r="M1114" s="14">
        <f t="shared" si="56"/>
        <v>1</v>
      </c>
      <c r="N1114" s="14">
        <v>2021</v>
      </c>
    </row>
    <row r="1115" spans="1:14" x14ac:dyDescent="0.3">
      <c r="A1115" t="s">
        <v>1845</v>
      </c>
      <c r="B1115" t="s">
        <v>3639</v>
      </c>
      <c r="C1115" t="s">
        <v>3639</v>
      </c>
      <c r="D1115" t="s">
        <v>3639</v>
      </c>
      <c r="E1115" s="5">
        <v>41327</v>
      </c>
      <c r="F1115" t="s">
        <v>212</v>
      </c>
      <c r="G1115" t="s">
        <v>994</v>
      </c>
      <c r="I1115" t="s">
        <v>3642</v>
      </c>
      <c r="K1115" s="14">
        <f t="shared" si="54"/>
        <v>2013</v>
      </c>
      <c r="L1115" s="14">
        <f t="shared" si="55"/>
        <v>2</v>
      </c>
      <c r="M1115" s="14">
        <f t="shared" si="56"/>
        <v>22</v>
      </c>
      <c r="N1115" s="14">
        <v>2021</v>
      </c>
    </row>
    <row r="1116" spans="1:14" x14ac:dyDescent="0.3">
      <c r="A1116" t="s">
        <v>1845</v>
      </c>
      <c r="B1116" t="s">
        <v>3639</v>
      </c>
      <c r="C1116" t="s">
        <v>3639</v>
      </c>
      <c r="D1116" t="s">
        <v>3639</v>
      </c>
      <c r="E1116" s="5">
        <v>41327</v>
      </c>
      <c r="F1116" t="s">
        <v>213</v>
      </c>
      <c r="G1116" t="s">
        <v>994</v>
      </c>
      <c r="I1116" t="s">
        <v>3642</v>
      </c>
      <c r="K1116" s="14">
        <f t="shared" si="54"/>
        <v>2013</v>
      </c>
      <c r="L1116" s="14">
        <f t="shared" si="55"/>
        <v>2</v>
      </c>
      <c r="M1116" s="14">
        <f t="shared" si="56"/>
        <v>22</v>
      </c>
      <c r="N1116" s="14">
        <v>2021</v>
      </c>
    </row>
    <row r="1117" spans="1:14" x14ac:dyDescent="0.3">
      <c r="A1117" t="s">
        <v>1848</v>
      </c>
      <c r="B1117" t="s">
        <v>3640</v>
      </c>
      <c r="C1117" t="s">
        <v>3640</v>
      </c>
      <c r="D1117" t="s">
        <v>3640</v>
      </c>
      <c r="E1117" s="5" t="s">
        <v>1</v>
      </c>
      <c r="F1117" t="s">
        <v>212</v>
      </c>
      <c r="G1117" t="s">
        <v>994</v>
      </c>
      <c r="I1117" t="s">
        <v>3641</v>
      </c>
      <c r="K1117" s="14" t="str">
        <f t="shared" si="54"/>
        <v>NA</v>
      </c>
      <c r="L1117" s="14" t="str">
        <f t="shared" si="55"/>
        <v>NA</v>
      </c>
      <c r="M1117" s="14" t="str">
        <f t="shared" si="56"/>
        <v>NA</v>
      </c>
      <c r="N1117" s="14">
        <v>2021</v>
      </c>
    </row>
    <row r="1118" spans="1:14" x14ac:dyDescent="0.3">
      <c r="A1118" t="s">
        <v>1848</v>
      </c>
      <c r="B1118" t="s">
        <v>3640</v>
      </c>
      <c r="C1118" t="s">
        <v>3640</v>
      </c>
      <c r="D1118" t="s">
        <v>3640</v>
      </c>
      <c r="E1118" s="5" t="s">
        <v>1</v>
      </c>
      <c r="F1118" t="s">
        <v>213</v>
      </c>
      <c r="G1118" t="s">
        <v>994</v>
      </c>
      <c r="I1118" t="s">
        <v>3641</v>
      </c>
      <c r="K1118" s="14" t="str">
        <f t="shared" si="54"/>
        <v>NA</v>
      </c>
      <c r="L1118" s="14" t="str">
        <f t="shared" si="55"/>
        <v>NA</v>
      </c>
      <c r="M1118" s="14" t="str">
        <f t="shared" si="56"/>
        <v>NA</v>
      </c>
      <c r="N1118" s="14">
        <v>2021</v>
      </c>
    </row>
    <row r="1119" spans="1:14" x14ac:dyDescent="0.3">
      <c r="A1119" t="s">
        <v>1180</v>
      </c>
      <c r="B1119" t="s">
        <v>3643</v>
      </c>
      <c r="C1119" t="s">
        <v>3643</v>
      </c>
      <c r="D1119" t="s">
        <v>3643</v>
      </c>
      <c r="E1119" s="5">
        <v>44197</v>
      </c>
      <c r="F1119" t="s">
        <v>212</v>
      </c>
      <c r="G1119" t="s">
        <v>994</v>
      </c>
      <c r="I1119" t="s">
        <v>3644</v>
      </c>
      <c r="K1119" s="14">
        <f t="shared" si="54"/>
        <v>2021</v>
      </c>
      <c r="L1119" s="14">
        <f t="shared" si="55"/>
        <v>1</v>
      </c>
      <c r="M1119" s="14">
        <f t="shared" si="56"/>
        <v>1</v>
      </c>
      <c r="N1119" s="14">
        <v>2021</v>
      </c>
    </row>
    <row r="1120" spans="1:14" x14ac:dyDescent="0.3">
      <c r="A1120" t="s">
        <v>1180</v>
      </c>
      <c r="B1120" t="s">
        <v>3643</v>
      </c>
      <c r="C1120" t="s">
        <v>3643</v>
      </c>
      <c r="D1120" t="s">
        <v>3643</v>
      </c>
      <c r="E1120" s="5">
        <v>44197</v>
      </c>
      <c r="F1120" t="s">
        <v>213</v>
      </c>
      <c r="G1120" t="s">
        <v>994</v>
      </c>
      <c r="I1120" t="s">
        <v>3644</v>
      </c>
      <c r="K1120" s="14">
        <f t="shared" si="54"/>
        <v>2021</v>
      </c>
      <c r="L1120" s="14">
        <f t="shared" si="55"/>
        <v>1</v>
      </c>
      <c r="M1120" s="14">
        <f t="shared" si="56"/>
        <v>1</v>
      </c>
      <c r="N1120" s="14">
        <v>2021</v>
      </c>
    </row>
    <row r="1121" spans="1:14" x14ac:dyDescent="0.3">
      <c r="A1121" t="s">
        <v>1182</v>
      </c>
      <c r="B1121" t="s">
        <v>3647</v>
      </c>
      <c r="C1121" t="s">
        <v>3647</v>
      </c>
      <c r="D1121" t="s">
        <v>3647</v>
      </c>
      <c r="E1121" s="5">
        <v>43738</v>
      </c>
      <c r="F1121" t="s">
        <v>212</v>
      </c>
      <c r="G1121" t="s">
        <v>994</v>
      </c>
      <c r="I1121" t="s">
        <v>3648</v>
      </c>
      <c r="K1121" s="14">
        <f t="shared" si="54"/>
        <v>2019</v>
      </c>
      <c r="L1121" s="14">
        <f t="shared" si="55"/>
        <v>9</v>
      </c>
      <c r="M1121" s="14">
        <f t="shared" si="56"/>
        <v>30</v>
      </c>
      <c r="N1121" s="14">
        <v>2021</v>
      </c>
    </row>
    <row r="1122" spans="1:14" x14ac:dyDescent="0.3">
      <c r="A1122" t="s">
        <v>1182</v>
      </c>
      <c r="B1122" t="s">
        <v>3647</v>
      </c>
      <c r="C1122" t="s">
        <v>3647</v>
      </c>
      <c r="D1122" t="s">
        <v>3647</v>
      </c>
      <c r="E1122" s="5">
        <v>43738</v>
      </c>
      <c r="F1122" t="s">
        <v>213</v>
      </c>
      <c r="G1122" t="s">
        <v>994</v>
      </c>
      <c r="I1122" t="s">
        <v>3648</v>
      </c>
      <c r="K1122" s="14">
        <f t="shared" si="54"/>
        <v>2019</v>
      </c>
      <c r="L1122" s="14">
        <f t="shared" si="55"/>
        <v>9</v>
      </c>
      <c r="M1122" s="14">
        <f t="shared" si="56"/>
        <v>30</v>
      </c>
      <c r="N1122" s="14">
        <v>2021</v>
      </c>
    </row>
    <row r="1123" spans="1:14" x14ac:dyDescent="0.3">
      <c r="A1123" t="s">
        <v>1185</v>
      </c>
      <c r="B1123" t="s">
        <v>3649</v>
      </c>
      <c r="C1123" t="s">
        <v>3649</v>
      </c>
      <c r="D1123" t="s">
        <v>3649</v>
      </c>
      <c r="E1123" s="5">
        <v>42644</v>
      </c>
      <c r="F1123" t="s">
        <v>212</v>
      </c>
      <c r="G1123" t="s">
        <v>994</v>
      </c>
      <c r="I1123" t="s">
        <v>3650</v>
      </c>
      <c r="K1123" s="14">
        <f t="shared" si="54"/>
        <v>2016</v>
      </c>
      <c r="L1123" s="14">
        <f t="shared" si="55"/>
        <v>10</v>
      </c>
      <c r="M1123" s="14">
        <f t="shared" si="56"/>
        <v>1</v>
      </c>
      <c r="N1123" s="14">
        <v>2021</v>
      </c>
    </row>
    <row r="1124" spans="1:14" x14ac:dyDescent="0.3">
      <c r="A1124" t="s">
        <v>1185</v>
      </c>
      <c r="B1124" t="s">
        <v>3649</v>
      </c>
      <c r="C1124" t="s">
        <v>3649</v>
      </c>
      <c r="D1124" t="s">
        <v>3649</v>
      </c>
      <c r="E1124" s="5">
        <v>43009</v>
      </c>
      <c r="F1124" t="s">
        <v>213</v>
      </c>
      <c r="G1124" t="s">
        <v>994</v>
      </c>
      <c r="I1124" t="s">
        <v>3651</v>
      </c>
      <c r="K1124" s="14">
        <f t="shared" si="54"/>
        <v>2017</v>
      </c>
      <c r="L1124" s="14">
        <f t="shared" si="55"/>
        <v>10</v>
      </c>
      <c r="M1124" s="14">
        <f t="shared" si="56"/>
        <v>1</v>
      </c>
      <c r="N1124" s="14">
        <v>2021</v>
      </c>
    </row>
    <row r="1125" spans="1:14" x14ac:dyDescent="0.3">
      <c r="A1125" t="s">
        <v>1851</v>
      </c>
      <c r="B1125" t="s">
        <v>3653</v>
      </c>
      <c r="C1125" t="s">
        <v>3653</v>
      </c>
      <c r="D1125" t="s">
        <v>3653</v>
      </c>
      <c r="E1125" s="5">
        <v>44197</v>
      </c>
      <c r="F1125" t="s">
        <v>212</v>
      </c>
      <c r="G1125" t="s">
        <v>994</v>
      </c>
      <c r="I1125" t="s">
        <v>3654</v>
      </c>
      <c r="K1125" s="14">
        <f t="shared" si="54"/>
        <v>2021</v>
      </c>
      <c r="L1125" s="14">
        <f t="shared" si="55"/>
        <v>1</v>
      </c>
      <c r="M1125" s="14">
        <f t="shared" si="56"/>
        <v>1</v>
      </c>
      <c r="N1125" s="14">
        <v>2021</v>
      </c>
    </row>
    <row r="1126" spans="1:14" x14ac:dyDescent="0.3">
      <c r="A1126" t="s">
        <v>1851</v>
      </c>
      <c r="B1126" t="s">
        <v>3653</v>
      </c>
      <c r="C1126" t="s">
        <v>3653</v>
      </c>
      <c r="D1126" t="s">
        <v>560</v>
      </c>
      <c r="E1126" s="5">
        <v>44197</v>
      </c>
      <c r="F1126" t="s">
        <v>561</v>
      </c>
      <c r="G1126" t="s">
        <v>994</v>
      </c>
      <c r="I1126" t="s">
        <v>756</v>
      </c>
      <c r="K1126" s="14">
        <f t="shared" si="54"/>
        <v>2021</v>
      </c>
      <c r="L1126" s="14">
        <f t="shared" si="55"/>
        <v>1</v>
      </c>
      <c r="M1126" s="14">
        <f t="shared" si="56"/>
        <v>1</v>
      </c>
      <c r="N1126" s="14">
        <v>2021</v>
      </c>
    </row>
    <row r="1127" spans="1:14" x14ac:dyDescent="0.3">
      <c r="A1127" t="s">
        <v>1854</v>
      </c>
      <c r="B1127" t="s">
        <v>3655</v>
      </c>
      <c r="C1127" t="s">
        <v>3655</v>
      </c>
      <c r="D1127" t="s">
        <v>3655</v>
      </c>
      <c r="E1127" s="5">
        <v>44124</v>
      </c>
      <c r="F1127" t="s">
        <v>212</v>
      </c>
      <c r="G1127" t="s">
        <v>994</v>
      </c>
      <c r="I1127" t="s">
        <v>3656</v>
      </c>
      <c r="K1127" s="14">
        <f>IF($E1127="NA","NA", YEAR($E1127))</f>
        <v>2020</v>
      </c>
      <c r="L1127" s="14">
        <f t="shared" si="55"/>
        <v>10</v>
      </c>
      <c r="M1127" s="14">
        <f t="shared" si="56"/>
        <v>20</v>
      </c>
      <c r="N1127" s="14">
        <v>2021</v>
      </c>
    </row>
    <row r="1128" spans="1:14" x14ac:dyDescent="0.3">
      <c r="A1128" t="s">
        <v>1854</v>
      </c>
      <c r="B1128" t="s">
        <v>3655</v>
      </c>
      <c r="C1128" t="s">
        <v>3655</v>
      </c>
      <c r="D1128" t="s">
        <v>3655</v>
      </c>
      <c r="E1128" s="5">
        <v>44124</v>
      </c>
      <c r="F1128" t="s">
        <v>213</v>
      </c>
      <c r="G1128" t="s">
        <v>994</v>
      </c>
      <c r="I1128" t="s">
        <v>3656</v>
      </c>
      <c r="K1128" s="14">
        <f t="shared" ref="K1128:K1143" si="57">IF($E1128="NA","NA", YEAR($E1128))</f>
        <v>2020</v>
      </c>
      <c r="L1128" s="14">
        <f t="shared" si="55"/>
        <v>10</v>
      </c>
      <c r="M1128" s="14">
        <f t="shared" si="56"/>
        <v>20</v>
      </c>
      <c r="N1128" s="14">
        <v>2021</v>
      </c>
    </row>
    <row r="1129" spans="1:14" x14ac:dyDescent="0.3">
      <c r="A1129" t="s">
        <v>1856</v>
      </c>
      <c r="B1129" t="s">
        <v>3658</v>
      </c>
      <c r="C1129" t="s">
        <v>3658</v>
      </c>
      <c r="D1129" t="s">
        <v>3658</v>
      </c>
      <c r="E1129" s="5">
        <v>44197</v>
      </c>
      <c r="F1129" t="s">
        <v>212</v>
      </c>
      <c r="G1129" t="s">
        <v>994</v>
      </c>
      <c r="I1129" t="s">
        <v>3659</v>
      </c>
      <c r="K1129" s="14">
        <f t="shared" si="57"/>
        <v>2021</v>
      </c>
      <c r="L1129" s="14">
        <f t="shared" si="55"/>
        <v>1</v>
      </c>
      <c r="M1129" s="14">
        <f t="shared" si="56"/>
        <v>1</v>
      </c>
      <c r="N1129" s="14">
        <v>2021</v>
      </c>
    </row>
    <row r="1130" spans="1:14" x14ac:dyDescent="0.3">
      <c r="A1130" t="s">
        <v>1856</v>
      </c>
      <c r="B1130" t="s">
        <v>3658</v>
      </c>
      <c r="C1130" t="s">
        <v>3658</v>
      </c>
      <c r="D1130" t="s">
        <v>3658</v>
      </c>
      <c r="E1130" s="5">
        <v>44197</v>
      </c>
      <c r="F1130" t="s">
        <v>213</v>
      </c>
      <c r="G1130" t="s">
        <v>994</v>
      </c>
      <c r="I1130" t="s">
        <v>3659</v>
      </c>
      <c r="K1130" s="14">
        <f t="shared" si="57"/>
        <v>2021</v>
      </c>
      <c r="L1130" s="14">
        <f t="shared" si="55"/>
        <v>1</v>
      </c>
      <c r="M1130" s="14">
        <f t="shared" si="56"/>
        <v>1</v>
      </c>
      <c r="N1130" s="14">
        <v>2021</v>
      </c>
    </row>
    <row r="1131" spans="1:14" x14ac:dyDescent="0.3">
      <c r="A1131" t="s">
        <v>1859</v>
      </c>
      <c r="B1131" t="s">
        <v>3660</v>
      </c>
      <c r="C1131" t="s">
        <v>3660</v>
      </c>
      <c r="D1131" t="s">
        <v>3660</v>
      </c>
      <c r="E1131" s="5" t="s">
        <v>1</v>
      </c>
      <c r="F1131" t="s">
        <v>212</v>
      </c>
      <c r="G1131" t="s">
        <v>994</v>
      </c>
      <c r="I1131" t="s">
        <v>3641</v>
      </c>
      <c r="K1131" s="14" t="str">
        <f t="shared" si="57"/>
        <v>NA</v>
      </c>
      <c r="L1131" s="14" t="str">
        <f t="shared" si="55"/>
        <v>NA</v>
      </c>
      <c r="M1131" s="14" t="str">
        <f t="shared" si="56"/>
        <v>NA</v>
      </c>
      <c r="N1131" s="14">
        <v>2021</v>
      </c>
    </row>
    <row r="1132" spans="1:14" x14ac:dyDescent="0.3">
      <c r="A1132" t="s">
        <v>1859</v>
      </c>
      <c r="B1132" t="s">
        <v>3660</v>
      </c>
      <c r="C1132" t="s">
        <v>3660</v>
      </c>
      <c r="D1132" t="s">
        <v>3660</v>
      </c>
      <c r="E1132" s="5" t="s">
        <v>1</v>
      </c>
      <c r="F1132" t="s">
        <v>213</v>
      </c>
      <c r="G1132" t="s">
        <v>994</v>
      </c>
      <c r="I1132" t="s">
        <v>3641</v>
      </c>
      <c r="K1132" s="14" t="str">
        <f t="shared" si="57"/>
        <v>NA</v>
      </c>
      <c r="L1132" s="14" t="str">
        <f t="shared" si="55"/>
        <v>NA</v>
      </c>
      <c r="M1132" s="14" t="str">
        <f t="shared" si="56"/>
        <v>NA</v>
      </c>
      <c r="N1132" s="14">
        <v>2021</v>
      </c>
    </row>
    <row r="1133" spans="1:14" x14ac:dyDescent="0.3">
      <c r="A1133" t="s">
        <v>1862</v>
      </c>
      <c r="B1133" t="s">
        <v>3661</v>
      </c>
      <c r="C1133" t="s">
        <v>3661</v>
      </c>
      <c r="D1133" t="s">
        <v>3661</v>
      </c>
      <c r="E1133" s="5">
        <v>44105</v>
      </c>
      <c r="F1133" t="s">
        <v>212</v>
      </c>
      <c r="G1133" t="s">
        <v>994</v>
      </c>
      <c r="I1133" t="s">
        <v>3662</v>
      </c>
      <c r="K1133" s="14">
        <f t="shared" si="57"/>
        <v>2020</v>
      </c>
      <c r="L1133" s="14">
        <f t="shared" si="55"/>
        <v>10</v>
      </c>
      <c r="M1133" s="14">
        <f t="shared" si="56"/>
        <v>1</v>
      </c>
      <c r="N1133" s="14">
        <v>2021</v>
      </c>
    </row>
    <row r="1134" spans="1:14" x14ac:dyDescent="0.3">
      <c r="A1134" t="s">
        <v>1862</v>
      </c>
      <c r="B1134" t="s">
        <v>3661</v>
      </c>
      <c r="C1134" t="s">
        <v>3661</v>
      </c>
      <c r="D1134" t="s">
        <v>3661</v>
      </c>
      <c r="E1134" s="5">
        <v>44105</v>
      </c>
      <c r="F1134" t="s">
        <v>213</v>
      </c>
      <c r="G1134" t="s">
        <v>994</v>
      </c>
      <c r="I1134" t="s">
        <v>3662</v>
      </c>
      <c r="K1134" s="14">
        <f t="shared" si="57"/>
        <v>2020</v>
      </c>
      <c r="L1134" s="14">
        <f t="shared" si="55"/>
        <v>10</v>
      </c>
      <c r="M1134" s="14">
        <f t="shared" si="56"/>
        <v>1</v>
      </c>
      <c r="N1134" s="14">
        <v>2021</v>
      </c>
    </row>
    <row r="1135" spans="1:14" x14ac:dyDescent="0.3">
      <c r="A1135" t="s">
        <v>1864</v>
      </c>
      <c r="B1135" t="s">
        <v>3664</v>
      </c>
      <c r="C1135" t="s">
        <v>3664</v>
      </c>
      <c r="D1135" t="s">
        <v>3664</v>
      </c>
      <c r="E1135" s="5" t="s">
        <v>1</v>
      </c>
      <c r="F1135" t="s">
        <v>212</v>
      </c>
      <c r="G1135" t="s">
        <v>994</v>
      </c>
      <c r="I1135" t="s">
        <v>3641</v>
      </c>
      <c r="K1135" s="14" t="str">
        <f t="shared" si="57"/>
        <v>NA</v>
      </c>
      <c r="L1135" s="14" t="str">
        <f t="shared" si="55"/>
        <v>NA</v>
      </c>
      <c r="M1135" s="14" t="str">
        <f t="shared" si="56"/>
        <v>NA</v>
      </c>
      <c r="N1135" s="14">
        <v>2021</v>
      </c>
    </row>
    <row r="1136" spans="1:14" x14ac:dyDescent="0.3">
      <c r="A1136" t="s">
        <v>1864</v>
      </c>
      <c r="B1136" t="s">
        <v>3664</v>
      </c>
      <c r="C1136" t="s">
        <v>3664</v>
      </c>
      <c r="D1136" t="s">
        <v>3664</v>
      </c>
      <c r="E1136" s="5" t="s">
        <v>1</v>
      </c>
      <c r="F1136" t="s">
        <v>213</v>
      </c>
      <c r="G1136" t="s">
        <v>994</v>
      </c>
      <c r="I1136" t="s">
        <v>3641</v>
      </c>
      <c r="K1136" s="14" t="str">
        <f t="shared" si="57"/>
        <v>NA</v>
      </c>
      <c r="L1136" s="14" t="str">
        <f t="shared" si="55"/>
        <v>NA</v>
      </c>
      <c r="M1136" s="14" t="str">
        <f t="shared" si="56"/>
        <v>NA</v>
      </c>
      <c r="N1136" s="14">
        <v>2021</v>
      </c>
    </row>
    <row r="1137" spans="1:14" x14ac:dyDescent="0.3">
      <c r="A1137" t="s">
        <v>1867</v>
      </c>
      <c r="B1137" t="s">
        <v>3665</v>
      </c>
      <c r="C1137" t="s">
        <v>3665</v>
      </c>
      <c r="D1137" t="s">
        <v>3665</v>
      </c>
      <c r="E1137" s="5">
        <v>43374</v>
      </c>
      <c r="F1137" t="s">
        <v>212</v>
      </c>
      <c r="G1137" t="s">
        <v>994</v>
      </c>
      <c r="I1137" t="s">
        <v>3666</v>
      </c>
      <c r="K1137" s="14">
        <f t="shared" si="57"/>
        <v>2018</v>
      </c>
      <c r="L1137" s="14">
        <f t="shared" si="55"/>
        <v>10</v>
      </c>
      <c r="M1137" s="14">
        <f t="shared" si="56"/>
        <v>1</v>
      </c>
      <c r="N1137" s="14">
        <v>2021</v>
      </c>
    </row>
    <row r="1138" spans="1:14" x14ac:dyDescent="0.3">
      <c r="A1138" t="s">
        <v>1867</v>
      </c>
      <c r="B1138" t="s">
        <v>3665</v>
      </c>
      <c r="C1138" t="s">
        <v>3665</v>
      </c>
      <c r="D1138" t="s">
        <v>3665</v>
      </c>
      <c r="E1138" s="5">
        <v>43374</v>
      </c>
      <c r="F1138" t="s">
        <v>213</v>
      </c>
      <c r="G1138" t="s">
        <v>994</v>
      </c>
      <c r="I1138" t="s">
        <v>3666</v>
      </c>
      <c r="K1138" s="14">
        <f t="shared" si="57"/>
        <v>2018</v>
      </c>
      <c r="L1138" s="14">
        <f t="shared" si="55"/>
        <v>10</v>
      </c>
      <c r="M1138" s="14">
        <f t="shared" si="56"/>
        <v>1</v>
      </c>
      <c r="N1138" s="14">
        <v>2021</v>
      </c>
    </row>
    <row r="1139" spans="1:14" x14ac:dyDescent="0.3">
      <c r="A1139" t="s">
        <v>1869</v>
      </c>
      <c r="B1139" t="s">
        <v>3668</v>
      </c>
      <c r="C1139" t="s">
        <v>3668</v>
      </c>
      <c r="D1139" t="s">
        <v>3668</v>
      </c>
      <c r="E1139" s="5">
        <v>43739</v>
      </c>
      <c r="F1139" t="s">
        <v>212</v>
      </c>
      <c r="G1139" t="s">
        <v>994</v>
      </c>
      <c r="I1139" t="s">
        <v>3669</v>
      </c>
      <c r="K1139" s="14">
        <f t="shared" si="57"/>
        <v>2019</v>
      </c>
      <c r="L1139" s="14">
        <f t="shared" si="55"/>
        <v>10</v>
      </c>
      <c r="M1139" s="14">
        <f t="shared" si="56"/>
        <v>1</v>
      </c>
      <c r="N1139" s="14">
        <v>2021</v>
      </c>
    </row>
    <row r="1140" spans="1:14" x14ac:dyDescent="0.3">
      <c r="A1140" t="s">
        <v>1869</v>
      </c>
      <c r="B1140" t="s">
        <v>3668</v>
      </c>
      <c r="C1140" t="s">
        <v>3668</v>
      </c>
      <c r="D1140" t="s">
        <v>3668</v>
      </c>
      <c r="E1140" s="5">
        <v>43739</v>
      </c>
      <c r="F1140" t="s">
        <v>213</v>
      </c>
      <c r="G1140" t="s">
        <v>994</v>
      </c>
      <c r="I1140" t="s">
        <v>3669</v>
      </c>
      <c r="K1140" s="14">
        <f t="shared" si="57"/>
        <v>2019</v>
      </c>
      <c r="L1140" s="14">
        <f t="shared" si="55"/>
        <v>10</v>
      </c>
      <c r="M1140" s="14">
        <f t="shared" si="56"/>
        <v>1</v>
      </c>
      <c r="N1140" s="14">
        <v>2021</v>
      </c>
    </row>
    <row r="1141" spans="1:14" x14ac:dyDescent="0.3">
      <c r="A1141" t="s">
        <v>1872</v>
      </c>
      <c r="B1141" t="s">
        <v>3670</v>
      </c>
      <c r="C1141" t="s">
        <v>3670</v>
      </c>
      <c r="D1141" t="s">
        <v>3670</v>
      </c>
      <c r="E1141" s="5">
        <v>44197</v>
      </c>
      <c r="F1141" t="s">
        <v>212</v>
      </c>
      <c r="G1141" t="s">
        <v>994</v>
      </c>
      <c r="I1141" t="s">
        <v>3671</v>
      </c>
      <c r="K1141" s="14">
        <f t="shared" si="57"/>
        <v>2021</v>
      </c>
      <c r="L1141" s="14">
        <f t="shared" si="55"/>
        <v>1</v>
      </c>
      <c r="M1141" s="14">
        <f t="shared" si="56"/>
        <v>1</v>
      </c>
      <c r="N1141" s="14">
        <v>2021</v>
      </c>
    </row>
    <row r="1142" spans="1:14" x14ac:dyDescent="0.3">
      <c r="A1142" t="s">
        <v>1872</v>
      </c>
      <c r="B1142" t="s">
        <v>3670</v>
      </c>
      <c r="C1142" t="s">
        <v>3670</v>
      </c>
      <c r="D1142" t="s">
        <v>3670</v>
      </c>
      <c r="E1142" s="5">
        <v>44197</v>
      </c>
      <c r="F1142" t="s">
        <v>213</v>
      </c>
      <c r="G1142" t="s">
        <v>994</v>
      </c>
      <c r="I1142" t="s">
        <v>3671</v>
      </c>
      <c r="K1142" s="14">
        <f t="shared" si="57"/>
        <v>2021</v>
      </c>
      <c r="L1142" s="14">
        <f t="shared" si="55"/>
        <v>1</v>
      </c>
      <c r="M1142" s="14">
        <f t="shared" si="56"/>
        <v>1</v>
      </c>
      <c r="N1142" s="14">
        <v>2021</v>
      </c>
    </row>
    <row r="1143" spans="1:14" x14ac:dyDescent="0.3">
      <c r="A1143" t="s">
        <v>1875</v>
      </c>
      <c r="B1143" t="s">
        <v>3672</v>
      </c>
      <c r="C1143" t="s">
        <v>3672</v>
      </c>
      <c r="D1143" t="s">
        <v>3672</v>
      </c>
      <c r="E1143" s="5">
        <v>44197</v>
      </c>
      <c r="F1143" t="s">
        <v>212</v>
      </c>
      <c r="G1143" t="s">
        <v>994</v>
      </c>
      <c r="I1143" t="s">
        <v>3673</v>
      </c>
      <c r="K1143" s="14">
        <f t="shared" si="57"/>
        <v>2021</v>
      </c>
      <c r="L1143" s="14">
        <f t="shared" si="55"/>
        <v>1</v>
      </c>
      <c r="M1143" s="14">
        <f t="shared" si="56"/>
        <v>1</v>
      </c>
      <c r="N1143" s="14">
        <v>2021</v>
      </c>
    </row>
    <row r="1144" spans="1:14" x14ac:dyDescent="0.3">
      <c r="A1144" t="s">
        <v>1875</v>
      </c>
      <c r="B1144" t="s">
        <v>3672</v>
      </c>
      <c r="C1144" t="s">
        <v>3672</v>
      </c>
      <c r="D1144" t="s">
        <v>3672</v>
      </c>
      <c r="E1144" s="5">
        <v>44197</v>
      </c>
      <c r="F1144" t="s">
        <v>213</v>
      </c>
      <c r="G1144" t="s">
        <v>994</v>
      </c>
      <c r="I1144" t="s">
        <v>3673</v>
      </c>
      <c r="K1144" s="14">
        <f t="shared" si="54"/>
        <v>2021</v>
      </c>
      <c r="L1144" s="14">
        <f t="shared" si="55"/>
        <v>1</v>
      </c>
      <c r="M1144" s="14">
        <f t="shared" si="56"/>
        <v>1</v>
      </c>
      <c r="N1144" s="14">
        <v>2021</v>
      </c>
    </row>
    <row r="1145" spans="1:14" x14ac:dyDescent="0.3">
      <c r="A1145" t="s">
        <v>1877</v>
      </c>
      <c r="B1145" t="s">
        <v>3674</v>
      </c>
      <c r="C1145" t="s">
        <v>3674</v>
      </c>
      <c r="D1145" t="s">
        <v>3674</v>
      </c>
      <c r="E1145" s="5">
        <v>43111</v>
      </c>
      <c r="F1145" t="s">
        <v>212</v>
      </c>
      <c r="G1145" t="s">
        <v>994</v>
      </c>
      <c r="I1145" t="s">
        <v>3675</v>
      </c>
      <c r="K1145" s="14">
        <f t="shared" si="54"/>
        <v>2018</v>
      </c>
      <c r="L1145" s="14">
        <f t="shared" si="55"/>
        <v>1</v>
      </c>
      <c r="M1145" s="14">
        <f t="shared" si="56"/>
        <v>11</v>
      </c>
      <c r="N1145" s="14">
        <v>2021</v>
      </c>
    </row>
    <row r="1146" spans="1:14" x14ac:dyDescent="0.3">
      <c r="A1146" t="s">
        <v>1877</v>
      </c>
      <c r="B1146" t="s">
        <v>3674</v>
      </c>
      <c r="C1146" t="s">
        <v>3674</v>
      </c>
      <c r="D1146" t="s">
        <v>560</v>
      </c>
      <c r="E1146" s="5">
        <v>43831</v>
      </c>
      <c r="F1146" t="s">
        <v>561</v>
      </c>
      <c r="G1146" t="s">
        <v>994</v>
      </c>
      <c r="I1146" t="s">
        <v>3677</v>
      </c>
      <c r="K1146" s="14">
        <f t="shared" si="54"/>
        <v>2020</v>
      </c>
      <c r="L1146" s="14">
        <f t="shared" si="55"/>
        <v>1</v>
      </c>
      <c r="M1146" s="14">
        <f t="shared" si="56"/>
        <v>1</v>
      </c>
      <c r="N1146" s="14">
        <v>2021</v>
      </c>
    </row>
    <row r="1147" spans="1:14" x14ac:dyDescent="0.3">
      <c r="A1147" t="s">
        <v>1879</v>
      </c>
      <c r="B1147" t="s">
        <v>3678</v>
      </c>
      <c r="C1147" t="s">
        <v>3678</v>
      </c>
      <c r="D1147" t="s">
        <v>3678</v>
      </c>
      <c r="E1147" s="5">
        <v>44182</v>
      </c>
      <c r="F1147" t="s">
        <v>212</v>
      </c>
      <c r="G1147" t="s">
        <v>994</v>
      </c>
      <c r="I1147" t="s">
        <v>3679</v>
      </c>
      <c r="K1147" s="14">
        <f>IF($E1147="NA","NA", YEAR($E1147))</f>
        <v>2020</v>
      </c>
      <c r="L1147" s="14">
        <f t="shared" si="55"/>
        <v>12</v>
      </c>
      <c r="M1147" s="14">
        <f t="shared" si="56"/>
        <v>17</v>
      </c>
      <c r="N1147" s="14">
        <v>2021</v>
      </c>
    </row>
    <row r="1148" spans="1:14" x14ac:dyDescent="0.3">
      <c r="A1148" t="s">
        <v>1879</v>
      </c>
      <c r="B1148" t="s">
        <v>3678</v>
      </c>
      <c r="C1148" t="s">
        <v>3678</v>
      </c>
      <c r="D1148" t="s">
        <v>3678</v>
      </c>
      <c r="E1148" s="5">
        <v>44182</v>
      </c>
      <c r="F1148" t="s">
        <v>213</v>
      </c>
      <c r="G1148" t="s">
        <v>994</v>
      </c>
      <c r="I1148" t="s">
        <v>3679</v>
      </c>
      <c r="K1148" s="14">
        <f t="shared" ref="K1148:K1210" si="58">IF($E1148="NA","NA", YEAR($E1148))</f>
        <v>2020</v>
      </c>
      <c r="L1148" s="14">
        <f t="shared" si="55"/>
        <v>12</v>
      </c>
      <c r="M1148" s="14">
        <f t="shared" si="56"/>
        <v>17</v>
      </c>
      <c r="N1148" s="14">
        <v>2021</v>
      </c>
    </row>
    <row r="1149" spans="1:14" x14ac:dyDescent="0.3">
      <c r="A1149" t="s">
        <v>1882</v>
      </c>
      <c r="B1149" t="s">
        <v>3680</v>
      </c>
      <c r="C1149" t="s">
        <v>3680</v>
      </c>
      <c r="D1149" t="s">
        <v>3680</v>
      </c>
      <c r="E1149" s="5">
        <v>44197</v>
      </c>
      <c r="F1149" t="s">
        <v>212</v>
      </c>
      <c r="G1149" t="s">
        <v>994</v>
      </c>
      <c r="I1149" t="s">
        <v>3681</v>
      </c>
      <c r="K1149" s="14">
        <f t="shared" si="58"/>
        <v>2021</v>
      </c>
      <c r="L1149" s="14">
        <f t="shared" ref="L1149:L1211" si="59">IF($E1149="NA","NA", MONTH($E1149))</f>
        <v>1</v>
      </c>
      <c r="M1149" s="14">
        <f t="shared" ref="M1149:M1211" si="60">IF($E1149="NA","NA", DAY($E1149))</f>
        <v>1</v>
      </c>
      <c r="N1149" s="14">
        <v>2021</v>
      </c>
    </row>
    <row r="1150" spans="1:14" x14ac:dyDescent="0.3">
      <c r="A1150" t="s">
        <v>1882</v>
      </c>
      <c r="B1150" t="s">
        <v>3680</v>
      </c>
      <c r="C1150" t="s">
        <v>3680</v>
      </c>
      <c r="D1150" t="s">
        <v>3680</v>
      </c>
      <c r="E1150" s="5">
        <v>44197</v>
      </c>
      <c r="F1150" t="s">
        <v>213</v>
      </c>
      <c r="G1150" t="s">
        <v>994</v>
      </c>
      <c r="I1150" t="s">
        <v>3681</v>
      </c>
      <c r="K1150" s="14">
        <f t="shared" si="58"/>
        <v>2021</v>
      </c>
      <c r="L1150" s="14">
        <f t="shared" si="59"/>
        <v>1</v>
      </c>
      <c r="M1150" s="14">
        <f t="shared" si="60"/>
        <v>1</v>
      </c>
      <c r="N1150" s="14">
        <v>2021</v>
      </c>
    </row>
    <row r="1151" spans="1:14" x14ac:dyDescent="0.3">
      <c r="A1151" t="s">
        <v>1189</v>
      </c>
      <c r="B1151" t="s">
        <v>3682</v>
      </c>
      <c r="C1151" t="s">
        <v>3682</v>
      </c>
      <c r="D1151" t="s">
        <v>3682</v>
      </c>
      <c r="E1151" s="5">
        <v>43770</v>
      </c>
      <c r="F1151" t="s">
        <v>212</v>
      </c>
      <c r="G1151" t="s">
        <v>994</v>
      </c>
      <c r="I1151" t="s">
        <v>3683</v>
      </c>
      <c r="K1151" s="14">
        <f t="shared" si="58"/>
        <v>2019</v>
      </c>
      <c r="L1151" s="14">
        <f t="shared" si="59"/>
        <v>11</v>
      </c>
      <c r="M1151" s="14">
        <f t="shared" si="60"/>
        <v>1</v>
      </c>
      <c r="N1151" s="14">
        <v>2021</v>
      </c>
    </row>
    <row r="1152" spans="1:14" x14ac:dyDescent="0.3">
      <c r="A1152" t="s">
        <v>1189</v>
      </c>
      <c r="B1152" t="s">
        <v>3682</v>
      </c>
      <c r="C1152" t="s">
        <v>3682</v>
      </c>
      <c r="D1152" t="s">
        <v>3682</v>
      </c>
      <c r="E1152" s="5">
        <v>43770</v>
      </c>
      <c r="F1152" t="s">
        <v>213</v>
      </c>
      <c r="G1152" t="s">
        <v>994</v>
      </c>
      <c r="I1152" t="s">
        <v>3683</v>
      </c>
      <c r="K1152" s="14">
        <f t="shared" si="58"/>
        <v>2019</v>
      </c>
      <c r="L1152" s="14">
        <f t="shared" si="59"/>
        <v>11</v>
      </c>
      <c r="M1152" s="14">
        <f t="shared" si="60"/>
        <v>1</v>
      </c>
      <c r="N1152" s="14">
        <v>2021</v>
      </c>
    </row>
    <row r="1153" spans="1:14" x14ac:dyDescent="0.3">
      <c r="A1153" t="s">
        <v>1191</v>
      </c>
      <c r="B1153" t="s">
        <v>3684</v>
      </c>
      <c r="C1153" t="s">
        <v>3684</v>
      </c>
      <c r="D1153" t="s">
        <v>3684</v>
      </c>
      <c r="E1153" s="5">
        <v>44197</v>
      </c>
      <c r="F1153" t="s">
        <v>212</v>
      </c>
      <c r="G1153" t="s">
        <v>994</v>
      </c>
      <c r="I1153" t="s">
        <v>3685</v>
      </c>
      <c r="K1153" s="14">
        <f t="shared" si="58"/>
        <v>2021</v>
      </c>
      <c r="L1153" s="14">
        <f t="shared" si="59"/>
        <v>1</v>
      </c>
      <c r="M1153" s="14">
        <f t="shared" si="60"/>
        <v>1</v>
      </c>
      <c r="N1153" s="14">
        <v>2021</v>
      </c>
    </row>
    <row r="1154" spans="1:14" x14ac:dyDescent="0.3">
      <c r="A1154" t="s">
        <v>1191</v>
      </c>
      <c r="B1154" t="s">
        <v>3684</v>
      </c>
      <c r="C1154" t="s">
        <v>3684</v>
      </c>
      <c r="D1154" t="s">
        <v>3684</v>
      </c>
      <c r="E1154" s="5">
        <v>44197</v>
      </c>
      <c r="F1154" t="s">
        <v>213</v>
      </c>
      <c r="G1154" t="s">
        <v>994</v>
      </c>
      <c r="I1154" t="s">
        <v>3685</v>
      </c>
      <c r="K1154" s="14">
        <f t="shared" si="58"/>
        <v>2021</v>
      </c>
      <c r="L1154" s="14">
        <f t="shared" si="59"/>
        <v>1</v>
      </c>
      <c r="M1154" s="14">
        <f t="shared" si="60"/>
        <v>1</v>
      </c>
      <c r="N1154" s="14">
        <v>2021</v>
      </c>
    </row>
    <row r="1155" spans="1:14" x14ac:dyDescent="0.3">
      <c r="A1155" t="s">
        <v>1193</v>
      </c>
      <c r="B1155" t="s">
        <v>3686</v>
      </c>
      <c r="C1155" t="s">
        <v>3686</v>
      </c>
      <c r="D1155" t="s">
        <v>3686</v>
      </c>
      <c r="E1155" s="5">
        <v>44197</v>
      </c>
      <c r="F1155" t="s">
        <v>212</v>
      </c>
      <c r="G1155" t="s">
        <v>994</v>
      </c>
      <c r="I1155" t="s">
        <v>3687</v>
      </c>
      <c r="K1155" s="14">
        <f t="shared" si="58"/>
        <v>2021</v>
      </c>
      <c r="L1155" s="14">
        <f t="shared" si="59"/>
        <v>1</v>
      </c>
      <c r="M1155" s="14">
        <f t="shared" si="60"/>
        <v>1</v>
      </c>
      <c r="N1155" s="14">
        <v>2021</v>
      </c>
    </row>
    <row r="1156" spans="1:14" x14ac:dyDescent="0.3">
      <c r="A1156" t="s">
        <v>1193</v>
      </c>
      <c r="B1156" t="s">
        <v>3686</v>
      </c>
      <c r="C1156" t="s">
        <v>3686</v>
      </c>
      <c r="D1156" t="s">
        <v>3686</v>
      </c>
      <c r="E1156" s="5">
        <v>44197</v>
      </c>
      <c r="F1156" t="s">
        <v>213</v>
      </c>
      <c r="G1156" t="s">
        <v>994</v>
      </c>
      <c r="I1156" t="s">
        <v>3687</v>
      </c>
      <c r="K1156" s="14">
        <f t="shared" si="58"/>
        <v>2021</v>
      </c>
      <c r="L1156" s="14">
        <f t="shared" si="59"/>
        <v>1</v>
      </c>
      <c r="M1156" s="14">
        <f t="shared" si="60"/>
        <v>1</v>
      </c>
      <c r="N1156" s="14">
        <v>2021</v>
      </c>
    </row>
    <row r="1157" spans="1:14" x14ac:dyDescent="0.3">
      <c r="A1157" t="s">
        <v>1193</v>
      </c>
      <c r="B1157" t="s">
        <v>3686</v>
      </c>
      <c r="C1157" t="s">
        <v>3686</v>
      </c>
      <c r="D1157" t="s">
        <v>3686</v>
      </c>
      <c r="E1157" s="5">
        <v>44197</v>
      </c>
      <c r="F1157" t="s">
        <v>217</v>
      </c>
      <c r="G1157" t="s">
        <v>994</v>
      </c>
      <c r="I1157" t="s">
        <v>3687</v>
      </c>
      <c r="K1157" s="14">
        <f t="shared" si="58"/>
        <v>2021</v>
      </c>
      <c r="L1157" s="14">
        <f t="shared" si="59"/>
        <v>1</v>
      </c>
      <c r="M1157" s="14">
        <f t="shared" si="60"/>
        <v>1</v>
      </c>
      <c r="N1157" s="14">
        <v>2021</v>
      </c>
    </row>
    <row r="1158" spans="1:14" x14ac:dyDescent="0.3">
      <c r="A1158" t="s">
        <v>1197</v>
      </c>
      <c r="B1158" t="s">
        <v>3689</v>
      </c>
      <c r="C1158" t="s">
        <v>3689</v>
      </c>
      <c r="D1158" t="s">
        <v>3689</v>
      </c>
      <c r="E1158" s="5">
        <v>44197</v>
      </c>
      <c r="F1158" t="s">
        <v>212</v>
      </c>
      <c r="G1158" t="s">
        <v>994</v>
      </c>
      <c r="I1158" t="s">
        <v>3690</v>
      </c>
      <c r="K1158" s="14">
        <f t="shared" si="58"/>
        <v>2021</v>
      </c>
      <c r="L1158" s="14">
        <f t="shared" si="59"/>
        <v>1</v>
      </c>
      <c r="M1158" s="14">
        <f t="shared" si="60"/>
        <v>1</v>
      </c>
      <c r="N1158" s="14">
        <v>2021</v>
      </c>
    </row>
    <row r="1159" spans="1:14" x14ac:dyDescent="0.3">
      <c r="A1159" t="s">
        <v>1197</v>
      </c>
      <c r="B1159" t="s">
        <v>3689</v>
      </c>
      <c r="C1159" t="s">
        <v>3689</v>
      </c>
      <c r="D1159" t="s">
        <v>3689</v>
      </c>
      <c r="E1159" s="5">
        <v>44197</v>
      </c>
      <c r="F1159" t="s">
        <v>213</v>
      </c>
      <c r="G1159" t="s">
        <v>994</v>
      </c>
      <c r="I1159" t="s">
        <v>3690</v>
      </c>
      <c r="K1159" s="14">
        <f t="shared" si="58"/>
        <v>2021</v>
      </c>
      <c r="L1159" s="14">
        <f t="shared" si="59"/>
        <v>1</v>
      </c>
      <c r="M1159" s="14">
        <f t="shared" si="60"/>
        <v>1</v>
      </c>
      <c r="N1159" s="14">
        <v>2021</v>
      </c>
    </row>
    <row r="1160" spans="1:14" x14ac:dyDescent="0.3">
      <c r="A1160" t="s">
        <v>1197</v>
      </c>
      <c r="B1160" t="s">
        <v>3689</v>
      </c>
      <c r="C1160" t="s">
        <v>3689</v>
      </c>
      <c r="D1160" t="s">
        <v>3689</v>
      </c>
      <c r="E1160" s="5">
        <v>44197</v>
      </c>
      <c r="F1160" t="s">
        <v>217</v>
      </c>
      <c r="G1160" t="s">
        <v>994</v>
      </c>
      <c r="I1160" t="s">
        <v>3690</v>
      </c>
      <c r="J1160" t="s">
        <v>3692</v>
      </c>
      <c r="K1160" s="14">
        <f t="shared" si="58"/>
        <v>2021</v>
      </c>
      <c r="L1160" s="14">
        <f t="shared" si="59"/>
        <v>1</v>
      </c>
      <c r="M1160" s="14">
        <f t="shared" si="60"/>
        <v>1</v>
      </c>
      <c r="N1160" s="14">
        <v>2021</v>
      </c>
    </row>
    <row r="1161" spans="1:14" x14ac:dyDescent="0.3">
      <c r="A1161" t="s">
        <v>1200</v>
      </c>
      <c r="B1161" t="s">
        <v>3693</v>
      </c>
      <c r="C1161" t="s">
        <v>3693</v>
      </c>
      <c r="D1161" t="s">
        <v>3693</v>
      </c>
      <c r="E1161" s="5">
        <v>44105</v>
      </c>
      <c r="F1161" t="s">
        <v>212</v>
      </c>
      <c r="G1161" t="s">
        <v>994</v>
      </c>
      <c r="I1161" t="s">
        <v>3694</v>
      </c>
      <c r="J1161" t="s">
        <v>3695</v>
      </c>
      <c r="K1161" s="14">
        <f t="shared" si="58"/>
        <v>2020</v>
      </c>
      <c r="L1161" s="14">
        <f t="shared" si="59"/>
        <v>10</v>
      </c>
      <c r="M1161" s="14">
        <f t="shared" si="60"/>
        <v>1</v>
      </c>
      <c r="N1161" s="14">
        <v>2021</v>
      </c>
    </row>
    <row r="1162" spans="1:14" x14ac:dyDescent="0.3">
      <c r="A1162" t="s">
        <v>1200</v>
      </c>
      <c r="B1162" t="s">
        <v>3693</v>
      </c>
      <c r="C1162" t="s">
        <v>3693</v>
      </c>
      <c r="D1162" t="s">
        <v>3693</v>
      </c>
      <c r="E1162" s="5">
        <v>44105</v>
      </c>
      <c r="F1162" t="s">
        <v>213</v>
      </c>
      <c r="G1162" t="s">
        <v>994</v>
      </c>
      <c r="I1162" t="s">
        <v>3694</v>
      </c>
      <c r="J1162" t="s">
        <v>3695</v>
      </c>
      <c r="K1162" s="14">
        <f t="shared" si="58"/>
        <v>2020</v>
      </c>
      <c r="L1162" s="14">
        <f t="shared" si="59"/>
        <v>10</v>
      </c>
      <c r="M1162" s="14">
        <f t="shared" si="60"/>
        <v>1</v>
      </c>
      <c r="N1162" s="14">
        <v>2021</v>
      </c>
    </row>
    <row r="1163" spans="1:14" x14ac:dyDescent="0.3">
      <c r="A1163" t="s">
        <v>1200</v>
      </c>
      <c r="B1163" t="s">
        <v>3693</v>
      </c>
      <c r="C1163" t="s">
        <v>3693</v>
      </c>
      <c r="D1163" t="s">
        <v>3693</v>
      </c>
      <c r="E1163" s="5">
        <v>44105</v>
      </c>
      <c r="F1163" t="s">
        <v>217</v>
      </c>
      <c r="G1163" t="s">
        <v>994</v>
      </c>
      <c r="I1163" t="s">
        <v>3694</v>
      </c>
      <c r="K1163" s="14">
        <f t="shared" si="58"/>
        <v>2020</v>
      </c>
      <c r="L1163" s="14">
        <f t="shared" si="59"/>
        <v>10</v>
      </c>
      <c r="M1163" s="14">
        <f t="shared" si="60"/>
        <v>1</v>
      </c>
      <c r="N1163" s="14">
        <v>2021</v>
      </c>
    </row>
    <row r="1164" spans="1:14" x14ac:dyDescent="0.3">
      <c r="A1164" t="s">
        <v>1203</v>
      </c>
      <c r="B1164" t="s">
        <v>3698</v>
      </c>
      <c r="C1164" t="s">
        <v>3698</v>
      </c>
      <c r="D1164" t="s">
        <v>3698</v>
      </c>
      <c r="E1164" s="5">
        <v>44197</v>
      </c>
      <c r="F1164" t="s">
        <v>212</v>
      </c>
      <c r="G1164" t="s">
        <v>994</v>
      </c>
      <c r="I1164" t="s">
        <v>3699</v>
      </c>
      <c r="K1164" s="14">
        <f t="shared" si="58"/>
        <v>2021</v>
      </c>
      <c r="L1164" s="14">
        <f t="shared" si="59"/>
        <v>1</v>
      </c>
      <c r="M1164" s="14">
        <f t="shared" si="60"/>
        <v>1</v>
      </c>
      <c r="N1164" s="14">
        <v>2021</v>
      </c>
    </row>
    <row r="1165" spans="1:14" x14ac:dyDescent="0.3">
      <c r="A1165" t="s">
        <v>1203</v>
      </c>
      <c r="B1165" t="s">
        <v>3698</v>
      </c>
      <c r="C1165" t="s">
        <v>3698</v>
      </c>
      <c r="D1165" t="s">
        <v>3698</v>
      </c>
      <c r="E1165" s="5">
        <v>44197</v>
      </c>
      <c r="F1165" t="s">
        <v>213</v>
      </c>
      <c r="G1165" t="s">
        <v>994</v>
      </c>
      <c r="I1165" t="s">
        <v>3699</v>
      </c>
      <c r="K1165" s="14">
        <f t="shared" si="58"/>
        <v>2021</v>
      </c>
      <c r="L1165" s="14">
        <f t="shared" si="59"/>
        <v>1</v>
      </c>
      <c r="M1165" s="14">
        <f t="shared" si="60"/>
        <v>1</v>
      </c>
      <c r="N1165" s="14">
        <v>2021</v>
      </c>
    </row>
    <row r="1166" spans="1:14" x14ac:dyDescent="0.3">
      <c r="A1166" t="s">
        <v>1884</v>
      </c>
      <c r="B1166" t="s">
        <v>3700</v>
      </c>
      <c r="C1166" t="s">
        <v>3700</v>
      </c>
      <c r="D1166" t="s">
        <v>3700</v>
      </c>
      <c r="E1166" s="5" t="s">
        <v>1</v>
      </c>
      <c r="F1166" t="s">
        <v>212</v>
      </c>
      <c r="G1166" t="s">
        <v>994</v>
      </c>
      <c r="I1166" t="s">
        <v>3641</v>
      </c>
      <c r="K1166" s="14" t="str">
        <f t="shared" si="58"/>
        <v>NA</v>
      </c>
      <c r="L1166" s="14" t="str">
        <f t="shared" si="59"/>
        <v>NA</v>
      </c>
      <c r="M1166" s="14" t="str">
        <f t="shared" si="60"/>
        <v>NA</v>
      </c>
      <c r="N1166" s="14">
        <v>2021</v>
      </c>
    </row>
    <row r="1167" spans="1:14" x14ac:dyDescent="0.3">
      <c r="A1167" t="s">
        <v>1884</v>
      </c>
      <c r="B1167" t="s">
        <v>3700</v>
      </c>
      <c r="C1167" t="s">
        <v>3700</v>
      </c>
      <c r="D1167" t="s">
        <v>3700</v>
      </c>
      <c r="E1167" s="5" t="s">
        <v>1</v>
      </c>
      <c r="F1167" t="s">
        <v>213</v>
      </c>
      <c r="G1167" t="s">
        <v>994</v>
      </c>
      <c r="I1167" t="s">
        <v>3641</v>
      </c>
      <c r="K1167" s="14" t="str">
        <f t="shared" si="58"/>
        <v>NA</v>
      </c>
      <c r="L1167" s="14" t="str">
        <f t="shared" si="59"/>
        <v>NA</v>
      </c>
      <c r="M1167" s="14" t="str">
        <f t="shared" si="60"/>
        <v>NA</v>
      </c>
      <c r="N1167" s="14">
        <v>2021</v>
      </c>
    </row>
    <row r="1168" spans="1:14" x14ac:dyDescent="0.3">
      <c r="A1168" t="s">
        <v>1887</v>
      </c>
      <c r="B1168" t="s">
        <v>3701</v>
      </c>
      <c r="C1168" t="s">
        <v>3701</v>
      </c>
      <c r="D1168" t="s">
        <v>3701</v>
      </c>
      <c r="E1168" s="5">
        <v>43753</v>
      </c>
      <c r="F1168" t="s">
        <v>212</v>
      </c>
      <c r="G1168" t="s">
        <v>994</v>
      </c>
      <c r="I1168" t="s">
        <v>3702</v>
      </c>
      <c r="K1168" s="14">
        <f t="shared" si="58"/>
        <v>2019</v>
      </c>
      <c r="L1168" s="14">
        <f t="shared" si="59"/>
        <v>10</v>
      </c>
      <c r="M1168" s="14">
        <f t="shared" si="60"/>
        <v>15</v>
      </c>
      <c r="N1168" s="14">
        <v>2021</v>
      </c>
    </row>
    <row r="1169" spans="1:14" x14ac:dyDescent="0.3">
      <c r="A1169" t="s">
        <v>1887</v>
      </c>
      <c r="B1169" t="s">
        <v>3701</v>
      </c>
      <c r="C1169" t="s">
        <v>3701</v>
      </c>
      <c r="D1169" t="s">
        <v>3701</v>
      </c>
      <c r="E1169" s="5">
        <v>43753</v>
      </c>
      <c r="F1169" t="s">
        <v>213</v>
      </c>
      <c r="G1169" t="s">
        <v>994</v>
      </c>
      <c r="I1169" t="s">
        <v>3702</v>
      </c>
      <c r="K1169" s="14">
        <f t="shared" si="58"/>
        <v>2019</v>
      </c>
      <c r="L1169" s="14">
        <f t="shared" si="59"/>
        <v>10</v>
      </c>
      <c r="M1169" s="14">
        <f t="shared" si="60"/>
        <v>15</v>
      </c>
      <c r="N1169" s="14">
        <v>2021</v>
      </c>
    </row>
    <row r="1170" spans="1:14" x14ac:dyDescent="0.3">
      <c r="A1170" t="s">
        <v>1889</v>
      </c>
      <c r="B1170" t="s">
        <v>3705</v>
      </c>
      <c r="C1170" t="s">
        <v>3705</v>
      </c>
      <c r="D1170" t="s">
        <v>3705</v>
      </c>
      <c r="E1170" s="5" t="s">
        <v>1</v>
      </c>
      <c r="F1170" t="s">
        <v>212</v>
      </c>
      <c r="G1170" t="s">
        <v>994</v>
      </c>
      <c r="I1170" t="s">
        <v>3641</v>
      </c>
      <c r="K1170" s="14" t="str">
        <f t="shared" si="58"/>
        <v>NA</v>
      </c>
      <c r="L1170" s="14" t="str">
        <f t="shared" si="59"/>
        <v>NA</v>
      </c>
      <c r="M1170" s="14" t="str">
        <f t="shared" si="60"/>
        <v>NA</v>
      </c>
      <c r="N1170" s="14">
        <v>2021</v>
      </c>
    </row>
    <row r="1171" spans="1:14" x14ac:dyDescent="0.3">
      <c r="A1171" t="s">
        <v>1889</v>
      </c>
      <c r="B1171" t="s">
        <v>3705</v>
      </c>
      <c r="C1171" t="s">
        <v>3705</v>
      </c>
      <c r="D1171" t="s">
        <v>3705</v>
      </c>
      <c r="E1171" s="5" t="s">
        <v>1</v>
      </c>
      <c r="F1171" t="s">
        <v>213</v>
      </c>
      <c r="G1171" t="s">
        <v>994</v>
      </c>
      <c r="I1171" t="s">
        <v>3641</v>
      </c>
      <c r="K1171" s="14" t="str">
        <f t="shared" si="58"/>
        <v>NA</v>
      </c>
      <c r="L1171" s="14" t="str">
        <f t="shared" si="59"/>
        <v>NA</v>
      </c>
      <c r="M1171" s="14" t="str">
        <f t="shared" si="60"/>
        <v>NA</v>
      </c>
      <c r="N1171" s="14">
        <v>2021</v>
      </c>
    </row>
    <row r="1172" spans="1:14" x14ac:dyDescent="0.3">
      <c r="A1172" t="s">
        <v>1891</v>
      </c>
      <c r="B1172" t="s">
        <v>3706</v>
      </c>
      <c r="C1172" t="s">
        <v>3706</v>
      </c>
      <c r="D1172" t="s">
        <v>3706</v>
      </c>
      <c r="E1172" s="5">
        <v>44105</v>
      </c>
      <c r="F1172" t="s">
        <v>212</v>
      </c>
      <c r="G1172" t="s">
        <v>994</v>
      </c>
      <c r="I1172" t="s">
        <v>3709</v>
      </c>
      <c r="K1172" s="14">
        <f t="shared" si="58"/>
        <v>2020</v>
      </c>
      <c r="L1172" s="14">
        <f t="shared" si="59"/>
        <v>10</v>
      </c>
      <c r="M1172" s="14">
        <f t="shared" si="60"/>
        <v>1</v>
      </c>
      <c r="N1172" s="14">
        <v>2021</v>
      </c>
    </row>
    <row r="1173" spans="1:14" x14ac:dyDescent="0.3">
      <c r="A1173" t="s">
        <v>1891</v>
      </c>
      <c r="B1173" t="s">
        <v>3706</v>
      </c>
      <c r="C1173" t="s">
        <v>3706</v>
      </c>
      <c r="D1173" t="s">
        <v>3706</v>
      </c>
      <c r="E1173" s="5">
        <v>44105</v>
      </c>
      <c r="F1173" t="s">
        <v>213</v>
      </c>
      <c r="G1173" t="s">
        <v>994</v>
      </c>
      <c r="I1173" t="s">
        <v>3709</v>
      </c>
      <c r="K1173" s="14">
        <f t="shared" si="58"/>
        <v>2020</v>
      </c>
      <c r="L1173" s="14">
        <f t="shared" si="59"/>
        <v>10</v>
      </c>
      <c r="M1173" s="14">
        <f t="shared" si="60"/>
        <v>1</v>
      </c>
      <c r="N1173" s="14">
        <v>2021</v>
      </c>
    </row>
    <row r="1174" spans="1:14" x14ac:dyDescent="0.3">
      <c r="A1174" t="s">
        <v>1894</v>
      </c>
      <c r="B1174" t="s">
        <v>3707</v>
      </c>
      <c r="C1174" t="s">
        <v>3707</v>
      </c>
      <c r="D1174" t="s">
        <v>3707</v>
      </c>
      <c r="E1174" s="5" t="s">
        <v>1</v>
      </c>
      <c r="F1174" t="s">
        <v>212</v>
      </c>
      <c r="G1174" t="s">
        <v>994</v>
      </c>
      <c r="I1174" t="s">
        <v>3641</v>
      </c>
      <c r="K1174" s="14" t="str">
        <f t="shared" si="58"/>
        <v>NA</v>
      </c>
      <c r="L1174" s="14" t="str">
        <f t="shared" si="59"/>
        <v>NA</v>
      </c>
      <c r="M1174" s="14" t="str">
        <f t="shared" si="60"/>
        <v>NA</v>
      </c>
      <c r="N1174" s="14">
        <v>2021</v>
      </c>
    </row>
    <row r="1175" spans="1:14" x14ac:dyDescent="0.3">
      <c r="A1175" t="s">
        <v>1894</v>
      </c>
      <c r="B1175" t="s">
        <v>3707</v>
      </c>
      <c r="C1175" t="s">
        <v>3707</v>
      </c>
      <c r="D1175" t="s">
        <v>3707</v>
      </c>
      <c r="E1175" s="5" t="s">
        <v>1</v>
      </c>
      <c r="F1175" t="s">
        <v>213</v>
      </c>
      <c r="G1175" t="s">
        <v>994</v>
      </c>
      <c r="I1175" t="s">
        <v>3641</v>
      </c>
      <c r="K1175" s="14" t="str">
        <f t="shared" si="58"/>
        <v>NA</v>
      </c>
      <c r="L1175" s="14" t="str">
        <f t="shared" si="59"/>
        <v>NA</v>
      </c>
      <c r="M1175" s="14" t="str">
        <f t="shared" si="60"/>
        <v>NA</v>
      </c>
      <c r="N1175" s="14">
        <v>2021</v>
      </c>
    </row>
    <row r="1176" spans="1:14" x14ac:dyDescent="0.3">
      <c r="A1176" t="s">
        <v>1897</v>
      </c>
      <c r="B1176" t="s">
        <v>3708</v>
      </c>
      <c r="C1176" t="s">
        <v>3708</v>
      </c>
      <c r="D1176" t="s">
        <v>3708</v>
      </c>
      <c r="E1176" s="5">
        <v>43831</v>
      </c>
      <c r="F1176" t="s">
        <v>212</v>
      </c>
      <c r="G1176" t="s">
        <v>994</v>
      </c>
      <c r="I1176" t="s">
        <v>3710</v>
      </c>
      <c r="K1176" s="14">
        <f t="shared" si="58"/>
        <v>2020</v>
      </c>
      <c r="L1176" s="14">
        <f t="shared" si="59"/>
        <v>1</v>
      </c>
      <c r="M1176" s="14">
        <f t="shared" si="60"/>
        <v>1</v>
      </c>
      <c r="N1176" s="14">
        <v>2021</v>
      </c>
    </row>
    <row r="1177" spans="1:14" x14ac:dyDescent="0.3">
      <c r="A1177" t="s">
        <v>1897</v>
      </c>
      <c r="B1177" t="s">
        <v>3708</v>
      </c>
      <c r="C1177" t="s">
        <v>3708</v>
      </c>
      <c r="D1177" t="s">
        <v>3708</v>
      </c>
      <c r="E1177" s="5">
        <v>43831</v>
      </c>
      <c r="F1177" t="s">
        <v>213</v>
      </c>
      <c r="G1177" t="s">
        <v>994</v>
      </c>
      <c r="I1177" t="s">
        <v>3710</v>
      </c>
      <c r="K1177" s="14">
        <f t="shared" si="58"/>
        <v>2020</v>
      </c>
      <c r="L1177" s="14">
        <f t="shared" si="59"/>
        <v>1</v>
      </c>
      <c r="M1177" s="14">
        <f t="shared" si="60"/>
        <v>1</v>
      </c>
      <c r="N1177" s="14">
        <v>2021</v>
      </c>
    </row>
    <row r="1178" spans="1:14" x14ac:dyDescent="0.3">
      <c r="A1178" t="s">
        <v>1205</v>
      </c>
      <c r="B1178" t="s">
        <v>3711</v>
      </c>
      <c r="C1178" t="s">
        <v>3711</v>
      </c>
      <c r="D1178" t="s">
        <v>3711</v>
      </c>
      <c r="E1178" s="5">
        <v>44166</v>
      </c>
      <c r="F1178" t="s">
        <v>212</v>
      </c>
      <c r="G1178" t="s">
        <v>994</v>
      </c>
      <c r="I1178" t="s">
        <v>3712</v>
      </c>
      <c r="K1178" s="14">
        <f t="shared" si="58"/>
        <v>2020</v>
      </c>
      <c r="L1178" s="14">
        <f t="shared" si="59"/>
        <v>12</v>
      </c>
      <c r="M1178" s="14">
        <f t="shared" si="60"/>
        <v>1</v>
      </c>
      <c r="N1178" s="14">
        <v>2021</v>
      </c>
    </row>
    <row r="1179" spans="1:14" x14ac:dyDescent="0.3">
      <c r="A1179" t="s">
        <v>1205</v>
      </c>
      <c r="B1179" t="s">
        <v>3711</v>
      </c>
      <c r="C1179" t="s">
        <v>3711</v>
      </c>
      <c r="D1179" t="s">
        <v>3711</v>
      </c>
      <c r="E1179" s="5">
        <v>44166</v>
      </c>
      <c r="F1179" t="s">
        <v>213</v>
      </c>
      <c r="G1179" t="s">
        <v>994</v>
      </c>
      <c r="I1179" t="s">
        <v>3712</v>
      </c>
      <c r="K1179" s="14">
        <f t="shared" si="58"/>
        <v>2020</v>
      </c>
      <c r="L1179" s="14">
        <f t="shared" si="59"/>
        <v>12</v>
      </c>
      <c r="M1179" s="14">
        <f t="shared" si="60"/>
        <v>1</v>
      </c>
      <c r="N1179" s="14">
        <v>2021</v>
      </c>
    </row>
    <row r="1180" spans="1:14" x14ac:dyDescent="0.3">
      <c r="A1180" t="s">
        <v>998</v>
      </c>
      <c r="B1180" t="s">
        <v>3714</v>
      </c>
      <c r="C1180" t="s">
        <v>3714</v>
      </c>
      <c r="D1180" t="s">
        <v>3714</v>
      </c>
      <c r="E1180" s="5" t="s">
        <v>1</v>
      </c>
      <c r="F1180" t="s">
        <v>212</v>
      </c>
      <c r="G1180" t="s">
        <v>994</v>
      </c>
      <c r="I1180" t="s">
        <v>3641</v>
      </c>
      <c r="K1180" s="14" t="str">
        <f t="shared" si="58"/>
        <v>NA</v>
      </c>
      <c r="L1180" s="14" t="str">
        <f t="shared" si="59"/>
        <v>NA</v>
      </c>
      <c r="M1180" s="14" t="str">
        <f t="shared" si="60"/>
        <v>NA</v>
      </c>
      <c r="N1180" s="14">
        <v>2021</v>
      </c>
    </row>
    <row r="1181" spans="1:14" x14ac:dyDescent="0.3">
      <c r="A1181" t="s">
        <v>998</v>
      </c>
      <c r="B1181" t="s">
        <v>3714</v>
      </c>
      <c r="C1181" t="s">
        <v>3714</v>
      </c>
      <c r="D1181" t="s">
        <v>3714</v>
      </c>
      <c r="E1181" s="5" t="s">
        <v>1</v>
      </c>
      <c r="F1181" t="s">
        <v>213</v>
      </c>
      <c r="G1181" t="s">
        <v>994</v>
      </c>
      <c r="I1181" t="s">
        <v>3641</v>
      </c>
      <c r="K1181" s="14" t="str">
        <f t="shared" si="58"/>
        <v>NA</v>
      </c>
      <c r="L1181" s="14" t="str">
        <f t="shared" si="59"/>
        <v>NA</v>
      </c>
      <c r="M1181" s="14" t="str">
        <f t="shared" si="60"/>
        <v>NA</v>
      </c>
      <c r="N1181" s="14">
        <v>2021</v>
      </c>
    </row>
    <row r="1182" spans="1:14" x14ac:dyDescent="0.3">
      <c r="A1182" t="s">
        <v>1209</v>
      </c>
      <c r="B1182" t="s">
        <v>3715</v>
      </c>
      <c r="C1182" t="s">
        <v>3715</v>
      </c>
      <c r="D1182" t="s">
        <v>3715</v>
      </c>
      <c r="E1182" s="5">
        <v>44105</v>
      </c>
      <c r="F1182" t="s">
        <v>212</v>
      </c>
      <c r="G1182" t="s">
        <v>994</v>
      </c>
      <c r="I1182" t="s">
        <v>3716</v>
      </c>
      <c r="K1182" s="14">
        <f t="shared" si="58"/>
        <v>2020</v>
      </c>
      <c r="L1182" s="14">
        <f t="shared" si="59"/>
        <v>10</v>
      </c>
      <c r="M1182" s="14">
        <f t="shared" si="60"/>
        <v>1</v>
      </c>
      <c r="N1182" s="14">
        <v>2021</v>
      </c>
    </row>
    <row r="1183" spans="1:14" x14ac:dyDescent="0.3">
      <c r="A1183" t="s">
        <v>1209</v>
      </c>
      <c r="B1183" t="s">
        <v>3715</v>
      </c>
      <c r="C1183" t="s">
        <v>3715</v>
      </c>
      <c r="D1183" t="s">
        <v>3715</v>
      </c>
      <c r="E1183" s="5">
        <v>41760</v>
      </c>
      <c r="F1183" t="s">
        <v>213</v>
      </c>
      <c r="G1183" t="s">
        <v>994</v>
      </c>
      <c r="I1183" t="s">
        <v>3716</v>
      </c>
      <c r="K1183" s="14">
        <f t="shared" si="58"/>
        <v>2014</v>
      </c>
      <c r="L1183" s="14">
        <f t="shared" si="59"/>
        <v>5</v>
      </c>
      <c r="M1183" s="14">
        <f t="shared" si="60"/>
        <v>1</v>
      </c>
      <c r="N1183" s="14">
        <v>2021</v>
      </c>
    </row>
    <row r="1184" spans="1:14" x14ac:dyDescent="0.3">
      <c r="A1184" t="s">
        <v>1215</v>
      </c>
      <c r="B1184" t="s">
        <v>3717</v>
      </c>
      <c r="C1184" t="s">
        <v>3717</v>
      </c>
      <c r="D1184" t="s">
        <v>3717</v>
      </c>
      <c r="E1184" s="5">
        <v>44197</v>
      </c>
      <c r="F1184" t="s">
        <v>212</v>
      </c>
      <c r="G1184" t="s">
        <v>994</v>
      </c>
      <c r="I1184" t="s">
        <v>3718</v>
      </c>
      <c r="K1184" s="14">
        <f t="shared" si="58"/>
        <v>2021</v>
      </c>
      <c r="L1184" s="14">
        <f t="shared" si="59"/>
        <v>1</v>
      </c>
      <c r="M1184" s="14">
        <f t="shared" si="60"/>
        <v>1</v>
      </c>
      <c r="N1184" s="14">
        <v>2021</v>
      </c>
    </row>
    <row r="1185" spans="1:14" x14ac:dyDescent="0.3">
      <c r="A1185" t="s">
        <v>1215</v>
      </c>
      <c r="B1185" t="s">
        <v>3717</v>
      </c>
      <c r="C1185" t="s">
        <v>3717</v>
      </c>
      <c r="D1185" t="s">
        <v>3717</v>
      </c>
      <c r="E1185" s="5">
        <v>44197</v>
      </c>
      <c r="F1185" t="s">
        <v>213</v>
      </c>
      <c r="G1185" t="s">
        <v>994</v>
      </c>
      <c r="I1185" t="s">
        <v>3718</v>
      </c>
      <c r="K1185" s="14">
        <f t="shared" si="58"/>
        <v>2021</v>
      </c>
      <c r="L1185" s="14">
        <f t="shared" si="59"/>
        <v>1</v>
      </c>
      <c r="M1185" s="14">
        <f t="shared" si="60"/>
        <v>1</v>
      </c>
      <c r="N1185" s="14">
        <v>2021</v>
      </c>
    </row>
    <row r="1186" spans="1:14" x14ac:dyDescent="0.3">
      <c r="A1186" t="s">
        <v>1218</v>
      </c>
      <c r="B1186" t="s">
        <v>3719</v>
      </c>
      <c r="C1186" t="s">
        <v>3719</v>
      </c>
      <c r="D1186" t="s">
        <v>3719</v>
      </c>
      <c r="E1186" s="5">
        <v>44197</v>
      </c>
      <c r="F1186" t="s">
        <v>212</v>
      </c>
      <c r="G1186" t="s">
        <v>994</v>
      </c>
      <c r="I1186" t="s">
        <v>3720</v>
      </c>
      <c r="K1186" s="14">
        <f t="shared" si="58"/>
        <v>2021</v>
      </c>
      <c r="L1186" s="14">
        <f t="shared" si="59"/>
        <v>1</v>
      </c>
      <c r="M1186" s="14">
        <f t="shared" si="60"/>
        <v>1</v>
      </c>
      <c r="N1186" s="14">
        <v>2021</v>
      </c>
    </row>
    <row r="1187" spans="1:14" x14ac:dyDescent="0.3">
      <c r="A1187" t="s">
        <v>1218</v>
      </c>
      <c r="B1187" t="s">
        <v>3719</v>
      </c>
      <c r="C1187" t="s">
        <v>3719</v>
      </c>
      <c r="D1187" t="s">
        <v>3719</v>
      </c>
      <c r="E1187" s="5">
        <v>44197</v>
      </c>
      <c r="F1187" t="s">
        <v>213</v>
      </c>
      <c r="G1187" t="s">
        <v>994</v>
      </c>
      <c r="I1187" t="s">
        <v>3720</v>
      </c>
      <c r="K1187" s="14">
        <f t="shared" si="58"/>
        <v>2021</v>
      </c>
      <c r="L1187" s="14">
        <f t="shared" si="59"/>
        <v>1</v>
      </c>
      <c r="M1187" s="14">
        <f t="shared" si="60"/>
        <v>1</v>
      </c>
      <c r="N1187" s="14">
        <v>2021</v>
      </c>
    </row>
    <row r="1188" spans="1:14" x14ac:dyDescent="0.3">
      <c r="A1188" t="s">
        <v>1900</v>
      </c>
      <c r="B1188" t="s">
        <v>3722</v>
      </c>
      <c r="C1188" t="s">
        <v>3722</v>
      </c>
      <c r="D1188" t="s">
        <v>3722</v>
      </c>
      <c r="E1188" s="5">
        <v>43009</v>
      </c>
      <c r="F1188" t="s">
        <v>212</v>
      </c>
      <c r="G1188" t="s">
        <v>994</v>
      </c>
      <c r="I1188" t="s">
        <v>3723</v>
      </c>
      <c r="J1188" t="s">
        <v>3724</v>
      </c>
      <c r="K1188" s="14">
        <f t="shared" si="58"/>
        <v>2017</v>
      </c>
      <c r="L1188" s="14">
        <f t="shared" si="59"/>
        <v>10</v>
      </c>
      <c r="M1188" s="14">
        <f t="shared" si="60"/>
        <v>1</v>
      </c>
      <c r="N1188" s="14">
        <v>2021</v>
      </c>
    </row>
    <row r="1189" spans="1:14" x14ac:dyDescent="0.3">
      <c r="A1189" t="s">
        <v>1900</v>
      </c>
      <c r="B1189" t="s">
        <v>3722</v>
      </c>
      <c r="C1189" t="s">
        <v>3722</v>
      </c>
      <c r="D1189" t="s">
        <v>3722</v>
      </c>
      <c r="E1189" s="5">
        <v>43009</v>
      </c>
      <c r="F1189" t="s">
        <v>213</v>
      </c>
      <c r="G1189" t="s">
        <v>994</v>
      </c>
      <c r="I1189" t="s">
        <v>3723</v>
      </c>
      <c r="J1189" t="s">
        <v>3724</v>
      </c>
      <c r="K1189" s="14">
        <f t="shared" si="58"/>
        <v>2017</v>
      </c>
      <c r="L1189" s="14">
        <f t="shared" si="59"/>
        <v>10</v>
      </c>
      <c r="M1189" s="14">
        <f t="shared" si="60"/>
        <v>1</v>
      </c>
      <c r="N1189" s="14">
        <v>2021</v>
      </c>
    </row>
    <row r="1190" spans="1:14" x14ac:dyDescent="0.3">
      <c r="A1190" t="s">
        <v>1902</v>
      </c>
      <c r="B1190" t="s">
        <v>3726</v>
      </c>
      <c r="C1190" t="s">
        <v>3726</v>
      </c>
      <c r="D1190" t="s">
        <v>3726</v>
      </c>
      <c r="E1190" s="5">
        <v>42864</v>
      </c>
      <c r="F1190" t="s">
        <v>212</v>
      </c>
      <c r="G1190" t="s">
        <v>994</v>
      </c>
      <c r="I1190" t="s">
        <v>3727</v>
      </c>
      <c r="K1190" s="14">
        <f t="shared" si="58"/>
        <v>2017</v>
      </c>
      <c r="L1190" s="14">
        <f t="shared" si="59"/>
        <v>5</v>
      </c>
      <c r="M1190" s="14">
        <f t="shared" si="60"/>
        <v>9</v>
      </c>
      <c r="N1190" s="14">
        <v>2021</v>
      </c>
    </row>
    <row r="1191" spans="1:14" x14ac:dyDescent="0.3">
      <c r="A1191" t="s">
        <v>1902</v>
      </c>
      <c r="B1191" t="s">
        <v>3726</v>
      </c>
      <c r="C1191" t="s">
        <v>3726</v>
      </c>
      <c r="D1191" t="s">
        <v>3726</v>
      </c>
      <c r="E1191" s="5">
        <v>42864</v>
      </c>
      <c r="F1191" t="s">
        <v>213</v>
      </c>
      <c r="G1191" t="s">
        <v>994</v>
      </c>
      <c r="I1191" t="s">
        <v>3727</v>
      </c>
      <c r="K1191" s="14">
        <f t="shared" si="58"/>
        <v>2017</v>
      </c>
      <c r="L1191" s="14">
        <f t="shared" si="59"/>
        <v>5</v>
      </c>
      <c r="M1191" s="14">
        <f t="shared" si="60"/>
        <v>9</v>
      </c>
      <c r="N1191" s="14">
        <v>2021</v>
      </c>
    </row>
    <row r="1192" spans="1:14" x14ac:dyDescent="0.3">
      <c r="A1192" t="s">
        <v>1905</v>
      </c>
      <c r="B1192" t="s">
        <v>3728</v>
      </c>
      <c r="C1192" t="s">
        <v>3728</v>
      </c>
      <c r="D1192" t="s">
        <v>3728</v>
      </c>
      <c r="E1192" s="5" t="s">
        <v>1</v>
      </c>
      <c r="F1192" t="s">
        <v>212</v>
      </c>
      <c r="G1192" t="s">
        <v>994</v>
      </c>
      <c r="I1192" t="s">
        <v>3641</v>
      </c>
      <c r="K1192" s="14" t="str">
        <f t="shared" si="58"/>
        <v>NA</v>
      </c>
      <c r="L1192" s="14" t="str">
        <f t="shared" si="59"/>
        <v>NA</v>
      </c>
      <c r="M1192" s="14" t="str">
        <f t="shared" si="60"/>
        <v>NA</v>
      </c>
      <c r="N1192" s="14">
        <v>2021</v>
      </c>
    </row>
    <row r="1193" spans="1:14" x14ac:dyDescent="0.3">
      <c r="A1193" t="s">
        <v>1905</v>
      </c>
      <c r="B1193" t="s">
        <v>3728</v>
      </c>
      <c r="C1193" t="s">
        <v>3728</v>
      </c>
      <c r="D1193" t="s">
        <v>3728</v>
      </c>
      <c r="E1193" s="5" t="s">
        <v>1</v>
      </c>
      <c r="F1193" t="s">
        <v>213</v>
      </c>
      <c r="G1193" t="s">
        <v>994</v>
      </c>
      <c r="I1193" t="s">
        <v>3641</v>
      </c>
      <c r="K1193" s="14" t="str">
        <f t="shared" si="58"/>
        <v>NA</v>
      </c>
      <c r="L1193" s="14" t="str">
        <f t="shared" si="59"/>
        <v>NA</v>
      </c>
      <c r="M1193" s="14" t="str">
        <f t="shared" si="60"/>
        <v>NA</v>
      </c>
      <c r="N1193" s="14">
        <v>2021</v>
      </c>
    </row>
    <row r="1194" spans="1:14" x14ac:dyDescent="0.3">
      <c r="A1194" t="s">
        <v>1908</v>
      </c>
      <c r="B1194" t="s">
        <v>3729</v>
      </c>
      <c r="C1194" t="s">
        <v>3729</v>
      </c>
      <c r="D1194" t="s">
        <v>3729</v>
      </c>
      <c r="E1194" s="5">
        <v>41862</v>
      </c>
      <c r="F1194" t="s">
        <v>212</v>
      </c>
      <c r="G1194" t="s">
        <v>994</v>
      </c>
      <c r="I1194" t="s">
        <v>3730</v>
      </c>
      <c r="J1194" t="s">
        <v>3731</v>
      </c>
      <c r="K1194" s="14">
        <f t="shared" si="58"/>
        <v>2014</v>
      </c>
      <c r="L1194" s="14">
        <f t="shared" si="59"/>
        <v>8</v>
      </c>
      <c r="M1194" s="14">
        <f t="shared" si="60"/>
        <v>11</v>
      </c>
      <c r="N1194" s="14">
        <v>2021</v>
      </c>
    </row>
    <row r="1195" spans="1:14" x14ac:dyDescent="0.3">
      <c r="A1195" t="s">
        <v>1908</v>
      </c>
      <c r="B1195" t="s">
        <v>3729</v>
      </c>
      <c r="C1195" t="s">
        <v>3729</v>
      </c>
      <c r="D1195" t="s">
        <v>3729</v>
      </c>
      <c r="E1195" s="5">
        <v>39783</v>
      </c>
      <c r="F1195" t="s">
        <v>213</v>
      </c>
      <c r="G1195" t="s">
        <v>994</v>
      </c>
      <c r="I1195" t="s">
        <v>3730</v>
      </c>
      <c r="J1195" t="s">
        <v>3731</v>
      </c>
      <c r="K1195" s="14">
        <f t="shared" si="58"/>
        <v>2008</v>
      </c>
      <c r="L1195" s="14">
        <f t="shared" si="59"/>
        <v>12</v>
      </c>
      <c r="M1195" s="14">
        <f t="shared" si="60"/>
        <v>1</v>
      </c>
      <c r="N1195" s="14">
        <v>2021</v>
      </c>
    </row>
    <row r="1196" spans="1:14" x14ac:dyDescent="0.3">
      <c r="A1196" t="s">
        <v>3733</v>
      </c>
      <c r="B1196" t="s">
        <v>3734</v>
      </c>
      <c r="C1196" t="s">
        <v>3734</v>
      </c>
      <c r="D1196" t="s">
        <v>3734</v>
      </c>
      <c r="E1196" s="5">
        <v>43755</v>
      </c>
      <c r="F1196" s="1" t="s">
        <v>212</v>
      </c>
      <c r="G1196" s="1" t="s">
        <v>895</v>
      </c>
      <c r="I1196" t="s">
        <v>3818</v>
      </c>
      <c r="K1196" s="14">
        <f t="shared" si="58"/>
        <v>2019</v>
      </c>
      <c r="L1196" s="14">
        <f t="shared" si="59"/>
        <v>10</v>
      </c>
      <c r="M1196" s="14">
        <f t="shared" si="60"/>
        <v>17</v>
      </c>
      <c r="N1196" s="14">
        <v>2021</v>
      </c>
    </row>
    <row r="1197" spans="1:14" x14ac:dyDescent="0.3">
      <c r="A1197" t="s">
        <v>3733</v>
      </c>
      <c r="B1197" t="s">
        <v>3734</v>
      </c>
      <c r="C1197" t="s">
        <v>3734</v>
      </c>
      <c r="D1197" t="s">
        <v>3734</v>
      </c>
      <c r="E1197" s="5">
        <v>43755</v>
      </c>
      <c r="F1197" s="1" t="s">
        <v>213</v>
      </c>
      <c r="G1197" s="1" t="s">
        <v>895</v>
      </c>
      <c r="I1197" t="s">
        <v>3818</v>
      </c>
      <c r="K1197" s="14">
        <f t="shared" si="58"/>
        <v>2019</v>
      </c>
      <c r="L1197" s="14">
        <f t="shared" si="59"/>
        <v>10</v>
      </c>
      <c r="M1197" s="14">
        <f t="shared" si="60"/>
        <v>17</v>
      </c>
      <c r="N1197" s="14">
        <v>2021</v>
      </c>
    </row>
    <row r="1198" spans="1:14" x14ac:dyDescent="0.3">
      <c r="A1198" t="s">
        <v>3733</v>
      </c>
      <c r="B1198" t="s">
        <v>3734</v>
      </c>
      <c r="C1198" t="s">
        <v>3734</v>
      </c>
      <c r="D1198" t="s">
        <v>3734</v>
      </c>
      <c r="E1198" t="s">
        <v>1</v>
      </c>
      <c r="F1198" s="1" t="s">
        <v>217</v>
      </c>
      <c r="G1198" s="1" t="s">
        <v>895</v>
      </c>
      <c r="K1198" s="14" t="str">
        <f t="shared" si="58"/>
        <v>NA</v>
      </c>
      <c r="L1198" s="14" t="str">
        <f t="shared" si="59"/>
        <v>NA</v>
      </c>
      <c r="M1198" s="14" t="str">
        <f t="shared" si="60"/>
        <v>NA</v>
      </c>
      <c r="N1198" s="14">
        <v>2021</v>
      </c>
    </row>
    <row r="1199" spans="1:14" x14ac:dyDescent="0.3">
      <c r="A1199" t="s">
        <v>3735</v>
      </c>
      <c r="B1199" t="s">
        <v>3736</v>
      </c>
      <c r="C1199" t="s">
        <v>3736</v>
      </c>
      <c r="D1199" t="s">
        <v>3736</v>
      </c>
      <c r="E1199" s="5">
        <v>44197</v>
      </c>
      <c r="F1199" s="1" t="s">
        <v>212</v>
      </c>
      <c r="G1199" s="1" t="s">
        <v>895</v>
      </c>
      <c r="I1199" t="s">
        <v>3819</v>
      </c>
      <c r="K1199" s="14">
        <f t="shared" si="58"/>
        <v>2021</v>
      </c>
      <c r="L1199" s="14">
        <f t="shared" si="59"/>
        <v>1</v>
      </c>
      <c r="M1199" s="14">
        <f t="shared" si="60"/>
        <v>1</v>
      </c>
      <c r="N1199" s="14">
        <v>2021</v>
      </c>
    </row>
    <row r="1200" spans="1:14" x14ac:dyDescent="0.3">
      <c r="A1200" t="s">
        <v>3735</v>
      </c>
      <c r="B1200" t="s">
        <v>3736</v>
      </c>
      <c r="C1200" t="s">
        <v>3736</v>
      </c>
      <c r="D1200" t="s">
        <v>3736</v>
      </c>
      <c r="E1200" s="5">
        <v>44197</v>
      </c>
      <c r="F1200" s="1" t="s">
        <v>213</v>
      </c>
      <c r="G1200" s="1" t="s">
        <v>895</v>
      </c>
      <c r="I1200" t="s">
        <v>3819</v>
      </c>
      <c r="K1200" s="14">
        <f t="shared" si="58"/>
        <v>2021</v>
      </c>
      <c r="L1200" s="14">
        <f t="shared" si="59"/>
        <v>1</v>
      </c>
      <c r="M1200" s="14">
        <f t="shared" si="60"/>
        <v>1</v>
      </c>
      <c r="N1200" s="14">
        <v>2021</v>
      </c>
    </row>
    <row r="1201" spans="1:14" x14ac:dyDescent="0.3">
      <c r="A1201" t="s">
        <v>3735</v>
      </c>
      <c r="B1201" t="s">
        <v>3736</v>
      </c>
      <c r="C1201" t="s">
        <v>3736</v>
      </c>
      <c r="D1201" t="s">
        <v>3736</v>
      </c>
      <c r="E1201" t="s">
        <v>1</v>
      </c>
      <c r="F1201" s="1" t="s">
        <v>217</v>
      </c>
      <c r="G1201" s="1" t="s">
        <v>895</v>
      </c>
      <c r="K1201" s="14" t="str">
        <f t="shared" si="58"/>
        <v>NA</v>
      </c>
      <c r="L1201" s="14" t="str">
        <f t="shared" si="59"/>
        <v>NA</v>
      </c>
      <c r="M1201" s="14" t="str">
        <f t="shared" si="60"/>
        <v>NA</v>
      </c>
      <c r="N1201" s="14">
        <v>2021</v>
      </c>
    </row>
    <row r="1202" spans="1:14" x14ac:dyDescent="0.3">
      <c r="A1202" t="s">
        <v>3737</v>
      </c>
      <c r="B1202" t="s">
        <v>3738</v>
      </c>
      <c r="C1202" t="s">
        <v>3738</v>
      </c>
      <c r="D1202" t="s">
        <v>3738</v>
      </c>
      <c r="E1202" s="5">
        <v>44249</v>
      </c>
      <c r="F1202" s="1" t="s">
        <v>212</v>
      </c>
      <c r="G1202" s="1" t="s">
        <v>895</v>
      </c>
      <c r="I1202" t="s">
        <v>3820</v>
      </c>
      <c r="K1202" s="14">
        <f t="shared" si="58"/>
        <v>2021</v>
      </c>
      <c r="L1202" s="14">
        <f t="shared" si="59"/>
        <v>2</v>
      </c>
      <c r="M1202" s="14">
        <f t="shared" si="60"/>
        <v>22</v>
      </c>
      <c r="N1202" s="14">
        <v>2021</v>
      </c>
    </row>
    <row r="1203" spans="1:14" x14ac:dyDescent="0.3">
      <c r="A1203" t="s">
        <v>3737</v>
      </c>
      <c r="B1203" t="s">
        <v>3738</v>
      </c>
      <c r="C1203" t="s">
        <v>3738</v>
      </c>
      <c r="D1203" t="s">
        <v>3738</v>
      </c>
      <c r="E1203" s="5">
        <v>44249</v>
      </c>
      <c r="F1203" s="1" t="s">
        <v>213</v>
      </c>
      <c r="G1203" s="1" t="s">
        <v>895</v>
      </c>
      <c r="I1203" t="s">
        <v>3820</v>
      </c>
      <c r="K1203" s="14">
        <f t="shared" si="58"/>
        <v>2021</v>
      </c>
      <c r="L1203" s="14">
        <f t="shared" si="59"/>
        <v>2</v>
      </c>
      <c r="M1203" s="14">
        <f t="shared" si="60"/>
        <v>22</v>
      </c>
      <c r="N1203" s="14">
        <v>2021</v>
      </c>
    </row>
    <row r="1204" spans="1:14" x14ac:dyDescent="0.3">
      <c r="A1204" t="s">
        <v>3737</v>
      </c>
      <c r="B1204" t="s">
        <v>3738</v>
      </c>
      <c r="C1204" t="s">
        <v>3738</v>
      </c>
      <c r="D1204" t="s">
        <v>3738</v>
      </c>
      <c r="E1204" t="s">
        <v>1</v>
      </c>
      <c r="F1204" s="1" t="s">
        <v>217</v>
      </c>
      <c r="G1204" s="1" t="s">
        <v>895</v>
      </c>
      <c r="K1204" s="14" t="str">
        <f t="shared" si="58"/>
        <v>NA</v>
      </c>
      <c r="L1204" s="14" t="str">
        <f t="shared" si="59"/>
        <v>NA</v>
      </c>
      <c r="M1204" s="14" t="str">
        <f t="shared" si="60"/>
        <v>NA</v>
      </c>
      <c r="N1204" s="14">
        <v>2021</v>
      </c>
    </row>
    <row r="1205" spans="1:14" x14ac:dyDescent="0.3">
      <c r="A1205" t="s">
        <v>3739</v>
      </c>
      <c r="B1205" t="s">
        <v>3740</v>
      </c>
      <c r="C1205" t="s">
        <v>3740</v>
      </c>
      <c r="D1205" t="s">
        <v>3740</v>
      </c>
      <c r="E1205" s="5">
        <v>42282</v>
      </c>
      <c r="F1205" s="1" t="s">
        <v>212</v>
      </c>
      <c r="G1205" s="1" t="s">
        <v>895</v>
      </c>
      <c r="I1205" t="s">
        <v>3821</v>
      </c>
      <c r="K1205" s="14">
        <f t="shared" si="58"/>
        <v>2015</v>
      </c>
      <c r="L1205" s="14">
        <f t="shared" si="59"/>
        <v>10</v>
      </c>
      <c r="M1205" s="14">
        <f t="shared" si="60"/>
        <v>5</v>
      </c>
      <c r="N1205" s="14">
        <v>2021</v>
      </c>
    </row>
    <row r="1206" spans="1:14" x14ac:dyDescent="0.3">
      <c r="A1206" t="s">
        <v>3739</v>
      </c>
      <c r="B1206" t="s">
        <v>3740</v>
      </c>
      <c r="C1206" t="s">
        <v>3740</v>
      </c>
      <c r="D1206" t="s">
        <v>3740</v>
      </c>
      <c r="E1206" s="5">
        <v>42282</v>
      </c>
      <c r="F1206" s="1" t="s">
        <v>213</v>
      </c>
      <c r="G1206" s="1" t="s">
        <v>895</v>
      </c>
      <c r="I1206" t="s">
        <v>3821</v>
      </c>
      <c r="K1206" s="14">
        <f t="shared" si="58"/>
        <v>2015</v>
      </c>
      <c r="L1206" s="14">
        <f t="shared" si="59"/>
        <v>10</v>
      </c>
      <c r="M1206" s="14">
        <f t="shared" si="60"/>
        <v>5</v>
      </c>
      <c r="N1206" s="14">
        <v>2021</v>
      </c>
    </row>
    <row r="1207" spans="1:14" x14ac:dyDescent="0.3">
      <c r="A1207" t="s">
        <v>3739</v>
      </c>
      <c r="B1207" t="s">
        <v>3740</v>
      </c>
      <c r="C1207" t="s">
        <v>3740</v>
      </c>
      <c r="D1207" t="s">
        <v>3740</v>
      </c>
      <c r="E1207" t="s">
        <v>1</v>
      </c>
      <c r="F1207" s="1" t="s">
        <v>217</v>
      </c>
      <c r="G1207" s="1" t="s">
        <v>895</v>
      </c>
      <c r="K1207" s="14" t="str">
        <f t="shared" si="58"/>
        <v>NA</v>
      </c>
      <c r="L1207" s="14" t="str">
        <f t="shared" si="59"/>
        <v>NA</v>
      </c>
      <c r="M1207" s="14" t="str">
        <f t="shared" si="60"/>
        <v>NA</v>
      </c>
      <c r="N1207" s="14">
        <v>2021</v>
      </c>
    </row>
    <row r="1208" spans="1:14" x14ac:dyDescent="0.3">
      <c r="A1208" t="s">
        <v>3741</v>
      </c>
      <c r="B1208" t="s">
        <v>3742</v>
      </c>
      <c r="C1208" t="s">
        <v>3742</v>
      </c>
      <c r="D1208" t="s">
        <v>3742</v>
      </c>
      <c r="E1208" s="5">
        <v>43374</v>
      </c>
      <c r="F1208" s="1" t="s">
        <v>212</v>
      </c>
      <c r="G1208" s="1" t="s">
        <v>895</v>
      </c>
      <c r="I1208" t="s">
        <v>3822</v>
      </c>
      <c r="K1208" s="14">
        <f t="shared" si="58"/>
        <v>2018</v>
      </c>
      <c r="L1208" s="14">
        <f t="shared" si="59"/>
        <v>10</v>
      </c>
      <c r="M1208" s="14">
        <f t="shared" si="60"/>
        <v>1</v>
      </c>
      <c r="N1208" s="14">
        <v>2021</v>
      </c>
    </row>
    <row r="1209" spans="1:14" x14ac:dyDescent="0.3">
      <c r="A1209" t="s">
        <v>3741</v>
      </c>
      <c r="B1209" t="s">
        <v>3742</v>
      </c>
      <c r="C1209" t="s">
        <v>3742</v>
      </c>
      <c r="D1209" t="s">
        <v>3742</v>
      </c>
      <c r="E1209" s="5">
        <v>43374</v>
      </c>
      <c r="F1209" s="1" t="s">
        <v>213</v>
      </c>
      <c r="G1209" s="1" t="s">
        <v>895</v>
      </c>
      <c r="I1209" t="s">
        <v>3822</v>
      </c>
      <c r="K1209" s="14">
        <f t="shared" si="58"/>
        <v>2018</v>
      </c>
      <c r="L1209" s="14">
        <f t="shared" si="59"/>
        <v>10</v>
      </c>
      <c r="M1209" s="14">
        <f t="shared" si="60"/>
        <v>1</v>
      </c>
      <c r="N1209" s="14">
        <v>2021</v>
      </c>
    </row>
    <row r="1210" spans="1:14" x14ac:dyDescent="0.3">
      <c r="A1210" t="s">
        <v>3741</v>
      </c>
      <c r="B1210" t="s">
        <v>3742</v>
      </c>
      <c r="C1210" t="s">
        <v>3742</v>
      </c>
      <c r="D1210" t="s">
        <v>3742</v>
      </c>
      <c r="E1210" t="s">
        <v>1</v>
      </c>
      <c r="F1210" s="1" t="s">
        <v>217</v>
      </c>
      <c r="G1210" s="1" t="s">
        <v>895</v>
      </c>
      <c r="K1210" s="14" t="str">
        <f t="shared" si="58"/>
        <v>NA</v>
      </c>
      <c r="L1210" s="14" t="str">
        <f t="shared" si="59"/>
        <v>NA</v>
      </c>
      <c r="M1210" s="14" t="str">
        <f t="shared" si="60"/>
        <v>NA</v>
      </c>
      <c r="N1210" s="14">
        <v>2021</v>
      </c>
    </row>
    <row r="1211" spans="1:14" x14ac:dyDescent="0.3">
      <c r="A1211" t="s">
        <v>3743</v>
      </c>
      <c r="B1211" t="s">
        <v>3744</v>
      </c>
      <c r="C1211" t="s">
        <v>3744</v>
      </c>
      <c r="D1211" t="s">
        <v>3744</v>
      </c>
      <c r="E1211" s="5" t="s">
        <v>1</v>
      </c>
      <c r="F1211" s="1" t="s">
        <v>212</v>
      </c>
      <c r="G1211" s="1" t="s">
        <v>895</v>
      </c>
      <c r="K1211" s="14" t="str">
        <f t="shared" ref="K1211:K1274" si="61">IF($E1211="NA","NA", YEAR($E1211))</f>
        <v>NA</v>
      </c>
      <c r="L1211" s="14" t="str">
        <f t="shared" si="59"/>
        <v>NA</v>
      </c>
      <c r="M1211" s="14" t="str">
        <f t="shared" si="60"/>
        <v>NA</v>
      </c>
      <c r="N1211" s="14">
        <v>2021</v>
      </c>
    </row>
    <row r="1212" spans="1:14" x14ac:dyDescent="0.3">
      <c r="A1212" t="s">
        <v>3743</v>
      </c>
      <c r="B1212" t="s">
        <v>3744</v>
      </c>
      <c r="C1212" t="s">
        <v>3744</v>
      </c>
      <c r="D1212" t="s">
        <v>3744</v>
      </c>
      <c r="E1212" s="5">
        <v>42380</v>
      </c>
      <c r="F1212" s="1" t="s">
        <v>213</v>
      </c>
      <c r="G1212" s="1" t="s">
        <v>895</v>
      </c>
      <c r="I1212" t="s">
        <v>3823</v>
      </c>
      <c r="K1212" s="14">
        <f t="shared" si="61"/>
        <v>2016</v>
      </c>
      <c r="L1212" s="14">
        <f t="shared" ref="L1212:L1275" si="62">IF($E1212="NA","NA", MONTH($E1212))</f>
        <v>1</v>
      </c>
      <c r="M1212" s="14">
        <f t="shared" ref="M1212:M1275" si="63">IF($E1212="NA","NA", DAY($E1212))</f>
        <v>11</v>
      </c>
      <c r="N1212" s="14">
        <v>2021</v>
      </c>
    </row>
    <row r="1213" spans="1:14" x14ac:dyDescent="0.3">
      <c r="A1213" t="s">
        <v>3743</v>
      </c>
      <c r="B1213" t="s">
        <v>3744</v>
      </c>
      <c r="C1213" t="s">
        <v>3744</v>
      </c>
      <c r="D1213" t="s">
        <v>3744</v>
      </c>
      <c r="E1213" t="s">
        <v>1</v>
      </c>
      <c r="F1213" s="1" t="s">
        <v>217</v>
      </c>
      <c r="G1213" s="1" t="s">
        <v>895</v>
      </c>
      <c r="K1213" s="14" t="str">
        <f t="shared" si="61"/>
        <v>NA</v>
      </c>
      <c r="L1213" s="14" t="str">
        <f t="shared" si="62"/>
        <v>NA</v>
      </c>
      <c r="M1213" s="14" t="str">
        <f t="shared" si="63"/>
        <v>NA</v>
      </c>
      <c r="N1213" s="14">
        <v>2021</v>
      </c>
    </row>
    <row r="1214" spans="1:14" x14ac:dyDescent="0.3">
      <c r="A1214" t="s">
        <v>3745</v>
      </c>
      <c r="B1214" t="s">
        <v>3746</v>
      </c>
      <c r="C1214" t="s">
        <v>3746</v>
      </c>
      <c r="D1214" t="s">
        <v>3746</v>
      </c>
      <c r="E1214" s="5">
        <v>42736</v>
      </c>
      <c r="F1214" s="1" t="s">
        <v>212</v>
      </c>
      <c r="G1214" s="1" t="s">
        <v>895</v>
      </c>
      <c r="I1214" t="s">
        <v>3824</v>
      </c>
      <c r="K1214" s="14">
        <f t="shared" si="61"/>
        <v>2017</v>
      </c>
      <c r="L1214" s="14">
        <f t="shared" si="62"/>
        <v>1</v>
      </c>
      <c r="M1214" s="14">
        <f t="shared" si="63"/>
        <v>1</v>
      </c>
      <c r="N1214" s="14">
        <v>2021</v>
      </c>
    </row>
    <row r="1215" spans="1:14" x14ac:dyDescent="0.3">
      <c r="A1215" t="s">
        <v>3745</v>
      </c>
      <c r="B1215" t="s">
        <v>3746</v>
      </c>
      <c r="C1215" t="s">
        <v>3746</v>
      </c>
      <c r="D1215" t="s">
        <v>3746</v>
      </c>
      <c r="E1215" s="5">
        <v>42736</v>
      </c>
      <c r="F1215" s="1" t="s">
        <v>213</v>
      </c>
      <c r="G1215" s="1" t="s">
        <v>895</v>
      </c>
      <c r="I1215" t="s">
        <v>3824</v>
      </c>
      <c r="K1215" s="14">
        <f t="shared" si="61"/>
        <v>2017</v>
      </c>
      <c r="L1215" s="14">
        <f t="shared" si="62"/>
        <v>1</v>
      </c>
      <c r="M1215" s="14">
        <f t="shared" si="63"/>
        <v>1</v>
      </c>
      <c r="N1215" s="14">
        <v>2021</v>
      </c>
    </row>
    <row r="1216" spans="1:14" x14ac:dyDescent="0.3">
      <c r="A1216" t="s">
        <v>3745</v>
      </c>
      <c r="B1216" t="s">
        <v>3746</v>
      </c>
      <c r="C1216" t="s">
        <v>3746</v>
      </c>
      <c r="D1216" t="s">
        <v>3746</v>
      </c>
      <c r="E1216" t="s">
        <v>1</v>
      </c>
      <c r="F1216" s="1" t="s">
        <v>217</v>
      </c>
      <c r="G1216" s="1" t="s">
        <v>895</v>
      </c>
      <c r="K1216" s="14" t="str">
        <f t="shared" si="61"/>
        <v>NA</v>
      </c>
      <c r="L1216" s="14" t="str">
        <f t="shared" si="62"/>
        <v>NA</v>
      </c>
      <c r="M1216" s="14" t="str">
        <f t="shared" si="63"/>
        <v>NA</v>
      </c>
      <c r="N1216" s="14">
        <v>2021</v>
      </c>
    </row>
    <row r="1217" spans="1:14" x14ac:dyDescent="0.3">
      <c r="A1217" t="s">
        <v>3747</v>
      </c>
      <c r="B1217" t="s">
        <v>3748</v>
      </c>
      <c r="C1217" t="s">
        <v>3748</v>
      </c>
      <c r="D1217" t="s">
        <v>3748</v>
      </c>
      <c r="E1217" s="5">
        <v>44207</v>
      </c>
      <c r="F1217" s="1" t="s">
        <v>212</v>
      </c>
      <c r="G1217" s="1" t="s">
        <v>895</v>
      </c>
      <c r="I1217" t="s">
        <v>3825</v>
      </c>
      <c r="K1217" s="14">
        <f t="shared" si="61"/>
        <v>2021</v>
      </c>
      <c r="L1217" s="14">
        <f t="shared" si="62"/>
        <v>1</v>
      </c>
      <c r="M1217" s="14">
        <f t="shared" si="63"/>
        <v>11</v>
      </c>
      <c r="N1217" s="14">
        <v>2021</v>
      </c>
    </row>
    <row r="1218" spans="1:14" x14ac:dyDescent="0.3">
      <c r="A1218" t="s">
        <v>3747</v>
      </c>
      <c r="B1218" t="s">
        <v>3748</v>
      </c>
      <c r="C1218" t="s">
        <v>3748</v>
      </c>
      <c r="D1218" t="s">
        <v>3748</v>
      </c>
      <c r="E1218" s="5">
        <v>44207</v>
      </c>
      <c r="F1218" s="1" t="s">
        <v>213</v>
      </c>
      <c r="G1218" s="1" t="s">
        <v>895</v>
      </c>
      <c r="I1218" t="s">
        <v>3825</v>
      </c>
      <c r="K1218" s="14">
        <f t="shared" si="61"/>
        <v>2021</v>
      </c>
      <c r="L1218" s="14">
        <f t="shared" si="62"/>
        <v>1</v>
      </c>
      <c r="M1218" s="14">
        <f t="shared" si="63"/>
        <v>11</v>
      </c>
      <c r="N1218" s="14">
        <v>2021</v>
      </c>
    </row>
    <row r="1219" spans="1:14" x14ac:dyDescent="0.3">
      <c r="A1219" t="s">
        <v>3747</v>
      </c>
      <c r="B1219" t="s">
        <v>3748</v>
      </c>
      <c r="C1219" t="s">
        <v>3748</v>
      </c>
      <c r="D1219" t="s">
        <v>3748</v>
      </c>
      <c r="E1219" t="s">
        <v>1</v>
      </c>
      <c r="F1219" s="1" t="s">
        <v>217</v>
      </c>
      <c r="G1219" s="1" t="s">
        <v>895</v>
      </c>
      <c r="K1219" s="14" t="str">
        <f t="shared" si="61"/>
        <v>NA</v>
      </c>
      <c r="L1219" s="14" t="str">
        <f t="shared" si="62"/>
        <v>NA</v>
      </c>
      <c r="M1219" s="14" t="str">
        <f t="shared" si="63"/>
        <v>NA</v>
      </c>
      <c r="N1219" s="14">
        <v>2021</v>
      </c>
    </row>
    <row r="1220" spans="1:14" x14ac:dyDescent="0.3">
      <c r="A1220" t="s">
        <v>3749</v>
      </c>
      <c r="B1220" t="s">
        <v>3750</v>
      </c>
      <c r="C1220" t="s">
        <v>3750</v>
      </c>
      <c r="D1220" t="s">
        <v>3750</v>
      </c>
      <c r="E1220" s="5">
        <v>44105</v>
      </c>
      <c r="F1220" s="1" t="s">
        <v>212</v>
      </c>
      <c r="G1220" s="1" t="s">
        <v>895</v>
      </c>
      <c r="I1220" s="35" t="s">
        <v>3826</v>
      </c>
      <c r="K1220" s="14">
        <f t="shared" si="61"/>
        <v>2020</v>
      </c>
      <c r="L1220" s="14">
        <f t="shared" si="62"/>
        <v>10</v>
      </c>
      <c r="M1220" s="14">
        <f t="shared" si="63"/>
        <v>1</v>
      </c>
      <c r="N1220" s="14">
        <v>2021</v>
      </c>
    </row>
    <row r="1221" spans="1:14" x14ac:dyDescent="0.3">
      <c r="A1221" t="s">
        <v>3749</v>
      </c>
      <c r="B1221" t="s">
        <v>3750</v>
      </c>
      <c r="C1221" t="s">
        <v>3750</v>
      </c>
      <c r="D1221" t="s">
        <v>3750</v>
      </c>
      <c r="E1221" s="5">
        <v>43647</v>
      </c>
      <c r="F1221" s="1" t="s">
        <v>213</v>
      </c>
      <c r="G1221" s="1" t="s">
        <v>895</v>
      </c>
      <c r="I1221" s="35" t="s">
        <v>3827</v>
      </c>
      <c r="K1221" s="14">
        <f t="shared" si="61"/>
        <v>2019</v>
      </c>
      <c r="L1221" s="14">
        <f t="shared" si="62"/>
        <v>7</v>
      </c>
      <c r="M1221" s="14">
        <f t="shared" si="63"/>
        <v>1</v>
      </c>
      <c r="N1221" s="14">
        <v>2021</v>
      </c>
    </row>
    <row r="1222" spans="1:14" x14ac:dyDescent="0.3">
      <c r="A1222" t="s">
        <v>3749</v>
      </c>
      <c r="B1222" t="s">
        <v>3750</v>
      </c>
      <c r="C1222" t="s">
        <v>3750</v>
      </c>
      <c r="D1222" t="s">
        <v>3750</v>
      </c>
      <c r="E1222" t="s">
        <v>1</v>
      </c>
      <c r="F1222" s="1" t="s">
        <v>217</v>
      </c>
      <c r="G1222" s="1" t="s">
        <v>895</v>
      </c>
      <c r="K1222" s="14" t="str">
        <f t="shared" si="61"/>
        <v>NA</v>
      </c>
      <c r="L1222" s="14" t="str">
        <f t="shared" si="62"/>
        <v>NA</v>
      </c>
      <c r="M1222" s="14" t="str">
        <f t="shared" si="63"/>
        <v>NA</v>
      </c>
      <c r="N1222" s="14">
        <v>2021</v>
      </c>
    </row>
    <row r="1223" spans="1:14" x14ac:dyDescent="0.3">
      <c r="A1223" t="s">
        <v>3751</v>
      </c>
      <c r="B1223" t="s">
        <v>3752</v>
      </c>
      <c r="C1223" t="s">
        <v>3752</v>
      </c>
      <c r="D1223" t="s">
        <v>3752</v>
      </c>
      <c r="E1223" s="5">
        <v>41214</v>
      </c>
      <c r="F1223" s="1" t="s">
        <v>212</v>
      </c>
      <c r="G1223" s="1" t="s">
        <v>895</v>
      </c>
      <c r="I1223" t="s">
        <v>3828</v>
      </c>
      <c r="K1223" s="14">
        <f t="shared" si="61"/>
        <v>2012</v>
      </c>
      <c r="L1223" s="14">
        <f t="shared" si="62"/>
        <v>11</v>
      </c>
      <c r="M1223" s="14">
        <f t="shared" si="63"/>
        <v>1</v>
      </c>
      <c r="N1223" s="14">
        <v>2021</v>
      </c>
    </row>
    <row r="1224" spans="1:14" x14ac:dyDescent="0.3">
      <c r="A1224" t="s">
        <v>3751</v>
      </c>
      <c r="B1224" t="s">
        <v>3752</v>
      </c>
      <c r="C1224" t="s">
        <v>3752</v>
      </c>
      <c r="D1224" t="s">
        <v>3752</v>
      </c>
      <c r="E1224" s="5">
        <v>41214</v>
      </c>
      <c r="F1224" s="1" t="s">
        <v>213</v>
      </c>
      <c r="G1224" s="1" t="s">
        <v>895</v>
      </c>
      <c r="I1224" t="s">
        <v>3828</v>
      </c>
      <c r="K1224" s="14">
        <f t="shared" si="61"/>
        <v>2012</v>
      </c>
      <c r="L1224" s="14">
        <f t="shared" si="62"/>
        <v>11</v>
      </c>
      <c r="M1224" s="14">
        <f t="shared" si="63"/>
        <v>1</v>
      </c>
      <c r="N1224" s="14">
        <v>2021</v>
      </c>
    </row>
    <row r="1225" spans="1:14" x14ac:dyDescent="0.3">
      <c r="A1225" t="s">
        <v>3751</v>
      </c>
      <c r="B1225" t="s">
        <v>3752</v>
      </c>
      <c r="C1225" t="s">
        <v>3752</v>
      </c>
      <c r="D1225" t="s">
        <v>3752</v>
      </c>
      <c r="E1225" t="s">
        <v>1</v>
      </c>
      <c r="F1225" s="1" t="s">
        <v>217</v>
      </c>
      <c r="G1225" s="1" t="s">
        <v>895</v>
      </c>
      <c r="K1225" s="14" t="str">
        <f t="shared" si="61"/>
        <v>NA</v>
      </c>
      <c r="L1225" s="14" t="str">
        <f t="shared" si="62"/>
        <v>NA</v>
      </c>
      <c r="M1225" s="14" t="str">
        <f t="shared" si="63"/>
        <v>NA</v>
      </c>
      <c r="N1225" s="14">
        <v>2021</v>
      </c>
    </row>
    <row r="1226" spans="1:14" x14ac:dyDescent="0.3">
      <c r="A1226" t="s">
        <v>3753</v>
      </c>
      <c r="B1226" t="s">
        <v>3754</v>
      </c>
      <c r="C1226" t="s">
        <v>3754</v>
      </c>
      <c r="D1226" t="s">
        <v>3754</v>
      </c>
      <c r="E1226" t="s">
        <v>1</v>
      </c>
      <c r="F1226" s="1" t="s">
        <v>212</v>
      </c>
      <c r="G1226" s="1" t="s">
        <v>895</v>
      </c>
      <c r="K1226" s="14" t="str">
        <f t="shared" si="61"/>
        <v>NA</v>
      </c>
      <c r="L1226" s="14" t="str">
        <f t="shared" si="62"/>
        <v>NA</v>
      </c>
      <c r="M1226" s="14" t="str">
        <f t="shared" si="63"/>
        <v>NA</v>
      </c>
      <c r="N1226" s="14">
        <v>2021</v>
      </c>
    </row>
    <row r="1227" spans="1:14" x14ac:dyDescent="0.3">
      <c r="A1227" t="s">
        <v>3753</v>
      </c>
      <c r="B1227" t="s">
        <v>3754</v>
      </c>
      <c r="C1227" t="s">
        <v>3754</v>
      </c>
      <c r="D1227" t="s">
        <v>3754</v>
      </c>
      <c r="E1227" s="5">
        <v>42644</v>
      </c>
      <c r="F1227" s="1" t="s">
        <v>213</v>
      </c>
      <c r="G1227" s="1" t="s">
        <v>895</v>
      </c>
      <c r="I1227" t="s">
        <v>3829</v>
      </c>
      <c r="K1227" s="14">
        <f t="shared" si="61"/>
        <v>2016</v>
      </c>
      <c r="L1227" s="14">
        <f t="shared" si="62"/>
        <v>10</v>
      </c>
      <c r="M1227" s="14">
        <f t="shared" si="63"/>
        <v>1</v>
      </c>
      <c r="N1227" s="14">
        <v>2021</v>
      </c>
    </row>
    <row r="1228" spans="1:14" x14ac:dyDescent="0.3">
      <c r="A1228" t="s">
        <v>3753</v>
      </c>
      <c r="B1228" t="s">
        <v>3754</v>
      </c>
      <c r="C1228" t="s">
        <v>3754</v>
      </c>
      <c r="D1228" t="s">
        <v>3754</v>
      </c>
      <c r="E1228" t="s">
        <v>1</v>
      </c>
      <c r="F1228" s="1" t="s">
        <v>217</v>
      </c>
      <c r="G1228" s="1" t="s">
        <v>895</v>
      </c>
      <c r="K1228" s="14" t="str">
        <f t="shared" si="61"/>
        <v>NA</v>
      </c>
      <c r="L1228" s="14" t="str">
        <f t="shared" si="62"/>
        <v>NA</v>
      </c>
      <c r="M1228" s="14" t="str">
        <f t="shared" si="63"/>
        <v>NA</v>
      </c>
      <c r="N1228" s="14">
        <v>2021</v>
      </c>
    </row>
    <row r="1229" spans="1:14" x14ac:dyDescent="0.3">
      <c r="A1229" t="s">
        <v>3755</v>
      </c>
      <c r="B1229" t="s">
        <v>3756</v>
      </c>
      <c r="C1229" t="s">
        <v>3756</v>
      </c>
      <c r="D1229" t="s">
        <v>3756</v>
      </c>
      <c r="E1229" s="5">
        <v>42370</v>
      </c>
      <c r="F1229" s="1" t="s">
        <v>212</v>
      </c>
      <c r="G1229" s="1" t="s">
        <v>895</v>
      </c>
      <c r="I1229" t="s">
        <v>3830</v>
      </c>
      <c r="K1229" s="14">
        <f t="shared" si="61"/>
        <v>2016</v>
      </c>
      <c r="L1229" s="14">
        <f t="shared" si="62"/>
        <v>1</v>
      </c>
      <c r="M1229" s="14">
        <f t="shared" si="63"/>
        <v>1</v>
      </c>
      <c r="N1229" s="14">
        <v>2021</v>
      </c>
    </row>
    <row r="1230" spans="1:14" x14ac:dyDescent="0.3">
      <c r="A1230" t="s">
        <v>3755</v>
      </c>
      <c r="B1230" t="s">
        <v>3756</v>
      </c>
      <c r="C1230" t="s">
        <v>3756</v>
      </c>
      <c r="D1230" t="s">
        <v>3756</v>
      </c>
      <c r="E1230" s="5">
        <v>42370</v>
      </c>
      <c r="F1230" s="1" t="s">
        <v>213</v>
      </c>
      <c r="G1230" s="1" t="s">
        <v>895</v>
      </c>
      <c r="I1230" t="s">
        <v>3830</v>
      </c>
      <c r="K1230" s="14">
        <f t="shared" si="61"/>
        <v>2016</v>
      </c>
      <c r="L1230" s="14">
        <f t="shared" si="62"/>
        <v>1</v>
      </c>
      <c r="M1230" s="14">
        <f t="shared" si="63"/>
        <v>1</v>
      </c>
      <c r="N1230" s="14">
        <v>2021</v>
      </c>
    </row>
    <row r="1231" spans="1:14" x14ac:dyDescent="0.3">
      <c r="A1231" t="s">
        <v>3755</v>
      </c>
      <c r="B1231" t="s">
        <v>3756</v>
      </c>
      <c r="C1231" t="s">
        <v>3756</v>
      </c>
      <c r="D1231" t="s">
        <v>3756</v>
      </c>
      <c r="E1231" t="s">
        <v>1</v>
      </c>
      <c r="F1231" s="1" t="s">
        <v>217</v>
      </c>
      <c r="G1231" s="1" t="s">
        <v>895</v>
      </c>
      <c r="K1231" s="14" t="str">
        <f t="shared" si="61"/>
        <v>NA</v>
      </c>
      <c r="L1231" s="14" t="str">
        <f t="shared" si="62"/>
        <v>NA</v>
      </c>
      <c r="M1231" s="14" t="str">
        <f t="shared" si="63"/>
        <v>NA</v>
      </c>
      <c r="N1231" s="14">
        <v>2021</v>
      </c>
    </row>
    <row r="1232" spans="1:14" x14ac:dyDescent="0.3">
      <c r="A1232" t="s">
        <v>3757</v>
      </c>
      <c r="B1232" t="s">
        <v>3758</v>
      </c>
      <c r="C1232" t="s">
        <v>3758</v>
      </c>
      <c r="D1232" t="s">
        <v>3758</v>
      </c>
      <c r="E1232" s="5">
        <v>43865</v>
      </c>
      <c r="F1232" s="1" t="s">
        <v>212</v>
      </c>
      <c r="G1232" s="1" t="s">
        <v>895</v>
      </c>
      <c r="I1232" t="s">
        <v>3831</v>
      </c>
      <c r="K1232" s="14">
        <f t="shared" si="61"/>
        <v>2020</v>
      </c>
      <c r="L1232" s="14">
        <f t="shared" si="62"/>
        <v>2</v>
      </c>
      <c r="M1232" s="14">
        <f t="shared" si="63"/>
        <v>4</v>
      </c>
      <c r="N1232" s="14">
        <v>2021</v>
      </c>
    </row>
    <row r="1233" spans="1:14" x14ac:dyDescent="0.3">
      <c r="A1233" t="s">
        <v>3757</v>
      </c>
      <c r="B1233" t="s">
        <v>3758</v>
      </c>
      <c r="C1233" t="s">
        <v>3758</v>
      </c>
      <c r="D1233" t="s">
        <v>3758</v>
      </c>
      <c r="E1233" s="5">
        <v>43865</v>
      </c>
      <c r="F1233" s="1" t="s">
        <v>213</v>
      </c>
      <c r="G1233" s="1" t="s">
        <v>895</v>
      </c>
      <c r="I1233" t="s">
        <v>3831</v>
      </c>
      <c r="K1233" s="14">
        <f t="shared" si="61"/>
        <v>2020</v>
      </c>
      <c r="L1233" s="14">
        <f t="shared" si="62"/>
        <v>2</v>
      </c>
      <c r="M1233" s="14">
        <f t="shared" si="63"/>
        <v>4</v>
      </c>
      <c r="N1233" s="14">
        <v>2021</v>
      </c>
    </row>
    <row r="1234" spans="1:14" x14ac:dyDescent="0.3">
      <c r="A1234" t="s">
        <v>3757</v>
      </c>
      <c r="B1234" t="s">
        <v>3758</v>
      </c>
      <c r="C1234" t="s">
        <v>3758</v>
      </c>
      <c r="D1234" t="s">
        <v>3759</v>
      </c>
      <c r="E1234" s="5">
        <v>43865</v>
      </c>
      <c r="F1234" s="1" t="s">
        <v>213</v>
      </c>
      <c r="G1234" s="1" t="s">
        <v>895</v>
      </c>
      <c r="I1234" t="s">
        <v>3831</v>
      </c>
      <c r="K1234" s="14">
        <f t="shared" si="61"/>
        <v>2020</v>
      </c>
      <c r="L1234" s="14">
        <f t="shared" si="62"/>
        <v>2</v>
      </c>
      <c r="M1234" s="14">
        <f t="shared" si="63"/>
        <v>4</v>
      </c>
      <c r="N1234" s="14">
        <v>2021</v>
      </c>
    </row>
    <row r="1235" spans="1:14" x14ac:dyDescent="0.3">
      <c r="A1235" t="s">
        <v>3757</v>
      </c>
      <c r="B1235" t="s">
        <v>3758</v>
      </c>
      <c r="C1235" t="s">
        <v>3758</v>
      </c>
      <c r="D1235" t="s">
        <v>3758</v>
      </c>
      <c r="E1235" s="5" t="s">
        <v>1</v>
      </c>
      <c r="F1235" s="1" t="s">
        <v>217</v>
      </c>
      <c r="G1235" s="1" t="s">
        <v>895</v>
      </c>
      <c r="K1235" s="14" t="str">
        <f t="shared" si="61"/>
        <v>NA</v>
      </c>
      <c r="L1235" s="14" t="str">
        <f t="shared" si="62"/>
        <v>NA</v>
      </c>
      <c r="M1235" s="14" t="str">
        <f t="shared" si="63"/>
        <v>NA</v>
      </c>
      <c r="N1235" s="14">
        <v>2021</v>
      </c>
    </row>
    <row r="1236" spans="1:14" x14ac:dyDescent="0.3">
      <c r="A1236" t="s">
        <v>3760</v>
      </c>
      <c r="B1236" t="s">
        <v>3761</v>
      </c>
      <c r="C1236" t="s">
        <v>3761</v>
      </c>
      <c r="D1236" t="s">
        <v>3761</v>
      </c>
      <c r="E1236" s="5">
        <v>44201</v>
      </c>
      <c r="F1236" s="1" t="s">
        <v>212</v>
      </c>
      <c r="G1236" s="1" t="s">
        <v>895</v>
      </c>
      <c r="I1236" t="s">
        <v>3832</v>
      </c>
      <c r="K1236" s="14">
        <f t="shared" si="61"/>
        <v>2021</v>
      </c>
      <c r="L1236" s="14">
        <f t="shared" si="62"/>
        <v>1</v>
      </c>
      <c r="M1236" s="14">
        <f t="shared" si="63"/>
        <v>5</v>
      </c>
      <c r="N1236" s="14">
        <v>2021</v>
      </c>
    </row>
    <row r="1237" spans="1:14" x14ac:dyDescent="0.3">
      <c r="A1237" t="s">
        <v>3760</v>
      </c>
      <c r="B1237" t="s">
        <v>3761</v>
      </c>
      <c r="C1237" t="s">
        <v>3761</v>
      </c>
      <c r="D1237" t="s">
        <v>3761</v>
      </c>
      <c r="E1237" s="5">
        <v>44201</v>
      </c>
      <c r="F1237" s="1" t="s">
        <v>213</v>
      </c>
      <c r="G1237" s="1" t="s">
        <v>895</v>
      </c>
      <c r="I1237" t="s">
        <v>3832</v>
      </c>
      <c r="K1237" s="14">
        <f t="shared" si="61"/>
        <v>2021</v>
      </c>
      <c r="L1237" s="14">
        <f t="shared" si="62"/>
        <v>1</v>
      </c>
      <c r="M1237" s="14">
        <f t="shared" si="63"/>
        <v>5</v>
      </c>
      <c r="N1237" s="14">
        <v>2021</v>
      </c>
    </row>
    <row r="1238" spans="1:14" x14ac:dyDescent="0.3">
      <c r="A1238" t="s">
        <v>3760</v>
      </c>
      <c r="B1238" t="s">
        <v>3761</v>
      </c>
      <c r="C1238" t="s">
        <v>3761</v>
      </c>
      <c r="D1238" t="s">
        <v>3761</v>
      </c>
      <c r="E1238" t="s">
        <v>1</v>
      </c>
      <c r="F1238" s="1" t="s">
        <v>217</v>
      </c>
      <c r="G1238" s="1" t="s">
        <v>895</v>
      </c>
      <c r="K1238" s="14" t="str">
        <f t="shared" si="61"/>
        <v>NA</v>
      </c>
      <c r="L1238" s="14" t="str">
        <f t="shared" si="62"/>
        <v>NA</v>
      </c>
      <c r="M1238" s="14" t="str">
        <f t="shared" si="63"/>
        <v>NA</v>
      </c>
      <c r="N1238" s="14">
        <v>2021</v>
      </c>
    </row>
    <row r="1239" spans="1:14" x14ac:dyDescent="0.3">
      <c r="A1239" t="s">
        <v>3762</v>
      </c>
      <c r="B1239" t="s">
        <v>3763</v>
      </c>
      <c r="C1239" t="s">
        <v>3763</v>
      </c>
      <c r="D1239" t="s">
        <v>3763</v>
      </c>
      <c r="E1239" s="5">
        <v>44249</v>
      </c>
      <c r="F1239" s="1" t="s">
        <v>212</v>
      </c>
      <c r="G1239" s="1" t="s">
        <v>895</v>
      </c>
      <c r="I1239" t="s">
        <v>3833</v>
      </c>
      <c r="K1239" s="14">
        <f t="shared" si="61"/>
        <v>2021</v>
      </c>
      <c r="L1239" s="14">
        <f t="shared" si="62"/>
        <v>2</v>
      </c>
      <c r="M1239" s="14">
        <f t="shared" si="63"/>
        <v>22</v>
      </c>
      <c r="N1239" s="14">
        <v>2021</v>
      </c>
    </row>
    <row r="1240" spans="1:14" x14ac:dyDescent="0.3">
      <c r="A1240" t="s">
        <v>3762</v>
      </c>
      <c r="B1240" t="s">
        <v>3763</v>
      </c>
      <c r="C1240" t="s">
        <v>3763</v>
      </c>
      <c r="D1240" t="s">
        <v>3763</v>
      </c>
      <c r="E1240" s="5">
        <v>44249</v>
      </c>
      <c r="F1240" s="1" t="s">
        <v>213</v>
      </c>
      <c r="G1240" s="1" t="s">
        <v>895</v>
      </c>
      <c r="I1240" t="s">
        <v>3833</v>
      </c>
      <c r="K1240" s="14">
        <f t="shared" si="61"/>
        <v>2021</v>
      </c>
      <c r="L1240" s="14">
        <f t="shared" si="62"/>
        <v>2</v>
      </c>
      <c r="M1240" s="14">
        <f t="shared" si="63"/>
        <v>22</v>
      </c>
      <c r="N1240" s="14">
        <v>2021</v>
      </c>
    </row>
    <row r="1241" spans="1:14" x14ac:dyDescent="0.3">
      <c r="A1241" t="s">
        <v>3762</v>
      </c>
      <c r="B1241" t="s">
        <v>3763</v>
      </c>
      <c r="C1241" t="s">
        <v>3763</v>
      </c>
      <c r="D1241" t="s">
        <v>3763</v>
      </c>
      <c r="E1241" t="s">
        <v>1</v>
      </c>
      <c r="F1241" s="1" t="s">
        <v>217</v>
      </c>
      <c r="G1241" s="1" t="s">
        <v>895</v>
      </c>
      <c r="K1241" s="14" t="str">
        <f t="shared" si="61"/>
        <v>NA</v>
      </c>
      <c r="L1241" s="14" t="str">
        <f t="shared" si="62"/>
        <v>NA</v>
      </c>
      <c r="M1241" s="14" t="str">
        <f t="shared" si="63"/>
        <v>NA</v>
      </c>
      <c r="N1241" s="14">
        <v>2021</v>
      </c>
    </row>
    <row r="1242" spans="1:14" x14ac:dyDescent="0.3">
      <c r="A1242" t="s">
        <v>3764</v>
      </c>
      <c r="B1242" t="s">
        <v>3765</v>
      </c>
      <c r="C1242" t="s">
        <v>3765</v>
      </c>
      <c r="D1242" t="s">
        <v>3765</v>
      </c>
      <c r="E1242" s="5">
        <v>44124</v>
      </c>
      <c r="F1242" s="1" t="s">
        <v>212</v>
      </c>
      <c r="G1242" s="1" t="s">
        <v>895</v>
      </c>
      <c r="I1242" t="s">
        <v>3834</v>
      </c>
      <c r="K1242" s="14">
        <f t="shared" si="61"/>
        <v>2020</v>
      </c>
      <c r="L1242" s="14">
        <f t="shared" si="62"/>
        <v>10</v>
      </c>
      <c r="M1242" s="14">
        <f t="shared" si="63"/>
        <v>20</v>
      </c>
      <c r="N1242" s="14">
        <v>2021</v>
      </c>
    </row>
    <row r="1243" spans="1:14" x14ac:dyDescent="0.3">
      <c r="A1243" t="s">
        <v>3764</v>
      </c>
      <c r="B1243" t="s">
        <v>3765</v>
      </c>
      <c r="C1243" t="s">
        <v>3765</v>
      </c>
      <c r="D1243" t="s">
        <v>3765</v>
      </c>
      <c r="E1243" s="5">
        <v>44124</v>
      </c>
      <c r="F1243" s="1" t="s">
        <v>213</v>
      </c>
      <c r="G1243" s="1" t="s">
        <v>895</v>
      </c>
      <c r="I1243" t="s">
        <v>3834</v>
      </c>
      <c r="K1243" s="14">
        <f t="shared" si="61"/>
        <v>2020</v>
      </c>
      <c r="L1243" s="14">
        <f t="shared" si="62"/>
        <v>10</v>
      </c>
      <c r="M1243" s="14">
        <f t="shared" si="63"/>
        <v>20</v>
      </c>
      <c r="N1243" s="14">
        <v>2021</v>
      </c>
    </row>
    <row r="1244" spans="1:14" x14ac:dyDescent="0.3">
      <c r="A1244" t="s">
        <v>3764</v>
      </c>
      <c r="B1244" t="s">
        <v>3765</v>
      </c>
      <c r="C1244" t="s">
        <v>3765</v>
      </c>
      <c r="D1244" t="s">
        <v>3765</v>
      </c>
      <c r="E1244" t="s">
        <v>1</v>
      </c>
      <c r="F1244" s="1" t="s">
        <v>217</v>
      </c>
      <c r="G1244" s="1" t="s">
        <v>895</v>
      </c>
      <c r="K1244" s="14" t="str">
        <f t="shared" si="61"/>
        <v>NA</v>
      </c>
      <c r="L1244" s="14" t="str">
        <f t="shared" si="62"/>
        <v>NA</v>
      </c>
      <c r="M1244" s="14" t="str">
        <f t="shared" si="63"/>
        <v>NA</v>
      </c>
      <c r="N1244" s="14">
        <v>2021</v>
      </c>
    </row>
    <row r="1245" spans="1:14" x14ac:dyDescent="0.3">
      <c r="A1245" t="s">
        <v>3766</v>
      </c>
      <c r="B1245" t="s">
        <v>3767</v>
      </c>
      <c r="C1245" t="s">
        <v>3767</v>
      </c>
      <c r="D1245" t="s">
        <v>3767</v>
      </c>
      <c r="E1245" s="5">
        <v>44049</v>
      </c>
      <c r="F1245" s="1" t="s">
        <v>212</v>
      </c>
      <c r="G1245" s="1" t="s">
        <v>895</v>
      </c>
      <c r="I1245" t="s">
        <v>3835</v>
      </c>
      <c r="K1245" s="14">
        <f t="shared" si="61"/>
        <v>2020</v>
      </c>
      <c r="L1245" s="14">
        <f t="shared" si="62"/>
        <v>8</v>
      </c>
      <c r="M1245" s="14">
        <f t="shared" si="63"/>
        <v>6</v>
      </c>
      <c r="N1245" s="14">
        <v>2021</v>
      </c>
    </row>
    <row r="1246" spans="1:14" x14ac:dyDescent="0.3">
      <c r="A1246" t="s">
        <v>3766</v>
      </c>
      <c r="B1246" t="s">
        <v>3767</v>
      </c>
      <c r="C1246" t="s">
        <v>3767</v>
      </c>
      <c r="D1246" t="s">
        <v>3767</v>
      </c>
      <c r="E1246" s="5">
        <v>44049</v>
      </c>
      <c r="F1246" s="1" t="s">
        <v>213</v>
      </c>
      <c r="G1246" s="1" t="s">
        <v>895</v>
      </c>
      <c r="I1246" t="s">
        <v>3835</v>
      </c>
      <c r="K1246" s="14">
        <f t="shared" si="61"/>
        <v>2020</v>
      </c>
      <c r="L1246" s="14">
        <f t="shared" si="62"/>
        <v>8</v>
      </c>
      <c r="M1246" s="14">
        <f t="shared" si="63"/>
        <v>6</v>
      </c>
      <c r="N1246" s="14">
        <v>2021</v>
      </c>
    </row>
    <row r="1247" spans="1:14" x14ac:dyDescent="0.3">
      <c r="A1247" t="s">
        <v>3766</v>
      </c>
      <c r="B1247" t="s">
        <v>3767</v>
      </c>
      <c r="C1247" t="s">
        <v>3767</v>
      </c>
      <c r="D1247" t="s">
        <v>3767</v>
      </c>
      <c r="E1247" t="s">
        <v>1</v>
      </c>
      <c r="F1247" s="1" t="s">
        <v>217</v>
      </c>
      <c r="G1247" s="1" t="s">
        <v>895</v>
      </c>
      <c r="K1247" s="14" t="str">
        <f t="shared" si="61"/>
        <v>NA</v>
      </c>
      <c r="L1247" s="14" t="str">
        <f t="shared" si="62"/>
        <v>NA</v>
      </c>
      <c r="M1247" s="14" t="str">
        <f t="shared" si="63"/>
        <v>NA</v>
      </c>
      <c r="N1247" s="14">
        <v>2021</v>
      </c>
    </row>
    <row r="1248" spans="1:14" x14ac:dyDescent="0.3">
      <c r="A1248" t="s">
        <v>3768</v>
      </c>
      <c r="B1248" t="s">
        <v>3769</v>
      </c>
      <c r="C1248" t="s">
        <v>3769</v>
      </c>
      <c r="D1248" t="s">
        <v>3769</v>
      </c>
      <c r="E1248" s="5">
        <v>43910</v>
      </c>
      <c r="F1248" s="1" t="s">
        <v>212</v>
      </c>
      <c r="G1248" s="1" t="s">
        <v>895</v>
      </c>
      <c r="I1248" s="25" t="s">
        <v>3836</v>
      </c>
      <c r="K1248" s="14">
        <f t="shared" si="61"/>
        <v>2020</v>
      </c>
      <c r="L1248" s="14">
        <f t="shared" si="62"/>
        <v>3</v>
      </c>
      <c r="M1248" s="14">
        <f t="shared" si="63"/>
        <v>20</v>
      </c>
      <c r="N1248" s="14">
        <v>2021</v>
      </c>
    </row>
    <row r="1249" spans="1:14" x14ac:dyDescent="0.3">
      <c r="A1249" t="s">
        <v>3768</v>
      </c>
      <c r="B1249" t="s">
        <v>3769</v>
      </c>
      <c r="C1249" t="s">
        <v>3769</v>
      </c>
      <c r="D1249" t="s">
        <v>3769</v>
      </c>
      <c r="E1249" s="5">
        <v>43910</v>
      </c>
      <c r="F1249" s="1" t="s">
        <v>213</v>
      </c>
      <c r="G1249" s="1" t="s">
        <v>895</v>
      </c>
      <c r="I1249" s="25" t="s">
        <v>3836</v>
      </c>
      <c r="K1249" s="14">
        <f t="shared" si="61"/>
        <v>2020</v>
      </c>
      <c r="L1249" s="14">
        <f t="shared" si="62"/>
        <v>3</v>
      </c>
      <c r="M1249" s="14">
        <f t="shared" si="63"/>
        <v>20</v>
      </c>
      <c r="N1249" s="14">
        <v>2021</v>
      </c>
    </row>
    <row r="1250" spans="1:14" x14ac:dyDescent="0.3">
      <c r="A1250" t="s">
        <v>3768</v>
      </c>
      <c r="B1250" t="s">
        <v>3769</v>
      </c>
      <c r="C1250" t="s">
        <v>3769</v>
      </c>
      <c r="D1250" t="s">
        <v>3769</v>
      </c>
      <c r="E1250" t="s">
        <v>1</v>
      </c>
      <c r="F1250" s="1" t="s">
        <v>217</v>
      </c>
      <c r="G1250" s="1" t="s">
        <v>895</v>
      </c>
      <c r="K1250" s="14" t="str">
        <f t="shared" si="61"/>
        <v>NA</v>
      </c>
      <c r="L1250" s="14" t="str">
        <f t="shared" si="62"/>
        <v>NA</v>
      </c>
      <c r="M1250" s="14" t="str">
        <f t="shared" si="63"/>
        <v>NA</v>
      </c>
      <c r="N1250" s="14">
        <v>2021</v>
      </c>
    </row>
    <row r="1251" spans="1:14" x14ac:dyDescent="0.3">
      <c r="A1251" t="s">
        <v>3770</v>
      </c>
      <c r="B1251" t="s">
        <v>3771</v>
      </c>
      <c r="C1251" t="s">
        <v>3771</v>
      </c>
      <c r="D1251" t="s">
        <v>3771</v>
      </c>
      <c r="E1251" s="5">
        <v>43588</v>
      </c>
      <c r="F1251" s="1" t="s">
        <v>212</v>
      </c>
      <c r="G1251" s="1" t="s">
        <v>895</v>
      </c>
      <c r="I1251" t="s">
        <v>3837</v>
      </c>
      <c r="K1251" s="14">
        <f t="shared" si="61"/>
        <v>2019</v>
      </c>
      <c r="L1251" s="14">
        <f t="shared" si="62"/>
        <v>5</v>
      </c>
      <c r="M1251" s="14">
        <f t="shared" si="63"/>
        <v>3</v>
      </c>
      <c r="N1251" s="14">
        <v>2021</v>
      </c>
    </row>
    <row r="1252" spans="1:14" x14ac:dyDescent="0.3">
      <c r="A1252" t="s">
        <v>3770</v>
      </c>
      <c r="B1252" t="s">
        <v>3771</v>
      </c>
      <c r="C1252" t="s">
        <v>3771</v>
      </c>
      <c r="D1252" t="s">
        <v>3771</v>
      </c>
      <c r="E1252" s="5">
        <v>43588</v>
      </c>
      <c r="F1252" s="1" t="s">
        <v>213</v>
      </c>
      <c r="G1252" s="1" t="s">
        <v>895</v>
      </c>
      <c r="I1252" t="s">
        <v>3837</v>
      </c>
      <c r="K1252" s="14">
        <f t="shared" si="61"/>
        <v>2019</v>
      </c>
      <c r="L1252" s="14">
        <f t="shared" si="62"/>
        <v>5</v>
      </c>
      <c r="M1252" s="14">
        <f t="shared" si="63"/>
        <v>3</v>
      </c>
      <c r="N1252" s="14">
        <v>2021</v>
      </c>
    </row>
    <row r="1253" spans="1:14" x14ac:dyDescent="0.3">
      <c r="A1253" t="s">
        <v>3770</v>
      </c>
      <c r="B1253" t="s">
        <v>3771</v>
      </c>
      <c r="C1253" t="s">
        <v>3771</v>
      </c>
      <c r="D1253" t="s">
        <v>3771</v>
      </c>
      <c r="E1253" t="s">
        <v>1</v>
      </c>
      <c r="F1253" s="1" t="s">
        <v>217</v>
      </c>
      <c r="G1253" s="1" t="s">
        <v>895</v>
      </c>
      <c r="K1253" s="14" t="str">
        <f t="shared" si="61"/>
        <v>NA</v>
      </c>
      <c r="L1253" s="14" t="str">
        <f t="shared" si="62"/>
        <v>NA</v>
      </c>
      <c r="M1253" s="14" t="str">
        <f t="shared" si="63"/>
        <v>NA</v>
      </c>
      <c r="N1253" s="14">
        <v>2021</v>
      </c>
    </row>
    <row r="1254" spans="1:14" x14ac:dyDescent="0.3">
      <c r="A1254" t="s">
        <v>3772</v>
      </c>
      <c r="B1254" t="s">
        <v>3773</v>
      </c>
      <c r="C1254" t="s">
        <v>3773</v>
      </c>
      <c r="D1254" t="s">
        <v>3773</v>
      </c>
      <c r="E1254" s="5">
        <v>42494</v>
      </c>
      <c r="F1254" s="1" t="s">
        <v>212</v>
      </c>
      <c r="G1254" s="1" t="s">
        <v>895</v>
      </c>
      <c r="I1254" t="s">
        <v>3838</v>
      </c>
      <c r="K1254" s="14">
        <f t="shared" si="61"/>
        <v>2016</v>
      </c>
      <c r="L1254" s="14">
        <f t="shared" si="62"/>
        <v>5</v>
      </c>
      <c r="M1254" s="14">
        <f t="shared" si="63"/>
        <v>4</v>
      </c>
      <c r="N1254" s="14">
        <v>2021</v>
      </c>
    </row>
    <row r="1255" spans="1:14" x14ac:dyDescent="0.3">
      <c r="A1255" t="s">
        <v>3772</v>
      </c>
      <c r="B1255" t="s">
        <v>3773</v>
      </c>
      <c r="C1255" t="s">
        <v>3773</v>
      </c>
      <c r="D1255" t="s">
        <v>3773</v>
      </c>
      <c r="E1255" s="5">
        <v>42494</v>
      </c>
      <c r="F1255" s="1" t="s">
        <v>213</v>
      </c>
      <c r="G1255" s="1" t="s">
        <v>895</v>
      </c>
      <c r="I1255" t="s">
        <v>3838</v>
      </c>
      <c r="K1255" s="14">
        <f t="shared" si="61"/>
        <v>2016</v>
      </c>
      <c r="L1255" s="14">
        <f t="shared" si="62"/>
        <v>5</v>
      </c>
      <c r="M1255" s="14">
        <f t="shared" si="63"/>
        <v>4</v>
      </c>
      <c r="N1255" s="14">
        <v>2021</v>
      </c>
    </row>
    <row r="1256" spans="1:14" x14ac:dyDescent="0.3">
      <c r="A1256" t="s">
        <v>3772</v>
      </c>
      <c r="B1256" t="s">
        <v>3773</v>
      </c>
      <c r="C1256" t="s">
        <v>3773</v>
      </c>
      <c r="D1256" t="s">
        <v>3773</v>
      </c>
      <c r="E1256" t="s">
        <v>1</v>
      </c>
      <c r="F1256" s="1" t="s">
        <v>217</v>
      </c>
      <c r="G1256" s="1" t="s">
        <v>895</v>
      </c>
      <c r="K1256" s="14" t="str">
        <f t="shared" si="61"/>
        <v>NA</v>
      </c>
      <c r="L1256" s="14" t="str">
        <f t="shared" si="62"/>
        <v>NA</v>
      </c>
      <c r="M1256" s="14" t="str">
        <f t="shared" si="63"/>
        <v>NA</v>
      </c>
      <c r="N1256" s="14">
        <v>2021</v>
      </c>
    </row>
    <row r="1257" spans="1:14" x14ac:dyDescent="0.3">
      <c r="A1257" t="s">
        <v>3774</v>
      </c>
      <c r="B1257" t="s">
        <v>3775</v>
      </c>
      <c r="C1257" t="s">
        <v>3775</v>
      </c>
      <c r="D1257" t="s">
        <v>3775</v>
      </c>
      <c r="E1257" s="5">
        <v>44091</v>
      </c>
      <c r="F1257" s="1" t="s">
        <v>212</v>
      </c>
      <c r="G1257" s="1" t="s">
        <v>895</v>
      </c>
      <c r="I1257" t="s">
        <v>3839</v>
      </c>
      <c r="K1257" s="14">
        <f t="shared" si="61"/>
        <v>2020</v>
      </c>
      <c r="L1257" s="14">
        <f t="shared" si="62"/>
        <v>9</v>
      </c>
      <c r="M1257" s="14">
        <f t="shared" si="63"/>
        <v>17</v>
      </c>
      <c r="N1257" s="14">
        <v>2021</v>
      </c>
    </row>
    <row r="1258" spans="1:14" x14ac:dyDescent="0.3">
      <c r="A1258" t="s">
        <v>3774</v>
      </c>
      <c r="B1258" t="s">
        <v>3775</v>
      </c>
      <c r="C1258" t="s">
        <v>3775</v>
      </c>
      <c r="D1258" t="s">
        <v>3775</v>
      </c>
      <c r="E1258" s="5">
        <v>44091</v>
      </c>
      <c r="F1258" s="1" t="s">
        <v>213</v>
      </c>
      <c r="G1258" s="1" t="s">
        <v>895</v>
      </c>
      <c r="I1258" t="s">
        <v>3839</v>
      </c>
      <c r="K1258" s="14">
        <f t="shared" si="61"/>
        <v>2020</v>
      </c>
      <c r="L1258" s="14">
        <f t="shared" si="62"/>
        <v>9</v>
      </c>
      <c r="M1258" s="14">
        <f t="shared" si="63"/>
        <v>17</v>
      </c>
      <c r="N1258" s="14">
        <v>2021</v>
      </c>
    </row>
    <row r="1259" spans="1:14" x14ac:dyDescent="0.3">
      <c r="A1259" t="s">
        <v>3774</v>
      </c>
      <c r="B1259" t="s">
        <v>3775</v>
      </c>
      <c r="C1259" t="s">
        <v>3775</v>
      </c>
      <c r="D1259" t="s">
        <v>3775</v>
      </c>
      <c r="E1259" t="s">
        <v>1</v>
      </c>
      <c r="F1259" s="1" t="s">
        <v>217</v>
      </c>
      <c r="G1259" s="1" t="s">
        <v>895</v>
      </c>
      <c r="K1259" s="14" t="str">
        <f t="shared" si="61"/>
        <v>NA</v>
      </c>
      <c r="L1259" s="14" t="str">
        <f t="shared" si="62"/>
        <v>NA</v>
      </c>
      <c r="M1259" s="14" t="str">
        <f t="shared" si="63"/>
        <v>NA</v>
      </c>
      <c r="N1259" s="14">
        <v>2021</v>
      </c>
    </row>
    <row r="1260" spans="1:14" x14ac:dyDescent="0.3">
      <c r="A1260" t="s">
        <v>3776</v>
      </c>
      <c r="B1260" t="s">
        <v>3777</v>
      </c>
      <c r="C1260" t="s">
        <v>3777</v>
      </c>
      <c r="D1260" t="s">
        <v>3777</v>
      </c>
      <c r="E1260" s="5">
        <v>44029</v>
      </c>
      <c r="F1260" s="1" t="s">
        <v>212</v>
      </c>
      <c r="G1260" s="1" t="s">
        <v>895</v>
      </c>
      <c r="I1260" t="s">
        <v>3840</v>
      </c>
      <c r="K1260" s="14">
        <f t="shared" si="61"/>
        <v>2020</v>
      </c>
      <c r="L1260" s="14">
        <f t="shared" si="62"/>
        <v>7</v>
      </c>
      <c r="M1260" s="14">
        <f t="shared" si="63"/>
        <v>17</v>
      </c>
      <c r="N1260" s="14">
        <v>2021</v>
      </c>
    </row>
    <row r="1261" spans="1:14" x14ac:dyDescent="0.3">
      <c r="A1261" t="s">
        <v>3776</v>
      </c>
      <c r="B1261" t="s">
        <v>3777</v>
      </c>
      <c r="C1261" t="s">
        <v>3777</v>
      </c>
      <c r="D1261" t="s">
        <v>3777</v>
      </c>
      <c r="E1261" s="5">
        <v>44029</v>
      </c>
      <c r="F1261" s="1" t="s">
        <v>213</v>
      </c>
      <c r="G1261" s="1" t="s">
        <v>895</v>
      </c>
      <c r="I1261" t="s">
        <v>3840</v>
      </c>
      <c r="K1261" s="14">
        <f t="shared" si="61"/>
        <v>2020</v>
      </c>
      <c r="L1261" s="14">
        <f t="shared" si="62"/>
        <v>7</v>
      </c>
      <c r="M1261" s="14">
        <f t="shared" si="63"/>
        <v>17</v>
      </c>
      <c r="N1261" s="14">
        <v>2021</v>
      </c>
    </row>
    <row r="1262" spans="1:14" x14ac:dyDescent="0.3">
      <c r="A1262" t="s">
        <v>3776</v>
      </c>
      <c r="B1262" t="s">
        <v>3777</v>
      </c>
      <c r="C1262" t="s">
        <v>3777</v>
      </c>
      <c r="D1262" t="s">
        <v>3777</v>
      </c>
      <c r="E1262" t="s">
        <v>1</v>
      </c>
      <c r="F1262" s="1" t="s">
        <v>217</v>
      </c>
      <c r="G1262" s="1" t="s">
        <v>895</v>
      </c>
      <c r="K1262" s="14" t="str">
        <f t="shared" si="61"/>
        <v>NA</v>
      </c>
      <c r="L1262" s="14" t="str">
        <f t="shared" si="62"/>
        <v>NA</v>
      </c>
      <c r="M1262" s="14" t="str">
        <f t="shared" si="63"/>
        <v>NA</v>
      </c>
      <c r="N1262" s="14">
        <v>2021</v>
      </c>
    </row>
    <row r="1263" spans="1:14" x14ac:dyDescent="0.3">
      <c r="A1263" t="s">
        <v>3778</v>
      </c>
      <c r="B1263" t="s">
        <v>3779</v>
      </c>
      <c r="C1263" t="s">
        <v>3779</v>
      </c>
      <c r="D1263" t="s">
        <v>3779</v>
      </c>
      <c r="E1263" s="5">
        <v>44249</v>
      </c>
      <c r="F1263" s="1" t="s">
        <v>212</v>
      </c>
      <c r="G1263" s="1" t="s">
        <v>895</v>
      </c>
      <c r="I1263" s="25" t="s">
        <v>3841</v>
      </c>
      <c r="K1263" s="14">
        <f t="shared" si="61"/>
        <v>2021</v>
      </c>
      <c r="L1263" s="14">
        <f t="shared" si="62"/>
        <v>2</v>
      </c>
      <c r="M1263" s="14">
        <f t="shared" si="63"/>
        <v>22</v>
      </c>
      <c r="N1263" s="14">
        <v>2021</v>
      </c>
    </row>
    <row r="1264" spans="1:14" x14ac:dyDescent="0.3">
      <c r="A1264" t="s">
        <v>3778</v>
      </c>
      <c r="B1264" t="s">
        <v>3779</v>
      </c>
      <c r="C1264" t="s">
        <v>3779</v>
      </c>
      <c r="D1264" t="s">
        <v>3779</v>
      </c>
      <c r="E1264" s="5">
        <v>44249</v>
      </c>
      <c r="F1264" s="1" t="s">
        <v>213</v>
      </c>
      <c r="G1264" s="1" t="s">
        <v>895</v>
      </c>
      <c r="I1264" s="25" t="s">
        <v>3841</v>
      </c>
      <c r="K1264" s="14">
        <f t="shared" si="61"/>
        <v>2021</v>
      </c>
      <c r="L1264" s="14">
        <f t="shared" si="62"/>
        <v>2</v>
      </c>
      <c r="M1264" s="14">
        <f t="shared" si="63"/>
        <v>22</v>
      </c>
      <c r="N1264" s="14">
        <v>2021</v>
      </c>
    </row>
    <row r="1265" spans="1:14" x14ac:dyDescent="0.3">
      <c r="A1265" t="s">
        <v>3778</v>
      </c>
      <c r="B1265" t="s">
        <v>3779</v>
      </c>
      <c r="C1265" t="s">
        <v>3779</v>
      </c>
      <c r="D1265" t="s">
        <v>3779</v>
      </c>
      <c r="E1265" t="s">
        <v>1</v>
      </c>
      <c r="F1265" s="1" t="s">
        <v>217</v>
      </c>
      <c r="G1265" s="1" t="s">
        <v>895</v>
      </c>
      <c r="K1265" s="14" t="str">
        <f t="shared" si="61"/>
        <v>NA</v>
      </c>
      <c r="L1265" s="14" t="str">
        <f t="shared" si="62"/>
        <v>NA</v>
      </c>
      <c r="M1265" s="14" t="str">
        <f t="shared" si="63"/>
        <v>NA</v>
      </c>
      <c r="N1265" s="14">
        <v>2021</v>
      </c>
    </row>
    <row r="1266" spans="1:14" x14ac:dyDescent="0.3">
      <c r="A1266" t="s">
        <v>3780</v>
      </c>
      <c r="B1266" t="s">
        <v>3781</v>
      </c>
      <c r="C1266" t="s">
        <v>3781</v>
      </c>
      <c r="D1266" t="s">
        <v>3781</v>
      </c>
      <c r="E1266" s="5">
        <v>44014</v>
      </c>
      <c r="F1266" s="1" t="s">
        <v>212</v>
      </c>
      <c r="G1266" s="1" t="s">
        <v>895</v>
      </c>
      <c r="I1266" t="s">
        <v>3842</v>
      </c>
      <c r="K1266" s="14">
        <f t="shared" si="61"/>
        <v>2020</v>
      </c>
      <c r="L1266" s="14">
        <f t="shared" si="62"/>
        <v>7</v>
      </c>
      <c r="M1266" s="14">
        <f t="shared" si="63"/>
        <v>2</v>
      </c>
      <c r="N1266" s="14">
        <v>2021</v>
      </c>
    </row>
    <row r="1267" spans="1:14" x14ac:dyDescent="0.3">
      <c r="A1267" t="s">
        <v>3780</v>
      </c>
      <c r="B1267" t="s">
        <v>3781</v>
      </c>
      <c r="C1267" t="s">
        <v>3781</v>
      </c>
      <c r="D1267" t="s">
        <v>3781</v>
      </c>
      <c r="E1267" s="5">
        <v>44014</v>
      </c>
      <c r="F1267" s="1" t="s">
        <v>213</v>
      </c>
      <c r="G1267" s="1" t="s">
        <v>895</v>
      </c>
      <c r="I1267" t="s">
        <v>3842</v>
      </c>
      <c r="K1267" s="14">
        <f t="shared" si="61"/>
        <v>2020</v>
      </c>
      <c r="L1267" s="14">
        <f t="shared" si="62"/>
        <v>7</v>
      </c>
      <c r="M1267" s="14">
        <f t="shared" si="63"/>
        <v>2</v>
      </c>
      <c r="N1267" s="14">
        <v>2021</v>
      </c>
    </row>
    <row r="1268" spans="1:14" x14ac:dyDescent="0.3">
      <c r="A1268" t="s">
        <v>3780</v>
      </c>
      <c r="B1268" t="s">
        <v>3781</v>
      </c>
      <c r="C1268" t="s">
        <v>3781</v>
      </c>
      <c r="D1268" t="s">
        <v>3781</v>
      </c>
      <c r="E1268" t="s">
        <v>1</v>
      </c>
      <c r="F1268" s="1" t="s">
        <v>217</v>
      </c>
      <c r="G1268" s="1" t="s">
        <v>895</v>
      </c>
      <c r="K1268" s="14" t="str">
        <f t="shared" si="61"/>
        <v>NA</v>
      </c>
      <c r="L1268" s="14" t="str">
        <f t="shared" si="62"/>
        <v>NA</v>
      </c>
      <c r="M1268" s="14" t="str">
        <f t="shared" si="63"/>
        <v>NA</v>
      </c>
      <c r="N1268" s="14">
        <v>2021</v>
      </c>
    </row>
    <row r="1269" spans="1:14" x14ac:dyDescent="0.3">
      <c r="A1269" t="s">
        <v>3782</v>
      </c>
      <c r="B1269" t="s">
        <v>3783</v>
      </c>
      <c r="C1269" t="s">
        <v>3783</v>
      </c>
      <c r="D1269" t="s">
        <v>3783</v>
      </c>
      <c r="E1269" s="5">
        <v>43910</v>
      </c>
      <c r="F1269" s="1" t="s">
        <v>212</v>
      </c>
      <c r="G1269" s="1" t="s">
        <v>895</v>
      </c>
      <c r="I1269" t="s">
        <v>3843</v>
      </c>
      <c r="K1269" s="14">
        <f t="shared" si="61"/>
        <v>2020</v>
      </c>
      <c r="L1269" s="14">
        <f t="shared" si="62"/>
        <v>3</v>
      </c>
      <c r="M1269" s="14">
        <f t="shared" si="63"/>
        <v>20</v>
      </c>
      <c r="N1269" s="14">
        <v>2021</v>
      </c>
    </row>
    <row r="1270" spans="1:14" x14ac:dyDescent="0.3">
      <c r="A1270" t="s">
        <v>3782</v>
      </c>
      <c r="B1270" t="s">
        <v>3783</v>
      </c>
      <c r="C1270" t="s">
        <v>3783</v>
      </c>
      <c r="D1270" t="s">
        <v>3783</v>
      </c>
      <c r="E1270" s="5">
        <v>43910</v>
      </c>
      <c r="F1270" s="1" t="s">
        <v>213</v>
      </c>
      <c r="G1270" s="1" t="s">
        <v>895</v>
      </c>
      <c r="I1270" t="s">
        <v>3843</v>
      </c>
      <c r="K1270" s="14">
        <f t="shared" si="61"/>
        <v>2020</v>
      </c>
      <c r="L1270" s="14">
        <f t="shared" si="62"/>
        <v>3</v>
      </c>
      <c r="M1270" s="14">
        <f t="shared" si="63"/>
        <v>20</v>
      </c>
      <c r="N1270" s="14">
        <v>2021</v>
      </c>
    </row>
    <row r="1271" spans="1:14" x14ac:dyDescent="0.3">
      <c r="A1271" t="s">
        <v>3782</v>
      </c>
      <c r="B1271" t="s">
        <v>3783</v>
      </c>
      <c r="C1271" t="s">
        <v>3783</v>
      </c>
      <c r="D1271" t="s">
        <v>3783</v>
      </c>
      <c r="E1271" t="s">
        <v>1</v>
      </c>
      <c r="F1271" s="1" t="s">
        <v>217</v>
      </c>
      <c r="G1271" s="1" t="s">
        <v>895</v>
      </c>
      <c r="K1271" s="14" t="str">
        <f t="shared" si="61"/>
        <v>NA</v>
      </c>
      <c r="L1271" s="14" t="str">
        <f t="shared" si="62"/>
        <v>NA</v>
      </c>
      <c r="M1271" s="14" t="str">
        <f t="shared" si="63"/>
        <v>NA</v>
      </c>
      <c r="N1271" s="14">
        <v>2021</v>
      </c>
    </row>
    <row r="1272" spans="1:14" x14ac:dyDescent="0.3">
      <c r="A1272" t="s">
        <v>3784</v>
      </c>
      <c r="B1272" t="s">
        <v>3785</v>
      </c>
      <c r="C1272" t="s">
        <v>3785</v>
      </c>
      <c r="D1272" t="s">
        <v>3785</v>
      </c>
      <c r="E1272" s="5">
        <v>43131</v>
      </c>
      <c r="F1272" s="1" t="s">
        <v>212</v>
      </c>
      <c r="G1272" s="1" t="s">
        <v>895</v>
      </c>
      <c r="I1272" t="s">
        <v>3844</v>
      </c>
      <c r="K1272" s="14">
        <f t="shared" si="61"/>
        <v>2018</v>
      </c>
      <c r="L1272" s="14">
        <f t="shared" si="62"/>
        <v>1</v>
      </c>
      <c r="M1272" s="14">
        <f t="shared" si="63"/>
        <v>31</v>
      </c>
      <c r="N1272" s="14">
        <v>2021</v>
      </c>
    </row>
    <row r="1273" spans="1:14" x14ac:dyDescent="0.3">
      <c r="A1273" t="s">
        <v>3784</v>
      </c>
      <c r="B1273" t="s">
        <v>3785</v>
      </c>
      <c r="C1273" t="s">
        <v>3785</v>
      </c>
      <c r="D1273" t="s">
        <v>3785</v>
      </c>
      <c r="E1273" t="s">
        <v>1</v>
      </c>
      <c r="F1273" s="1" t="s">
        <v>213</v>
      </c>
      <c r="G1273" s="1" t="s">
        <v>895</v>
      </c>
      <c r="K1273" s="14" t="str">
        <f t="shared" si="61"/>
        <v>NA</v>
      </c>
      <c r="L1273" s="14" t="str">
        <f t="shared" si="62"/>
        <v>NA</v>
      </c>
      <c r="M1273" s="14" t="str">
        <f t="shared" si="63"/>
        <v>NA</v>
      </c>
      <c r="N1273" s="14">
        <v>2021</v>
      </c>
    </row>
    <row r="1274" spans="1:14" x14ac:dyDescent="0.3">
      <c r="A1274" t="s">
        <v>3784</v>
      </c>
      <c r="B1274" t="s">
        <v>3785</v>
      </c>
      <c r="C1274" t="s">
        <v>3785</v>
      </c>
      <c r="D1274" t="s">
        <v>3785</v>
      </c>
      <c r="E1274" t="s">
        <v>1</v>
      </c>
      <c r="F1274" s="1" t="s">
        <v>217</v>
      </c>
      <c r="G1274" s="1" t="s">
        <v>895</v>
      </c>
      <c r="K1274" s="14" t="str">
        <f t="shared" si="61"/>
        <v>NA</v>
      </c>
      <c r="L1274" s="14" t="str">
        <f t="shared" si="62"/>
        <v>NA</v>
      </c>
      <c r="M1274" s="14" t="str">
        <f t="shared" si="63"/>
        <v>NA</v>
      </c>
      <c r="N1274" s="14">
        <v>2021</v>
      </c>
    </row>
    <row r="1275" spans="1:14" x14ac:dyDescent="0.3">
      <c r="A1275" t="s">
        <v>3786</v>
      </c>
      <c r="B1275" t="s">
        <v>3787</v>
      </c>
      <c r="C1275" t="s">
        <v>3787</v>
      </c>
      <c r="D1275" t="s">
        <v>3787</v>
      </c>
      <c r="E1275" s="5">
        <v>44203</v>
      </c>
      <c r="F1275" s="1" t="s">
        <v>212</v>
      </c>
      <c r="G1275" s="1" t="s">
        <v>895</v>
      </c>
      <c r="I1275" t="s">
        <v>3845</v>
      </c>
      <c r="K1275" s="14">
        <f t="shared" ref="K1275:K1321" si="64">IF($E1275="NA","NA", YEAR($E1275))</f>
        <v>2021</v>
      </c>
      <c r="L1275" s="14">
        <f t="shared" si="62"/>
        <v>1</v>
      </c>
      <c r="M1275" s="14">
        <f t="shared" si="63"/>
        <v>7</v>
      </c>
      <c r="N1275" s="14">
        <v>2021</v>
      </c>
    </row>
    <row r="1276" spans="1:14" x14ac:dyDescent="0.3">
      <c r="A1276" t="s">
        <v>3786</v>
      </c>
      <c r="B1276" t="s">
        <v>3787</v>
      </c>
      <c r="C1276" t="s">
        <v>3787</v>
      </c>
      <c r="D1276" t="s">
        <v>3787</v>
      </c>
      <c r="E1276" s="5">
        <v>44203</v>
      </c>
      <c r="F1276" s="1" t="s">
        <v>213</v>
      </c>
      <c r="G1276" s="1" t="s">
        <v>895</v>
      </c>
      <c r="I1276" t="s">
        <v>3845</v>
      </c>
      <c r="K1276" s="14">
        <f t="shared" si="64"/>
        <v>2021</v>
      </c>
      <c r="L1276" s="14">
        <f t="shared" ref="L1276:L1339" si="65">IF($E1276="NA","NA", MONTH($E1276))</f>
        <v>1</v>
      </c>
      <c r="M1276" s="14">
        <f t="shared" ref="M1276:M1339" si="66">IF($E1276="NA","NA", DAY($E1276))</f>
        <v>7</v>
      </c>
      <c r="N1276" s="14">
        <v>2021</v>
      </c>
    </row>
    <row r="1277" spans="1:14" x14ac:dyDescent="0.3">
      <c r="A1277" t="s">
        <v>3786</v>
      </c>
      <c r="B1277" t="s">
        <v>3787</v>
      </c>
      <c r="C1277" t="s">
        <v>3787</v>
      </c>
      <c r="D1277" t="s">
        <v>3787</v>
      </c>
      <c r="E1277" t="s">
        <v>1</v>
      </c>
      <c r="F1277" s="1" t="s">
        <v>217</v>
      </c>
      <c r="G1277" s="1" t="s">
        <v>895</v>
      </c>
      <c r="K1277" s="14" t="str">
        <f t="shared" si="64"/>
        <v>NA</v>
      </c>
      <c r="L1277" s="14" t="str">
        <f t="shared" si="65"/>
        <v>NA</v>
      </c>
      <c r="M1277" s="14" t="str">
        <f t="shared" si="66"/>
        <v>NA</v>
      </c>
      <c r="N1277" s="14">
        <v>2021</v>
      </c>
    </row>
    <row r="1278" spans="1:14" x14ac:dyDescent="0.3">
      <c r="A1278" t="s">
        <v>3788</v>
      </c>
      <c r="B1278" t="s">
        <v>3789</v>
      </c>
      <c r="C1278" t="s">
        <v>3789</v>
      </c>
      <c r="D1278" t="s">
        <v>3789</v>
      </c>
      <c r="E1278" s="5">
        <v>44018</v>
      </c>
      <c r="F1278" s="1" t="s">
        <v>212</v>
      </c>
      <c r="G1278" s="1" t="s">
        <v>895</v>
      </c>
      <c r="I1278" t="s">
        <v>3846</v>
      </c>
      <c r="K1278" s="14">
        <f t="shared" si="64"/>
        <v>2020</v>
      </c>
      <c r="L1278" s="14">
        <f t="shared" si="65"/>
        <v>7</v>
      </c>
      <c r="M1278" s="14">
        <f t="shared" si="66"/>
        <v>6</v>
      </c>
      <c r="N1278" s="14">
        <v>2021</v>
      </c>
    </row>
    <row r="1279" spans="1:14" x14ac:dyDescent="0.3">
      <c r="A1279" t="s">
        <v>3788</v>
      </c>
      <c r="B1279" t="s">
        <v>3789</v>
      </c>
      <c r="C1279" t="s">
        <v>3789</v>
      </c>
      <c r="D1279" t="s">
        <v>3789</v>
      </c>
      <c r="E1279" s="5">
        <v>44018</v>
      </c>
      <c r="F1279" s="1" t="s">
        <v>213</v>
      </c>
      <c r="G1279" s="1" t="s">
        <v>895</v>
      </c>
      <c r="I1279" t="s">
        <v>3846</v>
      </c>
      <c r="K1279" s="14">
        <f t="shared" si="64"/>
        <v>2020</v>
      </c>
      <c r="L1279" s="14">
        <f t="shared" si="65"/>
        <v>7</v>
      </c>
      <c r="M1279" s="14">
        <f t="shared" si="66"/>
        <v>6</v>
      </c>
      <c r="N1279" s="14">
        <v>2021</v>
      </c>
    </row>
    <row r="1280" spans="1:14" x14ac:dyDescent="0.3">
      <c r="A1280" t="s">
        <v>3788</v>
      </c>
      <c r="B1280" t="s">
        <v>3789</v>
      </c>
      <c r="C1280" t="s">
        <v>3789</v>
      </c>
      <c r="D1280" t="s">
        <v>3789</v>
      </c>
      <c r="E1280" t="s">
        <v>1</v>
      </c>
      <c r="F1280" s="1" t="s">
        <v>217</v>
      </c>
      <c r="G1280" s="1" t="s">
        <v>895</v>
      </c>
      <c r="K1280" s="14" t="str">
        <f t="shared" si="64"/>
        <v>NA</v>
      </c>
      <c r="L1280" s="14" t="str">
        <f t="shared" si="65"/>
        <v>NA</v>
      </c>
      <c r="M1280" s="14" t="str">
        <f t="shared" si="66"/>
        <v>NA</v>
      </c>
      <c r="N1280" s="14">
        <v>2021</v>
      </c>
    </row>
    <row r="1281" spans="1:14" x14ac:dyDescent="0.3">
      <c r="A1281" t="s">
        <v>3790</v>
      </c>
      <c r="B1281" t="s">
        <v>3791</v>
      </c>
      <c r="C1281" t="s">
        <v>3791</v>
      </c>
      <c r="D1281" t="s">
        <v>3791</v>
      </c>
      <c r="E1281" s="5">
        <v>44018</v>
      </c>
      <c r="F1281" s="1" t="s">
        <v>212</v>
      </c>
      <c r="G1281" s="1" t="s">
        <v>895</v>
      </c>
      <c r="I1281" t="s">
        <v>3847</v>
      </c>
      <c r="K1281" s="14">
        <f t="shared" si="64"/>
        <v>2020</v>
      </c>
      <c r="L1281" s="14">
        <f t="shared" si="65"/>
        <v>7</v>
      </c>
      <c r="M1281" s="14">
        <f t="shared" si="66"/>
        <v>6</v>
      </c>
      <c r="N1281" s="14">
        <v>2021</v>
      </c>
    </row>
    <row r="1282" spans="1:14" x14ac:dyDescent="0.3">
      <c r="A1282" t="s">
        <v>3790</v>
      </c>
      <c r="B1282" t="s">
        <v>3791</v>
      </c>
      <c r="C1282" t="s">
        <v>3791</v>
      </c>
      <c r="D1282" t="s">
        <v>3791</v>
      </c>
      <c r="E1282" s="5">
        <v>44018</v>
      </c>
      <c r="F1282" s="1" t="s">
        <v>213</v>
      </c>
      <c r="G1282" s="1" t="s">
        <v>895</v>
      </c>
      <c r="I1282" t="s">
        <v>3847</v>
      </c>
      <c r="K1282" s="14">
        <f t="shared" si="64"/>
        <v>2020</v>
      </c>
      <c r="L1282" s="14">
        <f t="shared" si="65"/>
        <v>7</v>
      </c>
      <c r="M1282" s="14">
        <f t="shared" si="66"/>
        <v>6</v>
      </c>
      <c r="N1282" s="14">
        <v>2021</v>
      </c>
    </row>
    <row r="1283" spans="1:14" x14ac:dyDescent="0.3">
      <c r="A1283" t="s">
        <v>3790</v>
      </c>
      <c r="B1283" t="s">
        <v>3791</v>
      </c>
      <c r="C1283" t="s">
        <v>3791</v>
      </c>
      <c r="D1283" t="s">
        <v>3791</v>
      </c>
      <c r="E1283" t="s">
        <v>1</v>
      </c>
      <c r="F1283" s="1" t="s">
        <v>217</v>
      </c>
      <c r="G1283" s="1" t="s">
        <v>895</v>
      </c>
      <c r="K1283" s="14" t="str">
        <f t="shared" si="64"/>
        <v>NA</v>
      </c>
      <c r="L1283" s="14" t="str">
        <f t="shared" si="65"/>
        <v>NA</v>
      </c>
      <c r="M1283" s="14" t="str">
        <f t="shared" si="66"/>
        <v>NA</v>
      </c>
      <c r="N1283" s="14">
        <v>2021</v>
      </c>
    </row>
    <row r="1284" spans="1:14" x14ac:dyDescent="0.3">
      <c r="A1284" t="s">
        <v>3792</v>
      </c>
      <c r="B1284" t="s">
        <v>3793</v>
      </c>
      <c r="C1284" t="s">
        <v>3793</v>
      </c>
      <c r="D1284" t="s">
        <v>3793</v>
      </c>
      <c r="E1284" s="5">
        <v>44197</v>
      </c>
      <c r="F1284" s="1" t="s">
        <v>212</v>
      </c>
      <c r="G1284" s="1" t="s">
        <v>895</v>
      </c>
      <c r="I1284" t="s">
        <v>3848</v>
      </c>
      <c r="K1284" s="14">
        <f t="shared" si="64"/>
        <v>2021</v>
      </c>
      <c r="L1284" s="14">
        <f t="shared" si="65"/>
        <v>1</v>
      </c>
      <c r="M1284" s="14">
        <f t="shared" si="66"/>
        <v>1</v>
      </c>
      <c r="N1284" s="14">
        <v>2021</v>
      </c>
    </row>
    <row r="1285" spans="1:14" x14ac:dyDescent="0.3">
      <c r="A1285" t="s">
        <v>3792</v>
      </c>
      <c r="B1285" t="s">
        <v>3793</v>
      </c>
      <c r="C1285" t="s">
        <v>3793</v>
      </c>
      <c r="D1285" t="s">
        <v>3793</v>
      </c>
      <c r="E1285" s="5">
        <v>44197</v>
      </c>
      <c r="F1285" s="1" t="s">
        <v>213</v>
      </c>
      <c r="G1285" s="1" t="s">
        <v>895</v>
      </c>
      <c r="I1285" t="s">
        <v>3848</v>
      </c>
      <c r="K1285" s="14">
        <f t="shared" si="64"/>
        <v>2021</v>
      </c>
      <c r="L1285" s="14">
        <f t="shared" si="65"/>
        <v>1</v>
      </c>
      <c r="M1285" s="14">
        <f t="shared" si="66"/>
        <v>1</v>
      </c>
      <c r="N1285" s="14">
        <v>2021</v>
      </c>
    </row>
    <row r="1286" spans="1:14" x14ac:dyDescent="0.3">
      <c r="A1286" t="s">
        <v>3792</v>
      </c>
      <c r="B1286" t="s">
        <v>3793</v>
      </c>
      <c r="C1286" t="s">
        <v>3793</v>
      </c>
      <c r="D1286" t="s">
        <v>3793</v>
      </c>
      <c r="E1286" t="s">
        <v>1</v>
      </c>
      <c r="F1286" s="1" t="s">
        <v>217</v>
      </c>
      <c r="G1286" s="1" t="s">
        <v>895</v>
      </c>
      <c r="K1286" s="14" t="str">
        <f t="shared" si="64"/>
        <v>NA</v>
      </c>
      <c r="L1286" s="14" t="str">
        <f t="shared" si="65"/>
        <v>NA</v>
      </c>
      <c r="M1286" s="14" t="str">
        <f t="shared" si="66"/>
        <v>NA</v>
      </c>
      <c r="N1286" s="14">
        <v>2021</v>
      </c>
    </row>
    <row r="1287" spans="1:14" x14ac:dyDescent="0.3">
      <c r="A1287" t="s">
        <v>3794</v>
      </c>
      <c r="B1287" t="s">
        <v>3795</v>
      </c>
      <c r="C1287" t="s">
        <v>3795</v>
      </c>
      <c r="D1287" t="s">
        <v>3795</v>
      </c>
      <c r="E1287" s="5">
        <v>43607</v>
      </c>
      <c r="F1287" s="1" t="s">
        <v>212</v>
      </c>
      <c r="G1287" s="1" t="s">
        <v>895</v>
      </c>
      <c r="I1287" t="s">
        <v>3849</v>
      </c>
      <c r="K1287" s="14">
        <f t="shared" si="64"/>
        <v>2019</v>
      </c>
      <c r="L1287" s="14">
        <f t="shared" si="65"/>
        <v>5</v>
      </c>
      <c r="M1287" s="14">
        <f t="shared" si="66"/>
        <v>22</v>
      </c>
      <c r="N1287" s="14">
        <v>2021</v>
      </c>
    </row>
    <row r="1288" spans="1:14" x14ac:dyDescent="0.3">
      <c r="A1288" t="s">
        <v>3794</v>
      </c>
      <c r="B1288" t="s">
        <v>3795</v>
      </c>
      <c r="C1288" t="s">
        <v>3795</v>
      </c>
      <c r="D1288" t="s">
        <v>3795</v>
      </c>
      <c r="E1288" s="5">
        <v>43607</v>
      </c>
      <c r="F1288" s="1" t="s">
        <v>213</v>
      </c>
      <c r="G1288" s="1" t="s">
        <v>895</v>
      </c>
      <c r="I1288" t="s">
        <v>3849</v>
      </c>
      <c r="K1288" s="14">
        <f t="shared" si="64"/>
        <v>2019</v>
      </c>
      <c r="L1288" s="14">
        <f t="shared" si="65"/>
        <v>5</v>
      </c>
      <c r="M1288" s="14">
        <f t="shared" si="66"/>
        <v>22</v>
      </c>
      <c r="N1288" s="14">
        <v>2021</v>
      </c>
    </row>
    <row r="1289" spans="1:14" x14ac:dyDescent="0.3">
      <c r="A1289" t="s">
        <v>3794</v>
      </c>
      <c r="B1289" t="s">
        <v>3795</v>
      </c>
      <c r="C1289" t="s">
        <v>3795</v>
      </c>
      <c r="D1289" t="s">
        <v>3795</v>
      </c>
      <c r="E1289" t="s">
        <v>1</v>
      </c>
      <c r="F1289" s="1" t="s">
        <v>217</v>
      </c>
      <c r="G1289" s="1" t="s">
        <v>895</v>
      </c>
      <c r="K1289" s="14" t="str">
        <f t="shared" si="64"/>
        <v>NA</v>
      </c>
      <c r="L1289" s="14" t="str">
        <f t="shared" si="65"/>
        <v>NA</v>
      </c>
      <c r="M1289" s="14" t="str">
        <f t="shared" si="66"/>
        <v>NA</v>
      </c>
      <c r="N1289" s="14">
        <v>2021</v>
      </c>
    </row>
    <row r="1290" spans="1:14" x14ac:dyDescent="0.3">
      <c r="A1290" t="s">
        <v>3796</v>
      </c>
      <c r="B1290" t="s">
        <v>3797</v>
      </c>
      <c r="C1290" t="s">
        <v>3797</v>
      </c>
      <c r="D1290" t="s">
        <v>3797</v>
      </c>
      <c r="E1290" s="5">
        <v>43879</v>
      </c>
      <c r="F1290" s="1" t="s">
        <v>212</v>
      </c>
      <c r="G1290" s="1" t="s">
        <v>895</v>
      </c>
      <c r="I1290" t="s">
        <v>3850</v>
      </c>
      <c r="K1290" s="14">
        <f t="shared" si="64"/>
        <v>2020</v>
      </c>
      <c r="L1290" s="14">
        <f t="shared" si="65"/>
        <v>2</v>
      </c>
      <c r="M1290" s="14">
        <f t="shared" si="66"/>
        <v>18</v>
      </c>
      <c r="N1290" s="14">
        <v>2021</v>
      </c>
    </row>
    <row r="1291" spans="1:14" x14ac:dyDescent="0.3">
      <c r="A1291" t="s">
        <v>3796</v>
      </c>
      <c r="B1291" t="s">
        <v>3797</v>
      </c>
      <c r="C1291" t="s">
        <v>3797</v>
      </c>
      <c r="D1291" t="s">
        <v>3797</v>
      </c>
      <c r="E1291" s="5">
        <v>43879</v>
      </c>
      <c r="F1291" s="1" t="s">
        <v>213</v>
      </c>
      <c r="G1291" s="1" t="s">
        <v>895</v>
      </c>
      <c r="I1291" t="s">
        <v>3850</v>
      </c>
      <c r="K1291" s="14">
        <f t="shared" si="64"/>
        <v>2020</v>
      </c>
      <c r="L1291" s="14">
        <f t="shared" si="65"/>
        <v>2</v>
      </c>
      <c r="M1291" s="14">
        <f t="shared" si="66"/>
        <v>18</v>
      </c>
      <c r="N1291" s="14">
        <v>2021</v>
      </c>
    </row>
    <row r="1292" spans="1:14" x14ac:dyDescent="0.3">
      <c r="A1292" t="s">
        <v>3796</v>
      </c>
      <c r="B1292" t="s">
        <v>3797</v>
      </c>
      <c r="C1292" t="s">
        <v>3797</v>
      </c>
      <c r="D1292" t="s">
        <v>3797</v>
      </c>
      <c r="E1292" t="s">
        <v>1</v>
      </c>
      <c r="F1292" s="1" t="s">
        <v>217</v>
      </c>
      <c r="G1292" s="1" t="s">
        <v>895</v>
      </c>
      <c r="K1292" s="14" t="str">
        <f t="shared" si="64"/>
        <v>NA</v>
      </c>
      <c r="L1292" s="14" t="str">
        <f t="shared" si="65"/>
        <v>NA</v>
      </c>
      <c r="M1292" s="14" t="str">
        <f t="shared" si="66"/>
        <v>NA</v>
      </c>
      <c r="N1292" s="14">
        <v>2021</v>
      </c>
    </row>
    <row r="1293" spans="1:14" x14ac:dyDescent="0.3">
      <c r="A1293" t="s">
        <v>3798</v>
      </c>
      <c r="B1293" t="s">
        <v>3799</v>
      </c>
      <c r="C1293" t="s">
        <v>3799</v>
      </c>
      <c r="D1293" t="s">
        <v>3799</v>
      </c>
      <c r="E1293" s="5">
        <v>44028</v>
      </c>
      <c r="F1293" s="1" t="s">
        <v>212</v>
      </c>
      <c r="G1293" s="1" t="s">
        <v>895</v>
      </c>
      <c r="I1293" t="s">
        <v>3851</v>
      </c>
      <c r="K1293" s="14">
        <f t="shared" si="64"/>
        <v>2020</v>
      </c>
      <c r="L1293" s="14">
        <f t="shared" si="65"/>
        <v>7</v>
      </c>
      <c r="M1293" s="14">
        <f t="shared" si="66"/>
        <v>16</v>
      </c>
      <c r="N1293" s="14">
        <v>2021</v>
      </c>
    </row>
    <row r="1294" spans="1:14" x14ac:dyDescent="0.3">
      <c r="A1294" t="s">
        <v>3798</v>
      </c>
      <c r="B1294" t="s">
        <v>3799</v>
      </c>
      <c r="C1294" t="s">
        <v>3799</v>
      </c>
      <c r="D1294" t="s">
        <v>3799</v>
      </c>
      <c r="E1294" s="5">
        <v>44028</v>
      </c>
      <c r="F1294" s="1" t="s">
        <v>213</v>
      </c>
      <c r="G1294" s="1" t="s">
        <v>895</v>
      </c>
      <c r="I1294" t="s">
        <v>3851</v>
      </c>
      <c r="K1294" s="14">
        <f t="shared" si="64"/>
        <v>2020</v>
      </c>
      <c r="L1294" s="14">
        <f t="shared" si="65"/>
        <v>7</v>
      </c>
      <c r="M1294" s="14">
        <f t="shared" si="66"/>
        <v>16</v>
      </c>
      <c r="N1294" s="14">
        <v>2021</v>
      </c>
    </row>
    <row r="1295" spans="1:14" x14ac:dyDescent="0.3">
      <c r="A1295" t="s">
        <v>3798</v>
      </c>
      <c r="B1295" t="s">
        <v>3799</v>
      </c>
      <c r="C1295" t="s">
        <v>3799</v>
      </c>
      <c r="D1295" t="s">
        <v>3799</v>
      </c>
      <c r="E1295" t="s">
        <v>1</v>
      </c>
      <c r="F1295" s="1" t="s">
        <v>217</v>
      </c>
      <c r="G1295" s="1" t="s">
        <v>895</v>
      </c>
      <c r="K1295" s="14" t="str">
        <f t="shared" si="64"/>
        <v>NA</v>
      </c>
      <c r="L1295" s="14" t="str">
        <f t="shared" si="65"/>
        <v>NA</v>
      </c>
      <c r="M1295" s="14" t="str">
        <f t="shared" si="66"/>
        <v>NA</v>
      </c>
      <c r="N1295" s="14">
        <v>2021</v>
      </c>
    </row>
    <row r="1296" spans="1:14" x14ac:dyDescent="0.3">
      <c r="A1296" t="s">
        <v>3800</v>
      </c>
      <c r="B1296" t="s">
        <v>3801</v>
      </c>
      <c r="C1296" t="s">
        <v>3801</v>
      </c>
      <c r="D1296" t="s">
        <v>3801</v>
      </c>
      <c r="E1296" s="5">
        <v>44104</v>
      </c>
      <c r="F1296" s="1" t="s">
        <v>212</v>
      </c>
      <c r="G1296" s="1" t="s">
        <v>895</v>
      </c>
      <c r="I1296" t="s">
        <v>3852</v>
      </c>
      <c r="K1296" s="14">
        <f t="shared" si="64"/>
        <v>2020</v>
      </c>
      <c r="L1296" s="14">
        <f t="shared" si="65"/>
        <v>9</v>
      </c>
      <c r="M1296" s="14">
        <f t="shared" si="66"/>
        <v>30</v>
      </c>
      <c r="N1296" s="14">
        <v>2021</v>
      </c>
    </row>
    <row r="1297" spans="1:14" x14ac:dyDescent="0.3">
      <c r="A1297" t="s">
        <v>3800</v>
      </c>
      <c r="B1297" t="s">
        <v>3801</v>
      </c>
      <c r="C1297" t="s">
        <v>3801</v>
      </c>
      <c r="D1297" t="s">
        <v>3801</v>
      </c>
      <c r="E1297" s="5">
        <v>44104</v>
      </c>
      <c r="F1297" s="1" t="s">
        <v>213</v>
      </c>
      <c r="G1297" s="1" t="s">
        <v>895</v>
      </c>
      <c r="I1297" t="s">
        <v>3852</v>
      </c>
      <c r="K1297" s="14">
        <f t="shared" si="64"/>
        <v>2020</v>
      </c>
      <c r="L1297" s="14">
        <f t="shared" si="65"/>
        <v>9</v>
      </c>
      <c r="M1297" s="14">
        <f t="shared" si="66"/>
        <v>30</v>
      </c>
      <c r="N1297" s="14">
        <v>2021</v>
      </c>
    </row>
    <row r="1298" spans="1:14" x14ac:dyDescent="0.3">
      <c r="A1298" t="s">
        <v>3800</v>
      </c>
      <c r="B1298" t="s">
        <v>3801</v>
      </c>
      <c r="C1298" t="s">
        <v>3801</v>
      </c>
      <c r="D1298" t="s">
        <v>3801</v>
      </c>
      <c r="E1298" t="s">
        <v>1</v>
      </c>
      <c r="F1298" s="1" t="s">
        <v>217</v>
      </c>
      <c r="G1298" s="1" t="s">
        <v>895</v>
      </c>
      <c r="K1298" s="14" t="str">
        <f t="shared" si="64"/>
        <v>NA</v>
      </c>
      <c r="L1298" s="14" t="str">
        <f t="shared" si="65"/>
        <v>NA</v>
      </c>
      <c r="M1298" s="14" t="str">
        <f t="shared" si="66"/>
        <v>NA</v>
      </c>
      <c r="N1298" s="14">
        <v>2021</v>
      </c>
    </row>
    <row r="1299" spans="1:14" x14ac:dyDescent="0.3">
      <c r="A1299" t="s">
        <v>3802</v>
      </c>
      <c r="B1299" t="s">
        <v>3803</v>
      </c>
      <c r="C1299" t="s">
        <v>3803</v>
      </c>
      <c r="D1299" t="s">
        <v>3803</v>
      </c>
      <c r="E1299" s="5">
        <v>43389</v>
      </c>
      <c r="F1299" s="1" t="s">
        <v>212</v>
      </c>
      <c r="G1299" s="1" t="s">
        <v>895</v>
      </c>
      <c r="I1299" t="s">
        <v>3853</v>
      </c>
      <c r="K1299" s="14">
        <f t="shared" si="64"/>
        <v>2018</v>
      </c>
      <c r="L1299" s="14">
        <f t="shared" si="65"/>
        <v>10</v>
      </c>
      <c r="M1299" s="14">
        <f t="shared" si="66"/>
        <v>16</v>
      </c>
      <c r="N1299" s="14">
        <v>2021</v>
      </c>
    </row>
    <row r="1300" spans="1:14" x14ac:dyDescent="0.3">
      <c r="A1300" t="s">
        <v>3802</v>
      </c>
      <c r="B1300" t="s">
        <v>3803</v>
      </c>
      <c r="C1300" t="s">
        <v>3803</v>
      </c>
      <c r="D1300" t="s">
        <v>3803</v>
      </c>
      <c r="E1300" s="5">
        <v>41414</v>
      </c>
      <c r="F1300" s="1" t="s">
        <v>213</v>
      </c>
      <c r="G1300" s="1" t="s">
        <v>895</v>
      </c>
      <c r="I1300" t="s">
        <v>3853</v>
      </c>
      <c r="K1300" s="14">
        <f t="shared" si="64"/>
        <v>2013</v>
      </c>
      <c r="L1300" s="14">
        <f t="shared" si="65"/>
        <v>5</v>
      </c>
      <c r="M1300" s="14">
        <f t="shared" si="66"/>
        <v>20</v>
      </c>
      <c r="N1300" s="14">
        <v>2021</v>
      </c>
    </row>
    <row r="1301" spans="1:14" x14ac:dyDescent="0.3">
      <c r="A1301" t="s">
        <v>3802</v>
      </c>
      <c r="B1301" t="s">
        <v>3803</v>
      </c>
      <c r="C1301" t="s">
        <v>3803</v>
      </c>
      <c r="D1301" t="s">
        <v>3803</v>
      </c>
      <c r="E1301" t="s">
        <v>1</v>
      </c>
      <c r="F1301" s="1" t="s">
        <v>217</v>
      </c>
      <c r="G1301" s="1" t="s">
        <v>895</v>
      </c>
      <c r="K1301" s="14" t="str">
        <f t="shared" si="64"/>
        <v>NA</v>
      </c>
      <c r="L1301" s="14" t="str">
        <f t="shared" si="65"/>
        <v>NA</v>
      </c>
      <c r="M1301" s="14" t="str">
        <f t="shared" si="66"/>
        <v>NA</v>
      </c>
      <c r="N1301" s="14">
        <v>2021</v>
      </c>
    </row>
    <row r="1302" spans="1:14" x14ac:dyDescent="0.3">
      <c r="A1302" t="s">
        <v>3804</v>
      </c>
      <c r="B1302" t="s">
        <v>3805</v>
      </c>
      <c r="C1302" t="s">
        <v>3805</v>
      </c>
      <c r="D1302" t="s">
        <v>3805</v>
      </c>
      <c r="E1302" s="5">
        <v>40133</v>
      </c>
      <c r="F1302" s="1" t="s">
        <v>212</v>
      </c>
      <c r="G1302" s="1" t="s">
        <v>895</v>
      </c>
      <c r="I1302" t="s">
        <v>3854</v>
      </c>
      <c r="K1302" s="14">
        <f t="shared" si="64"/>
        <v>2009</v>
      </c>
      <c r="L1302" s="14">
        <f t="shared" si="65"/>
        <v>11</v>
      </c>
      <c r="M1302" s="14">
        <f t="shared" si="66"/>
        <v>16</v>
      </c>
      <c r="N1302" s="14">
        <v>2021</v>
      </c>
    </row>
    <row r="1303" spans="1:14" x14ac:dyDescent="0.3">
      <c r="A1303" t="s">
        <v>3804</v>
      </c>
      <c r="B1303" t="s">
        <v>3805</v>
      </c>
      <c r="C1303" t="s">
        <v>3805</v>
      </c>
      <c r="D1303" t="s">
        <v>3805</v>
      </c>
      <c r="E1303" s="5">
        <v>40133</v>
      </c>
      <c r="F1303" s="1" t="s">
        <v>213</v>
      </c>
      <c r="G1303" s="1" t="s">
        <v>895</v>
      </c>
      <c r="I1303" t="s">
        <v>3854</v>
      </c>
      <c r="K1303" s="14">
        <f t="shared" si="64"/>
        <v>2009</v>
      </c>
      <c r="L1303" s="14">
        <f t="shared" si="65"/>
        <v>11</v>
      </c>
      <c r="M1303" s="14">
        <f t="shared" si="66"/>
        <v>16</v>
      </c>
      <c r="N1303" s="14">
        <v>2021</v>
      </c>
    </row>
    <row r="1304" spans="1:14" x14ac:dyDescent="0.3">
      <c r="A1304" t="s">
        <v>3804</v>
      </c>
      <c r="B1304" t="s">
        <v>3805</v>
      </c>
      <c r="C1304" t="s">
        <v>3805</v>
      </c>
      <c r="D1304" t="s">
        <v>3805</v>
      </c>
      <c r="E1304" t="s">
        <v>1</v>
      </c>
      <c r="F1304" s="1" t="s">
        <v>217</v>
      </c>
      <c r="G1304" s="1" t="s">
        <v>895</v>
      </c>
      <c r="K1304" s="14" t="str">
        <f t="shared" si="64"/>
        <v>NA</v>
      </c>
      <c r="L1304" s="14" t="str">
        <f t="shared" si="65"/>
        <v>NA</v>
      </c>
      <c r="M1304" s="14" t="str">
        <f t="shared" si="66"/>
        <v>NA</v>
      </c>
      <c r="N1304" s="14">
        <v>2021</v>
      </c>
    </row>
    <row r="1305" spans="1:14" x14ac:dyDescent="0.3">
      <c r="A1305" t="s">
        <v>3806</v>
      </c>
      <c r="B1305" t="s">
        <v>3807</v>
      </c>
      <c r="C1305" t="s">
        <v>3807</v>
      </c>
      <c r="D1305" t="s">
        <v>3807</v>
      </c>
      <c r="E1305" s="5">
        <v>44197</v>
      </c>
      <c r="F1305" s="1" t="s">
        <v>212</v>
      </c>
      <c r="G1305" s="1" t="s">
        <v>895</v>
      </c>
      <c r="I1305" t="s">
        <v>3855</v>
      </c>
      <c r="K1305" s="14">
        <f t="shared" si="64"/>
        <v>2021</v>
      </c>
      <c r="L1305" s="14">
        <f t="shared" si="65"/>
        <v>1</v>
      </c>
      <c r="M1305" s="14">
        <f t="shared" si="66"/>
        <v>1</v>
      </c>
      <c r="N1305" s="14">
        <v>2021</v>
      </c>
    </row>
    <row r="1306" spans="1:14" x14ac:dyDescent="0.3">
      <c r="A1306" t="s">
        <v>3806</v>
      </c>
      <c r="B1306" t="s">
        <v>3807</v>
      </c>
      <c r="C1306" t="s">
        <v>3807</v>
      </c>
      <c r="D1306" t="s">
        <v>3807</v>
      </c>
      <c r="E1306" s="5">
        <v>44197</v>
      </c>
      <c r="F1306" s="1" t="s">
        <v>213</v>
      </c>
      <c r="G1306" s="1" t="s">
        <v>895</v>
      </c>
      <c r="I1306" t="s">
        <v>3855</v>
      </c>
      <c r="K1306" s="14">
        <f t="shared" si="64"/>
        <v>2021</v>
      </c>
      <c r="L1306" s="14">
        <f t="shared" si="65"/>
        <v>1</v>
      </c>
      <c r="M1306" s="14">
        <f t="shared" si="66"/>
        <v>1</v>
      </c>
      <c r="N1306" s="14">
        <v>2021</v>
      </c>
    </row>
    <row r="1307" spans="1:14" x14ac:dyDescent="0.3">
      <c r="A1307" t="s">
        <v>3806</v>
      </c>
      <c r="B1307" t="s">
        <v>3807</v>
      </c>
      <c r="C1307" t="s">
        <v>3807</v>
      </c>
      <c r="D1307" t="s">
        <v>3807</v>
      </c>
      <c r="E1307" t="s">
        <v>1</v>
      </c>
      <c r="F1307" s="1" t="s">
        <v>217</v>
      </c>
      <c r="G1307" s="1" t="s">
        <v>895</v>
      </c>
      <c r="K1307" s="14" t="str">
        <f t="shared" si="64"/>
        <v>NA</v>
      </c>
      <c r="L1307" s="14" t="str">
        <f t="shared" si="65"/>
        <v>NA</v>
      </c>
      <c r="M1307" s="14" t="str">
        <f t="shared" si="66"/>
        <v>NA</v>
      </c>
      <c r="N1307" s="14">
        <v>2021</v>
      </c>
    </row>
    <row r="1308" spans="1:14" x14ac:dyDescent="0.3">
      <c r="A1308" t="s">
        <v>3808</v>
      </c>
      <c r="B1308" t="s">
        <v>3809</v>
      </c>
      <c r="C1308" t="s">
        <v>3809</v>
      </c>
      <c r="D1308" t="s">
        <v>3809</v>
      </c>
      <c r="E1308" s="5">
        <v>43112</v>
      </c>
      <c r="F1308" s="1" t="s">
        <v>212</v>
      </c>
      <c r="G1308" s="1" t="s">
        <v>895</v>
      </c>
      <c r="I1308" t="s">
        <v>3856</v>
      </c>
      <c r="K1308" s="14">
        <f t="shared" si="64"/>
        <v>2018</v>
      </c>
      <c r="L1308" s="14">
        <f t="shared" si="65"/>
        <v>1</v>
      </c>
      <c r="M1308" s="14">
        <f t="shared" si="66"/>
        <v>12</v>
      </c>
      <c r="N1308" s="14">
        <v>2021</v>
      </c>
    </row>
    <row r="1309" spans="1:14" x14ac:dyDescent="0.3">
      <c r="A1309" t="s">
        <v>3808</v>
      </c>
      <c r="B1309" t="s">
        <v>3809</v>
      </c>
      <c r="C1309" t="s">
        <v>3809</v>
      </c>
      <c r="D1309" t="s">
        <v>3809</v>
      </c>
      <c r="E1309" t="s">
        <v>1</v>
      </c>
      <c r="F1309" s="1" t="s">
        <v>213</v>
      </c>
      <c r="G1309" s="1" t="s">
        <v>895</v>
      </c>
      <c r="K1309" s="14" t="str">
        <f t="shared" si="64"/>
        <v>NA</v>
      </c>
      <c r="L1309" s="14" t="str">
        <f t="shared" si="65"/>
        <v>NA</v>
      </c>
      <c r="M1309" s="14" t="str">
        <f t="shared" si="66"/>
        <v>NA</v>
      </c>
      <c r="N1309" s="14">
        <v>2021</v>
      </c>
    </row>
    <row r="1310" spans="1:14" x14ac:dyDescent="0.3">
      <c r="A1310" t="s">
        <v>3808</v>
      </c>
      <c r="B1310" t="s">
        <v>3809</v>
      </c>
      <c r="C1310" t="s">
        <v>3809</v>
      </c>
      <c r="D1310" t="s">
        <v>3809</v>
      </c>
      <c r="E1310" t="s">
        <v>1</v>
      </c>
      <c r="F1310" s="1" t="s">
        <v>217</v>
      </c>
      <c r="G1310" s="1" t="s">
        <v>895</v>
      </c>
      <c r="K1310" s="14" t="str">
        <f t="shared" si="64"/>
        <v>NA</v>
      </c>
      <c r="L1310" s="14" t="str">
        <f t="shared" si="65"/>
        <v>NA</v>
      </c>
      <c r="M1310" s="14" t="str">
        <f t="shared" si="66"/>
        <v>NA</v>
      </c>
      <c r="N1310" s="14">
        <v>2021</v>
      </c>
    </row>
    <row r="1311" spans="1:14" x14ac:dyDescent="0.3">
      <c r="A1311" t="s">
        <v>3810</v>
      </c>
      <c r="B1311" t="s">
        <v>3811</v>
      </c>
      <c r="C1311" t="s">
        <v>3811</v>
      </c>
      <c r="D1311" t="s">
        <v>3811</v>
      </c>
      <c r="E1311" s="5">
        <v>42745</v>
      </c>
      <c r="F1311" s="1" t="s">
        <v>212</v>
      </c>
      <c r="G1311" s="1" t="s">
        <v>895</v>
      </c>
      <c r="I1311" t="s">
        <v>3857</v>
      </c>
      <c r="K1311" s="14">
        <f t="shared" si="64"/>
        <v>2017</v>
      </c>
      <c r="L1311" s="14">
        <f t="shared" si="65"/>
        <v>1</v>
      </c>
      <c r="M1311" s="14">
        <f t="shared" si="66"/>
        <v>10</v>
      </c>
      <c r="N1311" s="14">
        <v>2021</v>
      </c>
    </row>
    <row r="1312" spans="1:14" x14ac:dyDescent="0.3">
      <c r="A1312" t="s">
        <v>3810</v>
      </c>
      <c r="B1312" t="s">
        <v>3811</v>
      </c>
      <c r="C1312" t="s">
        <v>3811</v>
      </c>
      <c r="D1312" t="s">
        <v>3811</v>
      </c>
      <c r="E1312" s="5">
        <v>42745</v>
      </c>
      <c r="F1312" s="1" t="s">
        <v>213</v>
      </c>
      <c r="G1312" s="1" t="s">
        <v>895</v>
      </c>
      <c r="I1312" t="s">
        <v>3857</v>
      </c>
      <c r="K1312" s="14">
        <f t="shared" si="64"/>
        <v>2017</v>
      </c>
      <c r="L1312" s="14">
        <f t="shared" si="65"/>
        <v>1</v>
      </c>
      <c r="M1312" s="14">
        <f t="shared" si="66"/>
        <v>10</v>
      </c>
      <c r="N1312" s="14">
        <v>2021</v>
      </c>
    </row>
    <row r="1313" spans="1:14" x14ac:dyDescent="0.3">
      <c r="A1313" t="s">
        <v>3810</v>
      </c>
      <c r="B1313" t="s">
        <v>3811</v>
      </c>
      <c r="C1313" t="s">
        <v>3811</v>
      </c>
      <c r="D1313" t="s">
        <v>3811</v>
      </c>
      <c r="E1313" t="s">
        <v>1</v>
      </c>
      <c r="F1313" s="1" t="s">
        <v>217</v>
      </c>
      <c r="G1313" s="1" t="s">
        <v>895</v>
      </c>
      <c r="K1313" s="14" t="str">
        <f t="shared" si="64"/>
        <v>NA</v>
      </c>
      <c r="L1313" s="14" t="str">
        <f t="shared" si="65"/>
        <v>NA</v>
      </c>
      <c r="M1313" s="14" t="str">
        <f t="shared" si="66"/>
        <v>NA</v>
      </c>
      <c r="N1313" s="14">
        <v>2021</v>
      </c>
    </row>
    <row r="1314" spans="1:14" x14ac:dyDescent="0.3">
      <c r="A1314" t="s">
        <v>3812</v>
      </c>
      <c r="B1314" t="s">
        <v>3813</v>
      </c>
      <c r="C1314" t="s">
        <v>3813</v>
      </c>
      <c r="D1314" t="s">
        <v>3813</v>
      </c>
      <c r="E1314" s="5">
        <v>43739</v>
      </c>
      <c r="F1314" s="1" t="s">
        <v>212</v>
      </c>
      <c r="G1314" s="1" t="s">
        <v>895</v>
      </c>
      <c r="I1314" t="s">
        <v>3858</v>
      </c>
      <c r="K1314" s="14">
        <f t="shared" si="64"/>
        <v>2019</v>
      </c>
      <c r="L1314" s="14">
        <f t="shared" si="65"/>
        <v>10</v>
      </c>
      <c r="M1314" s="14">
        <f t="shared" si="66"/>
        <v>1</v>
      </c>
      <c r="N1314" s="14">
        <v>2021</v>
      </c>
    </row>
    <row r="1315" spans="1:14" x14ac:dyDescent="0.3">
      <c r="A1315" t="s">
        <v>3812</v>
      </c>
      <c r="B1315" t="s">
        <v>3813</v>
      </c>
      <c r="C1315" t="s">
        <v>3813</v>
      </c>
      <c r="D1315" t="s">
        <v>3813</v>
      </c>
      <c r="E1315" s="5">
        <v>43739</v>
      </c>
      <c r="F1315" s="1" t="s">
        <v>213</v>
      </c>
      <c r="G1315" s="1" t="s">
        <v>895</v>
      </c>
      <c r="I1315" t="s">
        <v>3858</v>
      </c>
      <c r="K1315" s="14">
        <f t="shared" si="64"/>
        <v>2019</v>
      </c>
      <c r="L1315" s="14">
        <f t="shared" si="65"/>
        <v>10</v>
      </c>
      <c r="M1315" s="14">
        <f t="shared" si="66"/>
        <v>1</v>
      </c>
      <c r="N1315" s="14">
        <v>2021</v>
      </c>
    </row>
    <row r="1316" spans="1:14" x14ac:dyDescent="0.3">
      <c r="A1316" t="s">
        <v>3812</v>
      </c>
      <c r="B1316" t="s">
        <v>3813</v>
      </c>
      <c r="C1316" t="s">
        <v>3813</v>
      </c>
      <c r="D1316" t="s">
        <v>3813</v>
      </c>
      <c r="E1316" t="s">
        <v>1</v>
      </c>
      <c r="F1316" s="1" t="s">
        <v>217</v>
      </c>
      <c r="G1316" s="1" t="s">
        <v>895</v>
      </c>
      <c r="K1316" s="14" t="str">
        <f t="shared" si="64"/>
        <v>NA</v>
      </c>
      <c r="L1316" s="14" t="str">
        <f t="shared" si="65"/>
        <v>NA</v>
      </c>
      <c r="M1316" s="14" t="str">
        <f t="shared" si="66"/>
        <v>NA</v>
      </c>
      <c r="N1316" s="14">
        <v>2021</v>
      </c>
    </row>
    <row r="1317" spans="1:14" x14ac:dyDescent="0.3">
      <c r="A1317" t="s">
        <v>3814</v>
      </c>
      <c r="B1317" t="s">
        <v>3815</v>
      </c>
      <c r="C1317" t="s">
        <v>3815</v>
      </c>
      <c r="D1317" t="s">
        <v>3815</v>
      </c>
      <c r="E1317" s="5">
        <v>43831</v>
      </c>
      <c r="F1317" s="1" t="s">
        <v>212</v>
      </c>
      <c r="G1317" s="1" t="s">
        <v>895</v>
      </c>
      <c r="I1317" t="s">
        <v>3859</v>
      </c>
      <c r="K1317" s="14">
        <f t="shared" si="64"/>
        <v>2020</v>
      </c>
      <c r="L1317" s="14">
        <f t="shared" si="65"/>
        <v>1</v>
      </c>
      <c r="M1317" s="14">
        <f t="shared" si="66"/>
        <v>1</v>
      </c>
      <c r="N1317" s="14">
        <v>2021</v>
      </c>
    </row>
    <row r="1318" spans="1:14" x14ac:dyDescent="0.3">
      <c r="A1318" t="s">
        <v>3814</v>
      </c>
      <c r="B1318" t="s">
        <v>3815</v>
      </c>
      <c r="C1318" t="s">
        <v>3815</v>
      </c>
      <c r="D1318" t="s">
        <v>3815</v>
      </c>
      <c r="E1318" s="5">
        <v>41275</v>
      </c>
      <c r="F1318" s="1" t="s">
        <v>213</v>
      </c>
      <c r="G1318" s="1" t="s">
        <v>895</v>
      </c>
      <c r="I1318" t="s">
        <v>3859</v>
      </c>
      <c r="K1318" s="14">
        <f t="shared" si="64"/>
        <v>2013</v>
      </c>
      <c r="L1318" s="14">
        <f t="shared" si="65"/>
        <v>1</v>
      </c>
      <c r="M1318" s="14">
        <f t="shared" si="66"/>
        <v>1</v>
      </c>
      <c r="N1318" s="14">
        <v>2021</v>
      </c>
    </row>
    <row r="1319" spans="1:14" x14ac:dyDescent="0.3">
      <c r="A1319" t="s">
        <v>3814</v>
      </c>
      <c r="B1319" t="s">
        <v>3815</v>
      </c>
      <c r="C1319" t="s">
        <v>3815</v>
      </c>
      <c r="D1319" t="s">
        <v>3815</v>
      </c>
      <c r="E1319" t="s">
        <v>1</v>
      </c>
      <c r="F1319" s="1" t="s">
        <v>217</v>
      </c>
      <c r="G1319" s="1" t="s">
        <v>895</v>
      </c>
      <c r="K1319" s="14" t="str">
        <f t="shared" si="64"/>
        <v>NA</v>
      </c>
      <c r="L1319" s="14" t="str">
        <f t="shared" si="65"/>
        <v>NA</v>
      </c>
      <c r="M1319" s="14" t="str">
        <f t="shared" si="66"/>
        <v>NA</v>
      </c>
      <c r="N1319" s="14">
        <v>2021</v>
      </c>
    </row>
    <row r="1320" spans="1:14" x14ac:dyDescent="0.3">
      <c r="A1320" t="s">
        <v>3816</v>
      </c>
      <c r="B1320" t="s">
        <v>3817</v>
      </c>
      <c r="C1320" t="s">
        <v>3817</v>
      </c>
      <c r="D1320" t="s">
        <v>3817</v>
      </c>
      <c r="E1320" s="5">
        <v>44095</v>
      </c>
      <c r="F1320" s="1" t="s">
        <v>212</v>
      </c>
      <c r="G1320" s="1" t="s">
        <v>895</v>
      </c>
      <c r="I1320" t="s">
        <v>3860</v>
      </c>
      <c r="K1320" s="14">
        <f t="shared" si="64"/>
        <v>2020</v>
      </c>
      <c r="L1320" s="14">
        <f t="shared" si="65"/>
        <v>9</v>
      </c>
      <c r="M1320" s="14">
        <f t="shared" si="66"/>
        <v>21</v>
      </c>
      <c r="N1320" s="14">
        <v>2021</v>
      </c>
    </row>
    <row r="1321" spans="1:14" x14ac:dyDescent="0.3">
      <c r="A1321" t="s">
        <v>3816</v>
      </c>
      <c r="B1321" t="s">
        <v>3817</v>
      </c>
      <c r="C1321" t="s">
        <v>3817</v>
      </c>
      <c r="D1321" t="s">
        <v>3817</v>
      </c>
      <c r="E1321" s="5">
        <v>44095</v>
      </c>
      <c r="F1321" s="1" t="s">
        <v>213</v>
      </c>
      <c r="G1321" s="1" t="s">
        <v>895</v>
      </c>
      <c r="I1321" t="s">
        <v>3860</v>
      </c>
      <c r="K1321" s="14">
        <f t="shared" si="64"/>
        <v>2020</v>
      </c>
      <c r="L1321" s="14">
        <f t="shared" si="65"/>
        <v>9</v>
      </c>
      <c r="M1321" s="14">
        <f t="shared" si="66"/>
        <v>21</v>
      </c>
      <c r="N1321" s="14">
        <v>2021</v>
      </c>
    </row>
    <row r="1322" spans="1:14" x14ac:dyDescent="0.3">
      <c r="A1322" t="s">
        <v>3816</v>
      </c>
      <c r="B1322" t="s">
        <v>3817</v>
      </c>
      <c r="C1322" t="s">
        <v>3817</v>
      </c>
      <c r="D1322" t="s">
        <v>3817</v>
      </c>
      <c r="E1322" t="s">
        <v>1</v>
      </c>
      <c r="F1322" s="1" t="s">
        <v>217</v>
      </c>
      <c r="G1322" s="1" t="s">
        <v>895</v>
      </c>
      <c r="K1322" s="14" t="str">
        <f>IF($E1322="NA","NA", YEAR($E1322))</f>
        <v>NA</v>
      </c>
      <c r="L1322" s="14" t="str">
        <f t="shared" si="65"/>
        <v>NA</v>
      </c>
      <c r="M1322" s="14" t="str">
        <f t="shared" si="66"/>
        <v>NA</v>
      </c>
      <c r="N1322" s="14">
        <v>2021</v>
      </c>
    </row>
    <row r="1323" spans="1:14" x14ac:dyDescent="0.3">
      <c r="A1323" t="s">
        <v>3881</v>
      </c>
      <c r="B1323" t="s">
        <v>3882</v>
      </c>
      <c r="C1323" t="s">
        <v>3882</v>
      </c>
      <c r="D1323" t="s">
        <v>3882</v>
      </c>
      <c r="E1323" s="5">
        <v>43152</v>
      </c>
      <c r="F1323" t="s">
        <v>212</v>
      </c>
      <c r="G1323" t="s">
        <v>895</v>
      </c>
      <c r="I1323" t="s">
        <v>3909</v>
      </c>
      <c r="K1323" s="14">
        <f t="shared" ref="K1323:K1353" si="67">IF($E1323="NA","NA", YEAR($E1323))</f>
        <v>2018</v>
      </c>
      <c r="L1323" s="14">
        <f t="shared" si="65"/>
        <v>2</v>
      </c>
      <c r="M1323" s="14">
        <f t="shared" si="66"/>
        <v>21</v>
      </c>
      <c r="N1323" s="14">
        <v>2021</v>
      </c>
    </row>
    <row r="1324" spans="1:14" x14ac:dyDescent="0.3">
      <c r="A1324" t="s">
        <v>3881</v>
      </c>
      <c r="B1324" t="s">
        <v>3882</v>
      </c>
      <c r="C1324" t="s">
        <v>3882</v>
      </c>
      <c r="D1324" t="s">
        <v>3882</v>
      </c>
      <c r="E1324" s="5">
        <v>41862</v>
      </c>
      <c r="F1324" t="s">
        <v>213</v>
      </c>
      <c r="G1324" t="s">
        <v>895</v>
      </c>
      <c r="I1324" t="s">
        <v>3909</v>
      </c>
      <c r="K1324" s="14">
        <f t="shared" si="67"/>
        <v>2014</v>
      </c>
      <c r="L1324" s="14">
        <f t="shared" si="65"/>
        <v>8</v>
      </c>
      <c r="M1324" s="14">
        <f t="shared" si="66"/>
        <v>11</v>
      </c>
      <c r="N1324" s="14">
        <v>2021</v>
      </c>
    </row>
    <row r="1325" spans="1:14" x14ac:dyDescent="0.3">
      <c r="A1325" t="s">
        <v>3883</v>
      </c>
      <c r="B1325" t="s">
        <v>3884</v>
      </c>
      <c r="C1325" t="s">
        <v>3884</v>
      </c>
      <c r="D1325" t="s">
        <v>3884</v>
      </c>
      <c r="E1325" s="5">
        <v>43157</v>
      </c>
      <c r="F1325" t="s">
        <v>212</v>
      </c>
      <c r="G1325" t="s">
        <v>895</v>
      </c>
      <c r="I1325" t="s">
        <v>3910</v>
      </c>
      <c r="K1325" s="14">
        <f t="shared" si="67"/>
        <v>2018</v>
      </c>
      <c r="L1325" s="14">
        <f t="shared" si="65"/>
        <v>2</v>
      </c>
      <c r="M1325" s="14">
        <f t="shared" si="66"/>
        <v>26</v>
      </c>
      <c r="N1325" s="14">
        <v>2021</v>
      </c>
    </row>
    <row r="1326" spans="1:14" x14ac:dyDescent="0.3">
      <c r="A1326" t="s">
        <v>3883</v>
      </c>
      <c r="B1326" t="s">
        <v>3884</v>
      </c>
      <c r="C1326" t="s">
        <v>3884</v>
      </c>
      <c r="D1326" t="s">
        <v>3884</v>
      </c>
      <c r="E1326" s="5">
        <v>43157</v>
      </c>
      <c r="F1326" t="s">
        <v>213</v>
      </c>
      <c r="G1326" t="s">
        <v>895</v>
      </c>
      <c r="I1326" t="s">
        <v>3910</v>
      </c>
      <c r="K1326" s="14">
        <f t="shared" si="67"/>
        <v>2018</v>
      </c>
      <c r="L1326" s="14">
        <f t="shared" si="65"/>
        <v>2</v>
      </c>
      <c r="M1326" s="14">
        <f t="shared" si="66"/>
        <v>26</v>
      </c>
      <c r="N1326" s="14">
        <v>2021</v>
      </c>
    </row>
    <row r="1327" spans="1:14" x14ac:dyDescent="0.3">
      <c r="A1327" t="s">
        <v>3885</v>
      </c>
      <c r="B1327" t="s">
        <v>3886</v>
      </c>
      <c r="C1327" t="s">
        <v>3886</v>
      </c>
      <c r="D1327" t="s">
        <v>3886</v>
      </c>
      <c r="E1327" s="5">
        <v>44197</v>
      </c>
      <c r="F1327" t="s">
        <v>212</v>
      </c>
      <c r="G1327" t="s">
        <v>895</v>
      </c>
      <c r="I1327" t="s">
        <v>3911</v>
      </c>
      <c r="K1327" s="14">
        <f t="shared" si="67"/>
        <v>2021</v>
      </c>
      <c r="L1327" s="14">
        <f t="shared" si="65"/>
        <v>1</v>
      </c>
      <c r="M1327" s="14">
        <f t="shared" si="66"/>
        <v>1</v>
      </c>
      <c r="N1327" s="14">
        <v>2021</v>
      </c>
    </row>
    <row r="1328" spans="1:14" x14ac:dyDescent="0.3">
      <c r="A1328" t="s">
        <v>3885</v>
      </c>
      <c r="B1328" t="s">
        <v>3886</v>
      </c>
      <c r="C1328" t="s">
        <v>3886</v>
      </c>
      <c r="D1328" t="s">
        <v>3886</v>
      </c>
      <c r="E1328" s="5">
        <v>44197</v>
      </c>
      <c r="F1328" t="s">
        <v>213</v>
      </c>
      <c r="G1328" t="s">
        <v>895</v>
      </c>
      <c r="H1328" t="s">
        <v>894</v>
      </c>
      <c r="I1328" t="s">
        <v>3911</v>
      </c>
      <c r="K1328" s="14">
        <f t="shared" si="67"/>
        <v>2021</v>
      </c>
      <c r="L1328" s="14">
        <f t="shared" si="65"/>
        <v>1</v>
      </c>
      <c r="M1328" s="14">
        <f t="shared" si="66"/>
        <v>1</v>
      </c>
      <c r="N1328" s="14">
        <v>2021</v>
      </c>
    </row>
    <row r="1329" spans="1:14" x14ac:dyDescent="0.3">
      <c r="A1329" t="s">
        <v>3887</v>
      </c>
      <c r="B1329" t="s">
        <v>3888</v>
      </c>
      <c r="C1329" t="s">
        <v>3888</v>
      </c>
      <c r="D1329" t="s">
        <v>3888</v>
      </c>
      <c r="E1329" s="5">
        <v>44197</v>
      </c>
      <c r="F1329" t="s">
        <v>212</v>
      </c>
      <c r="G1329" t="s">
        <v>895</v>
      </c>
      <c r="I1329" t="s">
        <v>3912</v>
      </c>
      <c r="K1329" s="14">
        <f t="shared" si="67"/>
        <v>2021</v>
      </c>
      <c r="L1329" s="14">
        <f t="shared" si="65"/>
        <v>1</v>
      </c>
      <c r="M1329" s="14">
        <f t="shared" si="66"/>
        <v>1</v>
      </c>
      <c r="N1329" s="14">
        <v>2021</v>
      </c>
    </row>
    <row r="1330" spans="1:14" x14ac:dyDescent="0.3">
      <c r="A1330" t="s">
        <v>3887</v>
      </c>
      <c r="B1330" t="s">
        <v>3888</v>
      </c>
      <c r="C1330" t="s">
        <v>3888</v>
      </c>
      <c r="D1330" t="s">
        <v>3888</v>
      </c>
      <c r="E1330" s="5">
        <v>44197</v>
      </c>
      <c r="F1330" t="s">
        <v>213</v>
      </c>
      <c r="G1330" t="s">
        <v>895</v>
      </c>
      <c r="I1330" t="s">
        <v>3912</v>
      </c>
      <c r="K1330" s="14">
        <f t="shared" si="67"/>
        <v>2021</v>
      </c>
      <c r="L1330" s="14">
        <f t="shared" si="65"/>
        <v>1</v>
      </c>
      <c r="M1330" s="14">
        <f t="shared" si="66"/>
        <v>1</v>
      </c>
      <c r="N1330" s="14">
        <v>2021</v>
      </c>
    </row>
    <row r="1331" spans="1:14" x14ac:dyDescent="0.3">
      <c r="A1331" t="s">
        <v>3889</v>
      </c>
      <c r="B1331" t="s">
        <v>3890</v>
      </c>
      <c r="C1331" t="s">
        <v>3890</v>
      </c>
      <c r="D1331" t="s">
        <v>3890</v>
      </c>
      <c r="E1331" s="5">
        <v>43101</v>
      </c>
      <c r="F1331" t="s">
        <v>212</v>
      </c>
      <c r="G1331" t="s">
        <v>895</v>
      </c>
      <c r="I1331" t="s">
        <v>3913</v>
      </c>
      <c r="K1331" s="14">
        <f t="shared" si="67"/>
        <v>2018</v>
      </c>
      <c r="L1331" s="14">
        <f t="shared" si="65"/>
        <v>1</v>
      </c>
      <c r="M1331" s="14">
        <f t="shared" si="66"/>
        <v>1</v>
      </c>
      <c r="N1331" s="14">
        <v>2021</v>
      </c>
    </row>
    <row r="1332" spans="1:14" x14ac:dyDescent="0.3">
      <c r="A1332" t="s">
        <v>3889</v>
      </c>
      <c r="B1332" t="s">
        <v>3890</v>
      </c>
      <c r="C1332" t="s">
        <v>3890</v>
      </c>
      <c r="D1332" t="s">
        <v>3890</v>
      </c>
      <c r="E1332" s="5">
        <v>43101</v>
      </c>
      <c r="F1332" t="s">
        <v>213</v>
      </c>
      <c r="G1332" t="s">
        <v>895</v>
      </c>
      <c r="I1332" t="s">
        <v>3913</v>
      </c>
      <c r="K1332" s="14">
        <f t="shared" si="67"/>
        <v>2018</v>
      </c>
      <c r="L1332" s="14">
        <f t="shared" si="65"/>
        <v>1</v>
      </c>
      <c r="M1332" s="14">
        <f t="shared" si="66"/>
        <v>1</v>
      </c>
      <c r="N1332" s="14">
        <v>2021</v>
      </c>
    </row>
    <row r="1333" spans="1:14" x14ac:dyDescent="0.3">
      <c r="A1333" t="s">
        <v>3891</v>
      </c>
      <c r="B1333" t="s">
        <v>3892</v>
      </c>
      <c r="C1333" t="s">
        <v>3892</v>
      </c>
      <c r="D1333" t="s">
        <v>3892</v>
      </c>
      <c r="E1333" s="5">
        <v>42997</v>
      </c>
      <c r="F1333" t="s">
        <v>212</v>
      </c>
      <c r="G1333" t="s">
        <v>895</v>
      </c>
      <c r="I1333" t="s">
        <v>3914</v>
      </c>
      <c r="K1333" s="14">
        <f t="shared" si="67"/>
        <v>2017</v>
      </c>
      <c r="L1333" s="14">
        <f t="shared" si="65"/>
        <v>9</v>
      </c>
      <c r="M1333" s="14">
        <f t="shared" si="66"/>
        <v>19</v>
      </c>
      <c r="N1333" s="14">
        <v>2021</v>
      </c>
    </row>
    <row r="1334" spans="1:14" x14ac:dyDescent="0.3">
      <c r="A1334" t="s">
        <v>3891</v>
      </c>
      <c r="B1334" t="s">
        <v>3892</v>
      </c>
      <c r="C1334" t="s">
        <v>3892</v>
      </c>
      <c r="D1334" t="s">
        <v>3892</v>
      </c>
      <c r="E1334" s="5">
        <v>42997</v>
      </c>
      <c r="F1334" t="s">
        <v>213</v>
      </c>
      <c r="G1334" t="s">
        <v>895</v>
      </c>
      <c r="I1334" t="s">
        <v>3914</v>
      </c>
      <c r="K1334" s="14">
        <f t="shared" si="67"/>
        <v>2017</v>
      </c>
      <c r="L1334" s="14">
        <f t="shared" si="65"/>
        <v>9</v>
      </c>
      <c r="M1334" s="14">
        <f t="shared" si="66"/>
        <v>19</v>
      </c>
      <c r="N1334" s="14">
        <v>2021</v>
      </c>
    </row>
    <row r="1335" spans="1:14" x14ac:dyDescent="0.3">
      <c r="A1335" t="s">
        <v>3893</v>
      </c>
      <c r="B1335" t="s">
        <v>3894</v>
      </c>
      <c r="C1335" t="s">
        <v>3894</v>
      </c>
      <c r="D1335" t="s">
        <v>3894</v>
      </c>
      <c r="E1335" s="5">
        <v>43739</v>
      </c>
      <c r="F1335" t="s">
        <v>212</v>
      </c>
      <c r="G1335" t="s">
        <v>895</v>
      </c>
      <c r="I1335" t="s">
        <v>3915</v>
      </c>
      <c r="K1335" s="14">
        <f t="shared" si="67"/>
        <v>2019</v>
      </c>
      <c r="L1335" s="14">
        <f t="shared" si="65"/>
        <v>10</v>
      </c>
      <c r="M1335" s="14">
        <f t="shared" si="66"/>
        <v>1</v>
      </c>
      <c r="N1335" s="14">
        <v>2021</v>
      </c>
    </row>
    <row r="1336" spans="1:14" x14ac:dyDescent="0.3">
      <c r="A1336" t="s">
        <v>3893</v>
      </c>
      <c r="B1336" t="s">
        <v>3894</v>
      </c>
      <c r="C1336" t="s">
        <v>3894</v>
      </c>
      <c r="D1336" t="s">
        <v>3894</v>
      </c>
      <c r="E1336" s="5">
        <v>43739</v>
      </c>
      <c r="F1336" t="s">
        <v>213</v>
      </c>
      <c r="G1336" t="s">
        <v>895</v>
      </c>
      <c r="I1336" t="s">
        <v>3915</v>
      </c>
      <c r="K1336" s="14">
        <f t="shared" si="67"/>
        <v>2019</v>
      </c>
      <c r="L1336" s="14">
        <f t="shared" si="65"/>
        <v>10</v>
      </c>
      <c r="M1336" s="14">
        <f t="shared" si="66"/>
        <v>1</v>
      </c>
      <c r="N1336" s="14">
        <v>2021</v>
      </c>
    </row>
    <row r="1337" spans="1:14" x14ac:dyDescent="0.3">
      <c r="A1337" t="s">
        <v>3895</v>
      </c>
      <c r="B1337" t="s">
        <v>3896</v>
      </c>
      <c r="C1337" t="s">
        <v>3896</v>
      </c>
      <c r="D1337" t="s">
        <v>3896</v>
      </c>
      <c r="E1337" s="5">
        <v>44197</v>
      </c>
      <c r="F1337" t="s">
        <v>212</v>
      </c>
      <c r="G1337" t="s">
        <v>895</v>
      </c>
      <c r="I1337" t="s">
        <v>3916</v>
      </c>
      <c r="K1337" s="14">
        <f t="shared" si="67"/>
        <v>2021</v>
      </c>
      <c r="L1337" s="14">
        <f t="shared" si="65"/>
        <v>1</v>
      </c>
      <c r="M1337" s="14">
        <f t="shared" si="66"/>
        <v>1</v>
      </c>
      <c r="N1337" s="14">
        <v>2021</v>
      </c>
    </row>
    <row r="1338" spans="1:14" x14ac:dyDescent="0.3">
      <c r="A1338" t="s">
        <v>3895</v>
      </c>
      <c r="B1338" t="s">
        <v>3896</v>
      </c>
      <c r="C1338" t="s">
        <v>3896</v>
      </c>
      <c r="D1338" t="s">
        <v>3896</v>
      </c>
      <c r="E1338" s="5">
        <v>44197</v>
      </c>
      <c r="F1338" t="s">
        <v>213</v>
      </c>
      <c r="G1338" t="s">
        <v>895</v>
      </c>
      <c r="I1338" t="s">
        <v>3916</v>
      </c>
      <c r="K1338" s="14">
        <f t="shared" si="67"/>
        <v>2021</v>
      </c>
      <c r="L1338" s="14">
        <f t="shared" si="65"/>
        <v>1</v>
      </c>
      <c r="M1338" s="14">
        <f t="shared" si="66"/>
        <v>1</v>
      </c>
      <c r="N1338" s="14">
        <v>2021</v>
      </c>
    </row>
    <row r="1339" spans="1:14" x14ac:dyDescent="0.3">
      <c r="A1339" t="s">
        <v>3897</v>
      </c>
      <c r="B1339" t="s">
        <v>3898</v>
      </c>
      <c r="C1339" t="s">
        <v>3898</v>
      </c>
      <c r="D1339" t="s">
        <v>3898</v>
      </c>
      <c r="E1339" s="5">
        <v>44197</v>
      </c>
      <c r="F1339" t="s">
        <v>212</v>
      </c>
      <c r="G1339" t="s">
        <v>895</v>
      </c>
      <c r="I1339" t="s">
        <v>3917</v>
      </c>
      <c r="K1339" s="14">
        <f t="shared" si="67"/>
        <v>2021</v>
      </c>
      <c r="L1339" s="14">
        <f t="shared" si="65"/>
        <v>1</v>
      </c>
      <c r="M1339" s="14">
        <f t="shared" si="66"/>
        <v>1</v>
      </c>
      <c r="N1339" s="14">
        <v>2021</v>
      </c>
    </row>
    <row r="1340" spans="1:14" x14ac:dyDescent="0.3">
      <c r="A1340" t="s">
        <v>3897</v>
      </c>
      <c r="B1340" t="s">
        <v>3898</v>
      </c>
      <c r="C1340" t="s">
        <v>3898</v>
      </c>
      <c r="D1340" t="s">
        <v>3898</v>
      </c>
      <c r="E1340" s="5">
        <v>44197</v>
      </c>
      <c r="F1340" t="s">
        <v>213</v>
      </c>
      <c r="G1340" t="s">
        <v>895</v>
      </c>
      <c r="I1340" t="s">
        <v>3917</v>
      </c>
      <c r="K1340" s="14">
        <f t="shared" si="67"/>
        <v>2021</v>
      </c>
      <c r="L1340" s="14">
        <f t="shared" ref="L1340:L1353" si="68">IF($E1340="NA","NA", MONTH($E1340))</f>
        <v>1</v>
      </c>
      <c r="M1340" s="14">
        <f t="shared" ref="M1340:M1353" si="69">IF($E1340="NA","NA", DAY($E1340))</f>
        <v>1</v>
      </c>
      <c r="N1340" s="14">
        <v>2021</v>
      </c>
    </row>
    <row r="1341" spans="1:14" x14ac:dyDescent="0.3">
      <c r="A1341" t="s">
        <v>3899</v>
      </c>
      <c r="B1341" t="s">
        <v>3900</v>
      </c>
      <c r="C1341" t="s">
        <v>3900</v>
      </c>
      <c r="D1341" t="s">
        <v>3900</v>
      </c>
      <c r="E1341" s="5">
        <v>44197</v>
      </c>
      <c r="F1341" t="s">
        <v>212</v>
      </c>
      <c r="G1341" t="s">
        <v>895</v>
      </c>
      <c r="I1341" t="s">
        <v>3918</v>
      </c>
      <c r="K1341" s="14">
        <f t="shared" si="67"/>
        <v>2021</v>
      </c>
      <c r="L1341" s="14">
        <f t="shared" si="68"/>
        <v>1</v>
      </c>
      <c r="M1341" s="14">
        <f t="shared" si="69"/>
        <v>1</v>
      </c>
      <c r="N1341" s="14">
        <v>2021</v>
      </c>
    </row>
    <row r="1342" spans="1:14" x14ac:dyDescent="0.3">
      <c r="A1342" t="s">
        <v>3899</v>
      </c>
      <c r="B1342" t="s">
        <v>3900</v>
      </c>
      <c r="C1342" t="s">
        <v>3900</v>
      </c>
      <c r="D1342" t="s">
        <v>3900</v>
      </c>
      <c r="E1342" t="s">
        <v>1</v>
      </c>
      <c r="F1342" t="s">
        <v>213</v>
      </c>
      <c r="G1342" t="s">
        <v>895</v>
      </c>
      <c r="K1342" s="14" t="str">
        <f t="shared" si="67"/>
        <v>NA</v>
      </c>
      <c r="L1342" s="14" t="str">
        <f t="shared" si="68"/>
        <v>NA</v>
      </c>
      <c r="M1342" s="14" t="str">
        <f t="shared" si="69"/>
        <v>NA</v>
      </c>
      <c r="N1342" s="14">
        <v>2021</v>
      </c>
    </row>
    <row r="1343" spans="1:14" x14ac:dyDescent="0.3">
      <c r="A1343" t="s">
        <v>3901</v>
      </c>
      <c r="B1343" t="s">
        <v>3902</v>
      </c>
      <c r="C1343" t="s">
        <v>3902</v>
      </c>
      <c r="D1343" t="s">
        <v>3902</v>
      </c>
      <c r="E1343" s="5">
        <v>44197</v>
      </c>
      <c r="F1343" t="s">
        <v>212</v>
      </c>
      <c r="G1343" t="s">
        <v>895</v>
      </c>
      <c r="I1343" t="s">
        <v>3919</v>
      </c>
      <c r="K1343" s="14">
        <f t="shared" si="67"/>
        <v>2021</v>
      </c>
      <c r="L1343" s="14">
        <f t="shared" si="68"/>
        <v>1</v>
      </c>
      <c r="M1343" s="14">
        <f t="shared" si="69"/>
        <v>1</v>
      </c>
      <c r="N1343" s="14">
        <v>2021</v>
      </c>
    </row>
    <row r="1344" spans="1:14" x14ac:dyDescent="0.3">
      <c r="A1344" t="s">
        <v>3901</v>
      </c>
      <c r="B1344" t="s">
        <v>3902</v>
      </c>
      <c r="C1344" t="s">
        <v>3902</v>
      </c>
      <c r="D1344" t="s">
        <v>3902</v>
      </c>
      <c r="E1344" s="5">
        <v>44197</v>
      </c>
      <c r="F1344" t="s">
        <v>213</v>
      </c>
      <c r="G1344" t="s">
        <v>895</v>
      </c>
      <c r="I1344" t="s">
        <v>3919</v>
      </c>
      <c r="K1344" s="14">
        <f t="shared" si="67"/>
        <v>2021</v>
      </c>
      <c r="L1344" s="14">
        <f t="shared" si="68"/>
        <v>1</v>
      </c>
      <c r="M1344" s="14">
        <f t="shared" si="69"/>
        <v>1</v>
      </c>
      <c r="N1344" s="14">
        <v>2021</v>
      </c>
    </row>
    <row r="1345" spans="1:14" x14ac:dyDescent="0.3">
      <c r="A1345" t="s">
        <v>3903</v>
      </c>
      <c r="B1345" t="s">
        <v>3904</v>
      </c>
      <c r="C1345" t="s">
        <v>3904</v>
      </c>
      <c r="D1345" t="s">
        <v>3904</v>
      </c>
      <c r="E1345" s="5">
        <v>43770</v>
      </c>
      <c r="F1345" t="s">
        <v>212</v>
      </c>
      <c r="G1345" t="s">
        <v>895</v>
      </c>
      <c r="I1345" t="s">
        <v>3920</v>
      </c>
      <c r="K1345" s="14">
        <f t="shared" si="67"/>
        <v>2019</v>
      </c>
      <c r="L1345" s="14">
        <f t="shared" si="68"/>
        <v>11</v>
      </c>
      <c r="M1345" s="14">
        <f t="shared" si="69"/>
        <v>1</v>
      </c>
      <c r="N1345" s="14">
        <v>2021</v>
      </c>
    </row>
    <row r="1346" spans="1:14" x14ac:dyDescent="0.3">
      <c r="A1346" t="s">
        <v>3903</v>
      </c>
      <c r="B1346" t="s">
        <v>3904</v>
      </c>
      <c r="C1346" t="s">
        <v>3904</v>
      </c>
      <c r="D1346" t="s">
        <v>3904</v>
      </c>
      <c r="E1346" s="5">
        <v>43770</v>
      </c>
      <c r="F1346" t="s">
        <v>213</v>
      </c>
      <c r="G1346" t="s">
        <v>895</v>
      </c>
      <c r="I1346" t="s">
        <v>3920</v>
      </c>
      <c r="K1346" s="14">
        <f t="shared" si="67"/>
        <v>2019</v>
      </c>
      <c r="L1346" s="14">
        <f t="shared" si="68"/>
        <v>11</v>
      </c>
      <c r="M1346" s="14">
        <f t="shared" si="69"/>
        <v>1</v>
      </c>
      <c r="N1346" s="14">
        <v>2021</v>
      </c>
    </row>
    <row r="1347" spans="1:14" x14ac:dyDescent="0.3">
      <c r="A1347" t="s">
        <v>3905</v>
      </c>
      <c r="B1347" t="s">
        <v>3906</v>
      </c>
      <c r="C1347" t="s">
        <v>3906</v>
      </c>
      <c r="D1347" t="s">
        <v>3906</v>
      </c>
      <c r="E1347" s="5">
        <v>43040</v>
      </c>
      <c r="F1347" t="s">
        <v>212</v>
      </c>
      <c r="G1347" t="s">
        <v>895</v>
      </c>
      <c r="I1347" t="s">
        <v>3921</v>
      </c>
      <c r="K1347" s="14">
        <f t="shared" si="67"/>
        <v>2017</v>
      </c>
      <c r="L1347" s="14">
        <f t="shared" si="68"/>
        <v>11</v>
      </c>
      <c r="M1347" s="14">
        <f t="shared" si="69"/>
        <v>1</v>
      </c>
      <c r="N1347" s="14">
        <v>2021</v>
      </c>
    </row>
    <row r="1348" spans="1:14" x14ac:dyDescent="0.3">
      <c r="A1348" t="s">
        <v>3905</v>
      </c>
      <c r="B1348" t="s">
        <v>3906</v>
      </c>
      <c r="C1348" t="s">
        <v>3906</v>
      </c>
      <c r="D1348" t="s">
        <v>3906</v>
      </c>
      <c r="E1348" s="5">
        <v>43040</v>
      </c>
      <c r="F1348" t="s">
        <v>213</v>
      </c>
      <c r="G1348" t="s">
        <v>895</v>
      </c>
      <c r="I1348" t="s">
        <v>3921</v>
      </c>
      <c r="K1348" s="14">
        <f t="shared" si="67"/>
        <v>2017</v>
      </c>
      <c r="L1348" s="14">
        <f t="shared" si="68"/>
        <v>11</v>
      </c>
      <c r="M1348" s="14">
        <f t="shared" si="69"/>
        <v>1</v>
      </c>
      <c r="N1348" s="14">
        <v>2021</v>
      </c>
    </row>
    <row r="1349" spans="1:14" x14ac:dyDescent="0.3">
      <c r="A1349" t="s">
        <v>3907</v>
      </c>
      <c r="B1349" t="s">
        <v>3908</v>
      </c>
      <c r="C1349" t="s">
        <v>3908</v>
      </c>
      <c r="D1349" t="s">
        <v>3908</v>
      </c>
      <c r="E1349" s="5">
        <v>44197</v>
      </c>
      <c r="F1349" t="s">
        <v>212</v>
      </c>
      <c r="G1349" t="s">
        <v>895</v>
      </c>
      <c r="I1349" t="s">
        <v>3922</v>
      </c>
      <c r="K1349" s="14">
        <f t="shared" si="67"/>
        <v>2021</v>
      </c>
      <c r="L1349" s="14">
        <f t="shared" si="68"/>
        <v>1</v>
      </c>
      <c r="M1349" s="14">
        <f t="shared" si="69"/>
        <v>1</v>
      </c>
      <c r="N1349" s="14">
        <v>2021</v>
      </c>
    </row>
    <row r="1350" spans="1:14" x14ac:dyDescent="0.3">
      <c r="A1350" t="s">
        <v>3907</v>
      </c>
      <c r="B1350" t="s">
        <v>3908</v>
      </c>
      <c r="C1350" t="s">
        <v>3908</v>
      </c>
      <c r="D1350" t="s">
        <v>3908</v>
      </c>
      <c r="E1350" s="5">
        <v>44197</v>
      </c>
      <c r="F1350" t="s">
        <v>213</v>
      </c>
      <c r="G1350" t="s">
        <v>895</v>
      </c>
      <c r="I1350" t="s">
        <v>3922</v>
      </c>
      <c r="K1350" s="14">
        <f t="shared" si="67"/>
        <v>2021</v>
      </c>
      <c r="L1350" s="14">
        <f t="shared" si="68"/>
        <v>1</v>
      </c>
      <c r="M1350" s="14">
        <f t="shared" si="69"/>
        <v>1</v>
      </c>
      <c r="N1350" s="14">
        <v>2021</v>
      </c>
    </row>
    <row r="1351" spans="1:14" x14ac:dyDescent="0.3">
      <c r="A1351" t="s">
        <v>1428</v>
      </c>
      <c r="B1351" t="s">
        <v>3937</v>
      </c>
      <c r="C1351" t="s">
        <v>3937</v>
      </c>
      <c r="D1351" t="s">
        <v>3937</v>
      </c>
      <c r="E1351" s="5">
        <v>44197</v>
      </c>
      <c r="F1351" t="s">
        <v>212</v>
      </c>
      <c r="G1351" t="s">
        <v>895</v>
      </c>
      <c r="I1351" t="s">
        <v>3938</v>
      </c>
      <c r="K1351" s="14">
        <f t="shared" si="67"/>
        <v>2021</v>
      </c>
      <c r="L1351" s="14">
        <f t="shared" si="68"/>
        <v>1</v>
      </c>
      <c r="M1351" s="14">
        <f t="shared" si="69"/>
        <v>1</v>
      </c>
      <c r="N1351" s="14">
        <v>2021</v>
      </c>
    </row>
    <row r="1352" spans="1:14" x14ac:dyDescent="0.3">
      <c r="A1352" t="s">
        <v>1428</v>
      </c>
      <c r="B1352" t="s">
        <v>3937</v>
      </c>
      <c r="C1352" t="s">
        <v>3937</v>
      </c>
      <c r="D1352" t="s">
        <v>3937</v>
      </c>
      <c r="E1352" s="5">
        <v>44197</v>
      </c>
      <c r="F1352" t="s">
        <v>213</v>
      </c>
      <c r="G1352" t="s">
        <v>895</v>
      </c>
      <c r="I1352" t="s">
        <v>3938</v>
      </c>
      <c r="K1352" s="14">
        <f t="shared" si="67"/>
        <v>2021</v>
      </c>
      <c r="L1352" s="14">
        <f t="shared" si="68"/>
        <v>1</v>
      </c>
      <c r="M1352" s="14">
        <f t="shared" si="69"/>
        <v>1</v>
      </c>
      <c r="N1352" s="14">
        <v>2021</v>
      </c>
    </row>
    <row r="1353" spans="1:14" x14ac:dyDescent="0.3">
      <c r="A1353" t="s">
        <v>1428</v>
      </c>
      <c r="B1353" t="s">
        <v>3937</v>
      </c>
      <c r="C1353" t="s">
        <v>3937</v>
      </c>
      <c r="D1353" t="s">
        <v>3937</v>
      </c>
      <c r="E1353" s="5">
        <v>44197</v>
      </c>
      <c r="F1353" t="s">
        <v>217</v>
      </c>
      <c r="G1353" t="s">
        <v>895</v>
      </c>
      <c r="I1353" t="s">
        <v>3939</v>
      </c>
      <c r="K1353" s="14">
        <f t="shared" si="67"/>
        <v>2021</v>
      </c>
      <c r="L1353" s="14">
        <f t="shared" si="68"/>
        <v>1</v>
      </c>
      <c r="M1353" s="14">
        <f t="shared" si="69"/>
        <v>1</v>
      </c>
      <c r="N1353" s="14">
        <v>2021</v>
      </c>
    </row>
  </sheetData>
  <autoFilter ref="A1:K956"/>
  <hyperlinks>
    <hyperlink ref="I2" r:id="rId1"/>
    <hyperlink ref="I3" r:id="rId2"/>
    <hyperlink ref="I5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4" r:id="rId11"/>
    <hyperlink ref="I15" r:id="rId12"/>
    <hyperlink ref="I17" r:id="rId13"/>
    <hyperlink ref="I18" r:id="rId14"/>
    <hyperlink ref="I19" r:id="rId15"/>
    <hyperlink ref="I20" r:id="rId16"/>
    <hyperlink ref="I21" r:id="rId17"/>
    <hyperlink ref="I23" r:id="rId18"/>
    <hyperlink ref="I24" r:id="rId19"/>
    <hyperlink ref="I25" r:id="rId20"/>
    <hyperlink ref="I26" r:id="rId21"/>
    <hyperlink ref="I27" r:id="rId22"/>
    <hyperlink ref="I28" r:id="rId23"/>
    <hyperlink ref="I30" r:id="rId24"/>
    <hyperlink ref="I31" r:id="rId25"/>
    <hyperlink ref="I32" r:id="rId26"/>
    <hyperlink ref="I33" r:id="rId27"/>
    <hyperlink ref="I34" r:id="rId28"/>
    <hyperlink ref="I35" r:id="rId29"/>
    <hyperlink ref="I36" r:id="rId30"/>
    <hyperlink ref="I37" r:id="rId31"/>
    <hyperlink ref="I38" r:id="rId32"/>
    <hyperlink ref="I39" r:id="rId33"/>
    <hyperlink ref="I40" r:id="rId34"/>
    <hyperlink ref="I41" r:id="rId35"/>
    <hyperlink ref="I42" r:id="rId36"/>
    <hyperlink ref="I43" r:id="rId37"/>
    <hyperlink ref="I44" r:id="rId38"/>
    <hyperlink ref="I45" r:id="rId39"/>
    <hyperlink ref="I46" r:id="rId40"/>
    <hyperlink ref="I47" r:id="rId41"/>
    <hyperlink ref="I48" r:id="rId42"/>
    <hyperlink ref="I49" r:id="rId43"/>
    <hyperlink ref="I50" r:id="rId44"/>
    <hyperlink ref="I51" r:id="rId45"/>
    <hyperlink ref="I52" r:id="rId46"/>
    <hyperlink ref="I53" r:id="rId47"/>
    <hyperlink ref="I54" r:id="rId48"/>
    <hyperlink ref="I55" r:id="rId49"/>
    <hyperlink ref="I58" r:id="rId50"/>
    <hyperlink ref="I57" r:id="rId51"/>
    <hyperlink ref="I60" r:id="rId52"/>
    <hyperlink ref="I61" r:id="rId53"/>
    <hyperlink ref="I62" r:id="rId54"/>
    <hyperlink ref="I63" r:id="rId55"/>
    <hyperlink ref="I67" r:id="rId56"/>
    <hyperlink ref="I66" r:id="rId57"/>
    <hyperlink ref="I65" r:id="rId58"/>
    <hyperlink ref="I68" r:id="rId59" location="gsc.tab=0" display="https://www.waco-texas.com/cms-water/page.aspx?id=302 - gsc.tab=0"/>
    <hyperlink ref="I69" r:id="rId60" location="gsc.tab=0" display="https://www.waco-texas.com/cms-water/page.aspx?id=302 - gsc.tab=0"/>
    <hyperlink ref="I70" r:id="rId61"/>
    <hyperlink ref="I71" r:id="rId62"/>
    <hyperlink ref="I72" r:id="rId63"/>
    <hyperlink ref="I73" r:id="rId64"/>
    <hyperlink ref="I74" r:id="rId65"/>
    <hyperlink ref="I75" r:id="rId66"/>
    <hyperlink ref="I76" r:id="rId67"/>
    <hyperlink ref="I77" r:id="rId68"/>
    <hyperlink ref="I78" r:id="rId69"/>
    <hyperlink ref="I79" r:id="rId70"/>
    <hyperlink ref="I80" r:id="rId71"/>
    <hyperlink ref="I82" r:id="rId72"/>
    <hyperlink ref="I81" r:id="rId73"/>
    <hyperlink ref="I83" r:id="rId74"/>
    <hyperlink ref="I84" r:id="rId75"/>
    <hyperlink ref="I85" r:id="rId76"/>
    <hyperlink ref="I86" r:id="rId77"/>
    <hyperlink ref="I87" r:id="rId78"/>
    <hyperlink ref="I88" r:id="rId79"/>
    <hyperlink ref="I89" r:id="rId80"/>
    <hyperlink ref="I90" r:id="rId81"/>
    <hyperlink ref="I91" r:id="rId82"/>
    <hyperlink ref="I92" r:id="rId83"/>
    <hyperlink ref="I93" r:id="rId84"/>
    <hyperlink ref="I94" r:id="rId85"/>
    <hyperlink ref="I95" r:id="rId86"/>
    <hyperlink ref="I96" r:id="rId87"/>
    <hyperlink ref="I97" r:id="rId88"/>
    <hyperlink ref="I98" r:id="rId89"/>
    <hyperlink ref="I99" r:id="rId90"/>
    <hyperlink ref="I101" r:id="rId91"/>
    <hyperlink ref="I102" r:id="rId92"/>
    <hyperlink ref="I103" r:id="rId93"/>
    <hyperlink ref="I104" r:id="rId94"/>
    <hyperlink ref="I105" r:id="rId95"/>
    <hyperlink ref="I106" r:id="rId96"/>
    <hyperlink ref="I107" r:id="rId97"/>
    <hyperlink ref="I108" r:id="rId98"/>
    <hyperlink ref="I109" r:id="rId99"/>
    <hyperlink ref="I110" r:id="rId100"/>
    <hyperlink ref="I4" r:id="rId101"/>
    <hyperlink ref="I113" r:id="rId102"/>
    <hyperlink ref="I114" r:id="rId103"/>
    <hyperlink ref="I115" r:id="rId104"/>
    <hyperlink ref="I117" r:id="rId105"/>
    <hyperlink ref="I118" r:id="rId106"/>
    <hyperlink ref="I119" r:id="rId107"/>
    <hyperlink ref="I120" r:id="rId108"/>
    <hyperlink ref="I122" r:id="rId109"/>
    <hyperlink ref="I123" r:id="rId110"/>
    <hyperlink ref="I124" r:id="rId111"/>
    <hyperlink ref="I125" r:id="rId112"/>
    <hyperlink ref="I126" r:id="rId113"/>
    <hyperlink ref="I130" r:id="rId114"/>
    <hyperlink ref="I131" r:id="rId115"/>
    <hyperlink ref="I132" r:id="rId116"/>
    <hyperlink ref="I133" r:id="rId117"/>
    <hyperlink ref="I134" r:id="rId118"/>
    <hyperlink ref="I135" r:id="rId119"/>
    <hyperlink ref="I136" r:id="rId120"/>
    <hyperlink ref="I137" r:id="rId121"/>
    <hyperlink ref="I138" r:id="rId122"/>
    <hyperlink ref="I139" r:id="rId123"/>
    <hyperlink ref="I140" r:id="rId124"/>
    <hyperlink ref="I141" r:id="rId125"/>
    <hyperlink ref="I145" r:id="rId126"/>
    <hyperlink ref="I144" r:id="rId127"/>
    <hyperlink ref="I146" r:id="rId128"/>
    <hyperlink ref="I147" r:id="rId129"/>
    <hyperlink ref="I148" r:id="rId130"/>
    <hyperlink ref="I149" r:id="rId131"/>
    <hyperlink ref="I150" r:id="rId132"/>
    <hyperlink ref="I151" r:id="rId133"/>
    <hyperlink ref="I152" r:id="rId134"/>
    <hyperlink ref="I153" r:id="rId135"/>
    <hyperlink ref="I154" r:id="rId136"/>
    <hyperlink ref="I155" r:id="rId137"/>
    <hyperlink ref="I156" r:id="rId138"/>
    <hyperlink ref="I157" r:id="rId139"/>
    <hyperlink ref="I163" r:id="rId140"/>
    <hyperlink ref="I164" r:id="rId141"/>
    <hyperlink ref="I162" r:id="rId142"/>
    <hyperlink ref="I165" r:id="rId143"/>
    <hyperlink ref="I167" r:id="rId144"/>
    <hyperlink ref="I168" r:id="rId145"/>
    <hyperlink ref="I170" r:id="rId146"/>
    <hyperlink ref="I171" r:id="rId147"/>
    <hyperlink ref="I172" r:id="rId148"/>
    <hyperlink ref="I173" r:id="rId149"/>
    <hyperlink ref="I174" r:id="rId150" location=":~:text=Water%20Rates&amp;text=3%2F4%22%20Meter%3A%20%249.76,1%2F2%22%20Meter%3A%20%2433.12" display="https://www.ci.desoto.tx.us/463/WaterSewer-Rates - :~:text=Water%20Rates&amp;text=3%2F4%22%20Meter%3A%20%249.76,1%2F2%22%20Meter%3A%20%2433.12"/>
    <hyperlink ref="I175" r:id="rId151" location=":~:text=Water%20Rates&amp;text=3%2F4%22%20Meter%3A%20%249.76,1%2F2%22%20Meter%3A%20%2433.12" display="https://www.ci.desoto.tx.us/463/WaterSewer-Rates - :~:text=Water%20Rates&amp;text=3%2F4%22%20Meter%3A%20%249.76,1%2F2%22%20Meter%3A%20%2433.12"/>
    <hyperlink ref="I177" r:id="rId152"/>
    <hyperlink ref="I178" r:id="rId153"/>
    <hyperlink ref="I179" r:id="rId154"/>
    <hyperlink ref="I180" r:id="rId155"/>
    <hyperlink ref="I181" r:id="rId156"/>
    <hyperlink ref="I182" r:id="rId157"/>
    <hyperlink ref="I183" r:id="rId158"/>
    <hyperlink ref="I184" r:id="rId159"/>
    <hyperlink ref="I185" r:id="rId160"/>
    <hyperlink ref="I186" r:id="rId161"/>
    <hyperlink ref="I187" r:id="rId162"/>
    <hyperlink ref="I189" r:id="rId163"/>
    <hyperlink ref="I188" r:id="rId164"/>
    <hyperlink ref="I190" r:id="rId165"/>
    <hyperlink ref="I193" r:id="rId166"/>
    <hyperlink ref="I194" r:id="rId167"/>
    <hyperlink ref="I195" r:id="rId168"/>
    <hyperlink ref="I196" r:id="rId169"/>
    <hyperlink ref="I197" r:id="rId170"/>
    <hyperlink ref="I198" r:id="rId171"/>
    <hyperlink ref="I199" r:id="rId172"/>
    <hyperlink ref="I200" r:id="rId173"/>
    <hyperlink ref="I201" r:id="rId174"/>
    <hyperlink ref="I202" r:id="rId175"/>
    <hyperlink ref="I203" r:id="rId176"/>
    <hyperlink ref="I204" r:id="rId177"/>
    <hyperlink ref="I205" r:id="rId178"/>
    <hyperlink ref="I206" r:id="rId179"/>
    <hyperlink ref="I210" r:id="rId180"/>
    <hyperlink ref="I209" r:id="rId181"/>
    <hyperlink ref="I211" r:id="rId182"/>
    <hyperlink ref="I212" r:id="rId183"/>
    <hyperlink ref="I213" r:id="rId184"/>
    <hyperlink ref="I214" r:id="rId185"/>
    <hyperlink ref="I215" r:id="rId186"/>
    <hyperlink ref="I216" r:id="rId187"/>
    <hyperlink ref="I217" r:id="rId188"/>
    <hyperlink ref="I218" r:id="rId189"/>
    <hyperlink ref="I219" r:id="rId190"/>
    <hyperlink ref="I220" r:id="rId191"/>
    <hyperlink ref="I221" r:id="rId192"/>
    <hyperlink ref="I222" r:id="rId193"/>
    <hyperlink ref="I223" r:id="rId194"/>
    <hyperlink ref="I224" r:id="rId195"/>
    <hyperlink ref="I225" r:id="rId196"/>
    <hyperlink ref="I228" r:id="rId197"/>
    <hyperlink ref="I229" r:id="rId198"/>
    <hyperlink ref="I230" r:id="rId199"/>
    <hyperlink ref="I231" r:id="rId200" location="documents" display="http://www.fbcfwsd2.org/resources/ - documents"/>
    <hyperlink ref="I232" r:id="rId201" location="documents" display="http://www.fbcfwsd2.org/resources/ - documents"/>
    <hyperlink ref="I234" r:id="rId202"/>
    <hyperlink ref="I233" r:id="rId203"/>
    <hyperlink ref="I236" r:id="rId204"/>
    <hyperlink ref="I237" r:id="rId205"/>
    <hyperlink ref="I241" r:id="rId206"/>
    <hyperlink ref="I242" r:id="rId207"/>
    <hyperlink ref="I243" r:id="rId208"/>
    <hyperlink ref="I244" r:id="rId209"/>
    <hyperlink ref="I245" r:id="rId210"/>
    <hyperlink ref="I246" r:id="rId211"/>
    <hyperlink ref="I248" r:id="rId212"/>
    <hyperlink ref="I249" r:id="rId213"/>
    <hyperlink ref="I251" r:id="rId214"/>
    <hyperlink ref="I250" r:id="rId215"/>
    <hyperlink ref="I252" r:id="rId216"/>
    <hyperlink ref="I254" r:id="rId217"/>
    <hyperlink ref="I255" r:id="rId218"/>
    <hyperlink ref="I256" r:id="rId219"/>
    <hyperlink ref="I257" r:id="rId220"/>
    <hyperlink ref="I56" r:id="rId221"/>
    <hyperlink ref="I129" r:id="rId222"/>
    <hyperlink ref="I158" r:id="rId223"/>
    <hyperlink ref="I499" r:id="rId224"/>
    <hyperlink ref="I849" r:id="rId225"/>
    <hyperlink ref="I1099" r:id="rId226"/>
  </hyperlinks>
  <pageMargins left="0.7" right="0.7" top="0.75" bottom="0.75" header="0.3" footer="0.3"/>
  <pageSetup orientation="portrait" r:id="rId2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96"/>
  <sheetViews>
    <sheetView tabSelected="1" topLeftCell="H1" workbookViewId="0">
      <pane ySplit="1" topLeftCell="A5062" activePane="bottomLeft" state="frozen"/>
      <selection pane="bottomLeft" activeCell="U5098" sqref="U5098"/>
    </sheetView>
  </sheetViews>
  <sheetFormatPr defaultColWidth="8.77734375" defaultRowHeight="14.4" x14ac:dyDescent="0.3"/>
  <cols>
    <col min="1" max="1" width="10" bestFit="1" customWidth="1"/>
    <col min="2" max="2" width="11.77734375" customWidth="1"/>
    <col min="4" max="4" width="14.44140625" bestFit="1" customWidth="1"/>
    <col min="8" max="8" width="21.77734375" bestFit="1" customWidth="1"/>
    <col min="9" max="9" width="8.77734375" style="3"/>
    <col min="15" max="15" width="11" bestFit="1" customWidth="1"/>
    <col min="16" max="16" width="8.44140625" bestFit="1" customWidth="1"/>
    <col min="18" max="18" width="8.77734375" style="4"/>
    <col min="19" max="19" width="8.77734375" style="3"/>
  </cols>
  <sheetData>
    <row r="1" spans="1:21" x14ac:dyDescent="0.3">
      <c r="A1" s="6" t="s">
        <v>0</v>
      </c>
      <c r="B1" s="6" t="s">
        <v>183</v>
      </c>
      <c r="C1" s="6" t="s">
        <v>184</v>
      </c>
      <c r="D1" s="6" t="s">
        <v>185</v>
      </c>
      <c r="E1" s="7" t="s">
        <v>186</v>
      </c>
      <c r="F1" s="6" t="s">
        <v>187</v>
      </c>
      <c r="G1" s="6" t="s">
        <v>188</v>
      </c>
      <c r="H1" s="6" t="s">
        <v>189</v>
      </c>
      <c r="I1" s="33" t="s">
        <v>190</v>
      </c>
      <c r="J1" s="6" t="s">
        <v>191</v>
      </c>
      <c r="K1" s="6" t="s">
        <v>192</v>
      </c>
      <c r="L1" s="6" t="s">
        <v>193</v>
      </c>
      <c r="M1" s="6" t="s">
        <v>194</v>
      </c>
      <c r="N1" s="6" t="s">
        <v>195</v>
      </c>
      <c r="O1" s="6" t="s">
        <v>196</v>
      </c>
      <c r="P1" s="6" t="s">
        <v>197</v>
      </c>
      <c r="Q1" s="6" t="s">
        <v>198</v>
      </c>
      <c r="R1" s="11" t="s">
        <v>199</v>
      </c>
      <c r="S1" s="26" t="s">
        <v>585</v>
      </c>
      <c r="T1" s="6" t="s">
        <v>200</v>
      </c>
      <c r="U1" s="16" t="s">
        <v>988</v>
      </c>
    </row>
    <row r="2" spans="1:21" x14ac:dyDescent="0.3">
      <c r="A2" s="1" t="s">
        <v>112</v>
      </c>
      <c r="B2" s="1" t="s">
        <v>180</v>
      </c>
      <c r="C2" s="1" t="s">
        <v>180</v>
      </c>
      <c r="D2" s="1" t="s">
        <v>180</v>
      </c>
      <c r="E2">
        <v>2020</v>
      </c>
      <c r="F2" s="1" t="s">
        <v>212</v>
      </c>
      <c r="G2" s="1" t="s">
        <v>202</v>
      </c>
      <c r="H2" s="1" t="s">
        <v>206</v>
      </c>
      <c r="I2" s="3">
        <v>0.625</v>
      </c>
      <c r="J2" s="1" t="s">
        <v>203</v>
      </c>
      <c r="K2" s="1" t="s">
        <v>1</v>
      </c>
      <c r="L2" s="1" t="s">
        <v>1</v>
      </c>
      <c r="M2" s="1" t="s">
        <v>204</v>
      </c>
      <c r="N2" s="1" t="s">
        <v>1</v>
      </c>
      <c r="O2" s="1" t="s">
        <v>1</v>
      </c>
      <c r="P2" s="1" t="s">
        <v>1</v>
      </c>
      <c r="Q2" s="1" t="s">
        <v>1</v>
      </c>
      <c r="R2" s="4">
        <v>5.74</v>
      </c>
      <c r="S2" s="3">
        <v>1</v>
      </c>
      <c r="T2" s="9"/>
      <c r="U2" t="s">
        <v>204</v>
      </c>
    </row>
    <row r="3" spans="1:21" x14ac:dyDescent="0.3">
      <c r="A3" s="1" t="s">
        <v>112</v>
      </c>
      <c r="B3" s="1" t="s">
        <v>180</v>
      </c>
      <c r="C3" s="1" t="s">
        <v>180</v>
      </c>
      <c r="D3" s="1" t="s">
        <v>180</v>
      </c>
      <c r="E3">
        <v>2020</v>
      </c>
      <c r="F3" s="1" t="s">
        <v>212</v>
      </c>
      <c r="G3" s="1" t="s">
        <v>202</v>
      </c>
      <c r="H3" s="1" t="s">
        <v>207</v>
      </c>
      <c r="I3" s="3">
        <v>0.625</v>
      </c>
      <c r="J3" s="1" t="s">
        <v>203</v>
      </c>
      <c r="K3" s="1" t="s">
        <v>1</v>
      </c>
      <c r="L3" s="1" t="s">
        <v>1</v>
      </c>
      <c r="M3" s="1" t="s">
        <v>205</v>
      </c>
      <c r="N3">
        <v>0</v>
      </c>
      <c r="O3">
        <v>999</v>
      </c>
      <c r="P3" s="1" t="s">
        <v>1</v>
      </c>
      <c r="Q3" s="1" t="s">
        <v>209</v>
      </c>
      <c r="R3" s="4">
        <f>5.89-5.74</f>
        <v>0.14999999999999947</v>
      </c>
      <c r="S3" s="3">
        <v>1</v>
      </c>
      <c r="T3" s="9" t="s">
        <v>214</v>
      </c>
      <c r="U3" t="s">
        <v>204</v>
      </c>
    </row>
    <row r="4" spans="1:21" x14ac:dyDescent="0.3">
      <c r="A4" s="1" t="s">
        <v>112</v>
      </c>
      <c r="B4" s="1" t="s">
        <v>180</v>
      </c>
      <c r="C4" s="1" t="s">
        <v>180</v>
      </c>
      <c r="D4" s="1" t="s">
        <v>180</v>
      </c>
      <c r="E4">
        <v>2020</v>
      </c>
      <c r="F4" s="1" t="s">
        <v>212</v>
      </c>
      <c r="G4" s="1" t="s">
        <v>202</v>
      </c>
      <c r="H4" s="1" t="s">
        <v>207</v>
      </c>
      <c r="I4" s="3">
        <v>0.625</v>
      </c>
      <c r="J4" s="1" t="s">
        <v>203</v>
      </c>
      <c r="K4" s="1" t="s">
        <v>1</v>
      </c>
      <c r="L4" s="1" t="s">
        <v>1</v>
      </c>
      <c r="M4" s="1" t="s">
        <v>205</v>
      </c>
      <c r="N4">
        <v>1000</v>
      </c>
      <c r="O4">
        <v>1999</v>
      </c>
      <c r="P4" s="1" t="s">
        <v>1</v>
      </c>
      <c r="Q4" s="1" t="s">
        <v>209</v>
      </c>
      <c r="R4" s="4">
        <f>13.43-5.74</f>
        <v>7.6899999999999995</v>
      </c>
      <c r="S4" s="3">
        <v>1</v>
      </c>
      <c r="T4" s="9"/>
      <c r="U4" t="s">
        <v>204</v>
      </c>
    </row>
    <row r="5" spans="1:21" x14ac:dyDescent="0.3">
      <c r="A5" s="1" t="s">
        <v>112</v>
      </c>
      <c r="B5" s="1" t="s">
        <v>180</v>
      </c>
      <c r="C5" s="1" t="s">
        <v>180</v>
      </c>
      <c r="D5" s="1" t="s">
        <v>180</v>
      </c>
      <c r="E5">
        <v>2020</v>
      </c>
      <c r="F5" s="1" t="s">
        <v>212</v>
      </c>
      <c r="G5" s="1" t="s">
        <v>202</v>
      </c>
      <c r="H5" s="1" t="s">
        <v>207</v>
      </c>
      <c r="I5" s="3">
        <v>0.625</v>
      </c>
      <c r="J5" s="1" t="s">
        <v>203</v>
      </c>
      <c r="K5" s="1" t="s">
        <v>1</v>
      </c>
      <c r="L5" s="1" t="s">
        <v>1</v>
      </c>
      <c r="M5" s="1" t="s">
        <v>205</v>
      </c>
      <c r="N5">
        <v>2000</v>
      </c>
      <c r="O5">
        <v>2999</v>
      </c>
      <c r="P5" s="1" t="s">
        <v>1</v>
      </c>
      <c r="Q5" s="1" t="s">
        <v>209</v>
      </c>
      <c r="R5" s="4">
        <f>13.88-5.74</f>
        <v>8.14</v>
      </c>
      <c r="S5" s="3">
        <v>1</v>
      </c>
      <c r="T5" s="9"/>
      <c r="U5" t="s">
        <v>204</v>
      </c>
    </row>
    <row r="6" spans="1:21" x14ac:dyDescent="0.3">
      <c r="A6" s="1" t="s">
        <v>112</v>
      </c>
      <c r="B6" s="1" t="s">
        <v>180</v>
      </c>
      <c r="C6" s="1" t="s">
        <v>180</v>
      </c>
      <c r="D6" s="1" t="s">
        <v>180</v>
      </c>
      <c r="E6">
        <v>2020</v>
      </c>
      <c r="F6" s="1" t="s">
        <v>212</v>
      </c>
      <c r="G6" s="1" t="s">
        <v>202</v>
      </c>
      <c r="H6" s="1" t="s">
        <v>207</v>
      </c>
      <c r="I6" s="3">
        <v>0.625</v>
      </c>
      <c r="J6" s="1" t="s">
        <v>203</v>
      </c>
      <c r="K6" s="1" t="s">
        <v>1</v>
      </c>
      <c r="L6" s="1" t="s">
        <v>1</v>
      </c>
      <c r="M6" s="1" t="s">
        <v>205</v>
      </c>
      <c r="N6">
        <v>3000</v>
      </c>
      <c r="O6">
        <v>3999</v>
      </c>
      <c r="P6" s="1" t="s">
        <v>1</v>
      </c>
      <c r="Q6" s="1" t="s">
        <v>209</v>
      </c>
      <c r="R6" s="4">
        <f>26.25-5.74</f>
        <v>20.509999999999998</v>
      </c>
      <c r="S6" s="3">
        <v>1</v>
      </c>
      <c r="T6" s="9"/>
      <c r="U6" t="s">
        <v>204</v>
      </c>
    </row>
    <row r="7" spans="1:21" x14ac:dyDescent="0.3">
      <c r="A7" s="1" t="s">
        <v>112</v>
      </c>
      <c r="B7" s="1" t="s">
        <v>180</v>
      </c>
      <c r="C7" s="1" t="s">
        <v>180</v>
      </c>
      <c r="D7" s="1" t="s">
        <v>180</v>
      </c>
      <c r="E7">
        <v>2020</v>
      </c>
      <c r="F7" s="1" t="s">
        <v>212</v>
      </c>
      <c r="G7" s="1" t="s">
        <v>202</v>
      </c>
      <c r="H7" s="1" t="s">
        <v>207</v>
      </c>
      <c r="I7" s="3">
        <v>0.625</v>
      </c>
      <c r="J7" s="1" t="s">
        <v>203</v>
      </c>
      <c r="K7" s="1" t="s">
        <v>1</v>
      </c>
      <c r="L7" s="1" t="s">
        <v>1</v>
      </c>
      <c r="M7" s="1" t="s">
        <v>205</v>
      </c>
      <c r="N7">
        <v>4000</v>
      </c>
      <c r="O7">
        <v>4999</v>
      </c>
      <c r="P7" s="1" t="s">
        <v>1</v>
      </c>
      <c r="Q7" s="1" t="s">
        <v>209</v>
      </c>
      <c r="R7" s="4">
        <f>31.46-5.74</f>
        <v>25.72</v>
      </c>
      <c r="S7" s="3">
        <v>1</v>
      </c>
      <c r="T7" s="9"/>
      <c r="U7" t="s">
        <v>204</v>
      </c>
    </row>
    <row r="8" spans="1:21" x14ac:dyDescent="0.3">
      <c r="A8" s="1" t="s">
        <v>112</v>
      </c>
      <c r="B8" s="1" t="s">
        <v>180</v>
      </c>
      <c r="C8" s="1" t="s">
        <v>180</v>
      </c>
      <c r="D8" s="1" t="s">
        <v>180</v>
      </c>
      <c r="E8">
        <v>2020</v>
      </c>
      <c r="F8" s="1" t="s">
        <v>212</v>
      </c>
      <c r="G8" s="1" t="s">
        <v>202</v>
      </c>
      <c r="H8" s="1" t="s">
        <v>207</v>
      </c>
      <c r="I8" s="3">
        <v>0.625</v>
      </c>
      <c r="J8" s="1" t="s">
        <v>203</v>
      </c>
      <c r="K8" s="1" t="s">
        <v>1</v>
      </c>
      <c r="L8" s="1" t="s">
        <v>1</v>
      </c>
      <c r="M8" s="1" t="s">
        <v>205</v>
      </c>
      <c r="N8">
        <v>5000</v>
      </c>
      <c r="O8">
        <v>5999</v>
      </c>
      <c r="P8" s="1" t="s">
        <v>1</v>
      </c>
      <c r="Q8" s="1" t="s">
        <v>209</v>
      </c>
      <c r="R8" s="4">
        <f>36.67-5.74</f>
        <v>30.93</v>
      </c>
      <c r="S8" s="3">
        <v>1</v>
      </c>
      <c r="T8" s="9"/>
      <c r="U8" t="s">
        <v>204</v>
      </c>
    </row>
    <row r="9" spans="1:21" x14ac:dyDescent="0.3">
      <c r="A9" s="1" t="s">
        <v>112</v>
      </c>
      <c r="B9" s="1" t="s">
        <v>180</v>
      </c>
      <c r="C9" s="1" t="s">
        <v>180</v>
      </c>
      <c r="D9" s="1" t="s">
        <v>180</v>
      </c>
      <c r="E9">
        <v>2020</v>
      </c>
      <c r="F9" s="1" t="s">
        <v>212</v>
      </c>
      <c r="G9" s="1" t="s">
        <v>202</v>
      </c>
      <c r="H9" s="1" t="s">
        <v>207</v>
      </c>
      <c r="I9" s="3">
        <v>0.625</v>
      </c>
      <c r="J9" s="1" t="s">
        <v>203</v>
      </c>
      <c r="K9" s="1" t="s">
        <v>1</v>
      </c>
      <c r="L9" s="1" t="s">
        <v>1</v>
      </c>
      <c r="M9" s="1" t="s">
        <v>205</v>
      </c>
      <c r="N9">
        <v>6000</v>
      </c>
      <c r="O9">
        <v>1000000000</v>
      </c>
      <c r="P9" s="1" t="s">
        <v>1</v>
      </c>
      <c r="Q9" s="1" t="s">
        <v>209</v>
      </c>
      <c r="R9" s="4">
        <f>36.67-5.74</f>
        <v>30.93</v>
      </c>
      <c r="S9" s="3">
        <v>1</v>
      </c>
      <c r="T9" s="9"/>
      <c r="U9" t="s">
        <v>204</v>
      </c>
    </row>
    <row r="10" spans="1:21" x14ac:dyDescent="0.3">
      <c r="A10" s="1" t="s">
        <v>112</v>
      </c>
      <c r="B10" s="1" t="s">
        <v>180</v>
      </c>
      <c r="C10" s="1" t="s">
        <v>180</v>
      </c>
      <c r="D10" s="1" t="s">
        <v>180</v>
      </c>
      <c r="E10">
        <v>2020</v>
      </c>
      <c r="F10" s="1" t="s">
        <v>212</v>
      </c>
      <c r="G10" s="1" t="s">
        <v>202</v>
      </c>
      <c r="H10" s="1" t="s">
        <v>219</v>
      </c>
      <c r="I10" s="3">
        <v>0.625</v>
      </c>
      <c r="J10" s="1" t="s">
        <v>203</v>
      </c>
      <c r="K10" s="1" t="s">
        <v>1</v>
      </c>
      <c r="L10" s="1" t="s">
        <v>1</v>
      </c>
      <c r="M10" s="1" t="s">
        <v>208</v>
      </c>
      <c r="N10">
        <v>6000</v>
      </c>
      <c r="O10">
        <v>11999</v>
      </c>
      <c r="P10">
        <v>1000</v>
      </c>
      <c r="Q10" s="1" t="s">
        <v>209</v>
      </c>
      <c r="R10" s="4">
        <v>5.66</v>
      </c>
      <c r="S10" s="3">
        <v>1</v>
      </c>
      <c r="T10" s="9"/>
      <c r="U10" t="s">
        <v>204</v>
      </c>
    </row>
    <row r="11" spans="1:21" x14ac:dyDescent="0.3">
      <c r="A11" s="1" t="s">
        <v>112</v>
      </c>
      <c r="B11" s="1" t="s">
        <v>180</v>
      </c>
      <c r="C11" s="1" t="s">
        <v>180</v>
      </c>
      <c r="D11" s="1" t="s">
        <v>180</v>
      </c>
      <c r="E11">
        <v>2020</v>
      </c>
      <c r="F11" s="1" t="s">
        <v>212</v>
      </c>
      <c r="G11" s="1" t="s">
        <v>202</v>
      </c>
      <c r="H11" s="1" t="s">
        <v>219</v>
      </c>
      <c r="I11" s="3">
        <v>0.625</v>
      </c>
      <c r="J11" s="1" t="s">
        <v>203</v>
      </c>
      <c r="K11" s="1" t="s">
        <v>1</v>
      </c>
      <c r="L11" s="1" t="s">
        <v>1</v>
      </c>
      <c r="M11" s="1" t="s">
        <v>208</v>
      </c>
      <c r="N11">
        <v>12000</v>
      </c>
      <c r="O11">
        <v>1000000000</v>
      </c>
      <c r="P11">
        <v>1000</v>
      </c>
      <c r="Q11" s="1" t="s">
        <v>209</v>
      </c>
      <c r="R11" s="4">
        <v>9.32</v>
      </c>
      <c r="S11" s="3">
        <v>1</v>
      </c>
      <c r="T11" s="9"/>
      <c r="U11" t="s">
        <v>204</v>
      </c>
    </row>
    <row r="12" spans="1:21" x14ac:dyDescent="0.3">
      <c r="A12" s="1" t="s">
        <v>112</v>
      </c>
      <c r="B12" s="1" t="s">
        <v>180</v>
      </c>
      <c r="C12" s="1" t="s">
        <v>180</v>
      </c>
      <c r="D12" s="1" t="s">
        <v>180</v>
      </c>
      <c r="E12">
        <v>2020</v>
      </c>
      <c r="F12" s="1" t="s">
        <v>213</v>
      </c>
      <c r="G12" s="1" t="s">
        <v>202</v>
      </c>
      <c r="H12" s="1" t="s">
        <v>206</v>
      </c>
      <c r="I12" s="3">
        <v>0.625</v>
      </c>
      <c r="J12" s="1" t="s">
        <v>203</v>
      </c>
      <c r="K12" s="1" t="s">
        <v>1</v>
      </c>
      <c r="L12" s="1" t="s">
        <v>1</v>
      </c>
      <c r="M12" s="1" t="s">
        <v>204</v>
      </c>
      <c r="N12" s="1" t="s">
        <v>1</v>
      </c>
      <c r="O12" s="1" t="s">
        <v>1</v>
      </c>
      <c r="P12" s="1" t="s">
        <v>1</v>
      </c>
      <c r="Q12" s="1" t="s">
        <v>1</v>
      </c>
      <c r="R12" s="4">
        <v>12.19</v>
      </c>
      <c r="S12" s="3">
        <v>1</v>
      </c>
      <c r="T12" s="9"/>
      <c r="U12" t="s">
        <v>204</v>
      </c>
    </row>
    <row r="13" spans="1:21" x14ac:dyDescent="0.3">
      <c r="A13" s="1" t="s">
        <v>112</v>
      </c>
      <c r="B13" s="1" t="s">
        <v>180</v>
      </c>
      <c r="C13" s="1" t="s">
        <v>180</v>
      </c>
      <c r="D13" s="1" t="s">
        <v>180</v>
      </c>
      <c r="E13">
        <v>2020</v>
      </c>
      <c r="F13" s="1" t="s">
        <v>213</v>
      </c>
      <c r="G13" s="1" t="s">
        <v>202</v>
      </c>
      <c r="H13" s="1" t="s">
        <v>207</v>
      </c>
      <c r="I13" s="3">
        <v>0.625</v>
      </c>
      <c r="J13" s="1" t="s">
        <v>203</v>
      </c>
      <c r="K13" s="1" t="s">
        <v>1</v>
      </c>
      <c r="L13" s="1" t="s">
        <v>1</v>
      </c>
      <c r="M13" s="1" t="s">
        <v>205</v>
      </c>
      <c r="N13">
        <v>0</v>
      </c>
      <c r="O13">
        <v>999</v>
      </c>
      <c r="P13" s="1" t="s">
        <v>1</v>
      </c>
      <c r="Q13" s="1" t="s">
        <v>209</v>
      </c>
      <c r="R13" s="4">
        <f>12.39-12.19</f>
        <v>0.20000000000000107</v>
      </c>
      <c r="S13" s="3">
        <v>1</v>
      </c>
      <c r="T13" s="9"/>
      <c r="U13" t="s">
        <v>204</v>
      </c>
    </row>
    <row r="14" spans="1:21" x14ac:dyDescent="0.3">
      <c r="A14" s="1" t="s">
        <v>112</v>
      </c>
      <c r="B14" s="1" t="s">
        <v>180</v>
      </c>
      <c r="C14" s="1" t="s">
        <v>180</v>
      </c>
      <c r="D14" s="1" t="s">
        <v>180</v>
      </c>
      <c r="E14">
        <v>2020</v>
      </c>
      <c r="F14" s="1" t="s">
        <v>213</v>
      </c>
      <c r="G14" s="1" t="s">
        <v>202</v>
      </c>
      <c r="H14" s="1" t="s">
        <v>207</v>
      </c>
      <c r="I14" s="3">
        <v>0.625</v>
      </c>
      <c r="J14" s="1" t="s">
        <v>203</v>
      </c>
      <c r="K14" s="1" t="s">
        <v>1</v>
      </c>
      <c r="L14" s="1" t="s">
        <v>1</v>
      </c>
      <c r="M14" s="1" t="s">
        <v>205</v>
      </c>
      <c r="N14">
        <v>1000</v>
      </c>
      <c r="O14">
        <v>1999</v>
      </c>
      <c r="P14" s="1" t="s">
        <v>1</v>
      </c>
      <c r="Q14" s="1" t="s">
        <v>209</v>
      </c>
      <c r="R14" s="4">
        <f>12.79-12.19</f>
        <v>0.59999999999999964</v>
      </c>
      <c r="S14" s="3">
        <v>1</v>
      </c>
      <c r="T14" s="9"/>
      <c r="U14" t="s">
        <v>204</v>
      </c>
    </row>
    <row r="15" spans="1:21" x14ac:dyDescent="0.3">
      <c r="A15" s="1" t="s">
        <v>112</v>
      </c>
      <c r="B15" s="1" t="s">
        <v>180</v>
      </c>
      <c r="C15" s="1" t="s">
        <v>180</v>
      </c>
      <c r="D15" s="1" t="s">
        <v>180</v>
      </c>
      <c r="E15">
        <v>2020</v>
      </c>
      <c r="F15" s="1" t="s">
        <v>213</v>
      </c>
      <c r="G15" s="1" t="s">
        <v>202</v>
      </c>
      <c r="H15" s="1" t="s">
        <v>207</v>
      </c>
      <c r="I15" s="3">
        <v>0.625</v>
      </c>
      <c r="J15" s="1" t="s">
        <v>203</v>
      </c>
      <c r="K15" s="1" t="s">
        <v>1</v>
      </c>
      <c r="L15" s="1" t="s">
        <v>1</v>
      </c>
      <c r="M15" s="1" t="s">
        <v>205</v>
      </c>
      <c r="N15">
        <v>2000</v>
      </c>
      <c r="O15">
        <v>2999</v>
      </c>
      <c r="P15" s="1" t="s">
        <v>1</v>
      </c>
      <c r="Q15" s="1" t="s">
        <v>209</v>
      </c>
      <c r="R15" s="4">
        <f>13.12-12.19</f>
        <v>0.92999999999999972</v>
      </c>
      <c r="S15" s="3">
        <v>1</v>
      </c>
      <c r="T15" s="9"/>
      <c r="U15" t="s">
        <v>204</v>
      </c>
    </row>
    <row r="16" spans="1:21" x14ac:dyDescent="0.3">
      <c r="A16" s="1" t="s">
        <v>112</v>
      </c>
      <c r="B16" s="1" t="s">
        <v>180</v>
      </c>
      <c r="C16" s="1" t="s">
        <v>180</v>
      </c>
      <c r="D16" s="1" t="s">
        <v>180</v>
      </c>
      <c r="E16">
        <v>2020</v>
      </c>
      <c r="F16" s="1" t="s">
        <v>213</v>
      </c>
      <c r="G16" s="1" t="s">
        <v>202</v>
      </c>
      <c r="H16" s="1" t="s">
        <v>207</v>
      </c>
      <c r="I16" s="3">
        <v>0.625</v>
      </c>
      <c r="J16" s="1" t="s">
        <v>203</v>
      </c>
      <c r="K16" s="1" t="s">
        <v>1</v>
      </c>
      <c r="L16" s="1" t="s">
        <v>1</v>
      </c>
      <c r="M16" s="1" t="s">
        <v>205</v>
      </c>
      <c r="N16">
        <v>3000</v>
      </c>
      <c r="O16">
        <v>3999</v>
      </c>
      <c r="P16" s="1" t="s">
        <v>1</v>
      </c>
      <c r="Q16" s="1" t="s">
        <v>209</v>
      </c>
      <c r="R16" s="4">
        <f>30.07-12.19</f>
        <v>17.880000000000003</v>
      </c>
      <c r="S16" s="3">
        <v>1</v>
      </c>
      <c r="T16" s="9"/>
      <c r="U16" t="s">
        <v>204</v>
      </c>
    </row>
    <row r="17" spans="1:21" x14ac:dyDescent="0.3">
      <c r="A17" s="1" t="s">
        <v>112</v>
      </c>
      <c r="B17" s="1" t="s">
        <v>180</v>
      </c>
      <c r="C17" s="1" t="s">
        <v>180</v>
      </c>
      <c r="D17" s="1" t="s">
        <v>180</v>
      </c>
      <c r="E17">
        <v>2020</v>
      </c>
      <c r="F17" s="1" t="s">
        <v>213</v>
      </c>
      <c r="G17" s="1" t="s">
        <v>202</v>
      </c>
      <c r="H17" s="1" t="s">
        <v>207</v>
      </c>
      <c r="I17" s="3">
        <v>0.625</v>
      </c>
      <c r="J17" s="1" t="s">
        <v>203</v>
      </c>
      <c r="K17" s="1" t="s">
        <v>1</v>
      </c>
      <c r="L17" s="1" t="s">
        <v>1</v>
      </c>
      <c r="M17" s="1" t="s">
        <v>205</v>
      </c>
      <c r="N17">
        <v>4000</v>
      </c>
      <c r="O17">
        <v>4999</v>
      </c>
      <c r="P17" s="1" t="s">
        <v>1</v>
      </c>
      <c r="Q17" s="1" t="s">
        <v>209</v>
      </c>
      <c r="R17" s="4">
        <f>36.19-12.19</f>
        <v>24</v>
      </c>
      <c r="S17" s="3">
        <v>1</v>
      </c>
      <c r="T17" s="9"/>
      <c r="U17" t="s">
        <v>204</v>
      </c>
    </row>
    <row r="18" spans="1:21" x14ac:dyDescent="0.3">
      <c r="A18" s="1" t="s">
        <v>112</v>
      </c>
      <c r="B18" s="1" t="s">
        <v>180</v>
      </c>
      <c r="C18" s="1" t="s">
        <v>180</v>
      </c>
      <c r="D18" s="1" t="s">
        <v>180</v>
      </c>
      <c r="E18">
        <v>2020</v>
      </c>
      <c r="F18" s="1" t="s">
        <v>213</v>
      </c>
      <c r="G18" s="1" t="s">
        <v>202</v>
      </c>
      <c r="H18" s="1" t="s">
        <v>207</v>
      </c>
      <c r="I18" s="3">
        <v>0.625</v>
      </c>
      <c r="J18" s="1" t="s">
        <v>203</v>
      </c>
      <c r="K18" s="1" t="s">
        <v>1</v>
      </c>
      <c r="L18" s="1" t="s">
        <v>1</v>
      </c>
      <c r="M18" s="1" t="s">
        <v>205</v>
      </c>
      <c r="N18">
        <v>5000</v>
      </c>
      <c r="O18">
        <v>5999</v>
      </c>
      <c r="P18" s="1" t="s">
        <v>1</v>
      </c>
      <c r="Q18" s="1" t="s">
        <v>209</v>
      </c>
      <c r="R18" s="4">
        <f>45.1-12.19</f>
        <v>32.910000000000004</v>
      </c>
      <c r="S18" s="3">
        <v>1</v>
      </c>
      <c r="T18" s="9"/>
      <c r="U18" t="s">
        <v>204</v>
      </c>
    </row>
    <row r="19" spans="1:21" x14ac:dyDescent="0.3">
      <c r="A19" s="1" t="s">
        <v>112</v>
      </c>
      <c r="B19" s="1" t="s">
        <v>180</v>
      </c>
      <c r="C19" s="1" t="s">
        <v>180</v>
      </c>
      <c r="D19" s="1" t="s">
        <v>180</v>
      </c>
      <c r="E19">
        <v>2020</v>
      </c>
      <c r="F19" s="1" t="s">
        <v>213</v>
      </c>
      <c r="G19" s="1" t="s">
        <v>202</v>
      </c>
      <c r="H19" s="1" t="s">
        <v>207</v>
      </c>
      <c r="I19" s="3">
        <v>0.625</v>
      </c>
      <c r="J19" s="1" t="s">
        <v>203</v>
      </c>
      <c r="K19" s="1" t="s">
        <v>1</v>
      </c>
      <c r="L19" s="1" t="s">
        <v>1</v>
      </c>
      <c r="M19" s="1" t="s">
        <v>205</v>
      </c>
      <c r="N19">
        <v>6000</v>
      </c>
      <c r="O19">
        <v>1000000000</v>
      </c>
      <c r="P19" s="1" t="s">
        <v>1</v>
      </c>
      <c r="Q19" s="1" t="s">
        <v>209</v>
      </c>
      <c r="R19" s="4">
        <f>45.1-12.19</f>
        <v>32.910000000000004</v>
      </c>
      <c r="S19" s="3">
        <v>1</v>
      </c>
      <c r="T19" s="9"/>
      <c r="U19" t="s">
        <v>204</v>
      </c>
    </row>
    <row r="20" spans="1:21" x14ac:dyDescent="0.3">
      <c r="A20" s="1" t="s">
        <v>112</v>
      </c>
      <c r="B20" s="1" t="s">
        <v>180</v>
      </c>
      <c r="C20" s="1" t="s">
        <v>180</v>
      </c>
      <c r="D20" s="1" t="s">
        <v>180</v>
      </c>
      <c r="E20">
        <v>2020</v>
      </c>
      <c r="F20" s="1" t="s">
        <v>213</v>
      </c>
      <c r="G20" s="1" t="s">
        <v>202</v>
      </c>
      <c r="H20" s="1" t="s">
        <v>219</v>
      </c>
      <c r="I20" s="3">
        <v>0.625</v>
      </c>
      <c r="J20" s="1" t="s">
        <v>203</v>
      </c>
      <c r="K20" s="1" t="s">
        <v>1</v>
      </c>
      <c r="L20" s="1" t="s">
        <v>1</v>
      </c>
      <c r="M20" s="1" t="s">
        <v>208</v>
      </c>
      <c r="N20">
        <v>0</v>
      </c>
      <c r="O20">
        <v>6000</v>
      </c>
      <c r="P20">
        <v>1000</v>
      </c>
      <c r="Q20" s="1" t="s">
        <v>209</v>
      </c>
      <c r="R20" s="4">
        <v>0</v>
      </c>
      <c r="S20" s="3">
        <v>1</v>
      </c>
      <c r="T20" s="9"/>
      <c r="U20" t="s">
        <v>204</v>
      </c>
    </row>
    <row r="21" spans="1:21" x14ac:dyDescent="0.3">
      <c r="A21" s="1" t="s">
        <v>112</v>
      </c>
      <c r="B21" s="1" t="s">
        <v>180</v>
      </c>
      <c r="C21" s="1" t="s">
        <v>180</v>
      </c>
      <c r="D21" s="1" t="s">
        <v>180</v>
      </c>
      <c r="E21">
        <v>2020</v>
      </c>
      <c r="F21" s="1" t="s">
        <v>213</v>
      </c>
      <c r="G21" s="1" t="s">
        <v>202</v>
      </c>
      <c r="H21" s="1" t="s">
        <v>219</v>
      </c>
      <c r="I21" s="3">
        <v>0.625</v>
      </c>
      <c r="J21" s="1" t="s">
        <v>203</v>
      </c>
      <c r="K21" s="1" t="s">
        <v>1</v>
      </c>
      <c r="L21" s="1" t="s">
        <v>1</v>
      </c>
      <c r="M21" s="1" t="s">
        <v>208</v>
      </c>
      <c r="N21">
        <v>6001</v>
      </c>
      <c r="O21">
        <v>1000000000</v>
      </c>
      <c r="P21">
        <v>1000</v>
      </c>
      <c r="Q21" s="1" t="s">
        <v>209</v>
      </c>
      <c r="R21" s="4">
        <v>8.91</v>
      </c>
      <c r="S21" s="3">
        <v>1</v>
      </c>
      <c r="T21" s="9"/>
      <c r="U21" t="s">
        <v>204</v>
      </c>
    </row>
    <row r="22" spans="1:21" x14ac:dyDescent="0.3">
      <c r="A22" s="1" t="s">
        <v>112</v>
      </c>
      <c r="B22" s="1" t="s">
        <v>180</v>
      </c>
      <c r="C22" s="1" t="s">
        <v>180</v>
      </c>
      <c r="D22" s="1" t="s">
        <v>180</v>
      </c>
      <c r="E22">
        <v>2020</v>
      </c>
      <c r="F22" s="1" t="s">
        <v>217</v>
      </c>
      <c r="G22" s="1" t="s">
        <v>202</v>
      </c>
      <c r="H22" s="1" t="s">
        <v>231</v>
      </c>
      <c r="I22" s="3" t="s">
        <v>1</v>
      </c>
      <c r="J22" s="1" t="s">
        <v>1</v>
      </c>
      <c r="K22" s="1" t="s">
        <v>512</v>
      </c>
      <c r="L22" s="1" t="s">
        <v>513</v>
      </c>
      <c r="M22" s="1" t="s">
        <v>208</v>
      </c>
      <c r="N22">
        <v>0</v>
      </c>
      <c r="O22">
        <v>1000000000</v>
      </c>
      <c r="P22">
        <v>12</v>
      </c>
      <c r="Q22" s="1" t="s">
        <v>540</v>
      </c>
      <c r="R22" s="4">
        <v>3.2000000000000001E-2</v>
      </c>
      <c r="S22" s="3">
        <v>1</v>
      </c>
      <c r="T22" s="9" t="s">
        <v>541</v>
      </c>
      <c r="U22" t="s">
        <v>204</v>
      </c>
    </row>
    <row r="23" spans="1:21" x14ac:dyDescent="0.3">
      <c r="A23" s="1" t="s">
        <v>112</v>
      </c>
      <c r="B23" s="1" t="s">
        <v>180</v>
      </c>
      <c r="C23" s="1" t="s">
        <v>180</v>
      </c>
      <c r="D23" s="1" t="s">
        <v>180</v>
      </c>
      <c r="E23">
        <v>2020</v>
      </c>
      <c r="F23" s="1" t="s">
        <v>217</v>
      </c>
      <c r="G23" s="1" t="s">
        <v>202</v>
      </c>
      <c r="H23" s="1" t="s">
        <v>231</v>
      </c>
      <c r="I23" s="3" t="s">
        <v>1</v>
      </c>
      <c r="J23" s="1" t="s">
        <v>1</v>
      </c>
      <c r="K23" s="1" t="s">
        <v>512</v>
      </c>
      <c r="L23" s="1" t="s">
        <v>514</v>
      </c>
      <c r="M23" s="1" t="s">
        <v>208</v>
      </c>
      <c r="N23">
        <v>0</v>
      </c>
      <c r="O23">
        <v>1000000000</v>
      </c>
      <c r="P23">
        <v>12</v>
      </c>
      <c r="Q23" s="1" t="s">
        <v>540</v>
      </c>
      <c r="R23" s="4">
        <v>2.5999999999999999E-2</v>
      </c>
      <c r="S23" s="3">
        <v>1</v>
      </c>
      <c r="T23" s="9" t="s">
        <v>541</v>
      </c>
      <c r="U23" t="s">
        <v>204</v>
      </c>
    </row>
    <row r="24" spans="1:21" x14ac:dyDescent="0.3">
      <c r="A24" s="1" t="s">
        <v>58</v>
      </c>
      <c r="B24" s="1" t="s">
        <v>215</v>
      </c>
      <c r="C24" s="1" t="s">
        <v>215</v>
      </c>
      <c r="D24" s="1" t="s">
        <v>215</v>
      </c>
      <c r="E24">
        <v>2019</v>
      </c>
      <c r="F24" s="1" t="s">
        <v>212</v>
      </c>
      <c r="G24" s="1" t="s">
        <v>202</v>
      </c>
      <c r="H24" s="1" t="s">
        <v>206</v>
      </c>
      <c r="I24" s="3">
        <v>0.625</v>
      </c>
      <c r="J24" s="1" t="s">
        <v>203</v>
      </c>
      <c r="K24" s="1" t="s">
        <v>220</v>
      </c>
      <c r="L24" s="1" t="s">
        <v>221</v>
      </c>
      <c r="M24" s="1" t="s">
        <v>204</v>
      </c>
      <c r="N24" s="1" t="s">
        <v>1</v>
      </c>
      <c r="O24" s="1" t="s">
        <v>1</v>
      </c>
      <c r="P24" s="1" t="s">
        <v>1</v>
      </c>
      <c r="Q24" s="1" t="s">
        <v>1</v>
      </c>
      <c r="R24" s="4">
        <v>12.82</v>
      </c>
      <c r="S24" s="3">
        <v>1</v>
      </c>
      <c r="U24" t="s">
        <v>204</v>
      </c>
    </row>
    <row r="25" spans="1:21" x14ac:dyDescent="0.3">
      <c r="A25" s="1" t="s">
        <v>58</v>
      </c>
      <c r="B25" s="1" t="s">
        <v>215</v>
      </c>
      <c r="C25" s="1" t="s">
        <v>215</v>
      </c>
      <c r="D25" s="1" t="s">
        <v>215</v>
      </c>
      <c r="E25">
        <v>2019</v>
      </c>
      <c r="F25" s="1" t="s">
        <v>212</v>
      </c>
      <c r="G25" s="1" t="s">
        <v>202</v>
      </c>
      <c r="H25" s="1" t="s">
        <v>207</v>
      </c>
      <c r="I25" s="3" t="s">
        <v>1</v>
      </c>
      <c r="J25" s="1" t="s">
        <v>1</v>
      </c>
      <c r="K25" s="1" t="s">
        <v>220</v>
      </c>
      <c r="L25" s="1" t="s">
        <v>221</v>
      </c>
      <c r="M25" s="1" t="s">
        <v>205</v>
      </c>
      <c r="N25">
        <v>0</v>
      </c>
      <c r="O25">
        <v>2992</v>
      </c>
      <c r="P25" s="1" t="s">
        <v>1</v>
      </c>
      <c r="Q25" s="1" t="s">
        <v>209</v>
      </c>
      <c r="R25" s="4">
        <v>-2.57</v>
      </c>
      <c r="S25" s="3">
        <v>1</v>
      </c>
      <c r="T25" s="1" t="s">
        <v>222</v>
      </c>
      <c r="U25" t="s">
        <v>204</v>
      </c>
    </row>
    <row r="26" spans="1:21" x14ac:dyDescent="0.3">
      <c r="A26" s="1" t="s">
        <v>58</v>
      </c>
      <c r="B26" s="1" t="s">
        <v>215</v>
      </c>
      <c r="C26" s="1" t="s">
        <v>215</v>
      </c>
      <c r="D26" s="1" t="s">
        <v>215</v>
      </c>
      <c r="E26">
        <v>2019</v>
      </c>
      <c r="F26" s="1" t="s">
        <v>212</v>
      </c>
      <c r="G26" s="1" t="s">
        <v>202</v>
      </c>
      <c r="H26" s="1" t="s">
        <v>219</v>
      </c>
      <c r="I26" s="3" t="s">
        <v>1</v>
      </c>
      <c r="J26" s="1" t="s">
        <v>1</v>
      </c>
      <c r="K26" s="1" t="s">
        <v>220</v>
      </c>
      <c r="L26" s="1" t="s">
        <v>221</v>
      </c>
      <c r="M26" s="1" t="s">
        <v>208</v>
      </c>
      <c r="N26">
        <v>0</v>
      </c>
      <c r="O26">
        <v>2992</v>
      </c>
      <c r="P26">
        <v>1000</v>
      </c>
      <c r="Q26" s="1" t="s">
        <v>209</v>
      </c>
      <c r="R26" s="4">
        <f>0.074*10</f>
        <v>0.74</v>
      </c>
      <c r="S26" s="3">
        <v>1</v>
      </c>
      <c r="U26" t="s">
        <v>204</v>
      </c>
    </row>
    <row r="27" spans="1:21" x14ac:dyDescent="0.3">
      <c r="A27" s="1" t="s">
        <v>58</v>
      </c>
      <c r="B27" s="1" t="s">
        <v>215</v>
      </c>
      <c r="C27" s="1" t="s">
        <v>215</v>
      </c>
      <c r="D27" s="1" t="s">
        <v>215</v>
      </c>
      <c r="E27">
        <v>2019</v>
      </c>
      <c r="F27" s="1" t="s">
        <v>212</v>
      </c>
      <c r="G27" s="1" t="s">
        <v>202</v>
      </c>
      <c r="H27" s="1" t="s">
        <v>219</v>
      </c>
      <c r="I27" s="3" t="s">
        <v>1</v>
      </c>
      <c r="J27" s="1" t="s">
        <v>1</v>
      </c>
      <c r="K27" s="1" t="s">
        <v>220</v>
      </c>
      <c r="L27" s="1" t="s">
        <v>221</v>
      </c>
      <c r="M27" s="1" t="s">
        <v>208</v>
      </c>
      <c r="N27">
        <v>2993</v>
      </c>
      <c r="O27">
        <v>4489</v>
      </c>
      <c r="P27">
        <v>1000</v>
      </c>
      <c r="Q27" s="1" t="s">
        <v>209</v>
      </c>
      <c r="R27" s="4">
        <f>0.1295*10</f>
        <v>1.2949999999999999</v>
      </c>
      <c r="S27" s="3">
        <v>1</v>
      </c>
      <c r="U27" t="s">
        <v>204</v>
      </c>
    </row>
    <row r="28" spans="1:21" x14ac:dyDescent="0.3">
      <c r="A28" s="1" t="s">
        <v>58</v>
      </c>
      <c r="B28" s="1" t="s">
        <v>215</v>
      </c>
      <c r="C28" s="1" t="s">
        <v>215</v>
      </c>
      <c r="D28" s="1" t="s">
        <v>215</v>
      </c>
      <c r="E28">
        <v>2019</v>
      </c>
      <c r="F28" s="1" t="s">
        <v>212</v>
      </c>
      <c r="G28" s="1" t="s">
        <v>202</v>
      </c>
      <c r="H28" s="1" t="s">
        <v>219</v>
      </c>
      <c r="I28" s="3" t="s">
        <v>1</v>
      </c>
      <c r="J28" s="1" t="s">
        <v>1</v>
      </c>
      <c r="K28" s="1" t="s">
        <v>220</v>
      </c>
      <c r="L28" s="1" t="s">
        <v>221</v>
      </c>
      <c r="M28" s="1" t="s">
        <v>208</v>
      </c>
      <c r="N28">
        <v>4490</v>
      </c>
      <c r="O28">
        <v>5985</v>
      </c>
      <c r="P28">
        <v>1000</v>
      </c>
      <c r="Q28" s="1" t="s">
        <v>209</v>
      </c>
      <c r="R28" s="4">
        <v>1.665</v>
      </c>
      <c r="S28" s="3">
        <v>1</v>
      </c>
      <c r="U28" t="s">
        <v>204</v>
      </c>
    </row>
    <row r="29" spans="1:21" x14ac:dyDescent="0.3">
      <c r="A29" s="1" t="s">
        <v>58</v>
      </c>
      <c r="B29" s="1" t="s">
        <v>215</v>
      </c>
      <c r="C29" s="1" t="s">
        <v>215</v>
      </c>
      <c r="D29" s="1" t="s">
        <v>215</v>
      </c>
      <c r="E29">
        <v>2019</v>
      </c>
      <c r="F29" s="1" t="s">
        <v>212</v>
      </c>
      <c r="G29" s="1" t="s">
        <v>202</v>
      </c>
      <c r="H29" s="1" t="s">
        <v>219</v>
      </c>
      <c r="I29" s="3" t="s">
        <v>1</v>
      </c>
      <c r="J29" s="1" t="s">
        <v>1</v>
      </c>
      <c r="K29" s="1" t="s">
        <v>220</v>
      </c>
      <c r="L29" s="1" t="s">
        <v>221</v>
      </c>
      <c r="M29" s="1" t="s">
        <v>208</v>
      </c>
      <c r="N29">
        <v>5986</v>
      </c>
      <c r="O29">
        <v>7481</v>
      </c>
      <c r="P29">
        <v>1000</v>
      </c>
      <c r="Q29" s="1" t="s">
        <v>209</v>
      </c>
      <c r="R29" s="4">
        <v>2.0339999999999998</v>
      </c>
      <c r="S29" s="3">
        <v>1</v>
      </c>
      <c r="U29" t="s">
        <v>204</v>
      </c>
    </row>
    <row r="30" spans="1:21" x14ac:dyDescent="0.3">
      <c r="A30" s="1" t="s">
        <v>58</v>
      </c>
      <c r="B30" s="1" t="s">
        <v>215</v>
      </c>
      <c r="C30" s="1" t="s">
        <v>215</v>
      </c>
      <c r="D30" s="1" t="s">
        <v>215</v>
      </c>
      <c r="E30">
        <v>2019</v>
      </c>
      <c r="F30" s="1" t="s">
        <v>212</v>
      </c>
      <c r="G30" s="1" t="s">
        <v>202</v>
      </c>
      <c r="H30" s="1" t="s">
        <v>219</v>
      </c>
      <c r="I30" s="3" t="s">
        <v>1</v>
      </c>
      <c r="J30" s="1" t="s">
        <v>1</v>
      </c>
      <c r="K30" s="1" t="s">
        <v>220</v>
      </c>
      <c r="L30" s="1" t="s">
        <v>221</v>
      </c>
      <c r="M30" s="1" t="s">
        <v>208</v>
      </c>
      <c r="N30">
        <v>7482</v>
      </c>
      <c r="O30">
        <v>10473</v>
      </c>
      <c r="P30">
        <v>1000</v>
      </c>
      <c r="Q30" s="1" t="s">
        <v>209</v>
      </c>
      <c r="R30" s="4">
        <v>2.4049999999999998</v>
      </c>
      <c r="S30" s="3">
        <v>1</v>
      </c>
      <c r="U30" t="s">
        <v>204</v>
      </c>
    </row>
    <row r="31" spans="1:21" x14ac:dyDescent="0.3">
      <c r="A31" s="1" t="s">
        <v>58</v>
      </c>
      <c r="B31" s="1" t="s">
        <v>215</v>
      </c>
      <c r="C31" s="1" t="s">
        <v>215</v>
      </c>
      <c r="D31" s="1" t="s">
        <v>215</v>
      </c>
      <c r="E31">
        <v>2019</v>
      </c>
      <c r="F31" s="1" t="s">
        <v>212</v>
      </c>
      <c r="G31" s="1" t="s">
        <v>202</v>
      </c>
      <c r="H31" s="1" t="s">
        <v>219</v>
      </c>
      <c r="I31" s="3" t="s">
        <v>1</v>
      </c>
      <c r="J31" s="1" t="s">
        <v>1</v>
      </c>
      <c r="K31" s="1" t="s">
        <v>220</v>
      </c>
      <c r="L31" s="1" t="s">
        <v>221</v>
      </c>
      <c r="M31" s="1" t="s">
        <v>208</v>
      </c>
      <c r="N31">
        <v>10474</v>
      </c>
      <c r="O31">
        <v>14962</v>
      </c>
      <c r="P31">
        <v>1000</v>
      </c>
      <c r="Q31" s="1" t="s">
        <v>209</v>
      </c>
      <c r="R31" s="4">
        <v>2.7749999999999999</v>
      </c>
      <c r="S31" s="3">
        <v>1</v>
      </c>
      <c r="U31" t="s">
        <v>204</v>
      </c>
    </row>
    <row r="32" spans="1:21" x14ac:dyDescent="0.3">
      <c r="A32" s="1" t="s">
        <v>58</v>
      </c>
      <c r="B32" s="1" t="s">
        <v>215</v>
      </c>
      <c r="C32" s="1" t="s">
        <v>215</v>
      </c>
      <c r="D32" s="1" t="s">
        <v>215</v>
      </c>
      <c r="E32">
        <v>2019</v>
      </c>
      <c r="F32" s="1" t="s">
        <v>212</v>
      </c>
      <c r="G32" s="1" t="s">
        <v>202</v>
      </c>
      <c r="H32" s="1" t="s">
        <v>219</v>
      </c>
      <c r="I32" s="3" t="s">
        <v>1</v>
      </c>
      <c r="J32" s="1" t="s">
        <v>1</v>
      </c>
      <c r="K32" s="1" t="s">
        <v>220</v>
      </c>
      <c r="L32" s="1" t="s">
        <v>221</v>
      </c>
      <c r="M32" s="1" t="s">
        <v>208</v>
      </c>
      <c r="N32">
        <v>14963</v>
      </c>
      <c r="O32">
        <v>20199</v>
      </c>
      <c r="P32">
        <v>1000</v>
      </c>
      <c r="Q32" s="1" t="s">
        <v>209</v>
      </c>
      <c r="R32" s="4">
        <v>3.3290000000000002</v>
      </c>
      <c r="S32" s="3">
        <v>1</v>
      </c>
      <c r="U32" t="s">
        <v>204</v>
      </c>
    </row>
    <row r="33" spans="1:21" x14ac:dyDescent="0.3">
      <c r="A33" s="1" t="s">
        <v>58</v>
      </c>
      <c r="B33" s="1" t="s">
        <v>215</v>
      </c>
      <c r="C33" s="1" t="s">
        <v>215</v>
      </c>
      <c r="D33" s="1" t="s">
        <v>215</v>
      </c>
      <c r="E33">
        <v>2019</v>
      </c>
      <c r="F33" s="1" t="s">
        <v>212</v>
      </c>
      <c r="G33" s="1" t="s">
        <v>202</v>
      </c>
      <c r="H33" s="1" t="s">
        <v>219</v>
      </c>
      <c r="I33" s="3" t="s">
        <v>1</v>
      </c>
      <c r="J33" s="1" t="s">
        <v>1</v>
      </c>
      <c r="K33" s="1" t="s">
        <v>220</v>
      </c>
      <c r="L33" s="1" t="s">
        <v>221</v>
      </c>
      <c r="M33" s="1" t="s">
        <v>208</v>
      </c>
      <c r="N33">
        <v>20200</v>
      </c>
      <c r="O33">
        <v>1000000000</v>
      </c>
      <c r="P33">
        <v>1000</v>
      </c>
      <c r="Q33" s="1" t="s">
        <v>209</v>
      </c>
      <c r="R33" s="4">
        <v>4.8090000000000002</v>
      </c>
      <c r="S33" s="3">
        <v>1</v>
      </c>
      <c r="U33" t="s">
        <v>204</v>
      </c>
    </row>
    <row r="34" spans="1:21" x14ac:dyDescent="0.3">
      <c r="A34" s="1" t="s">
        <v>58</v>
      </c>
      <c r="B34" s="1" t="s">
        <v>215</v>
      </c>
      <c r="C34" s="1" t="s">
        <v>215</v>
      </c>
      <c r="D34" s="1" t="s">
        <v>215</v>
      </c>
      <c r="E34">
        <v>2019</v>
      </c>
      <c r="F34" s="1" t="s">
        <v>212</v>
      </c>
      <c r="G34" s="1" t="s">
        <v>202</v>
      </c>
      <c r="H34" s="1" t="s">
        <v>223</v>
      </c>
      <c r="I34" s="3" t="s">
        <v>1</v>
      </c>
      <c r="J34" s="1" t="s">
        <v>1</v>
      </c>
      <c r="K34" s="1" t="s">
        <v>220</v>
      </c>
      <c r="L34" s="1" t="s">
        <v>221</v>
      </c>
      <c r="M34" s="1" t="s">
        <v>208</v>
      </c>
      <c r="N34">
        <v>0</v>
      </c>
      <c r="O34">
        <v>2992</v>
      </c>
      <c r="P34">
        <v>1000</v>
      </c>
      <c r="Q34" s="1" t="s">
        <v>209</v>
      </c>
      <c r="R34" s="4">
        <v>1.585</v>
      </c>
      <c r="S34" s="3">
        <v>1</v>
      </c>
      <c r="U34" t="s">
        <v>204</v>
      </c>
    </row>
    <row r="35" spans="1:21" x14ac:dyDescent="0.3">
      <c r="A35" s="1" t="s">
        <v>58</v>
      </c>
      <c r="B35" s="1" t="s">
        <v>215</v>
      </c>
      <c r="C35" s="1" t="s">
        <v>215</v>
      </c>
      <c r="D35" s="1" t="s">
        <v>215</v>
      </c>
      <c r="E35">
        <v>2019</v>
      </c>
      <c r="F35" s="1" t="s">
        <v>212</v>
      </c>
      <c r="G35" s="1" t="s">
        <v>202</v>
      </c>
      <c r="H35" s="1" t="s">
        <v>223</v>
      </c>
      <c r="I35" s="3" t="s">
        <v>1</v>
      </c>
      <c r="J35" s="1" t="s">
        <v>1</v>
      </c>
      <c r="K35" s="1" t="s">
        <v>220</v>
      </c>
      <c r="L35" s="1" t="s">
        <v>221</v>
      </c>
      <c r="M35" s="1" t="s">
        <v>208</v>
      </c>
      <c r="N35">
        <v>2993</v>
      </c>
      <c r="O35">
        <v>4489</v>
      </c>
      <c r="P35">
        <v>1000</v>
      </c>
      <c r="Q35" s="1" t="s">
        <v>209</v>
      </c>
      <c r="R35" s="4">
        <v>2.7719999999999998</v>
      </c>
      <c r="S35" s="3">
        <v>1</v>
      </c>
      <c r="U35" t="s">
        <v>204</v>
      </c>
    </row>
    <row r="36" spans="1:21" x14ac:dyDescent="0.3">
      <c r="A36" s="1" t="s">
        <v>58</v>
      </c>
      <c r="B36" s="1" t="s">
        <v>215</v>
      </c>
      <c r="C36" s="1" t="s">
        <v>215</v>
      </c>
      <c r="D36" s="1" t="s">
        <v>215</v>
      </c>
      <c r="E36">
        <v>2019</v>
      </c>
      <c r="F36" s="1" t="s">
        <v>212</v>
      </c>
      <c r="G36" s="1" t="s">
        <v>202</v>
      </c>
      <c r="H36" s="1" t="s">
        <v>223</v>
      </c>
      <c r="I36" s="3" t="s">
        <v>1</v>
      </c>
      <c r="J36" s="1" t="s">
        <v>1</v>
      </c>
      <c r="K36" s="1" t="s">
        <v>220</v>
      </c>
      <c r="L36" s="1" t="s">
        <v>221</v>
      </c>
      <c r="M36" s="1" t="s">
        <v>208</v>
      </c>
      <c r="N36">
        <v>4490</v>
      </c>
      <c r="O36">
        <v>5985</v>
      </c>
      <c r="P36">
        <v>1000</v>
      </c>
      <c r="Q36" s="1" t="s">
        <v>209</v>
      </c>
      <c r="R36" s="4">
        <v>3.5630000000000002</v>
      </c>
      <c r="S36" s="3">
        <v>1</v>
      </c>
      <c r="U36" t="s">
        <v>204</v>
      </c>
    </row>
    <row r="37" spans="1:21" x14ac:dyDescent="0.3">
      <c r="A37" s="1" t="s">
        <v>58</v>
      </c>
      <c r="B37" s="1" t="s">
        <v>215</v>
      </c>
      <c r="C37" s="1" t="s">
        <v>215</v>
      </c>
      <c r="D37" s="1" t="s">
        <v>215</v>
      </c>
      <c r="E37">
        <v>2019</v>
      </c>
      <c r="F37" s="1" t="s">
        <v>212</v>
      </c>
      <c r="G37" s="1" t="s">
        <v>202</v>
      </c>
      <c r="H37" s="1" t="s">
        <v>223</v>
      </c>
      <c r="I37" s="3" t="s">
        <v>1</v>
      </c>
      <c r="J37" s="1" t="s">
        <v>1</v>
      </c>
      <c r="K37" s="1" t="s">
        <v>220</v>
      </c>
      <c r="L37" s="1" t="s">
        <v>221</v>
      </c>
      <c r="M37" s="1" t="s">
        <v>208</v>
      </c>
      <c r="N37">
        <v>5986</v>
      </c>
      <c r="O37">
        <v>7481</v>
      </c>
      <c r="P37">
        <v>1000</v>
      </c>
      <c r="Q37" s="1" t="s">
        <v>209</v>
      </c>
      <c r="R37" s="4">
        <v>4.3570000000000002</v>
      </c>
      <c r="S37" s="3">
        <v>1</v>
      </c>
      <c r="U37" t="s">
        <v>204</v>
      </c>
    </row>
    <row r="38" spans="1:21" x14ac:dyDescent="0.3">
      <c r="A38" s="1" t="s">
        <v>58</v>
      </c>
      <c r="B38" s="1" t="s">
        <v>215</v>
      </c>
      <c r="C38" s="1" t="s">
        <v>215</v>
      </c>
      <c r="D38" s="1" t="s">
        <v>215</v>
      </c>
      <c r="E38">
        <v>2019</v>
      </c>
      <c r="F38" s="1" t="s">
        <v>212</v>
      </c>
      <c r="G38" s="1" t="s">
        <v>202</v>
      </c>
      <c r="H38" s="1" t="s">
        <v>223</v>
      </c>
      <c r="I38" s="3" t="s">
        <v>1</v>
      </c>
      <c r="J38" s="1" t="s">
        <v>1</v>
      </c>
      <c r="K38" s="1" t="s">
        <v>220</v>
      </c>
      <c r="L38" s="1" t="s">
        <v>221</v>
      </c>
      <c r="M38" s="1" t="s">
        <v>208</v>
      </c>
      <c r="N38">
        <v>7482</v>
      </c>
      <c r="O38">
        <v>10473</v>
      </c>
      <c r="P38">
        <v>1000</v>
      </c>
      <c r="Q38" s="1" t="s">
        <v>209</v>
      </c>
      <c r="R38" s="4">
        <v>5.15</v>
      </c>
      <c r="S38" s="3">
        <v>1</v>
      </c>
      <c r="U38" t="s">
        <v>204</v>
      </c>
    </row>
    <row r="39" spans="1:21" x14ac:dyDescent="0.3">
      <c r="A39" s="1" t="s">
        <v>58</v>
      </c>
      <c r="B39" s="1" t="s">
        <v>215</v>
      </c>
      <c r="C39" s="1" t="s">
        <v>215</v>
      </c>
      <c r="D39" s="1" t="s">
        <v>215</v>
      </c>
      <c r="E39">
        <v>2019</v>
      </c>
      <c r="F39" s="1" t="s">
        <v>212</v>
      </c>
      <c r="G39" s="1" t="s">
        <v>202</v>
      </c>
      <c r="H39" s="1" t="s">
        <v>223</v>
      </c>
      <c r="I39" s="3" t="s">
        <v>1</v>
      </c>
      <c r="J39" s="1" t="s">
        <v>1</v>
      </c>
      <c r="K39" s="1" t="s">
        <v>220</v>
      </c>
      <c r="L39" s="1" t="s">
        <v>221</v>
      </c>
      <c r="M39" s="1" t="s">
        <v>208</v>
      </c>
      <c r="N39">
        <v>10474</v>
      </c>
      <c r="O39">
        <v>14962</v>
      </c>
      <c r="P39">
        <v>1000</v>
      </c>
      <c r="Q39" s="1" t="s">
        <v>209</v>
      </c>
      <c r="R39" s="4">
        <v>5.9420000000000002</v>
      </c>
      <c r="S39" s="3">
        <v>1</v>
      </c>
      <c r="U39" t="s">
        <v>204</v>
      </c>
    </row>
    <row r="40" spans="1:21" x14ac:dyDescent="0.3">
      <c r="A40" s="1" t="s">
        <v>58</v>
      </c>
      <c r="B40" s="1" t="s">
        <v>215</v>
      </c>
      <c r="C40" s="1" t="s">
        <v>215</v>
      </c>
      <c r="D40" s="1" t="s">
        <v>215</v>
      </c>
      <c r="E40">
        <v>2019</v>
      </c>
      <c r="F40" s="1" t="s">
        <v>212</v>
      </c>
      <c r="G40" s="1" t="s">
        <v>202</v>
      </c>
      <c r="H40" s="1" t="s">
        <v>223</v>
      </c>
      <c r="I40" s="3" t="s">
        <v>1</v>
      </c>
      <c r="J40" s="1" t="s">
        <v>1</v>
      </c>
      <c r="K40" s="1" t="s">
        <v>220</v>
      </c>
      <c r="L40" s="1" t="s">
        <v>221</v>
      </c>
      <c r="M40" s="1" t="s">
        <v>208</v>
      </c>
      <c r="N40">
        <v>14963</v>
      </c>
      <c r="O40">
        <v>20199</v>
      </c>
      <c r="P40">
        <v>1000</v>
      </c>
      <c r="Q40" s="1" t="s">
        <v>209</v>
      </c>
      <c r="R40" s="4">
        <v>7.1289999999999996</v>
      </c>
      <c r="S40" s="3">
        <v>1</v>
      </c>
      <c r="U40" t="s">
        <v>204</v>
      </c>
    </row>
    <row r="41" spans="1:21" x14ac:dyDescent="0.3">
      <c r="A41" s="1" t="s">
        <v>58</v>
      </c>
      <c r="B41" s="1" t="s">
        <v>215</v>
      </c>
      <c r="C41" s="1" t="s">
        <v>215</v>
      </c>
      <c r="D41" s="1" t="s">
        <v>215</v>
      </c>
      <c r="E41">
        <v>2019</v>
      </c>
      <c r="F41" s="1" t="s">
        <v>212</v>
      </c>
      <c r="G41" s="1" t="s">
        <v>202</v>
      </c>
      <c r="H41" s="1" t="s">
        <v>223</v>
      </c>
      <c r="I41" s="3" t="s">
        <v>1</v>
      </c>
      <c r="J41" s="1" t="s">
        <v>1</v>
      </c>
      <c r="K41" s="1" t="s">
        <v>220</v>
      </c>
      <c r="L41" s="1" t="s">
        <v>221</v>
      </c>
      <c r="M41" s="1" t="s">
        <v>208</v>
      </c>
      <c r="N41">
        <v>20200</v>
      </c>
      <c r="O41">
        <v>1000000000</v>
      </c>
      <c r="P41">
        <v>1000</v>
      </c>
      <c r="Q41" s="1" t="s">
        <v>209</v>
      </c>
      <c r="R41" s="4">
        <v>10.295999999999999</v>
      </c>
      <c r="S41" s="3">
        <v>1</v>
      </c>
      <c r="U41" t="s">
        <v>204</v>
      </c>
    </row>
    <row r="42" spans="1:21" x14ac:dyDescent="0.3">
      <c r="A42" s="1" t="s">
        <v>58</v>
      </c>
      <c r="B42" s="1" t="s">
        <v>215</v>
      </c>
      <c r="C42" s="1" t="s">
        <v>215</v>
      </c>
      <c r="D42" s="1" t="s">
        <v>215</v>
      </c>
      <c r="E42">
        <v>2019</v>
      </c>
      <c r="F42" s="1" t="s">
        <v>212</v>
      </c>
      <c r="G42" s="1" t="s">
        <v>202</v>
      </c>
      <c r="H42" s="1" t="s">
        <v>224</v>
      </c>
      <c r="I42" s="3" t="s">
        <v>1</v>
      </c>
      <c r="J42" s="1" t="s">
        <v>1</v>
      </c>
      <c r="K42" s="1" t="s">
        <v>220</v>
      </c>
      <c r="L42" s="1" t="s">
        <v>221</v>
      </c>
      <c r="M42" s="1" t="s">
        <v>204</v>
      </c>
      <c r="N42" s="1" t="s">
        <v>1</v>
      </c>
      <c r="O42" s="1" t="s">
        <v>1</v>
      </c>
      <c r="P42" s="1" t="s">
        <v>1</v>
      </c>
      <c r="Q42" s="1" t="s">
        <v>1</v>
      </c>
      <c r="R42" s="4">
        <v>0.21</v>
      </c>
      <c r="S42" s="3">
        <v>1</v>
      </c>
      <c r="U42" t="s">
        <v>204</v>
      </c>
    </row>
    <row r="43" spans="1:21" x14ac:dyDescent="0.3">
      <c r="A43" s="1" t="s">
        <v>58</v>
      </c>
      <c r="B43" s="1" t="s">
        <v>215</v>
      </c>
      <c r="C43" s="1" t="s">
        <v>215</v>
      </c>
      <c r="D43" s="1" t="s">
        <v>215</v>
      </c>
      <c r="E43">
        <v>2019</v>
      </c>
      <c r="F43" s="1" t="s">
        <v>212</v>
      </c>
      <c r="G43" s="1" t="s">
        <v>202</v>
      </c>
      <c r="H43" s="1" t="s">
        <v>206</v>
      </c>
      <c r="I43" s="3">
        <v>0.625</v>
      </c>
      <c r="J43" s="1" t="s">
        <v>203</v>
      </c>
      <c r="K43" s="1" t="s">
        <v>220</v>
      </c>
      <c r="L43" s="1" t="s">
        <v>225</v>
      </c>
      <c r="M43" s="1" t="s">
        <v>204</v>
      </c>
      <c r="N43" s="1" t="s">
        <v>1</v>
      </c>
      <c r="O43" s="1" t="s">
        <v>1</v>
      </c>
      <c r="P43" s="1" t="s">
        <v>1</v>
      </c>
      <c r="Q43" s="1" t="s">
        <v>1</v>
      </c>
      <c r="R43" s="4">
        <v>16.670000000000002</v>
      </c>
      <c r="S43" s="3">
        <v>1</v>
      </c>
      <c r="U43" t="s">
        <v>204</v>
      </c>
    </row>
    <row r="44" spans="1:21" x14ac:dyDescent="0.3">
      <c r="A44" s="1" t="s">
        <v>58</v>
      </c>
      <c r="B44" s="1" t="s">
        <v>215</v>
      </c>
      <c r="C44" s="1" t="s">
        <v>215</v>
      </c>
      <c r="D44" s="1" t="s">
        <v>215</v>
      </c>
      <c r="E44">
        <v>2019</v>
      </c>
      <c r="F44" s="1" t="s">
        <v>212</v>
      </c>
      <c r="G44" s="1" t="s">
        <v>202</v>
      </c>
      <c r="H44" s="1" t="s">
        <v>207</v>
      </c>
      <c r="I44" s="3" t="s">
        <v>1</v>
      </c>
      <c r="J44" s="1" t="s">
        <v>1</v>
      </c>
      <c r="K44" s="1" t="s">
        <v>220</v>
      </c>
      <c r="L44" s="1" t="s">
        <v>225</v>
      </c>
      <c r="M44" s="1" t="s">
        <v>205</v>
      </c>
      <c r="N44">
        <v>0</v>
      </c>
      <c r="O44">
        <v>2992</v>
      </c>
      <c r="P44" s="1" t="s">
        <v>1</v>
      </c>
      <c r="Q44" s="1" t="s">
        <v>209</v>
      </c>
      <c r="R44" s="4">
        <v>3.34</v>
      </c>
      <c r="S44" s="3">
        <v>1</v>
      </c>
      <c r="U44" t="s">
        <v>204</v>
      </c>
    </row>
    <row r="45" spans="1:21" x14ac:dyDescent="0.3">
      <c r="A45" s="1" t="s">
        <v>58</v>
      </c>
      <c r="B45" s="1" t="s">
        <v>215</v>
      </c>
      <c r="C45" s="1" t="s">
        <v>215</v>
      </c>
      <c r="D45" s="1" t="s">
        <v>215</v>
      </c>
      <c r="E45">
        <v>2019</v>
      </c>
      <c r="F45" s="1" t="s">
        <v>212</v>
      </c>
      <c r="G45" s="1" t="s">
        <v>202</v>
      </c>
      <c r="H45" s="1" t="s">
        <v>219</v>
      </c>
      <c r="I45" s="3" t="s">
        <v>1</v>
      </c>
      <c r="J45" s="1" t="s">
        <v>1</v>
      </c>
      <c r="K45" s="1" t="s">
        <v>220</v>
      </c>
      <c r="L45" s="1" t="s">
        <v>225</v>
      </c>
      <c r="M45" s="1" t="s">
        <v>208</v>
      </c>
      <c r="N45">
        <v>0</v>
      </c>
      <c r="O45">
        <v>2992</v>
      </c>
      <c r="P45">
        <v>1000</v>
      </c>
      <c r="Q45" s="1" t="s">
        <v>209</v>
      </c>
      <c r="R45" s="4">
        <v>0.96199999999999997</v>
      </c>
      <c r="S45" s="3">
        <v>1</v>
      </c>
      <c r="U45" t="s">
        <v>204</v>
      </c>
    </row>
    <row r="46" spans="1:21" x14ac:dyDescent="0.3">
      <c r="A46" s="1" t="s">
        <v>58</v>
      </c>
      <c r="B46" s="1" t="s">
        <v>215</v>
      </c>
      <c r="C46" s="1" t="s">
        <v>215</v>
      </c>
      <c r="D46" s="1" t="s">
        <v>215</v>
      </c>
      <c r="E46">
        <v>2019</v>
      </c>
      <c r="F46" s="1" t="s">
        <v>212</v>
      </c>
      <c r="G46" s="1" t="s">
        <v>202</v>
      </c>
      <c r="H46" s="1" t="s">
        <v>219</v>
      </c>
      <c r="I46" s="3" t="s">
        <v>1</v>
      </c>
      <c r="J46" s="1" t="s">
        <v>1</v>
      </c>
      <c r="K46" s="1" t="s">
        <v>220</v>
      </c>
      <c r="L46" s="1" t="s">
        <v>225</v>
      </c>
      <c r="M46" s="1" t="s">
        <v>208</v>
      </c>
      <c r="N46">
        <v>2993</v>
      </c>
      <c r="O46">
        <v>4489</v>
      </c>
      <c r="P46">
        <v>1000</v>
      </c>
      <c r="Q46" s="1" t="s">
        <v>209</v>
      </c>
      <c r="R46" s="4">
        <v>1.6830000000000001</v>
      </c>
      <c r="S46" s="3">
        <v>1</v>
      </c>
      <c r="U46" t="s">
        <v>204</v>
      </c>
    </row>
    <row r="47" spans="1:21" x14ac:dyDescent="0.3">
      <c r="A47" s="1" t="s">
        <v>58</v>
      </c>
      <c r="B47" s="1" t="s">
        <v>215</v>
      </c>
      <c r="C47" s="1" t="s">
        <v>215</v>
      </c>
      <c r="D47" s="1" t="s">
        <v>215</v>
      </c>
      <c r="E47">
        <v>2019</v>
      </c>
      <c r="F47" s="1" t="s">
        <v>212</v>
      </c>
      <c r="G47" s="1" t="s">
        <v>202</v>
      </c>
      <c r="H47" s="1" t="s">
        <v>219</v>
      </c>
      <c r="I47" s="3" t="s">
        <v>1</v>
      </c>
      <c r="J47" s="1" t="s">
        <v>1</v>
      </c>
      <c r="K47" s="1" t="s">
        <v>220</v>
      </c>
      <c r="L47" s="1" t="s">
        <v>225</v>
      </c>
      <c r="M47" s="1" t="s">
        <v>208</v>
      </c>
      <c r="N47">
        <v>4490</v>
      </c>
      <c r="O47">
        <v>5985</v>
      </c>
      <c r="P47">
        <v>1000</v>
      </c>
      <c r="Q47" s="1" t="s">
        <v>209</v>
      </c>
      <c r="R47" s="4">
        <v>2.165</v>
      </c>
      <c r="S47" s="3">
        <v>1</v>
      </c>
      <c r="U47" t="s">
        <v>204</v>
      </c>
    </row>
    <row r="48" spans="1:21" x14ac:dyDescent="0.3">
      <c r="A48" s="1" t="s">
        <v>58</v>
      </c>
      <c r="B48" s="1" t="s">
        <v>215</v>
      </c>
      <c r="C48" s="1" t="s">
        <v>215</v>
      </c>
      <c r="D48" s="1" t="s">
        <v>215</v>
      </c>
      <c r="E48">
        <v>2019</v>
      </c>
      <c r="F48" s="1" t="s">
        <v>212</v>
      </c>
      <c r="G48" s="1" t="s">
        <v>202</v>
      </c>
      <c r="H48" s="1" t="s">
        <v>219</v>
      </c>
      <c r="I48" s="3" t="s">
        <v>1</v>
      </c>
      <c r="J48" s="1" t="s">
        <v>1</v>
      </c>
      <c r="K48" s="1" t="s">
        <v>220</v>
      </c>
      <c r="L48" s="1" t="s">
        <v>225</v>
      </c>
      <c r="M48" s="1" t="s">
        <v>208</v>
      </c>
      <c r="N48">
        <v>5986</v>
      </c>
      <c r="O48">
        <v>7481</v>
      </c>
      <c r="P48">
        <v>1000</v>
      </c>
      <c r="Q48" s="1" t="s">
        <v>209</v>
      </c>
      <c r="R48" s="4">
        <v>2.645</v>
      </c>
      <c r="S48" s="3">
        <v>1</v>
      </c>
      <c r="U48" t="s">
        <v>204</v>
      </c>
    </row>
    <row r="49" spans="1:21" x14ac:dyDescent="0.3">
      <c r="A49" s="1" t="s">
        <v>58</v>
      </c>
      <c r="B49" s="1" t="s">
        <v>215</v>
      </c>
      <c r="C49" s="1" t="s">
        <v>215</v>
      </c>
      <c r="D49" s="1" t="s">
        <v>215</v>
      </c>
      <c r="E49">
        <v>2019</v>
      </c>
      <c r="F49" s="1" t="s">
        <v>212</v>
      </c>
      <c r="G49" s="1" t="s">
        <v>202</v>
      </c>
      <c r="H49" s="1" t="s">
        <v>219</v>
      </c>
      <c r="I49" s="3" t="s">
        <v>1</v>
      </c>
      <c r="J49" s="1" t="s">
        <v>1</v>
      </c>
      <c r="K49" s="1" t="s">
        <v>220</v>
      </c>
      <c r="L49" s="1" t="s">
        <v>225</v>
      </c>
      <c r="M49" s="1" t="s">
        <v>208</v>
      </c>
      <c r="N49">
        <v>7482</v>
      </c>
      <c r="O49">
        <v>10473</v>
      </c>
      <c r="P49">
        <v>1000</v>
      </c>
      <c r="Q49" s="1" t="s">
        <v>209</v>
      </c>
      <c r="R49" s="4">
        <v>3.125</v>
      </c>
      <c r="S49" s="3">
        <v>1</v>
      </c>
      <c r="U49" t="s">
        <v>204</v>
      </c>
    </row>
    <row r="50" spans="1:21" x14ac:dyDescent="0.3">
      <c r="A50" s="1" t="s">
        <v>58</v>
      </c>
      <c r="B50" s="1" t="s">
        <v>215</v>
      </c>
      <c r="C50" s="1" t="s">
        <v>215</v>
      </c>
      <c r="D50" s="1" t="s">
        <v>215</v>
      </c>
      <c r="E50">
        <v>2019</v>
      </c>
      <c r="F50" s="1" t="s">
        <v>212</v>
      </c>
      <c r="G50" s="1" t="s">
        <v>202</v>
      </c>
      <c r="H50" s="1" t="s">
        <v>219</v>
      </c>
      <c r="I50" s="3" t="s">
        <v>1</v>
      </c>
      <c r="J50" s="1" t="s">
        <v>1</v>
      </c>
      <c r="K50" s="1" t="s">
        <v>220</v>
      </c>
      <c r="L50" s="1" t="s">
        <v>225</v>
      </c>
      <c r="M50" s="1" t="s">
        <v>208</v>
      </c>
      <c r="N50">
        <v>10474</v>
      </c>
      <c r="O50">
        <v>14962</v>
      </c>
      <c r="P50">
        <v>1000</v>
      </c>
      <c r="Q50" s="1" t="s">
        <v>209</v>
      </c>
      <c r="R50" s="4">
        <v>3.6070000000000002</v>
      </c>
      <c r="S50" s="3">
        <v>1</v>
      </c>
      <c r="U50" t="s">
        <v>204</v>
      </c>
    </row>
    <row r="51" spans="1:21" x14ac:dyDescent="0.3">
      <c r="A51" s="1" t="s">
        <v>58</v>
      </c>
      <c r="B51" s="1" t="s">
        <v>215</v>
      </c>
      <c r="C51" s="1" t="s">
        <v>215</v>
      </c>
      <c r="D51" s="1" t="s">
        <v>215</v>
      </c>
      <c r="E51">
        <v>2019</v>
      </c>
      <c r="F51" s="1" t="s">
        <v>212</v>
      </c>
      <c r="G51" s="1" t="s">
        <v>202</v>
      </c>
      <c r="H51" s="1" t="s">
        <v>219</v>
      </c>
      <c r="I51" s="3" t="s">
        <v>1</v>
      </c>
      <c r="J51" s="1" t="s">
        <v>1</v>
      </c>
      <c r="K51" s="1" t="s">
        <v>220</v>
      </c>
      <c r="L51" s="1" t="s">
        <v>225</v>
      </c>
      <c r="M51" s="1" t="s">
        <v>208</v>
      </c>
      <c r="N51">
        <v>14963</v>
      </c>
      <c r="O51">
        <v>20199</v>
      </c>
      <c r="P51">
        <v>1000</v>
      </c>
      <c r="Q51" s="1" t="s">
        <v>209</v>
      </c>
      <c r="R51" s="4">
        <v>4.3280000000000003</v>
      </c>
      <c r="S51" s="3">
        <v>1</v>
      </c>
      <c r="U51" t="s">
        <v>204</v>
      </c>
    </row>
    <row r="52" spans="1:21" x14ac:dyDescent="0.3">
      <c r="A52" s="1" t="s">
        <v>58</v>
      </c>
      <c r="B52" s="1" t="s">
        <v>215</v>
      </c>
      <c r="C52" s="1" t="s">
        <v>215</v>
      </c>
      <c r="D52" s="1" t="s">
        <v>215</v>
      </c>
      <c r="E52">
        <v>2019</v>
      </c>
      <c r="F52" s="1" t="s">
        <v>212</v>
      </c>
      <c r="G52" s="1" t="s">
        <v>202</v>
      </c>
      <c r="H52" s="1" t="s">
        <v>219</v>
      </c>
      <c r="I52" s="3" t="s">
        <v>1</v>
      </c>
      <c r="J52" s="1" t="s">
        <v>1</v>
      </c>
      <c r="K52" s="1" t="s">
        <v>220</v>
      </c>
      <c r="L52" s="1" t="s">
        <v>225</v>
      </c>
      <c r="M52" s="1" t="s">
        <v>208</v>
      </c>
      <c r="N52">
        <v>20200</v>
      </c>
      <c r="O52">
        <v>1000000000</v>
      </c>
      <c r="P52">
        <v>1000</v>
      </c>
      <c r="Q52" s="1" t="s">
        <v>209</v>
      </c>
      <c r="R52" s="4">
        <v>6.2530000000000001</v>
      </c>
      <c r="S52" s="3">
        <v>1</v>
      </c>
      <c r="U52" t="s">
        <v>204</v>
      </c>
    </row>
    <row r="53" spans="1:21" x14ac:dyDescent="0.3">
      <c r="A53" s="1" t="s">
        <v>58</v>
      </c>
      <c r="B53" s="1" t="s">
        <v>215</v>
      </c>
      <c r="C53" s="1" t="s">
        <v>215</v>
      </c>
      <c r="D53" s="1" t="s">
        <v>215</v>
      </c>
      <c r="E53">
        <v>2019</v>
      </c>
      <c r="F53" s="1" t="s">
        <v>212</v>
      </c>
      <c r="G53" s="1" t="s">
        <v>202</v>
      </c>
      <c r="H53" s="1" t="s">
        <v>223</v>
      </c>
      <c r="I53" s="3" t="s">
        <v>1</v>
      </c>
      <c r="J53" s="1" t="s">
        <v>1</v>
      </c>
      <c r="K53" s="1" t="s">
        <v>220</v>
      </c>
      <c r="L53" s="1" t="s">
        <v>225</v>
      </c>
      <c r="M53" s="1" t="s">
        <v>208</v>
      </c>
      <c r="N53">
        <v>0</v>
      </c>
      <c r="O53">
        <v>2992</v>
      </c>
      <c r="P53">
        <v>1000</v>
      </c>
      <c r="Q53" s="1" t="s">
        <v>209</v>
      </c>
      <c r="R53" s="4">
        <v>1.585</v>
      </c>
      <c r="S53" s="3">
        <v>1</v>
      </c>
      <c r="U53" t="s">
        <v>204</v>
      </c>
    </row>
    <row r="54" spans="1:21" x14ac:dyDescent="0.3">
      <c r="A54" s="1" t="s">
        <v>58</v>
      </c>
      <c r="B54" s="1" t="s">
        <v>215</v>
      </c>
      <c r="C54" s="1" t="s">
        <v>215</v>
      </c>
      <c r="D54" s="1" t="s">
        <v>215</v>
      </c>
      <c r="E54">
        <v>2019</v>
      </c>
      <c r="F54" s="1" t="s">
        <v>212</v>
      </c>
      <c r="G54" s="1" t="s">
        <v>202</v>
      </c>
      <c r="H54" s="1" t="s">
        <v>223</v>
      </c>
      <c r="I54" s="3" t="s">
        <v>1</v>
      </c>
      <c r="J54" s="1" t="s">
        <v>1</v>
      </c>
      <c r="K54" s="1" t="s">
        <v>220</v>
      </c>
      <c r="L54" s="1" t="s">
        <v>225</v>
      </c>
      <c r="M54" s="1" t="s">
        <v>208</v>
      </c>
      <c r="N54">
        <v>2993</v>
      </c>
      <c r="O54">
        <v>4489</v>
      </c>
      <c r="P54">
        <v>1000</v>
      </c>
      <c r="Q54" s="1" t="s">
        <v>209</v>
      </c>
      <c r="R54" s="4">
        <v>2.7719999999999998</v>
      </c>
      <c r="S54" s="3">
        <v>1</v>
      </c>
      <c r="U54" t="s">
        <v>204</v>
      </c>
    </row>
    <row r="55" spans="1:21" x14ac:dyDescent="0.3">
      <c r="A55" s="1" t="s">
        <v>58</v>
      </c>
      <c r="B55" s="1" t="s">
        <v>215</v>
      </c>
      <c r="C55" s="1" t="s">
        <v>215</v>
      </c>
      <c r="D55" s="1" t="s">
        <v>215</v>
      </c>
      <c r="E55">
        <v>2019</v>
      </c>
      <c r="F55" s="1" t="s">
        <v>212</v>
      </c>
      <c r="G55" s="1" t="s">
        <v>202</v>
      </c>
      <c r="H55" s="1" t="s">
        <v>223</v>
      </c>
      <c r="I55" s="3" t="s">
        <v>1</v>
      </c>
      <c r="J55" s="1" t="s">
        <v>1</v>
      </c>
      <c r="K55" s="1" t="s">
        <v>220</v>
      </c>
      <c r="L55" s="1" t="s">
        <v>225</v>
      </c>
      <c r="M55" s="1" t="s">
        <v>208</v>
      </c>
      <c r="N55">
        <v>4490</v>
      </c>
      <c r="O55">
        <v>5985</v>
      </c>
      <c r="P55">
        <v>1000</v>
      </c>
      <c r="Q55" s="1" t="s">
        <v>209</v>
      </c>
      <c r="R55" s="4">
        <v>3.5630000000000002</v>
      </c>
      <c r="S55" s="3">
        <v>1</v>
      </c>
      <c r="U55" t="s">
        <v>204</v>
      </c>
    </row>
    <row r="56" spans="1:21" x14ac:dyDescent="0.3">
      <c r="A56" s="1" t="s">
        <v>58</v>
      </c>
      <c r="B56" s="1" t="s">
        <v>215</v>
      </c>
      <c r="C56" s="1" t="s">
        <v>215</v>
      </c>
      <c r="D56" s="1" t="s">
        <v>215</v>
      </c>
      <c r="E56">
        <v>2019</v>
      </c>
      <c r="F56" s="1" t="s">
        <v>212</v>
      </c>
      <c r="G56" s="1" t="s">
        <v>202</v>
      </c>
      <c r="H56" s="1" t="s">
        <v>223</v>
      </c>
      <c r="I56" s="3" t="s">
        <v>1</v>
      </c>
      <c r="J56" s="1" t="s">
        <v>1</v>
      </c>
      <c r="K56" s="1" t="s">
        <v>220</v>
      </c>
      <c r="L56" s="1" t="s">
        <v>225</v>
      </c>
      <c r="M56" s="1" t="s">
        <v>208</v>
      </c>
      <c r="N56">
        <v>5986</v>
      </c>
      <c r="O56">
        <v>7481</v>
      </c>
      <c r="P56">
        <v>1000</v>
      </c>
      <c r="Q56" s="1" t="s">
        <v>209</v>
      </c>
      <c r="R56" s="4">
        <v>4.3570000000000002</v>
      </c>
      <c r="S56" s="3">
        <v>1</v>
      </c>
      <c r="U56" t="s">
        <v>204</v>
      </c>
    </row>
    <row r="57" spans="1:21" x14ac:dyDescent="0.3">
      <c r="A57" s="1" t="s">
        <v>58</v>
      </c>
      <c r="B57" s="1" t="s">
        <v>215</v>
      </c>
      <c r="C57" s="1" t="s">
        <v>215</v>
      </c>
      <c r="D57" s="1" t="s">
        <v>215</v>
      </c>
      <c r="E57">
        <v>2019</v>
      </c>
      <c r="F57" s="1" t="s">
        <v>212</v>
      </c>
      <c r="G57" s="1" t="s">
        <v>202</v>
      </c>
      <c r="H57" s="1" t="s">
        <v>223</v>
      </c>
      <c r="I57" s="3" t="s">
        <v>1</v>
      </c>
      <c r="J57" s="1" t="s">
        <v>1</v>
      </c>
      <c r="K57" s="1" t="s">
        <v>220</v>
      </c>
      <c r="L57" s="1" t="s">
        <v>225</v>
      </c>
      <c r="M57" s="1" t="s">
        <v>208</v>
      </c>
      <c r="N57">
        <v>7482</v>
      </c>
      <c r="O57">
        <v>10473</v>
      </c>
      <c r="P57">
        <v>1000</v>
      </c>
      <c r="Q57" s="1" t="s">
        <v>209</v>
      </c>
      <c r="R57" s="4">
        <v>5.15</v>
      </c>
      <c r="S57" s="3">
        <v>1</v>
      </c>
      <c r="U57" t="s">
        <v>204</v>
      </c>
    </row>
    <row r="58" spans="1:21" x14ac:dyDescent="0.3">
      <c r="A58" s="1" t="s">
        <v>58</v>
      </c>
      <c r="B58" s="1" t="s">
        <v>215</v>
      </c>
      <c r="C58" s="1" t="s">
        <v>215</v>
      </c>
      <c r="D58" s="1" t="s">
        <v>215</v>
      </c>
      <c r="E58">
        <v>2019</v>
      </c>
      <c r="F58" s="1" t="s">
        <v>212</v>
      </c>
      <c r="G58" s="1" t="s">
        <v>202</v>
      </c>
      <c r="H58" s="1" t="s">
        <v>223</v>
      </c>
      <c r="I58" s="3" t="s">
        <v>1</v>
      </c>
      <c r="J58" s="1" t="s">
        <v>1</v>
      </c>
      <c r="K58" s="1" t="s">
        <v>220</v>
      </c>
      <c r="L58" s="1" t="s">
        <v>225</v>
      </c>
      <c r="M58" s="1" t="s">
        <v>208</v>
      </c>
      <c r="N58">
        <v>10474</v>
      </c>
      <c r="O58">
        <v>14962</v>
      </c>
      <c r="P58">
        <v>1000</v>
      </c>
      <c r="Q58" s="1" t="s">
        <v>209</v>
      </c>
      <c r="R58" s="4">
        <v>5.9420000000000002</v>
      </c>
      <c r="S58" s="3">
        <v>1</v>
      </c>
      <c r="U58" t="s">
        <v>204</v>
      </c>
    </row>
    <row r="59" spans="1:21" x14ac:dyDescent="0.3">
      <c r="A59" s="1" t="s">
        <v>58</v>
      </c>
      <c r="B59" s="1" t="s">
        <v>215</v>
      </c>
      <c r="C59" s="1" t="s">
        <v>215</v>
      </c>
      <c r="D59" s="1" t="s">
        <v>215</v>
      </c>
      <c r="E59">
        <v>2019</v>
      </c>
      <c r="F59" s="1" t="s">
        <v>212</v>
      </c>
      <c r="G59" s="1" t="s">
        <v>202</v>
      </c>
      <c r="H59" s="1" t="s">
        <v>223</v>
      </c>
      <c r="I59" s="3" t="s">
        <v>1</v>
      </c>
      <c r="J59" s="1" t="s">
        <v>1</v>
      </c>
      <c r="K59" s="1" t="s">
        <v>220</v>
      </c>
      <c r="L59" s="1" t="s">
        <v>225</v>
      </c>
      <c r="M59" s="1" t="s">
        <v>208</v>
      </c>
      <c r="N59">
        <v>14963</v>
      </c>
      <c r="O59">
        <v>20199</v>
      </c>
      <c r="P59">
        <v>1000</v>
      </c>
      <c r="Q59" s="1" t="s">
        <v>209</v>
      </c>
      <c r="R59" s="4">
        <v>7.1289999999999996</v>
      </c>
      <c r="S59" s="3">
        <v>1</v>
      </c>
      <c r="U59" t="s">
        <v>204</v>
      </c>
    </row>
    <row r="60" spans="1:21" x14ac:dyDescent="0.3">
      <c r="A60" s="1" t="s">
        <v>58</v>
      </c>
      <c r="B60" s="1" t="s">
        <v>215</v>
      </c>
      <c r="C60" s="1" t="s">
        <v>215</v>
      </c>
      <c r="D60" s="1" t="s">
        <v>215</v>
      </c>
      <c r="E60">
        <v>2019</v>
      </c>
      <c r="F60" s="1" t="s">
        <v>212</v>
      </c>
      <c r="G60" s="1" t="s">
        <v>202</v>
      </c>
      <c r="H60" s="1" t="s">
        <v>223</v>
      </c>
      <c r="I60" s="3" t="s">
        <v>1</v>
      </c>
      <c r="J60" s="1" t="s">
        <v>1</v>
      </c>
      <c r="K60" s="1" t="s">
        <v>220</v>
      </c>
      <c r="L60" s="1" t="s">
        <v>225</v>
      </c>
      <c r="M60" s="1" t="s">
        <v>208</v>
      </c>
      <c r="N60">
        <v>20200</v>
      </c>
      <c r="O60">
        <v>1000000000</v>
      </c>
      <c r="P60">
        <v>1000</v>
      </c>
      <c r="Q60" s="1" t="s">
        <v>209</v>
      </c>
      <c r="R60" s="4">
        <v>10.295999999999999</v>
      </c>
      <c r="S60" s="3">
        <v>1</v>
      </c>
      <c r="U60" t="s">
        <v>204</v>
      </c>
    </row>
    <row r="61" spans="1:21" x14ac:dyDescent="0.3">
      <c r="A61" s="1" t="s">
        <v>58</v>
      </c>
      <c r="B61" s="1" t="s">
        <v>215</v>
      </c>
      <c r="C61" s="1" t="s">
        <v>215</v>
      </c>
      <c r="D61" s="1" t="s">
        <v>215</v>
      </c>
      <c r="E61">
        <v>2019</v>
      </c>
      <c r="F61" s="1" t="s">
        <v>212</v>
      </c>
      <c r="G61" s="1" t="s">
        <v>202</v>
      </c>
      <c r="H61" s="1" t="s">
        <v>224</v>
      </c>
      <c r="I61" s="3" t="s">
        <v>1</v>
      </c>
      <c r="J61" s="1" t="s">
        <v>1</v>
      </c>
      <c r="K61" s="1" t="s">
        <v>220</v>
      </c>
      <c r="L61" s="1" t="s">
        <v>225</v>
      </c>
      <c r="M61" s="1" t="s">
        <v>204</v>
      </c>
      <c r="N61" s="1" t="s">
        <v>1</v>
      </c>
      <c r="O61" s="1" t="s">
        <v>1</v>
      </c>
      <c r="P61" s="1" t="s">
        <v>1</v>
      </c>
      <c r="Q61" s="1" t="s">
        <v>1</v>
      </c>
      <c r="R61" s="4">
        <v>0.21</v>
      </c>
      <c r="S61" s="3">
        <v>1</v>
      </c>
      <c r="U61" t="s">
        <v>204</v>
      </c>
    </row>
    <row r="62" spans="1:21" x14ac:dyDescent="0.3">
      <c r="A62" s="1" t="s">
        <v>58</v>
      </c>
      <c r="B62" s="1" t="s">
        <v>215</v>
      </c>
      <c r="C62" s="1" t="s">
        <v>215</v>
      </c>
      <c r="D62" s="1" t="s">
        <v>215</v>
      </c>
      <c r="E62">
        <v>2018</v>
      </c>
      <c r="F62" s="1" t="s">
        <v>213</v>
      </c>
      <c r="G62" s="1" t="s">
        <v>202</v>
      </c>
      <c r="H62" s="1" t="s">
        <v>206</v>
      </c>
      <c r="I62" s="3" t="s">
        <v>1</v>
      </c>
      <c r="J62" s="1" t="s">
        <v>1</v>
      </c>
      <c r="K62" s="1" t="s">
        <v>220</v>
      </c>
      <c r="L62" s="1" t="s">
        <v>221</v>
      </c>
      <c r="M62" s="1" t="s">
        <v>204</v>
      </c>
      <c r="N62" s="1" t="s">
        <v>1</v>
      </c>
      <c r="O62" s="1" t="s">
        <v>1</v>
      </c>
      <c r="P62" s="1" t="s">
        <v>1</v>
      </c>
      <c r="Q62" s="1" t="s">
        <v>1</v>
      </c>
      <c r="R62" s="4">
        <v>14.53</v>
      </c>
      <c r="S62" s="3">
        <v>1</v>
      </c>
      <c r="U62" t="s">
        <v>204</v>
      </c>
    </row>
    <row r="63" spans="1:21" x14ac:dyDescent="0.3">
      <c r="A63" s="1" t="s">
        <v>58</v>
      </c>
      <c r="B63" s="1" t="s">
        <v>215</v>
      </c>
      <c r="C63" s="1" t="s">
        <v>215</v>
      </c>
      <c r="D63" s="1" t="s">
        <v>215</v>
      </c>
      <c r="E63">
        <v>2018</v>
      </c>
      <c r="F63" s="1" t="s">
        <v>213</v>
      </c>
      <c r="G63" s="1" t="s">
        <v>202</v>
      </c>
      <c r="H63" s="1" t="s">
        <v>231</v>
      </c>
      <c r="I63" s="3" t="s">
        <v>1</v>
      </c>
      <c r="J63" s="1" t="s">
        <v>1</v>
      </c>
      <c r="K63" s="1" t="s">
        <v>220</v>
      </c>
      <c r="L63" s="1" t="s">
        <v>221</v>
      </c>
      <c r="M63" s="1" t="s">
        <v>208</v>
      </c>
      <c r="N63" s="1">
        <v>0</v>
      </c>
      <c r="O63" s="1">
        <v>1496</v>
      </c>
      <c r="P63" s="1">
        <v>1000</v>
      </c>
      <c r="Q63" s="1" t="s">
        <v>209</v>
      </c>
      <c r="R63" s="4">
        <v>0</v>
      </c>
      <c r="S63" s="3">
        <v>1</v>
      </c>
      <c r="U63" t="s">
        <v>204</v>
      </c>
    </row>
    <row r="64" spans="1:21" x14ac:dyDescent="0.3">
      <c r="A64" s="1" t="s">
        <v>58</v>
      </c>
      <c r="B64" s="1" t="s">
        <v>215</v>
      </c>
      <c r="C64" s="1" t="s">
        <v>215</v>
      </c>
      <c r="D64" s="1" t="s">
        <v>215</v>
      </c>
      <c r="E64">
        <v>2018</v>
      </c>
      <c r="F64" s="1" t="s">
        <v>213</v>
      </c>
      <c r="G64" s="1" t="s">
        <v>202</v>
      </c>
      <c r="H64" s="1" t="s">
        <v>231</v>
      </c>
      <c r="I64" s="3" t="s">
        <v>1</v>
      </c>
      <c r="J64" s="1" t="s">
        <v>1</v>
      </c>
      <c r="K64" s="1" t="s">
        <v>220</v>
      </c>
      <c r="L64" s="1" t="s">
        <v>221</v>
      </c>
      <c r="M64" s="1" t="s">
        <v>208</v>
      </c>
      <c r="N64" s="1">
        <v>1497</v>
      </c>
      <c r="O64">
        <v>1000000000</v>
      </c>
      <c r="P64">
        <v>1000</v>
      </c>
      <c r="Q64" s="1" t="s">
        <v>209</v>
      </c>
      <c r="R64" s="4">
        <v>4.1589999999999998</v>
      </c>
      <c r="S64" s="3">
        <v>1</v>
      </c>
      <c r="U64" t="s">
        <v>204</v>
      </c>
    </row>
    <row r="65" spans="1:21" x14ac:dyDescent="0.3">
      <c r="A65" s="1" t="s">
        <v>58</v>
      </c>
      <c r="B65" s="1" t="s">
        <v>215</v>
      </c>
      <c r="C65" s="1" t="s">
        <v>215</v>
      </c>
      <c r="D65" s="1" t="s">
        <v>215</v>
      </c>
      <c r="E65">
        <v>2018</v>
      </c>
      <c r="F65" s="1" t="s">
        <v>213</v>
      </c>
      <c r="G65" s="1" t="s">
        <v>202</v>
      </c>
      <c r="H65" s="1" t="s">
        <v>206</v>
      </c>
      <c r="I65" s="3" t="s">
        <v>1</v>
      </c>
      <c r="J65" s="1" t="s">
        <v>1</v>
      </c>
      <c r="K65" s="1" t="s">
        <v>220</v>
      </c>
      <c r="L65" s="1" t="s">
        <v>225</v>
      </c>
      <c r="M65" s="1" t="s">
        <v>204</v>
      </c>
      <c r="N65" s="1" t="s">
        <v>1</v>
      </c>
      <c r="O65" s="1" t="s">
        <v>1</v>
      </c>
      <c r="P65" s="1" t="s">
        <v>1</v>
      </c>
      <c r="Q65" s="1" t="s">
        <v>1</v>
      </c>
      <c r="R65" s="4">
        <v>17.43</v>
      </c>
      <c r="S65" s="3">
        <v>1</v>
      </c>
      <c r="U65" t="s">
        <v>204</v>
      </c>
    </row>
    <row r="66" spans="1:21" x14ac:dyDescent="0.3">
      <c r="A66" s="1" t="s">
        <v>58</v>
      </c>
      <c r="B66" s="1" t="s">
        <v>215</v>
      </c>
      <c r="C66" s="1" t="s">
        <v>215</v>
      </c>
      <c r="D66" s="1" t="s">
        <v>215</v>
      </c>
      <c r="E66">
        <v>2018</v>
      </c>
      <c r="F66" s="1" t="s">
        <v>213</v>
      </c>
      <c r="G66" s="1" t="s">
        <v>202</v>
      </c>
      <c r="H66" s="1" t="s">
        <v>231</v>
      </c>
      <c r="I66" s="3" t="s">
        <v>1</v>
      </c>
      <c r="J66" s="1" t="s">
        <v>1</v>
      </c>
      <c r="K66" s="1" t="s">
        <v>220</v>
      </c>
      <c r="L66" s="1" t="s">
        <v>225</v>
      </c>
      <c r="M66" s="1" t="s">
        <v>208</v>
      </c>
      <c r="N66" s="1">
        <v>0</v>
      </c>
      <c r="O66" s="1">
        <v>1496</v>
      </c>
      <c r="P66" s="1">
        <v>1000</v>
      </c>
      <c r="Q66" s="1" t="s">
        <v>209</v>
      </c>
      <c r="R66" s="4">
        <v>0</v>
      </c>
      <c r="S66" s="3">
        <v>1</v>
      </c>
      <c r="U66" t="s">
        <v>204</v>
      </c>
    </row>
    <row r="67" spans="1:21" x14ac:dyDescent="0.3">
      <c r="A67" s="1" t="s">
        <v>58</v>
      </c>
      <c r="B67" s="1" t="s">
        <v>215</v>
      </c>
      <c r="C67" s="1" t="s">
        <v>215</v>
      </c>
      <c r="D67" s="1" t="s">
        <v>215</v>
      </c>
      <c r="E67">
        <v>2018</v>
      </c>
      <c r="F67" s="1" t="s">
        <v>213</v>
      </c>
      <c r="G67" s="1" t="s">
        <v>202</v>
      </c>
      <c r="H67" s="1" t="s">
        <v>231</v>
      </c>
      <c r="I67" s="3" t="s">
        <v>1</v>
      </c>
      <c r="J67" s="1" t="s">
        <v>1</v>
      </c>
      <c r="K67" s="1" t="s">
        <v>220</v>
      </c>
      <c r="L67" s="1" t="s">
        <v>225</v>
      </c>
      <c r="M67" s="1" t="s">
        <v>208</v>
      </c>
      <c r="N67" s="1">
        <v>1497</v>
      </c>
      <c r="O67">
        <v>1000000000</v>
      </c>
      <c r="P67">
        <v>1000</v>
      </c>
      <c r="Q67" s="1" t="s">
        <v>209</v>
      </c>
      <c r="R67" s="4">
        <v>4.992</v>
      </c>
      <c r="S67" s="3">
        <v>1</v>
      </c>
      <c r="U67" t="s">
        <v>204</v>
      </c>
    </row>
    <row r="68" spans="1:21" x14ac:dyDescent="0.3">
      <c r="A68" s="1" t="s">
        <v>58</v>
      </c>
      <c r="B68" s="1" t="s">
        <v>215</v>
      </c>
      <c r="C68" s="1" t="s">
        <v>215</v>
      </c>
      <c r="D68" s="1" t="s">
        <v>215</v>
      </c>
      <c r="E68">
        <v>2020</v>
      </c>
      <c r="F68" s="1" t="s">
        <v>217</v>
      </c>
      <c r="G68" s="1" t="s">
        <v>202</v>
      </c>
      <c r="H68" s="1" t="s">
        <v>207</v>
      </c>
      <c r="I68" s="3" t="s">
        <v>1</v>
      </c>
      <c r="J68" s="1" t="s">
        <v>1</v>
      </c>
      <c r="K68" s="1" t="s">
        <v>220</v>
      </c>
      <c r="L68" s="1" t="s">
        <v>221</v>
      </c>
      <c r="M68" s="1" t="s">
        <v>205</v>
      </c>
      <c r="N68" s="1">
        <v>0</v>
      </c>
      <c r="O68" s="1">
        <v>2750</v>
      </c>
      <c r="P68" s="1" t="s">
        <v>1</v>
      </c>
      <c r="Q68" s="1" t="s">
        <v>540</v>
      </c>
      <c r="R68" s="4">
        <v>3.75</v>
      </c>
      <c r="S68" s="3">
        <v>1</v>
      </c>
      <c r="U68" t="s">
        <v>204</v>
      </c>
    </row>
    <row r="69" spans="1:21" x14ac:dyDescent="0.3">
      <c r="A69" s="1" t="s">
        <v>58</v>
      </c>
      <c r="B69" s="1" t="s">
        <v>215</v>
      </c>
      <c r="C69" s="1" t="s">
        <v>215</v>
      </c>
      <c r="D69" s="1" t="s">
        <v>215</v>
      </c>
      <c r="E69">
        <v>2020</v>
      </c>
      <c r="F69" s="1" t="s">
        <v>217</v>
      </c>
      <c r="G69" s="1" t="s">
        <v>202</v>
      </c>
      <c r="H69" s="1" t="s">
        <v>207</v>
      </c>
      <c r="I69" s="3" t="s">
        <v>1</v>
      </c>
      <c r="J69" s="1" t="s">
        <v>1</v>
      </c>
      <c r="K69" s="1" t="s">
        <v>220</v>
      </c>
      <c r="L69" s="1" t="s">
        <v>221</v>
      </c>
      <c r="M69" s="1" t="s">
        <v>205</v>
      </c>
      <c r="N69" s="1">
        <v>2751</v>
      </c>
      <c r="O69" s="1">
        <v>4420</v>
      </c>
      <c r="P69" s="1" t="s">
        <v>1</v>
      </c>
      <c r="Q69" s="1" t="s">
        <v>540</v>
      </c>
      <c r="R69" s="4">
        <v>4.9400000000000004</v>
      </c>
      <c r="S69" s="3">
        <v>1</v>
      </c>
      <c r="U69" t="s">
        <v>204</v>
      </c>
    </row>
    <row r="70" spans="1:21" x14ac:dyDescent="0.3">
      <c r="A70" s="1" t="s">
        <v>58</v>
      </c>
      <c r="B70" s="1" t="s">
        <v>215</v>
      </c>
      <c r="C70" s="1" t="s">
        <v>215</v>
      </c>
      <c r="D70" s="1" t="s">
        <v>215</v>
      </c>
      <c r="E70">
        <v>2020</v>
      </c>
      <c r="F70" s="1" t="s">
        <v>217</v>
      </c>
      <c r="G70" s="1" t="s">
        <v>202</v>
      </c>
      <c r="H70" s="1" t="s">
        <v>207</v>
      </c>
      <c r="I70" s="3" t="s">
        <v>1</v>
      </c>
      <c r="J70" s="1" t="s">
        <v>1</v>
      </c>
      <c r="K70" s="1" t="s">
        <v>220</v>
      </c>
      <c r="L70" s="1" t="s">
        <v>221</v>
      </c>
      <c r="M70" s="1" t="s">
        <v>205</v>
      </c>
      <c r="N70" s="1">
        <v>4420</v>
      </c>
      <c r="O70">
        <v>1000000000</v>
      </c>
      <c r="P70" s="1" t="s">
        <v>1</v>
      </c>
      <c r="Q70" s="1" t="s">
        <v>540</v>
      </c>
      <c r="R70" s="4">
        <v>10.45</v>
      </c>
      <c r="S70" s="3">
        <v>1</v>
      </c>
      <c r="U70" t="s">
        <v>204</v>
      </c>
    </row>
    <row r="71" spans="1:21" x14ac:dyDescent="0.3">
      <c r="A71" s="1" t="s">
        <v>120</v>
      </c>
      <c r="B71" s="1" t="s">
        <v>226</v>
      </c>
      <c r="C71" s="1" t="s">
        <v>226</v>
      </c>
      <c r="D71" s="1" t="s">
        <v>226</v>
      </c>
      <c r="E71">
        <v>2019</v>
      </c>
      <c r="F71" s="1" t="s">
        <v>212</v>
      </c>
      <c r="G71" s="1" t="s">
        <v>202</v>
      </c>
      <c r="H71" s="1" t="s">
        <v>206</v>
      </c>
      <c r="I71" s="3">
        <v>0.625</v>
      </c>
      <c r="J71" s="1" t="s">
        <v>203</v>
      </c>
      <c r="K71" s="1" t="s">
        <v>1</v>
      </c>
      <c r="L71" s="1" t="s">
        <v>1</v>
      </c>
      <c r="M71" s="1" t="s">
        <v>204</v>
      </c>
      <c r="N71" s="1" t="s">
        <v>1</v>
      </c>
      <c r="O71" s="1" t="s">
        <v>1</v>
      </c>
      <c r="P71" s="1" t="s">
        <v>1</v>
      </c>
      <c r="Q71" s="1" t="s">
        <v>1</v>
      </c>
      <c r="R71" s="4">
        <v>5.33</v>
      </c>
      <c r="S71" s="3">
        <v>1</v>
      </c>
      <c r="U71" t="s">
        <v>204</v>
      </c>
    </row>
    <row r="72" spans="1:21" x14ac:dyDescent="0.3">
      <c r="A72" s="1" t="s">
        <v>120</v>
      </c>
      <c r="B72" s="1" t="s">
        <v>226</v>
      </c>
      <c r="C72" s="1" t="s">
        <v>226</v>
      </c>
      <c r="D72" s="1" t="s">
        <v>226</v>
      </c>
      <c r="E72">
        <v>2019</v>
      </c>
      <c r="F72" s="1" t="s">
        <v>212</v>
      </c>
      <c r="G72" s="1" t="s">
        <v>202</v>
      </c>
      <c r="H72" s="1" t="s">
        <v>219</v>
      </c>
      <c r="I72" s="3" t="s">
        <v>1</v>
      </c>
      <c r="J72" s="1" t="s">
        <v>1</v>
      </c>
      <c r="K72" s="1" t="s">
        <v>1</v>
      </c>
      <c r="L72" s="1" t="s">
        <v>1</v>
      </c>
      <c r="M72" s="1" t="s">
        <v>208</v>
      </c>
      <c r="N72">
        <v>0</v>
      </c>
      <c r="O72">
        <v>4000</v>
      </c>
      <c r="P72">
        <v>1000</v>
      </c>
      <c r="Q72" s="1" t="s">
        <v>209</v>
      </c>
      <c r="R72" s="4">
        <v>1.86</v>
      </c>
      <c r="S72" s="3">
        <v>1</v>
      </c>
      <c r="U72" t="s">
        <v>204</v>
      </c>
    </row>
    <row r="73" spans="1:21" x14ac:dyDescent="0.3">
      <c r="A73" s="1" t="s">
        <v>120</v>
      </c>
      <c r="B73" s="1" t="s">
        <v>226</v>
      </c>
      <c r="C73" s="1" t="s">
        <v>226</v>
      </c>
      <c r="D73" s="1" t="s">
        <v>226</v>
      </c>
      <c r="E73">
        <v>2019</v>
      </c>
      <c r="F73" s="1" t="s">
        <v>212</v>
      </c>
      <c r="G73" s="1" t="s">
        <v>202</v>
      </c>
      <c r="H73" s="1" t="s">
        <v>219</v>
      </c>
      <c r="I73" s="3" t="s">
        <v>1</v>
      </c>
      <c r="J73" s="1" t="s">
        <v>1</v>
      </c>
      <c r="K73" s="1" t="s">
        <v>1</v>
      </c>
      <c r="L73" s="1" t="s">
        <v>1</v>
      </c>
      <c r="M73" s="1" t="s">
        <v>208</v>
      </c>
      <c r="N73">
        <v>4001</v>
      </c>
      <c r="O73">
        <v>10000</v>
      </c>
      <c r="P73">
        <v>1000</v>
      </c>
      <c r="Q73" s="1" t="s">
        <v>209</v>
      </c>
      <c r="R73" s="4">
        <v>4</v>
      </c>
      <c r="S73" s="3">
        <v>1</v>
      </c>
      <c r="U73" t="s">
        <v>204</v>
      </c>
    </row>
    <row r="74" spans="1:21" x14ac:dyDescent="0.3">
      <c r="A74" s="1" t="s">
        <v>120</v>
      </c>
      <c r="B74" s="1" t="s">
        <v>226</v>
      </c>
      <c r="C74" s="1" t="s">
        <v>226</v>
      </c>
      <c r="D74" s="1" t="s">
        <v>226</v>
      </c>
      <c r="E74">
        <v>2019</v>
      </c>
      <c r="F74" s="1" t="s">
        <v>212</v>
      </c>
      <c r="G74" s="1" t="s">
        <v>202</v>
      </c>
      <c r="H74" s="1" t="s">
        <v>219</v>
      </c>
      <c r="I74" s="3" t="s">
        <v>1</v>
      </c>
      <c r="J74" s="1" t="s">
        <v>1</v>
      </c>
      <c r="K74" s="1" t="s">
        <v>1</v>
      </c>
      <c r="L74" s="1" t="s">
        <v>1</v>
      </c>
      <c r="M74" s="1" t="s">
        <v>208</v>
      </c>
      <c r="N74">
        <v>10001</v>
      </c>
      <c r="O74">
        <v>20000</v>
      </c>
      <c r="P74">
        <v>1000</v>
      </c>
      <c r="Q74" s="1" t="s">
        <v>209</v>
      </c>
      <c r="R74" s="4">
        <v>6.5</v>
      </c>
      <c r="S74" s="3">
        <v>1</v>
      </c>
      <c r="U74" t="s">
        <v>204</v>
      </c>
    </row>
    <row r="75" spans="1:21" x14ac:dyDescent="0.3">
      <c r="A75" s="1" t="s">
        <v>120</v>
      </c>
      <c r="B75" s="1" t="s">
        <v>226</v>
      </c>
      <c r="C75" s="1" t="s">
        <v>226</v>
      </c>
      <c r="D75" s="1" t="s">
        <v>226</v>
      </c>
      <c r="E75">
        <v>2019</v>
      </c>
      <c r="F75" s="1" t="s">
        <v>212</v>
      </c>
      <c r="G75" s="1" t="s">
        <v>202</v>
      </c>
      <c r="H75" s="1" t="s">
        <v>219</v>
      </c>
      <c r="I75" s="3" t="s">
        <v>1</v>
      </c>
      <c r="J75" s="1" t="s">
        <v>1</v>
      </c>
      <c r="K75" s="1" t="s">
        <v>1</v>
      </c>
      <c r="L75" s="1" t="s">
        <v>1</v>
      </c>
      <c r="M75" s="1" t="s">
        <v>208</v>
      </c>
      <c r="N75">
        <v>20001</v>
      </c>
      <c r="O75">
        <v>30000</v>
      </c>
      <c r="P75">
        <v>1000</v>
      </c>
      <c r="Q75" s="1" t="s">
        <v>209</v>
      </c>
      <c r="R75" s="4">
        <v>9.3000000000000007</v>
      </c>
      <c r="S75" s="3">
        <v>1</v>
      </c>
      <c r="U75" t="s">
        <v>204</v>
      </c>
    </row>
    <row r="76" spans="1:21" x14ac:dyDescent="0.3">
      <c r="A76" s="1" t="s">
        <v>120</v>
      </c>
      <c r="B76" s="1" t="s">
        <v>226</v>
      </c>
      <c r="C76" s="1" t="s">
        <v>226</v>
      </c>
      <c r="D76" s="1" t="s">
        <v>226</v>
      </c>
      <c r="E76">
        <v>2019</v>
      </c>
      <c r="F76" s="1" t="s">
        <v>212</v>
      </c>
      <c r="G76" s="1" t="s">
        <v>202</v>
      </c>
      <c r="H76" s="1" t="s">
        <v>219</v>
      </c>
      <c r="I76" s="3" t="s">
        <v>1</v>
      </c>
      <c r="J76" s="1" t="s">
        <v>1</v>
      </c>
      <c r="K76" s="1" t="s">
        <v>1</v>
      </c>
      <c r="L76" s="1" t="s">
        <v>1</v>
      </c>
      <c r="M76" s="1" t="s">
        <v>208</v>
      </c>
      <c r="N76">
        <v>30001</v>
      </c>
      <c r="O76">
        <v>1000000000</v>
      </c>
      <c r="P76">
        <v>1000</v>
      </c>
      <c r="Q76" s="1" t="s">
        <v>209</v>
      </c>
      <c r="R76" s="4">
        <v>10.7</v>
      </c>
      <c r="S76" s="3">
        <v>1</v>
      </c>
      <c r="U76" t="s">
        <v>204</v>
      </c>
    </row>
    <row r="77" spans="1:21" x14ac:dyDescent="0.3">
      <c r="A77" s="1" t="s">
        <v>120</v>
      </c>
      <c r="B77" s="1" t="s">
        <v>226</v>
      </c>
      <c r="C77" s="1" t="s">
        <v>226</v>
      </c>
      <c r="D77" s="1" t="s">
        <v>226</v>
      </c>
      <c r="E77">
        <v>2020</v>
      </c>
      <c r="F77" s="1" t="s">
        <v>212</v>
      </c>
      <c r="G77" s="1" t="s">
        <v>202</v>
      </c>
      <c r="H77" s="1" t="s">
        <v>206</v>
      </c>
      <c r="I77" s="3">
        <v>0.625</v>
      </c>
      <c r="J77" s="1" t="s">
        <v>203</v>
      </c>
      <c r="K77" s="1" t="s">
        <v>1</v>
      </c>
      <c r="L77" s="1" t="s">
        <v>1</v>
      </c>
      <c r="M77" s="1" t="s">
        <v>204</v>
      </c>
      <c r="N77" s="1" t="s">
        <v>1</v>
      </c>
      <c r="O77" s="1" t="s">
        <v>1</v>
      </c>
      <c r="P77" s="1" t="s">
        <v>1</v>
      </c>
      <c r="Q77" s="1" t="s">
        <v>1</v>
      </c>
      <c r="R77" s="4">
        <v>0.53800000000000003</v>
      </c>
      <c r="S77" s="3">
        <v>1</v>
      </c>
      <c r="U77" t="s">
        <v>204</v>
      </c>
    </row>
    <row r="78" spans="1:21" x14ac:dyDescent="0.3">
      <c r="A78" s="1" t="s">
        <v>120</v>
      </c>
      <c r="B78" s="1" t="s">
        <v>226</v>
      </c>
      <c r="C78" s="1" t="s">
        <v>226</v>
      </c>
      <c r="D78" s="1" t="s">
        <v>226</v>
      </c>
      <c r="E78">
        <v>2020</v>
      </c>
      <c r="F78" s="1" t="s">
        <v>212</v>
      </c>
      <c r="G78" s="1" t="s">
        <v>202</v>
      </c>
      <c r="H78" s="1" t="s">
        <v>219</v>
      </c>
      <c r="I78" s="3" t="s">
        <v>1</v>
      </c>
      <c r="J78" s="1" t="s">
        <v>1</v>
      </c>
      <c r="K78" s="1" t="s">
        <v>1</v>
      </c>
      <c r="L78" s="1" t="s">
        <v>1</v>
      </c>
      <c r="M78" s="1" t="s">
        <v>208</v>
      </c>
      <c r="N78">
        <v>0</v>
      </c>
      <c r="O78">
        <v>4000</v>
      </c>
      <c r="P78">
        <v>1000</v>
      </c>
      <c r="Q78" s="1" t="s">
        <v>209</v>
      </c>
      <c r="R78" s="4">
        <v>1.88</v>
      </c>
      <c r="S78" s="3">
        <v>1</v>
      </c>
      <c r="U78" t="s">
        <v>204</v>
      </c>
    </row>
    <row r="79" spans="1:21" x14ac:dyDescent="0.3">
      <c r="A79" s="1" t="s">
        <v>120</v>
      </c>
      <c r="B79" s="1" t="s">
        <v>226</v>
      </c>
      <c r="C79" s="1" t="s">
        <v>226</v>
      </c>
      <c r="D79" s="1" t="s">
        <v>226</v>
      </c>
      <c r="E79">
        <v>2020</v>
      </c>
      <c r="F79" s="1" t="s">
        <v>212</v>
      </c>
      <c r="G79" s="1" t="s">
        <v>202</v>
      </c>
      <c r="H79" s="1" t="s">
        <v>219</v>
      </c>
      <c r="I79" s="3" t="s">
        <v>1</v>
      </c>
      <c r="J79" s="1" t="s">
        <v>1</v>
      </c>
      <c r="K79" s="1" t="s">
        <v>1</v>
      </c>
      <c r="L79" s="1" t="s">
        <v>1</v>
      </c>
      <c r="M79" s="1" t="s">
        <v>208</v>
      </c>
      <c r="N79">
        <v>4001</v>
      </c>
      <c r="O79">
        <v>10000</v>
      </c>
      <c r="P79">
        <v>1000</v>
      </c>
      <c r="Q79" s="1" t="s">
        <v>209</v>
      </c>
      <c r="R79" s="4">
        <v>4.05</v>
      </c>
      <c r="S79" s="3">
        <v>1</v>
      </c>
      <c r="U79" t="s">
        <v>204</v>
      </c>
    </row>
    <row r="80" spans="1:21" x14ac:dyDescent="0.3">
      <c r="A80" s="1" t="s">
        <v>120</v>
      </c>
      <c r="B80" s="1" t="s">
        <v>226</v>
      </c>
      <c r="C80" s="1" t="s">
        <v>226</v>
      </c>
      <c r="D80" s="1" t="s">
        <v>226</v>
      </c>
      <c r="E80">
        <v>2020</v>
      </c>
      <c r="F80" s="1" t="s">
        <v>212</v>
      </c>
      <c r="G80" s="1" t="s">
        <v>202</v>
      </c>
      <c r="H80" s="1" t="s">
        <v>219</v>
      </c>
      <c r="I80" s="3" t="s">
        <v>1</v>
      </c>
      <c r="J80" s="1" t="s">
        <v>1</v>
      </c>
      <c r="K80" s="1" t="s">
        <v>1</v>
      </c>
      <c r="L80" s="1" t="s">
        <v>1</v>
      </c>
      <c r="M80" s="1" t="s">
        <v>208</v>
      </c>
      <c r="N80">
        <v>10001</v>
      </c>
      <c r="O80">
        <v>20000</v>
      </c>
      <c r="P80">
        <v>1000</v>
      </c>
      <c r="Q80" s="1" t="s">
        <v>209</v>
      </c>
      <c r="R80" s="4">
        <v>6.59</v>
      </c>
      <c r="S80" s="3">
        <v>1</v>
      </c>
      <c r="U80" t="s">
        <v>204</v>
      </c>
    </row>
    <row r="81" spans="1:21" x14ac:dyDescent="0.3">
      <c r="A81" s="1" t="s">
        <v>120</v>
      </c>
      <c r="B81" s="1" t="s">
        <v>226</v>
      </c>
      <c r="C81" s="1" t="s">
        <v>226</v>
      </c>
      <c r="D81" s="1" t="s">
        <v>226</v>
      </c>
      <c r="E81">
        <v>2020</v>
      </c>
      <c r="F81" s="1" t="s">
        <v>212</v>
      </c>
      <c r="G81" s="1" t="s">
        <v>202</v>
      </c>
      <c r="H81" s="1" t="s">
        <v>219</v>
      </c>
      <c r="I81" s="3" t="s">
        <v>1</v>
      </c>
      <c r="J81" s="1" t="s">
        <v>1</v>
      </c>
      <c r="K81" s="1" t="s">
        <v>1</v>
      </c>
      <c r="L81" s="1" t="s">
        <v>1</v>
      </c>
      <c r="M81" s="1" t="s">
        <v>208</v>
      </c>
      <c r="N81">
        <v>20001</v>
      </c>
      <c r="O81">
        <v>30000</v>
      </c>
      <c r="P81">
        <v>1000</v>
      </c>
      <c r="Q81" s="1" t="s">
        <v>209</v>
      </c>
      <c r="R81" s="4">
        <v>9.4</v>
      </c>
      <c r="S81" s="3">
        <v>1</v>
      </c>
      <c r="U81" t="s">
        <v>204</v>
      </c>
    </row>
    <row r="82" spans="1:21" x14ac:dyDescent="0.3">
      <c r="A82" s="1" t="s">
        <v>120</v>
      </c>
      <c r="B82" s="1" t="s">
        <v>226</v>
      </c>
      <c r="C82" s="1" t="s">
        <v>226</v>
      </c>
      <c r="D82" s="1" t="s">
        <v>226</v>
      </c>
      <c r="E82">
        <v>2020</v>
      </c>
      <c r="F82" s="1" t="s">
        <v>212</v>
      </c>
      <c r="G82" s="1" t="s">
        <v>202</v>
      </c>
      <c r="H82" s="1" t="s">
        <v>219</v>
      </c>
      <c r="I82" s="3" t="s">
        <v>1</v>
      </c>
      <c r="J82" s="1" t="s">
        <v>1</v>
      </c>
      <c r="K82" s="1" t="s">
        <v>1</v>
      </c>
      <c r="L82" s="1" t="s">
        <v>1</v>
      </c>
      <c r="M82" s="1" t="s">
        <v>208</v>
      </c>
      <c r="N82">
        <v>30001</v>
      </c>
      <c r="O82">
        <v>1000000000</v>
      </c>
      <c r="P82">
        <v>1000</v>
      </c>
      <c r="Q82" s="1" t="s">
        <v>209</v>
      </c>
      <c r="R82" s="4">
        <v>10.86</v>
      </c>
      <c r="S82" s="3">
        <v>1</v>
      </c>
      <c r="U82" t="s">
        <v>204</v>
      </c>
    </row>
    <row r="83" spans="1:21" x14ac:dyDescent="0.3">
      <c r="A83" s="1" t="s">
        <v>120</v>
      </c>
      <c r="B83" s="1" t="s">
        <v>226</v>
      </c>
      <c r="C83" s="1" t="s">
        <v>226</v>
      </c>
      <c r="D83" s="1" t="s">
        <v>226</v>
      </c>
      <c r="E83">
        <v>2020</v>
      </c>
      <c r="F83" s="1" t="s">
        <v>213</v>
      </c>
      <c r="G83" s="1" t="s">
        <v>202</v>
      </c>
      <c r="H83" s="1" t="s">
        <v>206</v>
      </c>
      <c r="I83" s="3">
        <v>0.625</v>
      </c>
      <c r="J83" s="1" t="s">
        <v>203</v>
      </c>
      <c r="K83" s="1" t="s">
        <v>1</v>
      </c>
      <c r="L83" s="1" t="s">
        <v>1</v>
      </c>
      <c r="M83" s="1" t="s">
        <v>204</v>
      </c>
      <c r="N83" s="1" t="s">
        <v>1</v>
      </c>
      <c r="O83" s="1" t="s">
        <v>1</v>
      </c>
      <c r="P83" s="1" t="s">
        <v>1</v>
      </c>
      <c r="Q83" s="1" t="s">
        <v>1</v>
      </c>
      <c r="R83" s="4">
        <v>4.83</v>
      </c>
      <c r="S83" s="3">
        <v>1</v>
      </c>
      <c r="U83" t="s">
        <v>204</v>
      </c>
    </row>
    <row r="84" spans="1:21" x14ac:dyDescent="0.3">
      <c r="A84" s="1" t="s">
        <v>120</v>
      </c>
      <c r="B84" s="1" t="s">
        <v>226</v>
      </c>
      <c r="C84" s="1" t="s">
        <v>226</v>
      </c>
      <c r="D84" s="1" t="s">
        <v>226</v>
      </c>
      <c r="E84">
        <v>2020</v>
      </c>
      <c r="F84" s="1" t="s">
        <v>213</v>
      </c>
      <c r="G84" s="1" t="s">
        <v>202</v>
      </c>
      <c r="H84" s="1" t="s">
        <v>231</v>
      </c>
      <c r="I84" s="3" t="s">
        <v>1</v>
      </c>
      <c r="J84" s="1" t="s">
        <v>1</v>
      </c>
      <c r="K84" s="1" t="s">
        <v>1</v>
      </c>
      <c r="L84" s="1" t="s">
        <v>1</v>
      </c>
      <c r="M84" s="1" t="s">
        <v>208</v>
      </c>
      <c r="N84">
        <v>0</v>
      </c>
      <c r="O84">
        <v>1000000000</v>
      </c>
      <c r="P84">
        <v>1000</v>
      </c>
      <c r="Q84" s="1" t="s">
        <v>209</v>
      </c>
      <c r="R84" s="4">
        <v>5.41</v>
      </c>
      <c r="S84" s="3">
        <v>1</v>
      </c>
      <c r="U84" t="s">
        <v>204</v>
      </c>
    </row>
    <row r="85" spans="1:21" x14ac:dyDescent="0.3">
      <c r="A85" s="1" t="s">
        <v>120</v>
      </c>
      <c r="B85" s="1" t="s">
        <v>226</v>
      </c>
      <c r="C85" s="1" t="s">
        <v>226</v>
      </c>
      <c r="D85" s="1" t="s">
        <v>226</v>
      </c>
      <c r="E85">
        <v>2020</v>
      </c>
      <c r="F85" s="1" t="s">
        <v>217</v>
      </c>
      <c r="G85" s="1" t="s">
        <v>202</v>
      </c>
      <c r="H85" s="1" t="s">
        <v>207</v>
      </c>
      <c r="I85" s="3" t="s">
        <v>1</v>
      </c>
      <c r="J85" s="1" t="s">
        <v>1</v>
      </c>
      <c r="K85" s="1" t="s">
        <v>1</v>
      </c>
      <c r="L85" s="1" t="s">
        <v>1</v>
      </c>
      <c r="M85" s="1" t="s">
        <v>205</v>
      </c>
      <c r="N85" s="1">
        <v>0</v>
      </c>
      <c r="O85" s="1">
        <v>2000</v>
      </c>
      <c r="P85" s="1" t="s">
        <v>1</v>
      </c>
      <c r="Q85" s="1" t="s">
        <v>540</v>
      </c>
      <c r="R85" s="4">
        <v>4.25</v>
      </c>
      <c r="S85" s="3">
        <v>1</v>
      </c>
      <c r="U85" t="s">
        <v>204</v>
      </c>
    </row>
    <row r="86" spans="1:21" x14ac:dyDescent="0.3">
      <c r="A86" s="1" t="s">
        <v>120</v>
      </c>
      <c r="B86" s="1" t="s">
        <v>226</v>
      </c>
      <c r="C86" s="1" t="s">
        <v>226</v>
      </c>
      <c r="D86" s="1" t="s">
        <v>226</v>
      </c>
      <c r="E86">
        <v>2020</v>
      </c>
      <c r="F86" s="1" t="s">
        <v>217</v>
      </c>
      <c r="G86" s="1" t="s">
        <v>202</v>
      </c>
      <c r="H86" s="1" t="s">
        <v>207</v>
      </c>
      <c r="I86" s="3" t="s">
        <v>1</v>
      </c>
      <c r="J86" s="1" t="s">
        <v>1</v>
      </c>
      <c r="K86" s="1" t="s">
        <v>1</v>
      </c>
      <c r="L86" s="1" t="s">
        <v>1</v>
      </c>
      <c r="M86" s="1" t="s">
        <v>205</v>
      </c>
      <c r="N86" s="1">
        <v>2001</v>
      </c>
      <c r="O86" s="1">
        <v>3500</v>
      </c>
      <c r="P86" s="1" t="s">
        <v>1</v>
      </c>
      <c r="Q86" s="1" t="s">
        <v>540</v>
      </c>
      <c r="R86" s="4">
        <v>6.76</v>
      </c>
      <c r="S86" s="3">
        <v>1</v>
      </c>
      <c r="U86" t="s">
        <v>204</v>
      </c>
    </row>
    <row r="87" spans="1:21" x14ac:dyDescent="0.3">
      <c r="A87" s="1" t="s">
        <v>120</v>
      </c>
      <c r="B87" s="1" t="s">
        <v>226</v>
      </c>
      <c r="C87" s="1" t="s">
        <v>226</v>
      </c>
      <c r="D87" s="1" t="s">
        <v>226</v>
      </c>
      <c r="E87">
        <v>2020</v>
      </c>
      <c r="F87" s="1" t="s">
        <v>217</v>
      </c>
      <c r="G87" s="1" t="s">
        <v>202</v>
      </c>
      <c r="H87" s="1" t="s">
        <v>207</v>
      </c>
      <c r="I87" s="3" t="s">
        <v>1</v>
      </c>
      <c r="J87" s="1" t="s">
        <v>1</v>
      </c>
      <c r="K87" s="1" t="s">
        <v>1</v>
      </c>
      <c r="L87" s="1" t="s">
        <v>1</v>
      </c>
      <c r="M87" s="1" t="s">
        <v>205</v>
      </c>
      <c r="N87" s="1">
        <v>3501</v>
      </c>
      <c r="O87" s="1">
        <v>5500</v>
      </c>
      <c r="P87" s="1" t="s">
        <v>1</v>
      </c>
      <c r="Q87" s="1" t="s">
        <v>540</v>
      </c>
      <c r="R87" s="4">
        <v>10.11</v>
      </c>
      <c r="S87" s="3">
        <v>1</v>
      </c>
      <c r="U87" t="s">
        <v>204</v>
      </c>
    </row>
    <row r="88" spans="1:21" x14ac:dyDescent="0.3">
      <c r="A88" s="1" t="s">
        <v>120</v>
      </c>
      <c r="B88" s="1" t="s">
        <v>226</v>
      </c>
      <c r="C88" s="1" t="s">
        <v>226</v>
      </c>
      <c r="D88" s="1" t="s">
        <v>226</v>
      </c>
      <c r="E88">
        <v>2020</v>
      </c>
      <c r="F88" s="1" t="s">
        <v>217</v>
      </c>
      <c r="G88" s="1" t="s">
        <v>202</v>
      </c>
      <c r="H88" s="1" t="s">
        <v>207</v>
      </c>
      <c r="I88" s="3" t="s">
        <v>1</v>
      </c>
      <c r="J88" s="1" t="s">
        <v>1</v>
      </c>
      <c r="K88" s="1" t="s">
        <v>1</v>
      </c>
      <c r="L88" s="1" t="s">
        <v>1</v>
      </c>
      <c r="M88" s="1" t="s">
        <v>205</v>
      </c>
      <c r="N88" s="1">
        <v>5501</v>
      </c>
      <c r="O88">
        <v>1000000000</v>
      </c>
      <c r="P88" s="1" t="s">
        <v>1</v>
      </c>
      <c r="Q88" s="1" t="s">
        <v>540</v>
      </c>
      <c r="R88" s="4">
        <v>16.53</v>
      </c>
      <c r="S88" s="3">
        <v>1</v>
      </c>
      <c r="U88" t="s">
        <v>204</v>
      </c>
    </row>
    <row r="89" spans="1:21" x14ac:dyDescent="0.3">
      <c r="A89" s="1" t="s">
        <v>50</v>
      </c>
      <c r="B89" s="1" t="s">
        <v>228</v>
      </c>
      <c r="C89" s="1" t="s">
        <v>228</v>
      </c>
      <c r="D89" s="1" t="s">
        <v>228</v>
      </c>
      <c r="E89">
        <v>2020</v>
      </c>
      <c r="F89" s="1" t="s">
        <v>212</v>
      </c>
      <c r="G89" s="1" t="s">
        <v>202</v>
      </c>
      <c r="H89" s="1" t="s">
        <v>206</v>
      </c>
      <c r="I89" s="3">
        <v>0.625</v>
      </c>
      <c r="J89" s="1" t="s">
        <v>203</v>
      </c>
      <c r="K89" s="1" t="s">
        <v>1</v>
      </c>
      <c r="L89" s="1" t="s">
        <v>1</v>
      </c>
      <c r="M89" s="1" t="s">
        <v>204</v>
      </c>
      <c r="N89" s="1" t="s">
        <v>1</v>
      </c>
      <c r="O89" s="1" t="s">
        <v>1</v>
      </c>
      <c r="P89" s="1" t="s">
        <v>1</v>
      </c>
      <c r="Q89" s="1" t="s">
        <v>1</v>
      </c>
      <c r="R89" s="4">
        <v>7.25</v>
      </c>
      <c r="S89" s="3">
        <v>1</v>
      </c>
      <c r="U89" t="s">
        <v>204</v>
      </c>
    </row>
    <row r="90" spans="1:21" x14ac:dyDescent="0.3">
      <c r="A90" s="1" t="s">
        <v>50</v>
      </c>
      <c r="B90" s="1" t="s">
        <v>228</v>
      </c>
      <c r="C90" s="1" t="s">
        <v>228</v>
      </c>
      <c r="D90" s="1" t="s">
        <v>228</v>
      </c>
      <c r="E90">
        <v>2020</v>
      </c>
      <c r="F90" s="1" t="s">
        <v>212</v>
      </c>
      <c r="G90" s="1" t="s">
        <v>202</v>
      </c>
      <c r="H90" s="1" t="s">
        <v>207</v>
      </c>
      <c r="I90" s="3" t="s">
        <v>1</v>
      </c>
      <c r="J90" s="1" t="s">
        <v>1</v>
      </c>
      <c r="K90" s="1" t="s">
        <v>1</v>
      </c>
      <c r="L90" s="1" t="s">
        <v>1</v>
      </c>
      <c r="M90" s="1" t="s">
        <v>205</v>
      </c>
      <c r="N90">
        <v>0</v>
      </c>
      <c r="O90">
        <v>2000</v>
      </c>
      <c r="P90" t="s">
        <v>1</v>
      </c>
      <c r="Q90" s="1" t="s">
        <v>209</v>
      </c>
      <c r="R90" s="4">
        <v>1.25</v>
      </c>
      <c r="S90" s="3">
        <v>1</v>
      </c>
      <c r="U90" t="s">
        <v>204</v>
      </c>
    </row>
    <row r="91" spans="1:21" x14ac:dyDescent="0.3">
      <c r="A91" s="1" t="s">
        <v>50</v>
      </c>
      <c r="B91" s="1" t="s">
        <v>228</v>
      </c>
      <c r="C91" s="1" t="s">
        <v>228</v>
      </c>
      <c r="D91" s="1" t="s">
        <v>228</v>
      </c>
      <c r="E91">
        <v>2020</v>
      </c>
      <c r="F91" s="1" t="s">
        <v>212</v>
      </c>
      <c r="G91" s="1" t="s">
        <v>202</v>
      </c>
      <c r="H91" s="1" t="s">
        <v>207</v>
      </c>
      <c r="I91" s="3" t="s">
        <v>1</v>
      </c>
      <c r="J91" s="1" t="s">
        <v>1</v>
      </c>
      <c r="K91" s="1" t="s">
        <v>1</v>
      </c>
      <c r="L91" s="1" t="s">
        <v>1</v>
      </c>
      <c r="M91" s="1" t="s">
        <v>205</v>
      </c>
      <c r="N91">
        <v>2001</v>
      </c>
      <c r="O91">
        <v>6000</v>
      </c>
      <c r="P91" t="s">
        <v>1</v>
      </c>
      <c r="Q91" s="1" t="s">
        <v>209</v>
      </c>
      <c r="R91" s="4">
        <v>3.55</v>
      </c>
      <c r="S91" s="3">
        <v>1</v>
      </c>
      <c r="U91" t="s">
        <v>204</v>
      </c>
    </row>
    <row r="92" spans="1:21" x14ac:dyDescent="0.3">
      <c r="A92" s="1" t="s">
        <v>50</v>
      </c>
      <c r="B92" s="1" t="s">
        <v>228</v>
      </c>
      <c r="C92" s="1" t="s">
        <v>228</v>
      </c>
      <c r="D92" s="1" t="s">
        <v>228</v>
      </c>
      <c r="E92">
        <v>2020</v>
      </c>
      <c r="F92" s="1" t="s">
        <v>212</v>
      </c>
      <c r="G92" s="1" t="s">
        <v>202</v>
      </c>
      <c r="H92" s="1" t="s">
        <v>207</v>
      </c>
      <c r="I92" s="3" t="s">
        <v>1</v>
      </c>
      <c r="J92" s="1" t="s">
        <v>1</v>
      </c>
      <c r="K92" s="1" t="s">
        <v>1</v>
      </c>
      <c r="L92" s="1" t="s">
        <v>1</v>
      </c>
      <c r="M92" s="1" t="s">
        <v>205</v>
      </c>
      <c r="N92">
        <v>6001</v>
      </c>
      <c r="O92">
        <v>11000</v>
      </c>
      <c r="P92" t="s">
        <v>1</v>
      </c>
      <c r="Q92" s="1" t="s">
        <v>209</v>
      </c>
      <c r="R92" s="4">
        <v>9.25</v>
      </c>
      <c r="S92" s="3">
        <v>1</v>
      </c>
      <c r="U92" t="s">
        <v>204</v>
      </c>
    </row>
    <row r="93" spans="1:21" x14ac:dyDescent="0.3">
      <c r="A93" s="1" t="s">
        <v>50</v>
      </c>
      <c r="B93" s="1" t="s">
        <v>228</v>
      </c>
      <c r="C93" s="1" t="s">
        <v>228</v>
      </c>
      <c r="D93" s="1" t="s">
        <v>228</v>
      </c>
      <c r="E93">
        <v>2020</v>
      </c>
      <c r="F93" s="1" t="s">
        <v>212</v>
      </c>
      <c r="G93" s="1" t="s">
        <v>202</v>
      </c>
      <c r="H93" s="1" t="s">
        <v>207</v>
      </c>
      <c r="I93" s="3" t="s">
        <v>1</v>
      </c>
      <c r="J93" s="1" t="s">
        <v>1</v>
      </c>
      <c r="K93" s="1" t="s">
        <v>1</v>
      </c>
      <c r="L93" s="1" t="s">
        <v>1</v>
      </c>
      <c r="M93" s="1" t="s">
        <v>205</v>
      </c>
      <c r="N93">
        <v>11001</v>
      </c>
      <c r="O93">
        <v>20000</v>
      </c>
      <c r="P93" t="s">
        <v>1</v>
      </c>
      <c r="Q93" t="s">
        <v>209</v>
      </c>
      <c r="R93" s="4">
        <v>29.75</v>
      </c>
      <c r="S93" s="3">
        <v>1</v>
      </c>
      <c r="U93" t="s">
        <v>204</v>
      </c>
    </row>
    <row r="94" spans="1:21" x14ac:dyDescent="0.3">
      <c r="A94" s="1" t="s">
        <v>50</v>
      </c>
      <c r="B94" s="1" t="s">
        <v>228</v>
      </c>
      <c r="C94" s="1" t="s">
        <v>228</v>
      </c>
      <c r="D94" s="1" t="s">
        <v>228</v>
      </c>
      <c r="E94">
        <v>2020</v>
      </c>
      <c r="F94" s="1" t="s">
        <v>212</v>
      </c>
      <c r="G94" s="1" t="s">
        <v>202</v>
      </c>
      <c r="H94" s="1" t="s">
        <v>207</v>
      </c>
      <c r="I94" s="3" t="s">
        <v>1</v>
      </c>
      <c r="J94" s="1" t="s">
        <v>1</v>
      </c>
      <c r="K94" s="1" t="s">
        <v>1</v>
      </c>
      <c r="L94" s="1" t="s">
        <v>1</v>
      </c>
      <c r="M94" s="1" t="s">
        <v>205</v>
      </c>
      <c r="N94">
        <v>20001</v>
      </c>
      <c r="O94">
        <v>1000000000</v>
      </c>
      <c r="P94" t="s">
        <v>1</v>
      </c>
      <c r="Q94" s="1" t="s">
        <v>209</v>
      </c>
      <c r="R94" s="4">
        <v>29.75</v>
      </c>
      <c r="S94" s="3">
        <v>1</v>
      </c>
      <c r="U94" t="s">
        <v>204</v>
      </c>
    </row>
    <row r="95" spans="1:21" x14ac:dyDescent="0.3">
      <c r="A95" s="1" t="s">
        <v>50</v>
      </c>
      <c r="B95" s="1" t="s">
        <v>228</v>
      </c>
      <c r="C95" s="1" t="s">
        <v>228</v>
      </c>
      <c r="D95" s="1" t="s">
        <v>228</v>
      </c>
      <c r="E95">
        <v>2020</v>
      </c>
      <c r="F95" s="1" t="s">
        <v>212</v>
      </c>
      <c r="G95" s="1" t="s">
        <v>202</v>
      </c>
      <c r="H95" s="1" t="s">
        <v>219</v>
      </c>
      <c r="I95" s="3" t="s">
        <v>1</v>
      </c>
      <c r="J95" s="1" t="s">
        <v>1</v>
      </c>
      <c r="K95" s="1" t="s">
        <v>1</v>
      </c>
      <c r="L95" s="1" t="s">
        <v>1</v>
      </c>
      <c r="M95" s="1" t="s">
        <v>208</v>
      </c>
      <c r="N95">
        <v>0</v>
      </c>
      <c r="O95">
        <v>2000</v>
      </c>
      <c r="P95">
        <v>1000</v>
      </c>
      <c r="Q95" s="1" t="s">
        <v>209</v>
      </c>
      <c r="R95" s="4">
        <v>2.6</v>
      </c>
      <c r="S95" s="3">
        <v>1</v>
      </c>
      <c r="U95" t="s">
        <v>204</v>
      </c>
    </row>
    <row r="96" spans="1:21" x14ac:dyDescent="0.3">
      <c r="A96" s="1" t="s">
        <v>50</v>
      </c>
      <c r="B96" s="1" t="s">
        <v>228</v>
      </c>
      <c r="C96" s="1" t="s">
        <v>228</v>
      </c>
      <c r="D96" s="1" t="s">
        <v>228</v>
      </c>
      <c r="E96">
        <v>2020</v>
      </c>
      <c r="F96" s="1" t="s">
        <v>212</v>
      </c>
      <c r="G96" s="1" t="s">
        <v>202</v>
      </c>
      <c r="H96" s="1" t="s">
        <v>219</v>
      </c>
      <c r="I96" s="3" t="s">
        <v>1</v>
      </c>
      <c r="J96" s="1" t="s">
        <v>1</v>
      </c>
      <c r="K96" s="1" t="s">
        <v>1</v>
      </c>
      <c r="L96" s="1" t="s">
        <v>1</v>
      </c>
      <c r="M96" s="1" t="s">
        <v>208</v>
      </c>
      <c r="N96">
        <v>2001</v>
      </c>
      <c r="O96">
        <v>6000</v>
      </c>
      <c r="P96">
        <v>1000</v>
      </c>
      <c r="Q96" s="1" t="s">
        <v>209</v>
      </c>
      <c r="R96" s="4">
        <v>4.33</v>
      </c>
      <c r="S96" s="3">
        <v>1</v>
      </c>
      <c r="U96" t="s">
        <v>204</v>
      </c>
    </row>
    <row r="97" spans="1:21" x14ac:dyDescent="0.3">
      <c r="A97" s="1" t="s">
        <v>50</v>
      </c>
      <c r="B97" s="1" t="s">
        <v>228</v>
      </c>
      <c r="C97" s="1" t="s">
        <v>228</v>
      </c>
      <c r="D97" s="1" t="s">
        <v>228</v>
      </c>
      <c r="E97">
        <v>2020</v>
      </c>
      <c r="F97" s="1" t="s">
        <v>212</v>
      </c>
      <c r="G97" s="1" t="s">
        <v>202</v>
      </c>
      <c r="H97" s="1" t="s">
        <v>219</v>
      </c>
      <c r="I97" s="3" t="s">
        <v>1</v>
      </c>
      <c r="J97" s="1" t="s">
        <v>1</v>
      </c>
      <c r="K97" s="1" t="s">
        <v>1</v>
      </c>
      <c r="L97" s="1" t="s">
        <v>1</v>
      </c>
      <c r="M97" s="1" t="s">
        <v>208</v>
      </c>
      <c r="N97">
        <v>6001</v>
      </c>
      <c r="O97">
        <v>11000</v>
      </c>
      <c r="P97">
        <v>1000</v>
      </c>
      <c r="Q97" s="1" t="s">
        <v>209</v>
      </c>
      <c r="R97" s="4">
        <v>7.51</v>
      </c>
      <c r="S97" s="3">
        <v>1</v>
      </c>
      <c r="U97" t="s">
        <v>204</v>
      </c>
    </row>
    <row r="98" spans="1:21" x14ac:dyDescent="0.3">
      <c r="A98" s="1" t="s">
        <v>50</v>
      </c>
      <c r="B98" s="1" t="s">
        <v>228</v>
      </c>
      <c r="C98" s="1" t="s">
        <v>228</v>
      </c>
      <c r="D98" s="1" t="s">
        <v>228</v>
      </c>
      <c r="E98">
        <v>2020</v>
      </c>
      <c r="F98" s="1" t="s">
        <v>212</v>
      </c>
      <c r="G98" s="1" t="s">
        <v>202</v>
      </c>
      <c r="H98" s="1" t="s">
        <v>219</v>
      </c>
      <c r="I98" s="3" t="s">
        <v>1</v>
      </c>
      <c r="J98" s="1" t="s">
        <v>1</v>
      </c>
      <c r="K98" s="1" t="s">
        <v>1</v>
      </c>
      <c r="L98" s="1" t="s">
        <v>1</v>
      </c>
      <c r="M98" s="1" t="s">
        <v>208</v>
      </c>
      <c r="N98">
        <v>11001</v>
      </c>
      <c r="O98">
        <v>20000</v>
      </c>
      <c r="P98">
        <v>1000</v>
      </c>
      <c r="Q98" t="s">
        <v>209</v>
      </c>
      <c r="R98" s="4">
        <v>12.7</v>
      </c>
      <c r="S98" s="3">
        <v>1</v>
      </c>
      <c r="U98" t="s">
        <v>204</v>
      </c>
    </row>
    <row r="99" spans="1:21" x14ac:dyDescent="0.3">
      <c r="A99" s="1" t="s">
        <v>50</v>
      </c>
      <c r="B99" s="1" t="s">
        <v>228</v>
      </c>
      <c r="C99" s="1" t="s">
        <v>228</v>
      </c>
      <c r="D99" s="1" t="s">
        <v>228</v>
      </c>
      <c r="E99">
        <v>2020</v>
      </c>
      <c r="F99" s="1" t="s">
        <v>212</v>
      </c>
      <c r="G99" s="1" t="s">
        <v>202</v>
      </c>
      <c r="H99" s="1" t="s">
        <v>219</v>
      </c>
      <c r="I99" s="3" t="s">
        <v>1</v>
      </c>
      <c r="J99" s="1" t="s">
        <v>1</v>
      </c>
      <c r="K99" s="1" t="s">
        <v>1</v>
      </c>
      <c r="L99" s="1" t="s">
        <v>1</v>
      </c>
      <c r="M99" s="1" t="s">
        <v>208</v>
      </c>
      <c r="N99">
        <v>20001</v>
      </c>
      <c r="O99">
        <v>1000000000</v>
      </c>
      <c r="P99">
        <v>1000</v>
      </c>
      <c r="Q99" s="1" t="s">
        <v>209</v>
      </c>
      <c r="R99" s="4">
        <v>14.21</v>
      </c>
      <c r="S99" s="3">
        <v>1</v>
      </c>
      <c r="U99" t="s">
        <v>204</v>
      </c>
    </row>
    <row r="100" spans="1:21" x14ac:dyDescent="0.3">
      <c r="A100" s="1" t="s">
        <v>50</v>
      </c>
      <c r="B100" s="1" t="s">
        <v>228</v>
      </c>
      <c r="C100" s="1" t="s">
        <v>228</v>
      </c>
      <c r="D100" s="1" t="s">
        <v>228</v>
      </c>
      <c r="E100">
        <v>2020</v>
      </c>
      <c r="F100" s="1" t="s">
        <v>212</v>
      </c>
      <c r="G100" s="1" t="s">
        <v>202</v>
      </c>
      <c r="H100" s="1" t="s">
        <v>232</v>
      </c>
      <c r="I100" s="3" t="s">
        <v>1</v>
      </c>
      <c r="J100" s="1" t="s">
        <v>1</v>
      </c>
      <c r="K100" s="1" t="s">
        <v>1</v>
      </c>
      <c r="L100" s="1" t="s">
        <v>1</v>
      </c>
      <c r="M100" s="1" t="s">
        <v>208</v>
      </c>
      <c r="N100">
        <v>0</v>
      </c>
      <c r="O100" s="10">
        <v>1000000000</v>
      </c>
      <c r="P100">
        <v>1000</v>
      </c>
      <c r="Q100" s="1" t="s">
        <v>209</v>
      </c>
      <c r="R100" s="4">
        <v>0.05</v>
      </c>
      <c r="S100" s="3">
        <v>1</v>
      </c>
      <c r="U100" t="s">
        <v>204</v>
      </c>
    </row>
    <row r="101" spans="1:21" x14ac:dyDescent="0.3">
      <c r="A101" s="1" t="s">
        <v>50</v>
      </c>
      <c r="B101" s="1" t="s">
        <v>228</v>
      </c>
      <c r="C101" s="1" t="s">
        <v>228</v>
      </c>
      <c r="D101" s="1" t="s">
        <v>228</v>
      </c>
      <c r="E101">
        <v>2020</v>
      </c>
      <c r="F101" s="1" t="s">
        <v>212</v>
      </c>
      <c r="G101" s="1" t="s">
        <v>202</v>
      </c>
      <c r="H101" s="1" t="s">
        <v>233</v>
      </c>
      <c r="I101" s="3" t="s">
        <v>1</v>
      </c>
      <c r="J101" s="1" t="s">
        <v>1</v>
      </c>
      <c r="K101" s="1" t="s">
        <v>1</v>
      </c>
      <c r="L101" s="1" t="s">
        <v>1</v>
      </c>
      <c r="M101" s="1" t="s">
        <v>208</v>
      </c>
      <c r="N101">
        <v>0</v>
      </c>
      <c r="O101">
        <v>1000000000</v>
      </c>
      <c r="P101">
        <v>1000</v>
      </c>
      <c r="Q101" s="1" t="s">
        <v>209</v>
      </c>
      <c r="R101" s="4">
        <v>0.15</v>
      </c>
      <c r="S101" s="3">
        <v>1</v>
      </c>
      <c r="T101" t="s">
        <v>380</v>
      </c>
      <c r="U101" t="s">
        <v>204</v>
      </c>
    </row>
    <row r="102" spans="1:21" x14ac:dyDescent="0.3">
      <c r="A102" s="1" t="s">
        <v>50</v>
      </c>
      <c r="B102" s="1" t="s">
        <v>228</v>
      </c>
      <c r="C102" s="1" t="s">
        <v>228</v>
      </c>
      <c r="D102" s="1" t="s">
        <v>228</v>
      </c>
      <c r="E102">
        <v>2020</v>
      </c>
      <c r="F102" s="1" t="s">
        <v>213</v>
      </c>
      <c r="G102" s="1" t="s">
        <v>202</v>
      </c>
      <c r="H102" s="1" t="s">
        <v>206</v>
      </c>
      <c r="I102" s="3" t="s">
        <v>1</v>
      </c>
      <c r="J102" s="1" t="s">
        <v>1</v>
      </c>
      <c r="K102" s="1" t="s">
        <v>1</v>
      </c>
      <c r="L102" s="1" t="s">
        <v>1</v>
      </c>
      <c r="M102" s="1" t="s">
        <v>204</v>
      </c>
      <c r="N102" s="1" t="s">
        <v>1</v>
      </c>
      <c r="O102" s="1" t="s">
        <v>1</v>
      </c>
      <c r="P102" s="1" t="s">
        <v>1</v>
      </c>
      <c r="Q102" s="1" t="s">
        <v>1</v>
      </c>
      <c r="R102" s="4">
        <v>10.3</v>
      </c>
      <c r="S102" s="3">
        <v>1</v>
      </c>
      <c r="U102" t="s">
        <v>204</v>
      </c>
    </row>
    <row r="103" spans="1:21" x14ac:dyDescent="0.3">
      <c r="A103" s="1" t="s">
        <v>50</v>
      </c>
      <c r="B103" s="1" t="s">
        <v>228</v>
      </c>
      <c r="C103" s="1" t="s">
        <v>228</v>
      </c>
      <c r="D103" s="1" t="s">
        <v>228</v>
      </c>
      <c r="E103">
        <v>2020</v>
      </c>
      <c r="F103" s="1" t="s">
        <v>213</v>
      </c>
      <c r="G103" s="1" t="s">
        <v>202</v>
      </c>
      <c r="H103" s="1" t="s">
        <v>219</v>
      </c>
      <c r="I103" s="3" t="s">
        <v>1</v>
      </c>
      <c r="J103" s="1" t="s">
        <v>1</v>
      </c>
      <c r="K103" s="1" t="s">
        <v>1</v>
      </c>
      <c r="L103" s="1" t="s">
        <v>1</v>
      </c>
      <c r="M103" s="1" t="s">
        <v>208</v>
      </c>
      <c r="N103">
        <v>0</v>
      </c>
      <c r="O103">
        <v>2000</v>
      </c>
      <c r="P103">
        <v>1000</v>
      </c>
      <c r="Q103" s="1" t="s">
        <v>209</v>
      </c>
      <c r="R103" s="4">
        <v>4.8499999999999996</v>
      </c>
      <c r="S103" s="3">
        <v>1</v>
      </c>
      <c r="U103" t="s">
        <v>204</v>
      </c>
    </row>
    <row r="104" spans="1:21" x14ac:dyDescent="0.3">
      <c r="A104" s="1" t="s">
        <v>50</v>
      </c>
      <c r="B104" s="1" t="s">
        <v>228</v>
      </c>
      <c r="C104" s="1" t="s">
        <v>228</v>
      </c>
      <c r="D104" s="1" t="s">
        <v>228</v>
      </c>
      <c r="E104">
        <v>2020</v>
      </c>
      <c r="F104" s="1" t="s">
        <v>213</v>
      </c>
      <c r="G104" s="1" t="s">
        <v>202</v>
      </c>
      <c r="H104" s="1" t="s">
        <v>219</v>
      </c>
      <c r="I104" s="3" t="s">
        <v>1</v>
      </c>
      <c r="J104" s="1" t="s">
        <v>1</v>
      </c>
      <c r="K104" s="1" t="s">
        <v>1</v>
      </c>
      <c r="L104" s="1" t="s">
        <v>1</v>
      </c>
      <c r="M104" s="1" t="s">
        <v>208</v>
      </c>
      <c r="N104">
        <v>2001</v>
      </c>
      <c r="O104">
        <v>1000000000</v>
      </c>
      <c r="P104">
        <v>1000</v>
      </c>
      <c r="Q104" s="1" t="s">
        <v>209</v>
      </c>
      <c r="R104" s="4">
        <v>9.94</v>
      </c>
      <c r="S104" s="3">
        <v>1</v>
      </c>
      <c r="U104" t="s">
        <v>204</v>
      </c>
    </row>
    <row r="105" spans="1:21" x14ac:dyDescent="0.3">
      <c r="A105" s="1" t="s">
        <v>50</v>
      </c>
      <c r="B105" s="1" t="s">
        <v>228</v>
      </c>
      <c r="C105" s="1" t="s">
        <v>228</v>
      </c>
      <c r="D105" s="1" t="s">
        <v>228</v>
      </c>
      <c r="E105">
        <v>2020</v>
      </c>
      <c r="F105" s="1" t="s">
        <v>213</v>
      </c>
      <c r="G105" s="1" t="s">
        <v>202</v>
      </c>
      <c r="H105" s="1" t="s">
        <v>233</v>
      </c>
      <c r="I105" s="3" t="s">
        <v>1</v>
      </c>
      <c r="J105" s="1" t="s">
        <v>1</v>
      </c>
      <c r="K105" s="1" t="s">
        <v>1</v>
      </c>
      <c r="L105" s="1" t="s">
        <v>1</v>
      </c>
      <c r="M105" s="1" t="s">
        <v>208</v>
      </c>
      <c r="N105">
        <v>0</v>
      </c>
      <c r="O105">
        <v>1000000000</v>
      </c>
      <c r="P105">
        <v>1000</v>
      </c>
      <c r="Q105" s="1" t="s">
        <v>209</v>
      </c>
      <c r="R105" s="4">
        <v>0.15</v>
      </c>
      <c r="S105" s="3">
        <v>1</v>
      </c>
      <c r="T105" t="s">
        <v>380</v>
      </c>
      <c r="U105" t="s">
        <v>204</v>
      </c>
    </row>
    <row r="106" spans="1:21" x14ac:dyDescent="0.3">
      <c r="A106" s="1" t="s">
        <v>50</v>
      </c>
      <c r="B106" s="1" t="s">
        <v>228</v>
      </c>
      <c r="C106" s="1" t="s">
        <v>228</v>
      </c>
      <c r="D106" s="1" t="s">
        <v>228</v>
      </c>
      <c r="E106">
        <v>2020</v>
      </c>
      <c r="F106" s="1" t="s">
        <v>217</v>
      </c>
      <c r="G106" s="1" t="s">
        <v>202</v>
      </c>
      <c r="H106" s="1" t="s">
        <v>231</v>
      </c>
      <c r="I106" s="3" t="s">
        <v>1</v>
      </c>
      <c r="J106" s="1" t="s">
        <v>1</v>
      </c>
      <c r="K106" s="1" t="s">
        <v>1</v>
      </c>
      <c r="L106" s="1" t="s">
        <v>1</v>
      </c>
      <c r="M106" s="1" t="s">
        <v>208</v>
      </c>
      <c r="N106">
        <v>0</v>
      </c>
      <c r="O106">
        <v>1000000000</v>
      </c>
      <c r="P106">
        <v>1000</v>
      </c>
      <c r="Q106" s="1" t="s">
        <v>540</v>
      </c>
      <c r="R106" s="4">
        <f>1000*0.00498</f>
        <v>4.9800000000000004</v>
      </c>
      <c r="S106" s="3">
        <v>1</v>
      </c>
      <c r="T106" t="s">
        <v>573</v>
      </c>
      <c r="U106" t="s">
        <v>204</v>
      </c>
    </row>
    <row r="107" spans="1:21" x14ac:dyDescent="0.3">
      <c r="A107" s="1" t="s">
        <v>165</v>
      </c>
      <c r="B107" s="1" t="s">
        <v>234</v>
      </c>
      <c r="C107" s="1" t="s">
        <v>234</v>
      </c>
      <c r="D107" s="1" t="s">
        <v>234</v>
      </c>
      <c r="E107">
        <v>2020</v>
      </c>
      <c r="F107" s="1" t="s">
        <v>212</v>
      </c>
      <c r="G107" s="1" t="s">
        <v>202</v>
      </c>
      <c r="H107" s="1" t="s">
        <v>206</v>
      </c>
      <c r="I107" s="3">
        <v>0.625</v>
      </c>
      <c r="J107" s="1" t="s">
        <v>203</v>
      </c>
      <c r="K107" s="1" t="s">
        <v>220</v>
      </c>
      <c r="L107" s="1" t="s">
        <v>221</v>
      </c>
      <c r="M107" s="1" t="s">
        <v>204</v>
      </c>
      <c r="N107" s="1" t="s">
        <v>1</v>
      </c>
      <c r="O107" s="1" t="s">
        <v>1</v>
      </c>
      <c r="P107" s="1" t="s">
        <v>1</v>
      </c>
      <c r="Q107" s="1" t="s">
        <v>1</v>
      </c>
      <c r="R107" s="4">
        <v>6.85</v>
      </c>
      <c r="S107" s="3">
        <v>1</v>
      </c>
      <c r="U107" t="s">
        <v>204</v>
      </c>
    </row>
    <row r="108" spans="1:21" x14ac:dyDescent="0.3">
      <c r="A108" s="1" t="s">
        <v>165</v>
      </c>
      <c r="B108" s="1" t="s">
        <v>234</v>
      </c>
      <c r="C108" s="1" t="s">
        <v>234</v>
      </c>
      <c r="D108" s="1" t="s">
        <v>234</v>
      </c>
      <c r="E108">
        <v>2020</v>
      </c>
      <c r="F108" s="1" t="s">
        <v>212</v>
      </c>
      <c r="G108" s="1" t="s">
        <v>202</v>
      </c>
      <c r="H108" s="1" t="s">
        <v>219</v>
      </c>
      <c r="I108" s="3" t="s">
        <v>1</v>
      </c>
      <c r="J108" s="1" t="s">
        <v>1</v>
      </c>
      <c r="K108" s="1" t="s">
        <v>220</v>
      </c>
      <c r="L108" s="1" t="s">
        <v>221</v>
      </c>
      <c r="M108" s="1" t="s">
        <v>208</v>
      </c>
      <c r="N108">
        <v>0</v>
      </c>
      <c r="O108">
        <v>600</v>
      </c>
      <c r="P108">
        <v>100</v>
      </c>
      <c r="Q108" s="1" t="s">
        <v>236</v>
      </c>
      <c r="R108" s="4">
        <v>2.19</v>
      </c>
      <c r="S108" s="3">
        <v>1</v>
      </c>
      <c r="U108" t="s">
        <v>204</v>
      </c>
    </row>
    <row r="109" spans="1:21" x14ac:dyDescent="0.3">
      <c r="A109" s="1" t="s">
        <v>165</v>
      </c>
      <c r="B109" s="1" t="s">
        <v>234</v>
      </c>
      <c r="C109" s="1" t="s">
        <v>234</v>
      </c>
      <c r="D109" s="1" t="s">
        <v>234</v>
      </c>
      <c r="E109">
        <v>2020</v>
      </c>
      <c r="F109" s="1" t="s">
        <v>212</v>
      </c>
      <c r="G109" s="1" t="s">
        <v>202</v>
      </c>
      <c r="H109" s="1" t="s">
        <v>219</v>
      </c>
      <c r="I109" s="3" t="s">
        <v>1</v>
      </c>
      <c r="J109" s="1" t="s">
        <v>1</v>
      </c>
      <c r="K109" s="1" t="s">
        <v>220</v>
      </c>
      <c r="L109" s="1" t="s">
        <v>221</v>
      </c>
      <c r="M109" s="1" t="s">
        <v>208</v>
      </c>
      <c r="N109">
        <v>601</v>
      </c>
      <c r="O109">
        <v>1800</v>
      </c>
      <c r="P109">
        <v>100</v>
      </c>
      <c r="Q109" s="1" t="s">
        <v>236</v>
      </c>
      <c r="R109" s="4">
        <v>3.07</v>
      </c>
      <c r="S109" s="3">
        <v>1</v>
      </c>
      <c r="U109" t="s">
        <v>204</v>
      </c>
    </row>
    <row r="110" spans="1:21" x14ac:dyDescent="0.3">
      <c r="A110" s="1" t="s">
        <v>165</v>
      </c>
      <c r="B110" s="1" t="s">
        <v>234</v>
      </c>
      <c r="C110" s="1" t="s">
        <v>234</v>
      </c>
      <c r="D110" s="1" t="s">
        <v>234</v>
      </c>
      <c r="E110">
        <v>2020</v>
      </c>
      <c r="F110" s="1" t="s">
        <v>212</v>
      </c>
      <c r="G110" s="1" t="s">
        <v>202</v>
      </c>
      <c r="H110" s="1" t="s">
        <v>219</v>
      </c>
      <c r="I110" s="3" t="s">
        <v>1</v>
      </c>
      <c r="J110" s="1" t="s">
        <v>1</v>
      </c>
      <c r="K110" s="1" t="s">
        <v>220</v>
      </c>
      <c r="L110" s="1" t="s">
        <v>221</v>
      </c>
      <c r="M110" s="1" t="s">
        <v>208</v>
      </c>
      <c r="N110">
        <v>1801</v>
      </c>
      <c r="O110">
        <v>3000</v>
      </c>
      <c r="P110">
        <v>100</v>
      </c>
      <c r="Q110" s="1" t="s">
        <v>236</v>
      </c>
      <c r="R110" s="4">
        <v>3.92</v>
      </c>
      <c r="S110" s="3">
        <v>1</v>
      </c>
      <c r="U110" t="s">
        <v>204</v>
      </c>
    </row>
    <row r="111" spans="1:21" x14ac:dyDescent="0.3">
      <c r="A111" s="1" t="s">
        <v>165</v>
      </c>
      <c r="B111" s="1" t="s">
        <v>234</v>
      </c>
      <c r="C111" s="1" t="s">
        <v>234</v>
      </c>
      <c r="D111" s="1" t="s">
        <v>234</v>
      </c>
      <c r="E111">
        <v>2020</v>
      </c>
      <c r="F111" s="1" t="s">
        <v>212</v>
      </c>
      <c r="G111" s="1" t="s">
        <v>202</v>
      </c>
      <c r="H111" s="1" t="s">
        <v>219</v>
      </c>
      <c r="I111" s="3" t="s">
        <v>1</v>
      </c>
      <c r="J111" s="1" t="s">
        <v>1</v>
      </c>
      <c r="K111" s="1" t="s">
        <v>220</v>
      </c>
      <c r="L111" s="1" t="s">
        <v>221</v>
      </c>
      <c r="M111" s="1" t="s">
        <v>208</v>
      </c>
      <c r="N111">
        <v>3001</v>
      </c>
      <c r="O111" s="10">
        <v>1000000000</v>
      </c>
      <c r="P111">
        <v>100</v>
      </c>
      <c r="Q111" s="1" t="s">
        <v>236</v>
      </c>
      <c r="R111" s="4">
        <v>4.7300000000000004</v>
      </c>
      <c r="S111" s="3">
        <v>1</v>
      </c>
      <c r="U111" t="s">
        <v>204</v>
      </c>
    </row>
    <row r="112" spans="1:21" x14ac:dyDescent="0.3">
      <c r="A112" s="1" t="s">
        <v>165</v>
      </c>
      <c r="B112" s="1" t="s">
        <v>234</v>
      </c>
      <c r="C112" s="1" t="s">
        <v>234</v>
      </c>
      <c r="D112" s="1" t="s">
        <v>234</v>
      </c>
      <c r="E112">
        <v>2020</v>
      </c>
      <c r="F112" s="1" t="s">
        <v>212</v>
      </c>
      <c r="G112" s="1" t="s">
        <v>202</v>
      </c>
      <c r="H112" s="1" t="s">
        <v>206</v>
      </c>
      <c r="I112" s="3">
        <v>0.625</v>
      </c>
      <c r="J112" s="1" t="s">
        <v>203</v>
      </c>
      <c r="K112" s="1" t="s">
        <v>220</v>
      </c>
      <c r="L112" s="1" t="s">
        <v>225</v>
      </c>
      <c r="M112" s="1" t="s">
        <v>204</v>
      </c>
      <c r="N112" s="1" t="s">
        <v>1</v>
      </c>
      <c r="O112" s="1" t="s">
        <v>1</v>
      </c>
      <c r="P112" s="1" t="s">
        <v>1</v>
      </c>
      <c r="Q112" s="1" t="s">
        <v>1</v>
      </c>
      <c r="R112" s="4">
        <v>15.13</v>
      </c>
      <c r="S112" s="3">
        <v>1</v>
      </c>
      <c r="U112" t="s">
        <v>204</v>
      </c>
    </row>
    <row r="113" spans="1:21" x14ac:dyDescent="0.3">
      <c r="A113" s="1" t="s">
        <v>165</v>
      </c>
      <c r="B113" s="1" t="s">
        <v>234</v>
      </c>
      <c r="C113" s="1" t="s">
        <v>234</v>
      </c>
      <c r="D113" s="1" t="s">
        <v>234</v>
      </c>
      <c r="E113">
        <v>2020</v>
      </c>
      <c r="F113" s="1" t="s">
        <v>212</v>
      </c>
      <c r="G113" s="1" t="s">
        <v>202</v>
      </c>
      <c r="H113" s="1" t="s">
        <v>219</v>
      </c>
      <c r="I113" s="3" t="s">
        <v>1</v>
      </c>
      <c r="J113" s="1" t="s">
        <v>1</v>
      </c>
      <c r="K113" s="1" t="s">
        <v>220</v>
      </c>
      <c r="L113" s="1" t="s">
        <v>225</v>
      </c>
      <c r="M113" s="1" t="s">
        <v>208</v>
      </c>
      <c r="N113">
        <v>0</v>
      </c>
      <c r="O113">
        <v>600</v>
      </c>
      <c r="P113">
        <v>100</v>
      </c>
      <c r="Q113" s="1" t="s">
        <v>236</v>
      </c>
      <c r="R113" s="4">
        <v>2.74</v>
      </c>
      <c r="S113" s="3">
        <v>1</v>
      </c>
      <c r="U113" t="s">
        <v>204</v>
      </c>
    </row>
    <row r="114" spans="1:21" x14ac:dyDescent="0.3">
      <c r="A114" s="1" t="s">
        <v>165</v>
      </c>
      <c r="B114" s="1" t="s">
        <v>234</v>
      </c>
      <c r="C114" s="1" t="s">
        <v>234</v>
      </c>
      <c r="D114" s="1" t="s">
        <v>234</v>
      </c>
      <c r="E114">
        <v>2020</v>
      </c>
      <c r="F114" s="1" t="s">
        <v>212</v>
      </c>
      <c r="G114" s="1" t="s">
        <v>202</v>
      </c>
      <c r="H114" s="1" t="s">
        <v>219</v>
      </c>
      <c r="I114" s="3" t="s">
        <v>1</v>
      </c>
      <c r="J114" s="1" t="s">
        <v>1</v>
      </c>
      <c r="K114" s="1" t="s">
        <v>220</v>
      </c>
      <c r="L114" s="1" t="s">
        <v>225</v>
      </c>
      <c r="M114" s="1" t="s">
        <v>208</v>
      </c>
      <c r="N114">
        <v>601</v>
      </c>
      <c r="O114">
        <v>1800</v>
      </c>
      <c r="P114">
        <v>100</v>
      </c>
      <c r="Q114" s="1" t="s">
        <v>236</v>
      </c>
      <c r="R114" s="4">
        <v>3.84</v>
      </c>
      <c r="S114" s="3">
        <v>1</v>
      </c>
      <c r="U114" t="s">
        <v>204</v>
      </c>
    </row>
    <row r="115" spans="1:21" x14ac:dyDescent="0.3">
      <c r="A115" s="1" t="s">
        <v>165</v>
      </c>
      <c r="B115" s="1" t="s">
        <v>234</v>
      </c>
      <c r="C115" s="1" t="s">
        <v>234</v>
      </c>
      <c r="D115" s="1" t="s">
        <v>234</v>
      </c>
      <c r="E115">
        <v>2020</v>
      </c>
      <c r="F115" s="1" t="s">
        <v>212</v>
      </c>
      <c r="G115" s="1" t="s">
        <v>202</v>
      </c>
      <c r="H115" s="1" t="s">
        <v>219</v>
      </c>
      <c r="I115" s="3" t="s">
        <v>1</v>
      </c>
      <c r="J115" s="1" t="s">
        <v>1</v>
      </c>
      <c r="K115" s="1" t="s">
        <v>220</v>
      </c>
      <c r="L115" s="1" t="s">
        <v>225</v>
      </c>
      <c r="M115" s="1" t="s">
        <v>208</v>
      </c>
      <c r="N115">
        <v>1801</v>
      </c>
      <c r="O115">
        <v>3000</v>
      </c>
      <c r="P115">
        <v>100</v>
      </c>
      <c r="Q115" s="1" t="s">
        <v>236</v>
      </c>
      <c r="R115" s="4">
        <v>4.9000000000000004</v>
      </c>
      <c r="S115" s="3">
        <v>1</v>
      </c>
      <c r="U115" t="s">
        <v>204</v>
      </c>
    </row>
    <row r="116" spans="1:21" x14ac:dyDescent="0.3">
      <c r="A116" s="1" t="s">
        <v>165</v>
      </c>
      <c r="B116" s="1" t="s">
        <v>234</v>
      </c>
      <c r="C116" s="1" t="s">
        <v>234</v>
      </c>
      <c r="D116" s="1" t="s">
        <v>234</v>
      </c>
      <c r="E116">
        <v>2020</v>
      </c>
      <c r="F116" s="1" t="s">
        <v>212</v>
      </c>
      <c r="G116" s="1" t="s">
        <v>202</v>
      </c>
      <c r="H116" s="1" t="s">
        <v>219</v>
      </c>
      <c r="I116" s="3" t="s">
        <v>1</v>
      </c>
      <c r="J116" s="1" t="s">
        <v>1</v>
      </c>
      <c r="K116" s="1" t="s">
        <v>220</v>
      </c>
      <c r="L116" s="1" t="s">
        <v>225</v>
      </c>
      <c r="M116" s="1" t="s">
        <v>208</v>
      </c>
      <c r="N116">
        <v>3001</v>
      </c>
      <c r="O116" s="10">
        <v>1000000000</v>
      </c>
      <c r="P116">
        <v>100</v>
      </c>
      <c r="Q116" s="1" t="s">
        <v>236</v>
      </c>
      <c r="R116" s="4">
        <v>5.91</v>
      </c>
      <c r="S116" s="3">
        <v>1</v>
      </c>
      <c r="U116" t="s">
        <v>204</v>
      </c>
    </row>
    <row r="117" spans="1:21" x14ac:dyDescent="0.3">
      <c r="A117" s="1" t="s">
        <v>165</v>
      </c>
      <c r="B117" s="1" t="s">
        <v>234</v>
      </c>
      <c r="C117" s="1" t="s">
        <v>234</v>
      </c>
      <c r="D117" s="1" t="s">
        <v>234</v>
      </c>
      <c r="E117">
        <v>2020</v>
      </c>
      <c r="F117" s="1" t="s">
        <v>213</v>
      </c>
      <c r="G117" s="1" t="s">
        <v>202</v>
      </c>
      <c r="H117" s="1" t="s">
        <v>206</v>
      </c>
      <c r="I117" s="3">
        <v>0.625</v>
      </c>
      <c r="J117" s="1" t="s">
        <v>203</v>
      </c>
      <c r="K117" s="1" t="s">
        <v>220</v>
      </c>
      <c r="L117" s="1" t="s">
        <v>221</v>
      </c>
      <c r="M117" s="1" t="s">
        <v>204</v>
      </c>
      <c r="N117" s="1" t="s">
        <v>1</v>
      </c>
      <c r="O117" s="1" t="s">
        <v>1</v>
      </c>
      <c r="P117" s="1" t="s">
        <v>1</v>
      </c>
      <c r="Q117" s="1" t="s">
        <v>1</v>
      </c>
      <c r="R117" s="4">
        <v>6.85</v>
      </c>
      <c r="S117" s="3">
        <v>1</v>
      </c>
      <c r="U117" t="s">
        <v>204</v>
      </c>
    </row>
    <row r="118" spans="1:21" x14ac:dyDescent="0.3">
      <c r="A118" s="1" t="s">
        <v>165</v>
      </c>
      <c r="B118" s="1" t="s">
        <v>234</v>
      </c>
      <c r="C118" s="1" t="s">
        <v>234</v>
      </c>
      <c r="D118" s="1" t="s">
        <v>234</v>
      </c>
      <c r="E118">
        <v>2020</v>
      </c>
      <c r="F118" s="1" t="s">
        <v>213</v>
      </c>
      <c r="G118" s="1" t="s">
        <v>202</v>
      </c>
      <c r="H118" s="1" t="s">
        <v>231</v>
      </c>
      <c r="I118" s="3" t="s">
        <v>1</v>
      </c>
      <c r="J118" s="1" t="s">
        <v>1</v>
      </c>
      <c r="K118" s="1" t="s">
        <v>220</v>
      </c>
      <c r="L118" s="1" t="s">
        <v>221</v>
      </c>
      <c r="M118" s="1" t="s">
        <v>208</v>
      </c>
      <c r="N118">
        <v>0</v>
      </c>
      <c r="O118" s="10">
        <v>1000000000</v>
      </c>
      <c r="P118">
        <v>100</v>
      </c>
      <c r="Q118" s="1" t="s">
        <v>236</v>
      </c>
      <c r="R118" s="4">
        <v>4.17</v>
      </c>
      <c r="S118" s="3">
        <v>1</v>
      </c>
      <c r="U118" t="s">
        <v>204</v>
      </c>
    </row>
    <row r="119" spans="1:21" x14ac:dyDescent="0.3">
      <c r="A119" s="1" t="s">
        <v>165</v>
      </c>
      <c r="B119" s="1" t="s">
        <v>234</v>
      </c>
      <c r="C119" s="1" t="s">
        <v>234</v>
      </c>
      <c r="D119" s="1" t="s">
        <v>234</v>
      </c>
      <c r="E119">
        <v>2020</v>
      </c>
      <c r="F119" s="1" t="s">
        <v>213</v>
      </c>
      <c r="G119" s="1" t="s">
        <v>202</v>
      </c>
      <c r="H119" s="1" t="s">
        <v>206</v>
      </c>
      <c r="I119" s="3">
        <v>0.625</v>
      </c>
      <c r="J119" s="1" t="s">
        <v>203</v>
      </c>
      <c r="K119" s="1" t="s">
        <v>220</v>
      </c>
      <c r="L119" s="1" t="s">
        <v>225</v>
      </c>
      <c r="M119" s="1" t="s">
        <v>204</v>
      </c>
      <c r="N119" s="1" t="s">
        <v>1</v>
      </c>
      <c r="O119" s="1" t="s">
        <v>1</v>
      </c>
      <c r="P119" s="1" t="s">
        <v>1</v>
      </c>
      <c r="Q119" s="1" t="s">
        <v>1</v>
      </c>
      <c r="R119" s="4">
        <v>8.56</v>
      </c>
      <c r="S119" s="3">
        <v>1</v>
      </c>
      <c r="U119" t="s">
        <v>204</v>
      </c>
    </row>
    <row r="120" spans="1:21" x14ac:dyDescent="0.3">
      <c r="A120" s="1" t="s">
        <v>165</v>
      </c>
      <c r="B120" s="1" t="s">
        <v>234</v>
      </c>
      <c r="C120" s="1" t="s">
        <v>234</v>
      </c>
      <c r="D120" s="1" t="s">
        <v>234</v>
      </c>
      <c r="E120">
        <v>2020</v>
      </c>
      <c r="F120" s="1" t="s">
        <v>213</v>
      </c>
      <c r="G120" s="1" t="s">
        <v>202</v>
      </c>
      <c r="H120" s="1" t="s">
        <v>231</v>
      </c>
      <c r="I120" s="3" t="s">
        <v>1</v>
      </c>
      <c r="J120" s="1" t="s">
        <v>1</v>
      </c>
      <c r="K120" s="1" t="s">
        <v>220</v>
      </c>
      <c r="L120" s="1" t="s">
        <v>225</v>
      </c>
      <c r="M120" s="1" t="s">
        <v>208</v>
      </c>
      <c r="N120">
        <v>0</v>
      </c>
      <c r="O120" s="10">
        <v>1000000000</v>
      </c>
      <c r="P120">
        <v>100</v>
      </c>
      <c r="Q120" s="1" t="s">
        <v>236</v>
      </c>
      <c r="R120" s="4">
        <v>5.21</v>
      </c>
      <c r="S120" s="3">
        <v>1</v>
      </c>
      <c r="U120" t="s">
        <v>204</v>
      </c>
    </row>
    <row r="121" spans="1:21" x14ac:dyDescent="0.3">
      <c r="A121" s="1" t="s">
        <v>165</v>
      </c>
      <c r="B121" s="1" t="s">
        <v>234</v>
      </c>
      <c r="C121" s="1" t="s">
        <v>234</v>
      </c>
      <c r="D121" s="1" t="s">
        <v>234</v>
      </c>
      <c r="E121">
        <v>2020</v>
      </c>
      <c r="F121" s="1" t="s">
        <v>217</v>
      </c>
      <c r="G121" s="1" t="s">
        <v>202</v>
      </c>
      <c r="H121" s="1" t="s">
        <v>207</v>
      </c>
      <c r="I121" s="3" t="s">
        <v>1</v>
      </c>
      <c r="J121" s="1" t="s">
        <v>1</v>
      </c>
      <c r="K121" s="1" t="s">
        <v>1</v>
      </c>
      <c r="L121" s="1" t="s">
        <v>1</v>
      </c>
      <c r="M121" s="1" t="s">
        <v>205</v>
      </c>
      <c r="N121" s="1">
        <v>0</v>
      </c>
      <c r="O121" s="1">
        <v>1300</v>
      </c>
      <c r="P121" s="1" t="s">
        <v>1</v>
      </c>
      <c r="Q121" s="1" t="s">
        <v>540</v>
      </c>
      <c r="R121" s="4">
        <v>2.88</v>
      </c>
      <c r="S121" s="3">
        <v>1</v>
      </c>
      <c r="T121" t="s">
        <v>516</v>
      </c>
      <c r="U121" t="s">
        <v>204</v>
      </c>
    </row>
    <row r="122" spans="1:21" x14ac:dyDescent="0.3">
      <c r="A122" s="1" t="s">
        <v>165</v>
      </c>
      <c r="B122" s="1" t="s">
        <v>234</v>
      </c>
      <c r="C122" s="1" t="s">
        <v>234</v>
      </c>
      <c r="D122" s="1" t="s">
        <v>234</v>
      </c>
      <c r="E122">
        <v>2020</v>
      </c>
      <c r="F122" s="1" t="s">
        <v>217</v>
      </c>
      <c r="G122" s="1" t="s">
        <v>202</v>
      </c>
      <c r="H122" s="1" t="s">
        <v>207</v>
      </c>
      <c r="I122" s="3" t="s">
        <v>1</v>
      </c>
      <c r="J122" s="1" t="s">
        <v>1</v>
      </c>
      <c r="K122" s="1" t="s">
        <v>1</v>
      </c>
      <c r="L122" s="1" t="s">
        <v>1</v>
      </c>
      <c r="M122" s="1" t="s">
        <v>205</v>
      </c>
      <c r="N122">
        <v>1301</v>
      </c>
      <c r="O122" s="10">
        <v>2475</v>
      </c>
      <c r="P122" s="1" t="s">
        <v>1</v>
      </c>
      <c r="Q122" s="1" t="s">
        <v>540</v>
      </c>
      <c r="R122" s="4">
        <v>5.75</v>
      </c>
      <c r="S122" s="3">
        <v>1</v>
      </c>
      <c r="T122" t="s">
        <v>516</v>
      </c>
      <c r="U122" t="s">
        <v>204</v>
      </c>
    </row>
    <row r="123" spans="1:21" x14ac:dyDescent="0.3">
      <c r="A123" s="1" t="s">
        <v>165</v>
      </c>
      <c r="B123" s="1" t="s">
        <v>234</v>
      </c>
      <c r="C123" s="1" t="s">
        <v>234</v>
      </c>
      <c r="D123" s="1" t="s">
        <v>234</v>
      </c>
      <c r="E123">
        <v>2020</v>
      </c>
      <c r="F123" s="1" t="s">
        <v>217</v>
      </c>
      <c r="G123" s="1" t="s">
        <v>202</v>
      </c>
      <c r="H123" s="1" t="s">
        <v>207</v>
      </c>
      <c r="I123" s="3" t="s">
        <v>1</v>
      </c>
      <c r="J123" s="1" t="s">
        <v>1</v>
      </c>
      <c r="K123" s="1" t="s">
        <v>1</v>
      </c>
      <c r="L123" s="1" t="s">
        <v>1</v>
      </c>
      <c r="M123" s="1" t="s">
        <v>205</v>
      </c>
      <c r="N123" s="1">
        <v>2476</v>
      </c>
      <c r="O123" s="1">
        <v>3393</v>
      </c>
      <c r="P123" s="1" t="s">
        <v>1</v>
      </c>
      <c r="Q123" s="1" t="s">
        <v>540</v>
      </c>
      <c r="R123" s="4">
        <v>8.6300000000000008</v>
      </c>
      <c r="S123" s="3">
        <v>1</v>
      </c>
      <c r="T123" t="s">
        <v>516</v>
      </c>
      <c r="U123" t="s">
        <v>204</v>
      </c>
    </row>
    <row r="124" spans="1:21" x14ac:dyDescent="0.3">
      <c r="A124" s="1" t="s">
        <v>165</v>
      </c>
      <c r="B124" s="1" t="s">
        <v>234</v>
      </c>
      <c r="C124" s="1" t="s">
        <v>234</v>
      </c>
      <c r="D124" s="1" t="s">
        <v>234</v>
      </c>
      <c r="E124">
        <v>2020</v>
      </c>
      <c r="F124" s="1" t="s">
        <v>217</v>
      </c>
      <c r="G124" s="1" t="s">
        <v>202</v>
      </c>
      <c r="H124" s="1" t="s">
        <v>207</v>
      </c>
      <c r="I124" s="3" t="s">
        <v>1</v>
      </c>
      <c r="J124" s="1" t="s">
        <v>1</v>
      </c>
      <c r="K124" s="1" t="s">
        <v>1</v>
      </c>
      <c r="L124" s="1" t="s">
        <v>1</v>
      </c>
      <c r="M124" s="1" t="s">
        <v>205</v>
      </c>
      <c r="N124">
        <v>3394</v>
      </c>
      <c r="O124" s="10">
        <v>1000000000</v>
      </c>
      <c r="P124" s="1" t="s">
        <v>1</v>
      </c>
      <c r="Q124" s="1" t="s">
        <v>540</v>
      </c>
      <c r="R124" s="4">
        <v>11.5</v>
      </c>
      <c r="S124" s="3">
        <v>1</v>
      </c>
      <c r="T124" t="s">
        <v>516</v>
      </c>
      <c r="U124" t="s">
        <v>204</v>
      </c>
    </row>
    <row r="125" spans="1:21" x14ac:dyDescent="0.3">
      <c r="A125" s="1" t="s">
        <v>49</v>
      </c>
      <c r="B125" s="1" t="s">
        <v>237</v>
      </c>
      <c r="C125" s="1" t="s">
        <v>237</v>
      </c>
      <c r="D125" s="1" t="s">
        <v>237</v>
      </c>
      <c r="E125">
        <v>2020</v>
      </c>
      <c r="F125" s="1" t="s">
        <v>212</v>
      </c>
      <c r="G125" s="1" t="s">
        <v>202</v>
      </c>
      <c r="H125" s="1" t="s">
        <v>206</v>
      </c>
      <c r="I125" s="3">
        <v>0.625</v>
      </c>
      <c r="J125" s="1" t="s">
        <v>203</v>
      </c>
      <c r="K125" s="1" t="s">
        <v>220</v>
      </c>
      <c r="L125" s="1" t="s">
        <v>221</v>
      </c>
      <c r="M125" s="1" t="s">
        <v>204</v>
      </c>
      <c r="N125" s="1" t="s">
        <v>1</v>
      </c>
      <c r="O125" s="1" t="s">
        <v>1</v>
      </c>
      <c r="P125" s="1" t="s">
        <v>1</v>
      </c>
      <c r="Q125" s="1" t="s">
        <v>1</v>
      </c>
      <c r="R125" s="4">
        <v>7.82</v>
      </c>
      <c r="S125" s="3">
        <v>1</v>
      </c>
      <c r="U125" t="s">
        <v>204</v>
      </c>
    </row>
    <row r="126" spans="1:21" x14ac:dyDescent="0.3">
      <c r="A126" s="1" t="s">
        <v>49</v>
      </c>
      <c r="B126" s="1" t="s">
        <v>237</v>
      </c>
      <c r="C126" s="1" t="s">
        <v>237</v>
      </c>
      <c r="D126" s="1" t="s">
        <v>237</v>
      </c>
      <c r="E126">
        <v>2020</v>
      </c>
      <c r="F126" s="1" t="s">
        <v>212</v>
      </c>
      <c r="G126" s="1" t="s">
        <v>202</v>
      </c>
      <c r="H126" s="1" t="s">
        <v>219</v>
      </c>
      <c r="I126" s="3" t="s">
        <v>1</v>
      </c>
      <c r="J126" s="1" t="s">
        <v>1</v>
      </c>
      <c r="K126" s="1" t="s">
        <v>220</v>
      </c>
      <c r="L126" s="1" t="s">
        <v>221</v>
      </c>
      <c r="M126" s="1" t="s">
        <v>208</v>
      </c>
      <c r="N126">
        <v>0</v>
      </c>
      <c r="O126">
        <v>400</v>
      </c>
      <c r="P126">
        <v>100</v>
      </c>
      <c r="Q126" s="1" t="s">
        <v>236</v>
      </c>
      <c r="R126" s="4">
        <v>0</v>
      </c>
      <c r="S126" s="3">
        <v>1</v>
      </c>
      <c r="U126" t="s">
        <v>204</v>
      </c>
    </row>
    <row r="127" spans="1:21" x14ac:dyDescent="0.3">
      <c r="A127" s="1" t="s">
        <v>49</v>
      </c>
      <c r="B127" s="1" t="s">
        <v>237</v>
      </c>
      <c r="C127" s="1" t="s">
        <v>237</v>
      </c>
      <c r="D127" s="1" t="s">
        <v>237</v>
      </c>
      <c r="E127">
        <v>2020</v>
      </c>
      <c r="F127" s="1" t="s">
        <v>212</v>
      </c>
      <c r="G127" s="1" t="s">
        <v>202</v>
      </c>
      <c r="H127" s="1" t="s">
        <v>219</v>
      </c>
      <c r="I127" s="3" t="s">
        <v>1</v>
      </c>
      <c r="J127" s="1" t="s">
        <v>1</v>
      </c>
      <c r="K127" s="1" t="s">
        <v>220</v>
      </c>
      <c r="L127" s="1" t="s">
        <v>221</v>
      </c>
      <c r="M127" s="1" t="s">
        <v>208</v>
      </c>
      <c r="N127">
        <v>401</v>
      </c>
      <c r="O127">
        <v>600</v>
      </c>
      <c r="P127">
        <v>100</v>
      </c>
      <c r="Q127" s="1" t="s">
        <v>236</v>
      </c>
      <c r="R127" s="4">
        <v>2.35</v>
      </c>
      <c r="S127" s="3">
        <v>1</v>
      </c>
      <c r="T127" t="s">
        <v>240</v>
      </c>
      <c r="U127" t="s">
        <v>204</v>
      </c>
    </row>
    <row r="128" spans="1:21" x14ac:dyDescent="0.3">
      <c r="A128" s="1" t="s">
        <v>49</v>
      </c>
      <c r="B128" s="1" t="s">
        <v>237</v>
      </c>
      <c r="C128" s="1" t="s">
        <v>237</v>
      </c>
      <c r="D128" s="1" t="s">
        <v>237</v>
      </c>
      <c r="E128">
        <v>2020</v>
      </c>
      <c r="F128" s="1" t="s">
        <v>212</v>
      </c>
      <c r="G128" s="1" t="s">
        <v>202</v>
      </c>
      <c r="H128" s="1" t="s">
        <v>219</v>
      </c>
      <c r="I128" s="3" t="s">
        <v>1</v>
      </c>
      <c r="J128" s="1" t="s">
        <v>1</v>
      </c>
      <c r="K128" s="1" t="s">
        <v>220</v>
      </c>
      <c r="L128" s="1" t="s">
        <v>221</v>
      </c>
      <c r="M128" s="1" t="s">
        <v>208</v>
      </c>
      <c r="N128">
        <v>601</v>
      </c>
      <c r="O128">
        <f>400*2.5</f>
        <v>1000</v>
      </c>
      <c r="P128">
        <v>100</v>
      </c>
      <c r="Q128" s="1" t="s">
        <v>236</v>
      </c>
      <c r="R128" s="4">
        <v>5.58</v>
      </c>
      <c r="S128" s="3">
        <v>1</v>
      </c>
      <c r="T128" t="s">
        <v>240</v>
      </c>
      <c r="U128" t="s">
        <v>204</v>
      </c>
    </row>
    <row r="129" spans="1:21" x14ac:dyDescent="0.3">
      <c r="A129" s="1" t="s">
        <v>49</v>
      </c>
      <c r="B129" s="1" t="s">
        <v>237</v>
      </c>
      <c r="C129" s="1" t="s">
        <v>237</v>
      </c>
      <c r="D129" s="1" t="s">
        <v>237</v>
      </c>
      <c r="E129">
        <v>2020</v>
      </c>
      <c r="F129" s="1" t="s">
        <v>212</v>
      </c>
      <c r="G129" s="1" t="s">
        <v>202</v>
      </c>
      <c r="H129" s="1" t="s">
        <v>219</v>
      </c>
      <c r="I129" s="3" t="s">
        <v>1</v>
      </c>
      <c r="J129" s="1" t="s">
        <v>1</v>
      </c>
      <c r="K129" s="1" t="s">
        <v>220</v>
      </c>
      <c r="L129" s="1" t="s">
        <v>221</v>
      </c>
      <c r="M129" s="1" t="s">
        <v>208</v>
      </c>
      <c r="N129">
        <v>1001</v>
      </c>
      <c r="O129" s="10">
        <v>1000000000</v>
      </c>
      <c r="P129">
        <v>100</v>
      </c>
      <c r="Q129" s="1" t="s">
        <v>236</v>
      </c>
      <c r="R129" s="4">
        <v>7.97</v>
      </c>
      <c r="S129" s="3">
        <v>1</v>
      </c>
      <c r="T129" t="s">
        <v>240</v>
      </c>
      <c r="U129" t="s">
        <v>204</v>
      </c>
    </row>
    <row r="130" spans="1:21" x14ac:dyDescent="0.3">
      <c r="A130" s="1" t="s">
        <v>49</v>
      </c>
      <c r="B130" s="1" t="s">
        <v>237</v>
      </c>
      <c r="C130" s="1" t="s">
        <v>237</v>
      </c>
      <c r="D130" s="1" t="s">
        <v>237</v>
      </c>
      <c r="E130">
        <v>2020</v>
      </c>
      <c r="F130" s="1" t="s">
        <v>212</v>
      </c>
      <c r="G130" s="1" t="s">
        <v>202</v>
      </c>
      <c r="H130" s="1" t="s">
        <v>223</v>
      </c>
      <c r="I130" s="3">
        <v>0.625</v>
      </c>
      <c r="J130" s="1" t="s">
        <v>203</v>
      </c>
      <c r="K130" s="1" t="s">
        <v>220</v>
      </c>
      <c r="L130" s="1" t="s">
        <v>221</v>
      </c>
      <c r="M130" s="1" t="s">
        <v>205</v>
      </c>
      <c r="N130">
        <v>0</v>
      </c>
      <c r="O130">
        <v>400</v>
      </c>
      <c r="P130" t="s">
        <v>1</v>
      </c>
      <c r="Q130" s="1" t="s">
        <v>236</v>
      </c>
      <c r="R130" s="4">
        <v>0</v>
      </c>
      <c r="S130" s="3">
        <v>1</v>
      </c>
      <c r="U130" t="s">
        <v>204</v>
      </c>
    </row>
    <row r="131" spans="1:21" x14ac:dyDescent="0.3">
      <c r="A131" s="1" t="s">
        <v>49</v>
      </c>
      <c r="B131" s="1" t="s">
        <v>237</v>
      </c>
      <c r="C131" s="1" t="s">
        <v>237</v>
      </c>
      <c r="D131" s="1" t="s">
        <v>237</v>
      </c>
      <c r="E131">
        <v>2020</v>
      </c>
      <c r="F131" s="1" t="s">
        <v>212</v>
      </c>
      <c r="G131" s="1" t="s">
        <v>202</v>
      </c>
      <c r="H131" s="1" t="s">
        <v>223</v>
      </c>
      <c r="I131" s="3">
        <v>0.625</v>
      </c>
      <c r="J131" s="1" t="s">
        <v>203</v>
      </c>
      <c r="K131" s="1" t="s">
        <v>220</v>
      </c>
      <c r="L131" s="1" t="s">
        <v>221</v>
      </c>
      <c r="M131" s="1" t="s">
        <v>205</v>
      </c>
      <c r="N131">
        <v>401</v>
      </c>
      <c r="O131" s="10">
        <v>1000000000</v>
      </c>
      <c r="P131" s="1" t="s">
        <v>1</v>
      </c>
      <c r="Q131" s="1" t="s">
        <v>236</v>
      </c>
      <c r="R131" s="4">
        <v>11.59</v>
      </c>
      <c r="S131" s="3">
        <v>1</v>
      </c>
      <c r="U131" t="s">
        <v>204</v>
      </c>
    </row>
    <row r="132" spans="1:21" x14ac:dyDescent="0.3">
      <c r="A132" s="1" t="s">
        <v>49</v>
      </c>
      <c r="B132" s="1" t="s">
        <v>237</v>
      </c>
      <c r="C132" s="1" t="s">
        <v>237</v>
      </c>
      <c r="D132" s="1" t="s">
        <v>237</v>
      </c>
      <c r="E132">
        <v>2020</v>
      </c>
      <c r="F132" s="1" t="s">
        <v>212</v>
      </c>
      <c r="G132" s="1" t="s">
        <v>202</v>
      </c>
      <c r="H132" s="1" t="s">
        <v>591</v>
      </c>
      <c r="I132" s="3">
        <v>0.625</v>
      </c>
      <c r="J132" s="1" t="s">
        <v>203</v>
      </c>
      <c r="K132" s="1" t="s">
        <v>220</v>
      </c>
      <c r="L132" s="1" t="s">
        <v>221</v>
      </c>
      <c r="M132" s="1" t="s">
        <v>204</v>
      </c>
      <c r="N132" t="s">
        <v>1</v>
      </c>
      <c r="O132" s="10" t="s">
        <v>1</v>
      </c>
      <c r="P132" s="1" t="s">
        <v>1</v>
      </c>
      <c r="Q132" s="1" t="s">
        <v>1</v>
      </c>
      <c r="R132" s="4">
        <v>1.24</v>
      </c>
      <c r="S132" s="3">
        <v>1</v>
      </c>
      <c r="U132" t="s">
        <v>204</v>
      </c>
    </row>
    <row r="133" spans="1:21" x14ac:dyDescent="0.3">
      <c r="A133" s="1" t="s">
        <v>49</v>
      </c>
      <c r="B133" s="1" t="s">
        <v>237</v>
      </c>
      <c r="C133" s="1" t="s">
        <v>237</v>
      </c>
      <c r="D133" s="1" t="s">
        <v>237</v>
      </c>
      <c r="E133">
        <v>2020</v>
      </c>
      <c r="F133" s="1" t="s">
        <v>212</v>
      </c>
      <c r="G133" s="1" t="s">
        <v>202</v>
      </c>
      <c r="H133" s="1" t="s">
        <v>206</v>
      </c>
      <c r="I133" s="3">
        <v>0.625</v>
      </c>
      <c r="J133" s="1" t="s">
        <v>203</v>
      </c>
      <c r="K133" s="1" t="s">
        <v>220</v>
      </c>
      <c r="L133" s="1" t="s">
        <v>225</v>
      </c>
      <c r="M133" s="1" t="s">
        <v>204</v>
      </c>
      <c r="N133" s="1" t="s">
        <v>1</v>
      </c>
      <c r="O133" s="1" t="s">
        <v>1</v>
      </c>
      <c r="P133" s="1" t="s">
        <v>1</v>
      </c>
      <c r="Q133" s="1" t="s">
        <v>1</v>
      </c>
      <c r="R133" s="4">
        <f>ROUND(1.15*7.82,2)</f>
        <v>8.99</v>
      </c>
      <c r="S133" s="3">
        <v>1</v>
      </c>
      <c r="U133" t="s">
        <v>204</v>
      </c>
    </row>
    <row r="134" spans="1:21" x14ac:dyDescent="0.3">
      <c r="A134" s="1" t="s">
        <v>49</v>
      </c>
      <c r="B134" s="1" t="s">
        <v>237</v>
      </c>
      <c r="C134" s="1" t="s">
        <v>237</v>
      </c>
      <c r="D134" s="1" t="s">
        <v>237</v>
      </c>
      <c r="E134">
        <v>2020</v>
      </c>
      <c r="F134" s="1" t="s">
        <v>212</v>
      </c>
      <c r="G134" s="1" t="s">
        <v>202</v>
      </c>
      <c r="H134" s="1" t="s">
        <v>219</v>
      </c>
      <c r="I134" s="3" t="s">
        <v>1</v>
      </c>
      <c r="J134" s="1" t="s">
        <v>1</v>
      </c>
      <c r="K134" s="1" t="s">
        <v>220</v>
      </c>
      <c r="L134" s="1" t="s">
        <v>225</v>
      </c>
      <c r="M134" s="1" t="s">
        <v>208</v>
      </c>
      <c r="N134">
        <v>0</v>
      </c>
      <c r="O134">
        <v>400</v>
      </c>
      <c r="P134">
        <v>100</v>
      </c>
      <c r="Q134" s="1" t="s">
        <v>236</v>
      </c>
      <c r="R134" s="4">
        <v>0</v>
      </c>
      <c r="S134" s="3">
        <v>1</v>
      </c>
      <c r="U134" t="s">
        <v>204</v>
      </c>
    </row>
    <row r="135" spans="1:21" x14ac:dyDescent="0.3">
      <c r="A135" s="1" t="s">
        <v>49</v>
      </c>
      <c r="B135" s="1" t="s">
        <v>237</v>
      </c>
      <c r="C135" s="1" t="s">
        <v>237</v>
      </c>
      <c r="D135" s="1" t="s">
        <v>237</v>
      </c>
      <c r="E135">
        <v>2020</v>
      </c>
      <c r="F135" s="1" t="s">
        <v>212</v>
      </c>
      <c r="G135" s="1" t="s">
        <v>202</v>
      </c>
      <c r="H135" s="1" t="s">
        <v>219</v>
      </c>
      <c r="I135" s="3" t="s">
        <v>1</v>
      </c>
      <c r="J135" s="1" t="s">
        <v>1</v>
      </c>
      <c r="K135" s="1" t="s">
        <v>220</v>
      </c>
      <c r="L135" s="1" t="s">
        <v>225</v>
      </c>
      <c r="M135" s="1" t="s">
        <v>208</v>
      </c>
      <c r="N135">
        <v>401</v>
      </c>
      <c r="O135">
        <v>600</v>
      </c>
      <c r="P135">
        <v>100</v>
      </c>
      <c r="Q135" s="1" t="s">
        <v>236</v>
      </c>
      <c r="R135" s="4">
        <f>ROUND(1.15*2.35,2)</f>
        <v>2.7</v>
      </c>
      <c r="S135" s="3">
        <v>1</v>
      </c>
      <c r="T135" t="s">
        <v>240</v>
      </c>
      <c r="U135" t="s">
        <v>204</v>
      </c>
    </row>
    <row r="136" spans="1:21" x14ac:dyDescent="0.3">
      <c r="A136" s="1" t="s">
        <v>49</v>
      </c>
      <c r="B136" s="1" t="s">
        <v>237</v>
      </c>
      <c r="C136" s="1" t="s">
        <v>237</v>
      </c>
      <c r="D136" s="1" t="s">
        <v>237</v>
      </c>
      <c r="E136">
        <v>2020</v>
      </c>
      <c r="F136" s="1" t="s">
        <v>212</v>
      </c>
      <c r="G136" s="1" t="s">
        <v>202</v>
      </c>
      <c r="H136" s="1" t="s">
        <v>219</v>
      </c>
      <c r="I136" s="3" t="s">
        <v>1</v>
      </c>
      <c r="J136" s="1" t="s">
        <v>1</v>
      </c>
      <c r="K136" s="1" t="s">
        <v>220</v>
      </c>
      <c r="L136" s="1" t="s">
        <v>225</v>
      </c>
      <c r="M136" s="1" t="s">
        <v>208</v>
      </c>
      <c r="N136">
        <v>601</v>
      </c>
      <c r="O136">
        <f>400*2.5</f>
        <v>1000</v>
      </c>
      <c r="P136">
        <v>100</v>
      </c>
      <c r="Q136" s="1" t="s">
        <v>236</v>
      </c>
      <c r="R136" s="4">
        <f>ROUND(1.15*5.58,2)</f>
        <v>6.42</v>
      </c>
      <c r="S136" s="3">
        <v>1</v>
      </c>
      <c r="T136" t="s">
        <v>240</v>
      </c>
      <c r="U136" t="s">
        <v>204</v>
      </c>
    </row>
    <row r="137" spans="1:21" x14ac:dyDescent="0.3">
      <c r="A137" s="1" t="s">
        <v>49</v>
      </c>
      <c r="B137" s="1" t="s">
        <v>237</v>
      </c>
      <c r="C137" s="1" t="s">
        <v>237</v>
      </c>
      <c r="D137" s="1" t="s">
        <v>237</v>
      </c>
      <c r="E137">
        <v>2020</v>
      </c>
      <c r="F137" s="1" t="s">
        <v>212</v>
      </c>
      <c r="G137" s="1" t="s">
        <v>202</v>
      </c>
      <c r="H137" s="1" t="s">
        <v>219</v>
      </c>
      <c r="I137" s="3" t="s">
        <v>1</v>
      </c>
      <c r="J137" s="1" t="s">
        <v>1</v>
      </c>
      <c r="K137" s="1" t="s">
        <v>220</v>
      </c>
      <c r="L137" s="1" t="s">
        <v>225</v>
      </c>
      <c r="M137" s="1" t="s">
        <v>208</v>
      </c>
      <c r="N137">
        <v>1001</v>
      </c>
      <c r="O137" s="10">
        <v>1000000000</v>
      </c>
      <c r="P137">
        <v>100</v>
      </c>
      <c r="Q137" s="1" t="s">
        <v>236</v>
      </c>
      <c r="R137" s="4">
        <f>ROUND(1.15*7.97,2)</f>
        <v>9.17</v>
      </c>
      <c r="S137" s="3">
        <v>1</v>
      </c>
      <c r="T137" t="s">
        <v>240</v>
      </c>
      <c r="U137" t="s">
        <v>204</v>
      </c>
    </row>
    <row r="138" spans="1:21" x14ac:dyDescent="0.3">
      <c r="A138" s="1" t="s">
        <v>49</v>
      </c>
      <c r="B138" s="1" t="s">
        <v>237</v>
      </c>
      <c r="C138" s="1" t="s">
        <v>237</v>
      </c>
      <c r="D138" s="1" t="s">
        <v>237</v>
      </c>
      <c r="E138">
        <v>2020</v>
      </c>
      <c r="F138" s="1" t="s">
        <v>212</v>
      </c>
      <c r="G138" s="1" t="s">
        <v>202</v>
      </c>
      <c r="H138" s="1" t="s">
        <v>223</v>
      </c>
      <c r="I138" s="3">
        <v>0.625</v>
      </c>
      <c r="J138" s="1" t="s">
        <v>203</v>
      </c>
      <c r="K138" s="1" t="s">
        <v>220</v>
      </c>
      <c r="L138" s="1" t="s">
        <v>225</v>
      </c>
      <c r="M138" s="1" t="s">
        <v>205</v>
      </c>
      <c r="N138">
        <v>0</v>
      </c>
      <c r="O138">
        <v>400</v>
      </c>
      <c r="P138" t="s">
        <v>1</v>
      </c>
      <c r="Q138" s="1" t="s">
        <v>236</v>
      </c>
      <c r="R138" s="4">
        <v>0</v>
      </c>
      <c r="S138" s="3">
        <v>1</v>
      </c>
      <c r="U138" t="s">
        <v>204</v>
      </c>
    </row>
    <row r="139" spans="1:21" x14ac:dyDescent="0.3">
      <c r="A139" s="1" t="s">
        <v>49</v>
      </c>
      <c r="B139" s="1" t="s">
        <v>237</v>
      </c>
      <c r="C139" s="1" t="s">
        <v>237</v>
      </c>
      <c r="D139" s="1" t="s">
        <v>237</v>
      </c>
      <c r="E139">
        <v>2020</v>
      </c>
      <c r="F139" s="1" t="s">
        <v>212</v>
      </c>
      <c r="G139" s="1" t="s">
        <v>202</v>
      </c>
      <c r="H139" s="1" t="s">
        <v>223</v>
      </c>
      <c r="I139" s="3">
        <v>0.625</v>
      </c>
      <c r="J139" s="1" t="s">
        <v>203</v>
      </c>
      <c r="K139" s="1" t="s">
        <v>220</v>
      </c>
      <c r="L139" s="1" t="s">
        <v>225</v>
      </c>
      <c r="M139" s="1" t="s">
        <v>205</v>
      </c>
      <c r="N139">
        <v>401</v>
      </c>
      <c r="O139" s="10">
        <v>1000000000</v>
      </c>
      <c r="P139" s="1" t="s">
        <v>1</v>
      </c>
      <c r="Q139" s="1" t="s">
        <v>236</v>
      </c>
      <c r="R139" s="4">
        <v>11.59</v>
      </c>
      <c r="S139" s="3">
        <v>1</v>
      </c>
      <c r="U139" t="s">
        <v>204</v>
      </c>
    </row>
    <row r="140" spans="1:21" x14ac:dyDescent="0.3">
      <c r="A140" s="1" t="s">
        <v>49</v>
      </c>
      <c r="B140" s="1" t="s">
        <v>237</v>
      </c>
      <c r="C140" s="1" t="s">
        <v>237</v>
      </c>
      <c r="D140" s="1" t="s">
        <v>237</v>
      </c>
      <c r="E140">
        <v>2020</v>
      </c>
      <c r="F140" s="1" t="s">
        <v>212</v>
      </c>
      <c r="G140" s="1" t="s">
        <v>202</v>
      </c>
      <c r="H140" s="1" t="s">
        <v>591</v>
      </c>
      <c r="I140" s="3">
        <v>0.625</v>
      </c>
      <c r="J140" s="1" t="s">
        <v>203</v>
      </c>
      <c r="K140" s="1" t="s">
        <v>220</v>
      </c>
      <c r="L140" s="1" t="s">
        <v>225</v>
      </c>
      <c r="M140" s="1" t="s">
        <v>204</v>
      </c>
      <c r="N140" t="s">
        <v>1</v>
      </c>
      <c r="O140" s="10" t="s">
        <v>1</v>
      </c>
      <c r="P140" s="1" t="s">
        <v>1</v>
      </c>
      <c r="Q140" s="1" t="s">
        <v>1</v>
      </c>
      <c r="R140" s="4">
        <v>1.24</v>
      </c>
      <c r="S140" s="3">
        <v>1</v>
      </c>
      <c r="U140" t="s">
        <v>204</v>
      </c>
    </row>
    <row r="141" spans="1:21" x14ac:dyDescent="0.3">
      <c r="A141" s="1" t="s">
        <v>49</v>
      </c>
      <c r="B141" s="1" t="s">
        <v>237</v>
      </c>
      <c r="C141" s="1" t="s">
        <v>237</v>
      </c>
      <c r="D141" s="1" t="s">
        <v>237</v>
      </c>
      <c r="E141">
        <v>2020</v>
      </c>
      <c r="F141" s="1" t="s">
        <v>213</v>
      </c>
      <c r="G141" s="1" t="s">
        <v>202</v>
      </c>
      <c r="H141" s="1" t="s">
        <v>206</v>
      </c>
      <c r="I141" s="3">
        <v>0.625</v>
      </c>
      <c r="J141" s="1" t="s">
        <v>203</v>
      </c>
      <c r="K141" s="1" t="s">
        <v>1</v>
      </c>
      <c r="L141" s="1" t="s">
        <v>1</v>
      </c>
      <c r="M141" s="1" t="s">
        <v>204</v>
      </c>
      <c r="N141" s="1" t="s">
        <v>1</v>
      </c>
      <c r="O141" s="10" t="s">
        <v>1</v>
      </c>
      <c r="P141" s="1" t="s">
        <v>1</v>
      </c>
      <c r="Q141" s="1" t="s">
        <v>1</v>
      </c>
      <c r="R141" s="4">
        <v>17.170000000000002</v>
      </c>
      <c r="S141" s="3">
        <v>1</v>
      </c>
      <c r="U141" t="s">
        <v>204</v>
      </c>
    </row>
    <row r="142" spans="1:21" x14ac:dyDescent="0.3">
      <c r="A142" s="1" t="s">
        <v>49</v>
      </c>
      <c r="B142" s="1" t="s">
        <v>237</v>
      </c>
      <c r="C142" s="1" t="s">
        <v>237</v>
      </c>
      <c r="D142" s="1" t="s">
        <v>237</v>
      </c>
      <c r="E142">
        <v>2020</v>
      </c>
      <c r="F142" s="1" t="s">
        <v>213</v>
      </c>
      <c r="G142" s="1" t="s">
        <v>202</v>
      </c>
      <c r="H142" s="1" t="s">
        <v>231</v>
      </c>
      <c r="I142" s="3" t="s">
        <v>1</v>
      </c>
      <c r="J142" s="1" t="s">
        <v>1</v>
      </c>
      <c r="K142" s="1" t="s">
        <v>1</v>
      </c>
      <c r="L142" s="1" t="s">
        <v>1</v>
      </c>
      <c r="M142" s="1" t="s">
        <v>208</v>
      </c>
      <c r="N142">
        <v>0</v>
      </c>
      <c r="O142" s="10">
        <v>400</v>
      </c>
      <c r="P142" s="1">
        <v>100</v>
      </c>
      <c r="Q142" s="1" t="s">
        <v>236</v>
      </c>
      <c r="R142" s="4">
        <v>0</v>
      </c>
      <c r="S142" s="3">
        <v>0.9</v>
      </c>
      <c r="U142" t="s">
        <v>204</v>
      </c>
    </row>
    <row r="143" spans="1:21" x14ac:dyDescent="0.3">
      <c r="A143" s="1" t="s">
        <v>49</v>
      </c>
      <c r="B143" s="1" t="s">
        <v>237</v>
      </c>
      <c r="C143" s="1" t="s">
        <v>237</v>
      </c>
      <c r="D143" s="1" t="s">
        <v>237</v>
      </c>
      <c r="E143">
        <v>2020</v>
      </c>
      <c r="F143" s="1" t="s">
        <v>213</v>
      </c>
      <c r="G143" s="1" t="s">
        <v>202</v>
      </c>
      <c r="H143" s="1" t="s">
        <v>231</v>
      </c>
      <c r="I143" s="3" t="s">
        <v>1</v>
      </c>
      <c r="J143" s="1" t="s">
        <v>1</v>
      </c>
      <c r="K143" s="1" t="s">
        <v>1</v>
      </c>
      <c r="L143" s="1" t="s">
        <v>1</v>
      </c>
      <c r="M143" s="1" t="s">
        <v>208</v>
      </c>
      <c r="N143">
        <v>401</v>
      </c>
      <c r="O143" s="10">
        <v>1000000000</v>
      </c>
      <c r="P143" s="1">
        <v>100</v>
      </c>
      <c r="Q143" s="1" t="s">
        <v>236</v>
      </c>
      <c r="R143" s="4">
        <v>2.16</v>
      </c>
      <c r="S143" s="3">
        <v>0.9</v>
      </c>
      <c r="T143" t="s">
        <v>517</v>
      </c>
      <c r="U143" t="s">
        <v>204</v>
      </c>
    </row>
    <row r="144" spans="1:21" x14ac:dyDescent="0.3">
      <c r="A144" s="1" t="s">
        <v>49</v>
      </c>
      <c r="B144" s="1" t="s">
        <v>237</v>
      </c>
      <c r="C144" s="1" t="s">
        <v>237</v>
      </c>
      <c r="D144" s="1" t="s">
        <v>237</v>
      </c>
      <c r="E144">
        <v>2020</v>
      </c>
      <c r="F144" s="1" t="s">
        <v>217</v>
      </c>
      <c r="G144" s="1" t="s">
        <v>202</v>
      </c>
      <c r="H144" s="1" t="s">
        <v>207</v>
      </c>
      <c r="I144" s="3" t="s">
        <v>1</v>
      </c>
      <c r="J144" s="1" t="s">
        <v>1</v>
      </c>
      <c r="K144" s="1" t="s">
        <v>1</v>
      </c>
      <c r="L144" s="1" t="s">
        <v>1</v>
      </c>
      <c r="M144" s="1" t="s">
        <v>205</v>
      </c>
      <c r="N144">
        <v>0</v>
      </c>
      <c r="O144" s="10">
        <v>1200</v>
      </c>
      <c r="P144" s="1" t="s">
        <v>1</v>
      </c>
      <c r="Q144" s="1" t="s">
        <v>540</v>
      </c>
      <c r="R144" s="4">
        <v>2.13</v>
      </c>
      <c r="S144" s="3">
        <v>1</v>
      </c>
      <c r="U144" t="s">
        <v>204</v>
      </c>
    </row>
    <row r="145" spans="1:21" x14ac:dyDescent="0.3">
      <c r="A145" s="1" t="s">
        <v>49</v>
      </c>
      <c r="B145" s="1" t="s">
        <v>237</v>
      </c>
      <c r="C145" s="1" t="s">
        <v>237</v>
      </c>
      <c r="D145" s="1" t="s">
        <v>237</v>
      </c>
      <c r="E145">
        <v>2020</v>
      </c>
      <c r="F145" s="1" t="s">
        <v>217</v>
      </c>
      <c r="G145" s="1" t="s">
        <v>202</v>
      </c>
      <c r="H145" s="1" t="s">
        <v>207</v>
      </c>
      <c r="I145" s="3" t="s">
        <v>1</v>
      </c>
      <c r="J145" s="1" t="s">
        <v>1</v>
      </c>
      <c r="K145" s="1" t="s">
        <v>1</v>
      </c>
      <c r="L145" s="1" t="s">
        <v>1</v>
      </c>
      <c r="M145" s="1" t="s">
        <v>205</v>
      </c>
      <c r="N145" s="1">
        <v>1201</v>
      </c>
      <c r="O145" s="1">
        <v>3000</v>
      </c>
      <c r="P145" s="1" t="s">
        <v>1</v>
      </c>
      <c r="Q145" s="1" t="s">
        <v>540</v>
      </c>
      <c r="R145" s="4">
        <v>4.25</v>
      </c>
      <c r="S145" s="3">
        <v>1</v>
      </c>
      <c r="U145" t="s">
        <v>204</v>
      </c>
    </row>
    <row r="146" spans="1:21" x14ac:dyDescent="0.3">
      <c r="A146" s="1" t="s">
        <v>49</v>
      </c>
      <c r="B146" s="1" t="s">
        <v>237</v>
      </c>
      <c r="C146" s="1" t="s">
        <v>237</v>
      </c>
      <c r="D146" s="1" t="s">
        <v>237</v>
      </c>
      <c r="E146">
        <v>2020</v>
      </c>
      <c r="F146" s="1" t="s">
        <v>217</v>
      </c>
      <c r="G146" s="1" t="s">
        <v>202</v>
      </c>
      <c r="H146" s="1" t="s">
        <v>207</v>
      </c>
      <c r="I146" s="3" t="s">
        <v>1</v>
      </c>
      <c r="J146" s="1" t="s">
        <v>1</v>
      </c>
      <c r="K146" s="1" t="s">
        <v>1</v>
      </c>
      <c r="L146" s="1" t="s">
        <v>1</v>
      </c>
      <c r="M146" s="1" t="s">
        <v>205</v>
      </c>
      <c r="N146">
        <v>3001</v>
      </c>
      <c r="O146" s="10">
        <v>1000000000</v>
      </c>
      <c r="P146" s="1" t="s">
        <v>1</v>
      </c>
      <c r="Q146" s="1" t="s">
        <v>540</v>
      </c>
      <c r="R146" s="4">
        <v>8.51</v>
      </c>
      <c r="S146" s="3">
        <v>1</v>
      </c>
      <c r="U146" t="s">
        <v>204</v>
      </c>
    </row>
    <row r="147" spans="1:21" x14ac:dyDescent="0.3">
      <c r="A147" s="1" t="s">
        <v>87</v>
      </c>
      <c r="B147" s="1" t="s">
        <v>181</v>
      </c>
      <c r="C147" s="1" t="s">
        <v>181</v>
      </c>
      <c r="D147" s="1" t="s">
        <v>181</v>
      </c>
      <c r="E147">
        <v>2020</v>
      </c>
      <c r="F147" s="1" t="s">
        <v>212</v>
      </c>
      <c r="G147" s="1" t="s">
        <v>202</v>
      </c>
      <c r="H147" s="1" t="s">
        <v>206</v>
      </c>
      <c r="I147" s="3">
        <v>0.625</v>
      </c>
      <c r="J147" s="1" t="s">
        <v>203</v>
      </c>
      <c r="K147" s="1" t="s">
        <v>1</v>
      </c>
      <c r="L147" s="1" t="s">
        <v>1</v>
      </c>
      <c r="M147" s="1" t="s">
        <v>205</v>
      </c>
      <c r="N147">
        <v>0</v>
      </c>
      <c r="O147" s="10">
        <v>2000</v>
      </c>
      <c r="P147" s="1" t="s">
        <v>1</v>
      </c>
      <c r="Q147" s="1" t="s">
        <v>209</v>
      </c>
      <c r="R147" s="4">
        <v>7.1</v>
      </c>
      <c r="S147" s="3">
        <v>1</v>
      </c>
      <c r="U147" t="s">
        <v>204</v>
      </c>
    </row>
    <row r="148" spans="1:21" x14ac:dyDescent="0.3">
      <c r="A148" s="1" t="s">
        <v>87</v>
      </c>
      <c r="B148" s="1" t="s">
        <v>181</v>
      </c>
      <c r="C148" s="1" t="s">
        <v>181</v>
      </c>
      <c r="D148" s="1" t="s">
        <v>181</v>
      </c>
      <c r="E148">
        <v>2020</v>
      </c>
      <c r="F148" s="1" t="s">
        <v>212</v>
      </c>
      <c r="G148" s="1" t="s">
        <v>202</v>
      </c>
      <c r="H148" s="1" t="s">
        <v>206</v>
      </c>
      <c r="I148" s="3">
        <v>0.625</v>
      </c>
      <c r="J148" s="1" t="s">
        <v>203</v>
      </c>
      <c r="K148" s="1" t="s">
        <v>1</v>
      </c>
      <c r="L148" s="1" t="s">
        <v>1</v>
      </c>
      <c r="M148" s="1" t="s">
        <v>205</v>
      </c>
      <c r="N148">
        <v>2001</v>
      </c>
      <c r="O148" s="10">
        <v>1000000000</v>
      </c>
      <c r="P148" s="1" t="s">
        <v>1</v>
      </c>
      <c r="Q148" s="1" t="s">
        <v>209</v>
      </c>
      <c r="R148" s="4">
        <v>10.3</v>
      </c>
      <c r="S148" s="3">
        <v>1</v>
      </c>
      <c r="U148" t="s">
        <v>204</v>
      </c>
    </row>
    <row r="149" spans="1:21" x14ac:dyDescent="0.3">
      <c r="A149" s="1" t="s">
        <v>87</v>
      </c>
      <c r="B149" s="1" t="s">
        <v>181</v>
      </c>
      <c r="C149" s="1" t="s">
        <v>181</v>
      </c>
      <c r="D149" s="1" t="s">
        <v>181</v>
      </c>
      <c r="E149">
        <v>2020</v>
      </c>
      <c r="F149" s="1" t="s">
        <v>212</v>
      </c>
      <c r="G149" s="1" t="s">
        <v>202</v>
      </c>
      <c r="H149" s="1" t="s">
        <v>219</v>
      </c>
      <c r="I149" s="3" t="s">
        <v>1</v>
      </c>
      <c r="J149" s="1" t="s">
        <v>1</v>
      </c>
      <c r="K149" s="1" t="s">
        <v>1</v>
      </c>
      <c r="L149" s="1" t="s">
        <v>1</v>
      </c>
      <c r="M149" s="1" t="s">
        <v>208</v>
      </c>
      <c r="N149">
        <v>0</v>
      </c>
      <c r="O149" s="10">
        <v>2000</v>
      </c>
      <c r="P149">
        <v>1000</v>
      </c>
      <c r="Q149" s="1" t="s">
        <v>209</v>
      </c>
      <c r="R149" s="4">
        <v>2.02</v>
      </c>
      <c r="S149" s="3">
        <v>1</v>
      </c>
      <c r="U149" t="s">
        <v>204</v>
      </c>
    </row>
    <row r="150" spans="1:21" x14ac:dyDescent="0.3">
      <c r="A150" s="1" t="s">
        <v>87</v>
      </c>
      <c r="B150" s="1" t="s">
        <v>181</v>
      </c>
      <c r="C150" s="1" t="s">
        <v>181</v>
      </c>
      <c r="D150" s="1" t="s">
        <v>181</v>
      </c>
      <c r="E150">
        <v>2020</v>
      </c>
      <c r="F150" s="1" t="s">
        <v>212</v>
      </c>
      <c r="G150" s="1" t="s">
        <v>202</v>
      </c>
      <c r="H150" s="1" t="s">
        <v>219</v>
      </c>
      <c r="I150" s="3" t="s">
        <v>1</v>
      </c>
      <c r="J150" s="1" t="s">
        <v>1</v>
      </c>
      <c r="K150" s="1" t="s">
        <v>1</v>
      </c>
      <c r="L150" s="1" t="s">
        <v>1</v>
      </c>
      <c r="M150" s="1" t="s">
        <v>208</v>
      </c>
      <c r="N150">
        <v>2001</v>
      </c>
      <c r="O150" s="10">
        <v>10000</v>
      </c>
      <c r="P150">
        <v>1000</v>
      </c>
      <c r="Q150" s="1" t="s">
        <v>209</v>
      </c>
      <c r="R150" s="4">
        <v>2.79</v>
      </c>
      <c r="S150" s="3">
        <v>1</v>
      </c>
      <c r="U150" t="s">
        <v>204</v>
      </c>
    </row>
    <row r="151" spans="1:21" x14ac:dyDescent="0.3">
      <c r="A151" s="1" t="s">
        <v>87</v>
      </c>
      <c r="B151" s="1" t="s">
        <v>181</v>
      </c>
      <c r="C151" s="1" t="s">
        <v>181</v>
      </c>
      <c r="D151" s="1" t="s">
        <v>181</v>
      </c>
      <c r="E151">
        <v>2020</v>
      </c>
      <c r="F151" s="1" t="s">
        <v>212</v>
      </c>
      <c r="G151" s="1" t="s">
        <v>202</v>
      </c>
      <c r="H151" s="1" t="s">
        <v>219</v>
      </c>
      <c r="I151" s="3" t="s">
        <v>1</v>
      </c>
      <c r="J151" s="1" t="s">
        <v>1</v>
      </c>
      <c r="K151" s="1" t="s">
        <v>1</v>
      </c>
      <c r="L151" s="1" t="s">
        <v>1</v>
      </c>
      <c r="M151" s="1" t="s">
        <v>208</v>
      </c>
      <c r="N151">
        <v>10001</v>
      </c>
      <c r="O151" s="10">
        <v>15000</v>
      </c>
      <c r="P151">
        <v>1000</v>
      </c>
      <c r="Q151" s="1" t="s">
        <v>209</v>
      </c>
      <c r="R151" s="4">
        <v>4.0199999999999996</v>
      </c>
      <c r="S151" s="3">
        <v>1</v>
      </c>
      <c r="U151" t="s">
        <v>204</v>
      </c>
    </row>
    <row r="152" spans="1:21" x14ac:dyDescent="0.3">
      <c r="A152" s="1" t="s">
        <v>87</v>
      </c>
      <c r="B152" s="1" t="s">
        <v>181</v>
      </c>
      <c r="C152" s="1" t="s">
        <v>181</v>
      </c>
      <c r="D152" s="1" t="s">
        <v>181</v>
      </c>
      <c r="E152">
        <v>2020</v>
      </c>
      <c r="F152" s="1" t="s">
        <v>212</v>
      </c>
      <c r="G152" s="1" t="s">
        <v>202</v>
      </c>
      <c r="H152" s="1" t="s">
        <v>219</v>
      </c>
      <c r="I152" s="3" t="s">
        <v>1</v>
      </c>
      <c r="J152" s="1" t="s">
        <v>1</v>
      </c>
      <c r="K152" s="1" t="s">
        <v>1</v>
      </c>
      <c r="L152" s="1" t="s">
        <v>1</v>
      </c>
      <c r="M152" t="s">
        <v>208</v>
      </c>
      <c r="N152">
        <v>15001</v>
      </c>
      <c r="O152" s="10">
        <v>29000</v>
      </c>
      <c r="P152">
        <v>1000</v>
      </c>
      <c r="Q152" s="1" t="s">
        <v>209</v>
      </c>
      <c r="R152" s="4">
        <v>5.63</v>
      </c>
      <c r="S152" s="3">
        <v>1</v>
      </c>
      <c r="U152" t="s">
        <v>204</v>
      </c>
    </row>
    <row r="153" spans="1:21" x14ac:dyDescent="0.3">
      <c r="A153" s="1" t="s">
        <v>87</v>
      </c>
      <c r="B153" s="1" t="s">
        <v>181</v>
      </c>
      <c r="C153" s="1" t="s">
        <v>181</v>
      </c>
      <c r="D153" s="1" t="s">
        <v>181</v>
      </c>
      <c r="E153">
        <v>2020</v>
      </c>
      <c r="F153" s="1" t="s">
        <v>212</v>
      </c>
      <c r="G153" s="1" t="s">
        <v>202</v>
      </c>
      <c r="H153" s="1" t="s">
        <v>219</v>
      </c>
      <c r="I153" s="3" t="s">
        <v>1</v>
      </c>
      <c r="J153" s="1" t="s">
        <v>1</v>
      </c>
      <c r="K153" s="1" t="s">
        <v>1</v>
      </c>
      <c r="L153" s="1" t="s">
        <v>1</v>
      </c>
      <c r="M153" t="s">
        <v>208</v>
      </c>
      <c r="N153">
        <v>29001</v>
      </c>
      <c r="O153" s="10">
        <v>1000000000</v>
      </c>
      <c r="P153">
        <v>1000</v>
      </c>
      <c r="Q153" s="1" t="s">
        <v>209</v>
      </c>
      <c r="R153" s="4">
        <v>6.78</v>
      </c>
      <c r="S153" s="3">
        <v>1</v>
      </c>
      <c r="U153" t="s">
        <v>204</v>
      </c>
    </row>
    <row r="154" spans="1:21" x14ac:dyDescent="0.3">
      <c r="A154" s="1" t="s">
        <v>87</v>
      </c>
      <c r="B154" s="1" t="s">
        <v>181</v>
      </c>
      <c r="C154" s="1" t="s">
        <v>181</v>
      </c>
      <c r="D154" s="1" t="s">
        <v>181</v>
      </c>
      <c r="E154">
        <v>2020</v>
      </c>
      <c r="F154" s="1" t="s">
        <v>213</v>
      </c>
      <c r="G154" s="1" t="s">
        <v>202</v>
      </c>
      <c r="H154" s="1" t="s">
        <v>206</v>
      </c>
      <c r="I154" s="3">
        <v>0.625</v>
      </c>
      <c r="J154" s="1" t="s">
        <v>203</v>
      </c>
      <c r="K154" s="1" t="s">
        <v>1</v>
      </c>
      <c r="L154" s="1" t="s">
        <v>1</v>
      </c>
      <c r="M154" s="1" t="s">
        <v>205</v>
      </c>
      <c r="N154">
        <v>0</v>
      </c>
      <c r="O154" s="10">
        <v>2000</v>
      </c>
      <c r="P154" s="1" t="s">
        <v>1</v>
      </c>
      <c r="Q154" s="1" t="s">
        <v>209</v>
      </c>
      <c r="R154" s="4">
        <v>7.64</v>
      </c>
      <c r="S154" s="3">
        <v>1</v>
      </c>
      <c r="U154" t="s">
        <v>204</v>
      </c>
    </row>
    <row r="155" spans="1:21" x14ac:dyDescent="0.3">
      <c r="A155" s="1" t="s">
        <v>87</v>
      </c>
      <c r="B155" s="1" t="s">
        <v>181</v>
      </c>
      <c r="C155" s="1" t="s">
        <v>181</v>
      </c>
      <c r="D155" s="1" t="s">
        <v>181</v>
      </c>
      <c r="E155">
        <v>2020</v>
      </c>
      <c r="F155" s="1" t="s">
        <v>213</v>
      </c>
      <c r="G155" s="1" t="s">
        <v>202</v>
      </c>
      <c r="H155" s="1" t="s">
        <v>206</v>
      </c>
      <c r="I155" s="3">
        <v>0.625</v>
      </c>
      <c r="J155" s="1" t="s">
        <v>203</v>
      </c>
      <c r="K155" s="1" t="s">
        <v>1</v>
      </c>
      <c r="L155" s="1" t="s">
        <v>1</v>
      </c>
      <c r="M155" s="1" t="s">
        <v>205</v>
      </c>
      <c r="N155">
        <v>2001</v>
      </c>
      <c r="O155" s="10">
        <v>1000000000</v>
      </c>
      <c r="P155" s="1" t="s">
        <v>1</v>
      </c>
      <c r="Q155" s="1" t="s">
        <v>209</v>
      </c>
      <c r="R155" s="4">
        <v>12.94</v>
      </c>
      <c r="S155" s="3">
        <v>1</v>
      </c>
      <c r="U155" t="s">
        <v>204</v>
      </c>
    </row>
    <row r="156" spans="1:21" x14ac:dyDescent="0.3">
      <c r="A156" s="1" t="s">
        <v>87</v>
      </c>
      <c r="B156" s="1" t="s">
        <v>181</v>
      </c>
      <c r="C156" s="1" t="s">
        <v>181</v>
      </c>
      <c r="D156" s="1" t="s">
        <v>181</v>
      </c>
      <c r="E156">
        <v>2020</v>
      </c>
      <c r="F156" s="1" t="s">
        <v>213</v>
      </c>
      <c r="G156" s="1" t="s">
        <v>202</v>
      </c>
      <c r="H156" s="1" t="s">
        <v>231</v>
      </c>
      <c r="I156" s="3" t="s">
        <v>1</v>
      </c>
      <c r="J156" s="1" t="s">
        <v>1</v>
      </c>
      <c r="K156" s="1" t="s">
        <v>1</v>
      </c>
      <c r="L156" s="1" t="s">
        <v>1</v>
      </c>
      <c r="M156" s="1" t="s">
        <v>208</v>
      </c>
      <c r="N156">
        <v>0</v>
      </c>
      <c r="O156" s="10">
        <v>1000000000</v>
      </c>
      <c r="P156">
        <v>1000</v>
      </c>
      <c r="Q156" s="1" t="s">
        <v>209</v>
      </c>
      <c r="R156" s="4">
        <v>5.13</v>
      </c>
      <c r="S156" s="3">
        <v>1</v>
      </c>
      <c r="U156" t="s">
        <v>204</v>
      </c>
    </row>
    <row r="157" spans="1:21" x14ac:dyDescent="0.3">
      <c r="A157" s="1" t="s">
        <v>87</v>
      </c>
      <c r="B157" s="1" t="s">
        <v>181</v>
      </c>
      <c r="C157" s="1" t="s">
        <v>181</v>
      </c>
      <c r="D157" s="1" t="s">
        <v>181</v>
      </c>
      <c r="E157">
        <v>2020</v>
      </c>
      <c r="F157" s="1" t="s">
        <v>217</v>
      </c>
      <c r="G157" s="1" t="s">
        <v>202</v>
      </c>
      <c r="H157" s="1" t="s">
        <v>206</v>
      </c>
      <c r="I157" s="3" t="s">
        <v>1</v>
      </c>
      <c r="J157" s="1" t="s">
        <v>1</v>
      </c>
      <c r="K157" s="1" t="s">
        <v>1</v>
      </c>
      <c r="L157" s="1" t="s">
        <v>1</v>
      </c>
      <c r="M157" s="1" t="s">
        <v>204</v>
      </c>
      <c r="N157" s="1" t="s">
        <v>1</v>
      </c>
      <c r="O157" s="1" t="s">
        <v>1</v>
      </c>
      <c r="P157" s="1" t="s">
        <v>1</v>
      </c>
      <c r="Q157" s="1" t="s">
        <v>1</v>
      </c>
      <c r="R157" s="4">
        <v>7.5</v>
      </c>
      <c r="S157" s="3">
        <v>1</v>
      </c>
      <c r="T157" s="1" t="s">
        <v>519</v>
      </c>
      <c r="U157" t="s">
        <v>204</v>
      </c>
    </row>
    <row r="158" spans="1:21" x14ac:dyDescent="0.3">
      <c r="A158" s="1" t="s">
        <v>63</v>
      </c>
      <c r="B158" s="1" t="s">
        <v>182</v>
      </c>
      <c r="C158" s="1" t="s">
        <v>182</v>
      </c>
      <c r="D158" s="1" t="s">
        <v>182</v>
      </c>
      <c r="E158">
        <v>2020</v>
      </c>
      <c r="F158" s="1" t="s">
        <v>212</v>
      </c>
      <c r="G158" s="1" t="s">
        <v>202</v>
      </c>
      <c r="H158" s="1" t="s">
        <v>206</v>
      </c>
      <c r="I158" s="3">
        <v>0.625</v>
      </c>
      <c r="J158" s="1" t="s">
        <v>203</v>
      </c>
      <c r="K158" s="1" t="s">
        <v>220</v>
      </c>
      <c r="L158" s="1" t="s">
        <v>221</v>
      </c>
      <c r="M158" s="1" t="s">
        <v>204</v>
      </c>
      <c r="N158" s="1" t="s">
        <v>1</v>
      </c>
      <c r="O158" s="1" t="s">
        <v>1</v>
      </c>
      <c r="P158" s="1" t="s">
        <v>1</v>
      </c>
      <c r="Q158" s="1" t="s">
        <v>1</v>
      </c>
      <c r="R158" s="4">
        <v>12.92</v>
      </c>
      <c r="S158" s="3">
        <v>1</v>
      </c>
      <c r="U158" t="s">
        <v>204</v>
      </c>
    </row>
    <row r="159" spans="1:21" x14ac:dyDescent="0.3">
      <c r="A159" s="1" t="s">
        <v>63</v>
      </c>
      <c r="B159" s="1" t="s">
        <v>182</v>
      </c>
      <c r="C159" s="1" t="s">
        <v>182</v>
      </c>
      <c r="D159" s="1" t="s">
        <v>182</v>
      </c>
      <c r="E159">
        <v>2020</v>
      </c>
      <c r="F159" s="1" t="s">
        <v>212</v>
      </c>
      <c r="G159" s="1" t="s">
        <v>202</v>
      </c>
      <c r="H159" s="1" t="s">
        <v>219</v>
      </c>
      <c r="I159" s="3" t="s">
        <v>1</v>
      </c>
      <c r="J159" s="1" t="s">
        <v>1</v>
      </c>
      <c r="K159" s="1" t="s">
        <v>220</v>
      </c>
      <c r="L159" s="1" t="s">
        <v>221</v>
      </c>
      <c r="M159" s="1" t="s">
        <v>208</v>
      </c>
      <c r="N159">
        <v>0</v>
      </c>
      <c r="O159" s="10">
        <v>2000</v>
      </c>
      <c r="P159">
        <v>1000</v>
      </c>
      <c r="Q159" s="1" t="s">
        <v>209</v>
      </c>
      <c r="R159" s="4">
        <v>0</v>
      </c>
      <c r="S159" s="3">
        <v>1</v>
      </c>
      <c r="U159" t="s">
        <v>204</v>
      </c>
    </row>
    <row r="160" spans="1:21" x14ac:dyDescent="0.3">
      <c r="A160" s="1" t="s">
        <v>63</v>
      </c>
      <c r="B160" s="1" t="s">
        <v>182</v>
      </c>
      <c r="C160" s="1" t="s">
        <v>182</v>
      </c>
      <c r="D160" s="1" t="s">
        <v>182</v>
      </c>
      <c r="E160">
        <v>2020</v>
      </c>
      <c r="F160" s="1" t="s">
        <v>212</v>
      </c>
      <c r="G160" s="1" t="s">
        <v>202</v>
      </c>
      <c r="H160" s="1" t="s">
        <v>219</v>
      </c>
      <c r="I160" s="3" t="s">
        <v>1</v>
      </c>
      <c r="J160" s="1" t="s">
        <v>1</v>
      </c>
      <c r="K160" s="1" t="s">
        <v>220</v>
      </c>
      <c r="L160" s="1" t="s">
        <v>221</v>
      </c>
      <c r="M160" s="1" t="s">
        <v>208</v>
      </c>
      <c r="N160">
        <v>2001</v>
      </c>
      <c r="O160" s="10">
        <v>6000</v>
      </c>
      <c r="P160">
        <v>1000</v>
      </c>
      <c r="Q160" s="1" t="s">
        <v>209</v>
      </c>
      <c r="R160" s="4">
        <v>6.46</v>
      </c>
      <c r="S160" s="3">
        <v>1</v>
      </c>
      <c r="U160" t="s">
        <v>204</v>
      </c>
    </row>
    <row r="161" spans="1:21" x14ac:dyDescent="0.3">
      <c r="A161" s="1" t="s">
        <v>63</v>
      </c>
      <c r="B161" s="1" t="s">
        <v>182</v>
      </c>
      <c r="C161" s="1" t="s">
        <v>182</v>
      </c>
      <c r="D161" s="1" t="s">
        <v>182</v>
      </c>
      <c r="E161">
        <v>2020</v>
      </c>
      <c r="F161" s="1" t="s">
        <v>212</v>
      </c>
      <c r="G161" s="1" t="s">
        <v>202</v>
      </c>
      <c r="H161" s="1" t="s">
        <v>219</v>
      </c>
      <c r="I161" s="3" t="s">
        <v>1</v>
      </c>
      <c r="J161" s="1" t="s">
        <v>1</v>
      </c>
      <c r="K161" s="1" t="s">
        <v>220</v>
      </c>
      <c r="L161" s="1" t="s">
        <v>221</v>
      </c>
      <c r="M161" s="1" t="s">
        <v>208</v>
      </c>
      <c r="N161">
        <v>6001</v>
      </c>
      <c r="O161" s="10">
        <v>15000</v>
      </c>
      <c r="P161">
        <v>1000</v>
      </c>
      <c r="Q161" s="1" t="s">
        <v>209</v>
      </c>
      <c r="R161" s="4">
        <v>7.42</v>
      </c>
      <c r="S161" s="3">
        <v>1</v>
      </c>
      <c r="U161" t="s">
        <v>204</v>
      </c>
    </row>
    <row r="162" spans="1:21" x14ac:dyDescent="0.3">
      <c r="A162" s="1" t="s">
        <v>63</v>
      </c>
      <c r="B162" s="1" t="s">
        <v>182</v>
      </c>
      <c r="C162" s="1" t="s">
        <v>182</v>
      </c>
      <c r="D162" s="1" t="s">
        <v>182</v>
      </c>
      <c r="E162">
        <v>2020</v>
      </c>
      <c r="F162" s="1" t="s">
        <v>212</v>
      </c>
      <c r="G162" s="1" t="s">
        <v>202</v>
      </c>
      <c r="H162" s="1" t="s">
        <v>219</v>
      </c>
      <c r="I162" s="3" t="s">
        <v>1</v>
      </c>
      <c r="J162" s="1" t="s">
        <v>1</v>
      </c>
      <c r="K162" s="1" t="s">
        <v>220</v>
      </c>
      <c r="L162" s="1" t="s">
        <v>221</v>
      </c>
      <c r="M162" s="1" t="s">
        <v>208</v>
      </c>
      <c r="N162">
        <v>15001</v>
      </c>
      <c r="O162" s="10">
        <v>1000000000</v>
      </c>
      <c r="P162">
        <v>1000</v>
      </c>
      <c r="Q162" s="1" t="s">
        <v>209</v>
      </c>
      <c r="R162" s="4">
        <v>8.09</v>
      </c>
      <c r="S162" s="3">
        <v>1</v>
      </c>
      <c r="U162" t="s">
        <v>204</v>
      </c>
    </row>
    <row r="163" spans="1:21" x14ac:dyDescent="0.3">
      <c r="A163" s="1" t="s">
        <v>63</v>
      </c>
      <c r="B163" s="1" t="s">
        <v>182</v>
      </c>
      <c r="C163" s="1" t="s">
        <v>182</v>
      </c>
      <c r="D163" s="1" t="s">
        <v>182</v>
      </c>
      <c r="E163">
        <v>2020</v>
      </c>
      <c r="F163" s="1" t="s">
        <v>212</v>
      </c>
      <c r="G163" s="1" t="s">
        <v>202</v>
      </c>
      <c r="H163" s="1" t="s">
        <v>206</v>
      </c>
      <c r="I163" s="3">
        <v>0.625</v>
      </c>
      <c r="J163" s="1" t="s">
        <v>203</v>
      </c>
      <c r="K163" s="1" t="s">
        <v>220</v>
      </c>
      <c r="L163" s="1" t="s">
        <v>225</v>
      </c>
      <c r="M163" s="1" t="s">
        <v>204</v>
      </c>
      <c r="N163" s="1" t="s">
        <v>1</v>
      </c>
      <c r="O163" s="1" t="s">
        <v>1</v>
      </c>
      <c r="P163" s="1" t="s">
        <v>1</v>
      </c>
      <c r="Q163" s="1" t="s">
        <v>1</v>
      </c>
      <c r="R163" s="4">
        <v>15.51</v>
      </c>
      <c r="S163" s="3">
        <v>1</v>
      </c>
      <c r="U163" t="s">
        <v>204</v>
      </c>
    </row>
    <row r="164" spans="1:21" x14ac:dyDescent="0.3">
      <c r="A164" s="1" t="s">
        <v>63</v>
      </c>
      <c r="B164" s="1" t="s">
        <v>182</v>
      </c>
      <c r="C164" s="1" t="s">
        <v>182</v>
      </c>
      <c r="D164" s="1" t="s">
        <v>182</v>
      </c>
      <c r="E164">
        <v>2020</v>
      </c>
      <c r="F164" s="1" t="s">
        <v>212</v>
      </c>
      <c r="G164" s="1" t="s">
        <v>202</v>
      </c>
      <c r="H164" s="1" t="s">
        <v>219</v>
      </c>
      <c r="I164" s="3" t="s">
        <v>1</v>
      </c>
      <c r="J164" s="1" t="s">
        <v>1</v>
      </c>
      <c r="K164" s="1" t="s">
        <v>220</v>
      </c>
      <c r="L164" s="1" t="s">
        <v>225</v>
      </c>
      <c r="M164" s="1" t="s">
        <v>208</v>
      </c>
      <c r="N164">
        <v>0</v>
      </c>
      <c r="O164" s="10">
        <v>2000</v>
      </c>
      <c r="P164">
        <v>1000</v>
      </c>
      <c r="Q164" s="1" t="s">
        <v>209</v>
      </c>
      <c r="R164" s="4">
        <v>0</v>
      </c>
      <c r="S164" s="3">
        <v>1</v>
      </c>
      <c r="U164" t="s">
        <v>204</v>
      </c>
    </row>
    <row r="165" spans="1:21" x14ac:dyDescent="0.3">
      <c r="A165" s="1" t="s">
        <v>63</v>
      </c>
      <c r="B165" s="1" t="s">
        <v>182</v>
      </c>
      <c r="C165" s="1" t="s">
        <v>182</v>
      </c>
      <c r="D165" s="1" t="s">
        <v>182</v>
      </c>
      <c r="E165">
        <v>2020</v>
      </c>
      <c r="F165" s="1" t="s">
        <v>212</v>
      </c>
      <c r="G165" s="1" t="s">
        <v>202</v>
      </c>
      <c r="H165" s="1" t="s">
        <v>219</v>
      </c>
      <c r="I165" s="3" t="s">
        <v>1</v>
      </c>
      <c r="J165" s="1" t="s">
        <v>1</v>
      </c>
      <c r="K165" s="1" t="s">
        <v>220</v>
      </c>
      <c r="L165" s="1" t="s">
        <v>225</v>
      </c>
      <c r="M165" s="1" t="s">
        <v>208</v>
      </c>
      <c r="N165">
        <v>2001</v>
      </c>
      <c r="O165" s="10">
        <v>6000</v>
      </c>
      <c r="P165">
        <v>1000</v>
      </c>
      <c r="Q165" s="1" t="s">
        <v>209</v>
      </c>
      <c r="R165" s="4">
        <v>2.4900000000000002</v>
      </c>
      <c r="S165" s="3">
        <v>1</v>
      </c>
      <c r="U165" t="s">
        <v>204</v>
      </c>
    </row>
    <row r="166" spans="1:21" x14ac:dyDescent="0.3">
      <c r="A166" s="1" t="s">
        <v>63</v>
      </c>
      <c r="B166" s="1" t="s">
        <v>182</v>
      </c>
      <c r="C166" s="1" t="s">
        <v>182</v>
      </c>
      <c r="D166" s="1" t="s">
        <v>182</v>
      </c>
      <c r="E166">
        <v>2020</v>
      </c>
      <c r="F166" s="1" t="s">
        <v>212</v>
      </c>
      <c r="G166" s="1" t="s">
        <v>202</v>
      </c>
      <c r="H166" s="1" t="s">
        <v>219</v>
      </c>
      <c r="I166" s="3" t="s">
        <v>1</v>
      </c>
      <c r="J166" s="1" t="s">
        <v>1</v>
      </c>
      <c r="K166" s="1" t="s">
        <v>220</v>
      </c>
      <c r="L166" s="1" t="s">
        <v>225</v>
      </c>
      <c r="M166" s="1" t="s">
        <v>208</v>
      </c>
      <c r="N166">
        <v>6001</v>
      </c>
      <c r="O166" s="10">
        <v>15000</v>
      </c>
      <c r="P166">
        <v>1000</v>
      </c>
      <c r="Q166" s="1" t="s">
        <v>209</v>
      </c>
      <c r="R166" s="4">
        <v>3.1</v>
      </c>
      <c r="S166" s="3">
        <v>1</v>
      </c>
      <c r="U166" t="s">
        <v>204</v>
      </c>
    </row>
    <row r="167" spans="1:21" x14ac:dyDescent="0.3">
      <c r="A167" s="1" t="s">
        <v>63</v>
      </c>
      <c r="B167" s="1" t="s">
        <v>182</v>
      </c>
      <c r="C167" s="1" t="s">
        <v>182</v>
      </c>
      <c r="D167" s="1" t="s">
        <v>182</v>
      </c>
      <c r="E167">
        <v>2020</v>
      </c>
      <c r="F167" s="1" t="s">
        <v>212</v>
      </c>
      <c r="G167" s="1" t="s">
        <v>202</v>
      </c>
      <c r="H167" s="1" t="s">
        <v>219</v>
      </c>
      <c r="I167" s="3" t="s">
        <v>1</v>
      </c>
      <c r="J167" s="1" t="s">
        <v>1</v>
      </c>
      <c r="K167" s="1" t="s">
        <v>220</v>
      </c>
      <c r="L167" s="1" t="s">
        <v>225</v>
      </c>
      <c r="M167" s="1" t="s">
        <v>208</v>
      </c>
      <c r="N167">
        <v>15001</v>
      </c>
      <c r="O167" s="10">
        <v>1000000000</v>
      </c>
      <c r="P167">
        <v>1000</v>
      </c>
      <c r="Q167" s="1" t="s">
        <v>209</v>
      </c>
      <c r="R167" s="4">
        <v>3.92</v>
      </c>
      <c r="S167" s="3">
        <v>1</v>
      </c>
      <c r="U167" t="s">
        <v>204</v>
      </c>
    </row>
    <row r="168" spans="1:21" x14ac:dyDescent="0.3">
      <c r="A168" s="1" t="s">
        <v>63</v>
      </c>
      <c r="B168" s="1" t="s">
        <v>182</v>
      </c>
      <c r="C168" s="1" t="s">
        <v>182</v>
      </c>
      <c r="D168" s="1" t="s">
        <v>182</v>
      </c>
      <c r="E168">
        <v>2020</v>
      </c>
      <c r="F168" s="1" t="s">
        <v>213</v>
      </c>
      <c r="G168" s="1" t="s">
        <v>520</v>
      </c>
      <c r="H168" s="1" t="s">
        <v>206</v>
      </c>
      <c r="I168" s="3" t="s">
        <v>1</v>
      </c>
      <c r="J168" s="1" t="s">
        <v>1</v>
      </c>
      <c r="K168" s="1" t="s">
        <v>220</v>
      </c>
      <c r="L168" s="1" t="s">
        <v>221</v>
      </c>
      <c r="M168" s="1" t="s">
        <v>204</v>
      </c>
      <c r="N168" s="1" t="s">
        <v>1</v>
      </c>
      <c r="O168" s="10" t="s">
        <v>1</v>
      </c>
      <c r="P168" s="1" t="s">
        <v>1</v>
      </c>
      <c r="Q168" s="1" t="s">
        <v>1</v>
      </c>
      <c r="R168" s="4">
        <v>32.6</v>
      </c>
      <c r="S168" s="3">
        <v>1</v>
      </c>
      <c r="U168" t="s">
        <v>204</v>
      </c>
    </row>
    <row r="169" spans="1:21" x14ac:dyDescent="0.3">
      <c r="A169" s="1" t="s">
        <v>63</v>
      </c>
      <c r="B169" s="1" t="s">
        <v>182</v>
      </c>
      <c r="C169" s="1" t="s">
        <v>182</v>
      </c>
      <c r="D169" s="1" t="s">
        <v>182</v>
      </c>
      <c r="E169">
        <v>2020</v>
      </c>
      <c r="F169" s="1" t="s">
        <v>213</v>
      </c>
      <c r="G169" s="1" t="s">
        <v>520</v>
      </c>
      <c r="H169" s="1" t="s">
        <v>219</v>
      </c>
      <c r="I169" s="3" t="s">
        <v>1</v>
      </c>
      <c r="J169" s="1" t="s">
        <v>1</v>
      </c>
      <c r="K169" s="1" t="s">
        <v>220</v>
      </c>
      <c r="L169" s="1" t="s">
        <v>221</v>
      </c>
      <c r="M169" s="1" t="s">
        <v>208</v>
      </c>
      <c r="N169">
        <v>0</v>
      </c>
      <c r="O169" s="10">
        <v>2000</v>
      </c>
      <c r="P169">
        <v>1000</v>
      </c>
      <c r="Q169" s="1" t="s">
        <v>209</v>
      </c>
      <c r="R169" s="4">
        <v>0</v>
      </c>
      <c r="S169" s="3">
        <v>1</v>
      </c>
      <c r="U169" t="s">
        <v>204</v>
      </c>
    </row>
    <row r="170" spans="1:21" x14ac:dyDescent="0.3">
      <c r="A170" s="1" t="s">
        <v>63</v>
      </c>
      <c r="B170" s="1" t="s">
        <v>182</v>
      </c>
      <c r="C170" s="1" t="s">
        <v>182</v>
      </c>
      <c r="D170" s="1" t="s">
        <v>182</v>
      </c>
      <c r="E170">
        <v>2020</v>
      </c>
      <c r="F170" s="1" t="s">
        <v>213</v>
      </c>
      <c r="G170" s="1" t="s">
        <v>520</v>
      </c>
      <c r="H170" s="1" t="s">
        <v>219</v>
      </c>
      <c r="I170" s="3" t="s">
        <v>1</v>
      </c>
      <c r="J170" s="1" t="s">
        <v>1</v>
      </c>
      <c r="K170" s="1" t="s">
        <v>220</v>
      </c>
      <c r="L170" s="1" t="s">
        <v>221</v>
      </c>
      <c r="M170" s="1" t="s">
        <v>208</v>
      </c>
      <c r="N170">
        <v>2001</v>
      </c>
      <c r="O170" s="10">
        <v>1000000000</v>
      </c>
      <c r="P170">
        <v>1000</v>
      </c>
      <c r="Q170" s="1" t="s">
        <v>209</v>
      </c>
      <c r="R170" s="4">
        <v>6.69</v>
      </c>
      <c r="S170" s="3">
        <v>1</v>
      </c>
      <c r="U170" t="s">
        <v>204</v>
      </c>
    </row>
    <row r="171" spans="1:21" x14ac:dyDescent="0.3">
      <c r="A171" s="1" t="s">
        <v>63</v>
      </c>
      <c r="B171" s="1" t="s">
        <v>182</v>
      </c>
      <c r="C171" s="1" t="s">
        <v>182</v>
      </c>
      <c r="D171" s="1" t="s">
        <v>182</v>
      </c>
      <c r="E171">
        <v>2020</v>
      </c>
      <c r="F171" s="1" t="s">
        <v>213</v>
      </c>
      <c r="G171" s="1" t="s">
        <v>520</v>
      </c>
      <c r="H171" s="1" t="s">
        <v>206</v>
      </c>
      <c r="I171" s="3" t="s">
        <v>1</v>
      </c>
      <c r="J171" s="1" t="s">
        <v>1</v>
      </c>
      <c r="K171" s="1" t="s">
        <v>220</v>
      </c>
      <c r="L171" s="1" t="s">
        <v>225</v>
      </c>
      <c r="M171" s="1" t="s">
        <v>204</v>
      </c>
      <c r="N171" s="1" t="s">
        <v>1</v>
      </c>
      <c r="O171" s="10" t="s">
        <v>1</v>
      </c>
      <c r="P171" s="1" t="s">
        <v>1</v>
      </c>
      <c r="Q171" s="1" t="s">
        <v>1</v>
      </c>
      <c r="R171" s="4">
        <v>40.75</v>
      </c>
      <c r="S171" s="3">
        <v>1</v>
      </c>
      <c r="U171" t="s">
        <v>204</v>
      </c>
    </row>
    <row r="172" spans="1:21" x14ac:dyDescent="0.3">
      <c r="A172" s="1" t="s">
        <v>63</v>
      </c>
      <c r="B172" s="1" t="s">
        <v>182</v>
      </c>
      <c r="C172" s="1" t="s">
        <v>182</v>
      </c>
      <c r="D172" s="1" t="s">
        <v>182</v>
      </c>
      <c r="E172">
        <v>2020</v>
      </c>
      <c r="F172" s="1" t="s">
        <v>213</v>
      </c>
      <c r="G172" s="1" t="s">
        <v>520</v>
      </c>
      <c r="H172" s="1" t="s">
        <v>219</v>
      </c>
      <c r="I172" s="3" t="s">
        <v>1</v>
      </c>
      <c r="J172" s="1" t="s">
        <v>1</v>
      </c>
      <c r="K172" s="1" t="s">
        <v>220</v>
      </c>
      <c r="L172" s="1" t="s">
        <v>225</v>
      </c>
      <c r="M172" s="1" t="s">
        <v>208</v>
      </c>
      <c r="N172">
        <v>0</v>
      </c>
      <c r="O172" s="10">
        <v>2000</v>
      </c>
      <c r="P172">
        <v>1000</v>
      </c>
      <c r="Q172" s="1" t="s">
        <v>209</v>
      </c>
      <c r="R172" s="4">
        <v>0</v>
      </c>
      <c r="S172" s="3">
        <v>1</v>
      </c>
      <c r="U172" t="s">
        <v>204</v>
      </c>
    </row>
    <row r="173" spans="1:21" x14ac:dyDescent="0.3">
      <c r="A173" s="1" t="s">
        <v>63</v>
      </c>
      <c r="B173" s="1" t="s">
        <v>182</v>
      </c>
      <c r="C173" s="1" t="s">
        <v>182</v>
      </c>
      <c r="D173" s="1" t="s">
        <v>182</v>
      </c>
      <c r="E173">
        <v>2020</v>
      </c>
      <c r="F173" s="1" t="s">
        <v>213</v>
      </c>
      <c r="G173" s="1" t="s">
        <v>520</v>
      </c>
      <c r="H173" s="1" t="s">
        <v>219</v>
      </c>
      <c r="I173" s="3" t="s">
        <v>1</v>
      </c>
      <c r="J173" s="1" t="s">
        <v>1</v>
      </c>
      <c r="K173" s="1" t="s">
        <v>220</v>
      </c>
      <c r="L173" s="1" t="s">
        <v>225</v>
      </c>
      <c r="M173" s="1" t="s">
        <v>208</v>
      </c>
      <c r="N173">
        <v>2001</v>
      </c>
      <c r="O173" s="10">
        <v>1000000000</v>
      </c>
      <c r="P173">
        <v>1000</v>
      </c>
      <c r="Q173" s="1" t="s">
        <v>209</v>
      </c>
      <c r="R173" s="4">
        <v>14.85</v>
      </c>
      <c r="S173" s="3">
        <v>1</v>
      </c>
      <c r="U173" t="s">
        <v>204</v>
      </c>
    </row>
    <row r="174" spans="1:21" x14ac:dyDescent="0.3">
      <c r="A174" s="1" t="s">
        <v>39</v>
      </c>
      <c r="B174" s="1" t="s">
        <v>244</v>
      </c>
      <c r="C174" s="1" t="s">
        <v>244</v>
      </c>
      <c r="D174" s="1" t="s">
        <v>244</v>
      </c>
      <c r="E174">
        <v>2020</v>
      </c>
      <c r="F174" s="1" t="s">
        <v>212</v>
      </c>
      <c r="G174" s="1" t="s">
        <v>202</v>
      </c>
      <c r="H174" s="1" t="s">
        <v>206</v>
      </c>
      <c r="I174" s="3">
        <v>0.75</v>
      </c>
      <c r="J174" s="1" t="s">
        <v>203</v>
      </c>
      <c r="K174" s="1" t="s">
        <v>1</v>
      </c>
      <c r="L174" s="1" t="s">
        <v>1</v>
      </c>
      <c r="M174" s="1" t="s">
        <v>204</v>
      </c>
      <c r="N174" s="1" t="s">
        <v>1</v>
      </c>
      <c r="O174" s="1" t="s">
        <v>1</v>
      </c>
      <c r="P174" s="1" t="s">
        <v>1</v>
      </c>
      <c r="Q174" s="1" t="s">
        <v>1</v>
      </c>
      <c r="R174" s="4">
        <v>25</v>
      </c>
      <c r="S174" s="3">
        <v>1</v>
      </c>
      <c r="U174" t="s">
        <v>204</v>
      </c>
    </row>
    <row r="175" spans="1:21" x14ac:dyDescent="0.3">
      <c r="A175" s="1" t="s">
        <v>39</v>
      </c>
      <c r="B175" s="1" t="s">
        <v>244</v>
      </c>
      <c r="C175" s="1" t="s">
        <v>244</v>
      </c>
      <c r="D175" s="1" t="s">
        <v>244</v>
      </c>
      <c r="E175">
        <v>2020</v>
      </c>
      <c r="F175" s="1" t="s">
        <v>212</v>
      </c>
      <c r="G175" s="1" t="s">
        <v>202</v>
      </c>
      <c r="H175" s="1" t="s">
        <v>219</v>
      </c>
      <c r="I175" s="3" t="s">
        <v>1</v>
      </c>
      <c r="J175" s="1" t="s">
        <v>1</v>
      </c>
      <c r="K175" s="1" t="s">
        <v>1</v>
      </c>
      <c r="L175" s="1" t="s">
        <v>1</v>
      </c>
      <c r="M175" s="1" t="s">
        <v>208</v>
      </c>
      <c r="N175">
        <v>0</v>
      </c>
      <c r="O175" s="10">
        <v>1000</v>
      </c>
      <c r="P175">
        <v>1000</v>
      </c>
      <c r="Q175" s="1" t="s">
        <v>209</v>
      </c>
      <c r="R175" s="4">
        <v>0</v>
      </c>
      <c r="S175" s="3">
        <v>1</v>
      </c>
      <c r="U175" t="s">
        <v>204</v>
      </c>
    </row>
    <row r="176" spans="1:21" x14ac:dyDescent="0.3">
      <c r="A176" s="1" t="s">
        <v>39</v>
      </c>
      <c r="B176" s="1" t="s">
        <v>244</v>
      </c>
      <c r="C176" s="1" t="s">
        <v>244</v>
      </c>
      <c r="D176" s="1" t="s">
        <v>244</v>
      </c>
      <c r="E176">
        <v>2020</v>
      </c>
      <c r="F176" s="1" t="s">
        <v>212</v>
      </c>
      <c r="G176" s="1" t="s">
        <v>202</v>
      </c>
      <c r="H176" s="1" t="s">
        <v>219</v>
      </c>
      <c r="I176" s="3" t="s">
        <v>1</v>
      </c>
      <c r="J176" s="1" t="s">
        <v>1</v>
      </c>
      <c r="K176" s="1" t="s">
        <v>1</v>
      </c>
      <c r="L176" s="1" t="s">
        <v>1</v>
      </c>
      <c r="M176" s="1" t="s">
        <v>208</v>
      </c>
      <c r="N176">
        <v>1001</v>
      </c>
      <c r="O176" s="10">
        <v>5000</v>
      </c>
      <c r="P176">
        <v>1000</v>
      </c>
      <c r="Q176" s="1" t="s">
        <v>209</v>
      </c>
      <c r="R176" s="4">
        <v>0.77</v>
      </c>
      <c r="S176" s="3">
        <v>1</v>
      </c>
      <c r="U176" t="s">
        <v>204</v>
      </c>
    </row>
    <row r="177" spans="1:21" x14ac:dyDescent="0.3">
      <c r="A177" s="1" t="s">
        <v>39</v>
      </c>
      <c r="B177" s="1" t="s">
        <v>244</v>
      </c>
      <c r="C177" s="1" t="s">
        <v>244</v>
      </c>
      <c r="D177" s="1" t="s">
        <v>244</v>
      </c>
      <c r="E177">
        <v>2020</v>
      </c>
      <c r="F177" s="1" t="s">
        <v>212</v>
      </c>
      <c r="G177" s="1" t="s">
        <v>202</v>
      </c>
      <c r="H177" s="1" t="s">
        <v>219</v>
      </c>
      <c r="I177" s="3" t="s">
        <v>1</v>
      </c>
      <c r="J177" s="1" t="s">
        <v>1</v>
      </c>
      <c r="K177" s="1" t="s">
        <v>1</v>
      </c>
      <c r="L177" s="1" t="s">
        <v>1</v>
      </c>
      <c r="M177" s="1" t="s">
        <v>208</v>
      </c>
      <c r="N177">
        <v>5001</v>
      </c>
      <c r="O177" s="10">
        <v>20000</v>
      </c>
      <c r="P177">
        <v>1000</v>
      </c>
      <c r="Q177" s="1" t="s">
        <v>209</v>
      </c>
      <c r="R177" s="4">
        <v>3.78</v>
      </c>
      <c r="S177" s="3">
        <v>1</v>
      </c>
      <c r="U177" t="s">
        <v>204</v>
      </c>
    </row>
    <row r="178" spans="1:21" x14ac:dyDescent="0.3">
      <c r="A178" s="1" t="s">
        <v>39</v>
      </c>
      <c r="B178" s="1" t="s">
        <v>244</v>
      </c>
      <c r="C178" s="1" t="s">
        <v>244</v>
      </c>
      <c r="D178" s="1" t="s">
        <v>244</v>
      </c>
      <c r="E178">
        <v>2020</v>
      </c>
      <c r="F178" s="1" t="s">
        <v>212</v>
      </c>
      <c r="G178" s="1" t="s">
        <v>202</v>
      </c>
      <c r="H178" s="1" t="s">
        <v>219</v>
      </c>
      <c r="I178" s="3" t="s">
        <v>1</v>
      </c>
      <c r="J178" s="1" t="s">
        <v>1</v>
      </c>
      <c r="K178" s="1" t="s">
        <v>1</v>
      </c>
      <c r="L178" s="1" t="s">
        <v>1</v>
      </c>
      <c r="M178" s="1" t="s">
        <v>208</v>
      </c>
      <c r="N178">
        <v>20001</v>
      </c>
      <c r="O178" s="10">
        <v>40000</v>
      </c>
      <c r="P178">
        <v>1000</v>
      </c>
      <c r="Q178" s="1" t="s">
        <v>209</v>
      </c>
      <c r="R178" s="4">
        <v>7.56</v>
      </c>
      <c r="S178" s="3">
        <v>1</v>
      </c>
      <c r="U178" t="s">
        <v>204</v>
      </c>
    </row>
    <row r="179" spans="1:21" x14ac:dyDescent="0.3">
      <c r="A179" s="1" t="s">
        <v>39</v>
      </c>
      <c r="B179" s="1" t="s">
        <v>244</v>
      </c>
      <c r="C179" s="1" t="s">
        <v>244</v>
      </c>
      <c r="D179" s="1" t="s">
        <v>244</v>
      </c>
      <c r="E179">
        <v>2020</v>
      </c>
      <c r="F179" s="1" t="s">
        <v>212</v>
      </c>
      <c r="G179" s="1" t="s">
        <v>202</v>
      </c>
      <c r="H179" s="1" t="s">
        <v>219</v>
      </c>
      <c r="I179" s="3" t="s">
        <v>1</v>
      </c>
      <c r="J179" s="1" t="s">
        <v>1</v>
      </c>
      <c r="K179" s="1" t="s">
        <v>1</v>
      </c>
      <c r="L179" s="1" t="s">
        <v>1</v>
      </c>
      <c r="M179" s="1" t="s">
        <v>208</v>
      </c>
      <c r="N179">
        <v>40001</v>
      </c>
      <c r="O179" s="10">
        <v>1000000000</v>
      </c>
      <c r="P179">
        <v>1000</v>
      </c>
      <c r="Q179" s="1" t="s">
        <v>209</v>
      </c>
      <c r="R179" s="4">
        <v>9.16</v>
      </c>
      <c r="S179" s="3">
        <v>1</v>
      </c>
      <c r="U179" t="s">
        <v>204</v>
      </c>
    </row>
    <row r="180" spans="1:21" x14ac:dyDescent="0.3">
      <c r="A180" s="1" t="s">
        <v>39</v>
      </c>
      <c r="B180" s="1" t="s">
        <v>244</v>
      </c>
      <c r="C180" s="1" t="s">
        <v>244</v>
      </c>
      <c r="D180" s="1" t="s">
        <v>244</v>
      </c>
      <c r="E180">
        <v>2018</v>
      </c>
      <c r="F180" s="1" t="s">
        <v>213</v>
      </c>
      <c r="G180" s="1" t="s">
        <v>202</v>
      </c>
      <c r="H180" s="1" t="s">
        <v>206</v>
      </c>
      <c r="I180" s="3">
        <v>0.75</v>
      </c>
      <c r="J180" s="1" t="s">
        <v>203</v>
      </c>
      <c r="K180" s="1" t="s">
        <v>1</v>
      </c>
      <c r="L180" s="1" t="s">
        <v>1</v>
      </c>
      <c r="M180" s="1" t="s">
        <v>204</v>
      </c>
      <c r="N180" s="1" t="s">
        <v>1</v>
      </c>
      <c r="O180" s="10" t="s">
        <v>1</v>
      </c>
      <c r="P180" s="1" t="s">
        <v>1</v>
      </c>
      <c r="Q180" s="1" t="s">
        <v>1</v>
      </c>
      <c r="R180" s="4">
        <v>14.67</v>
      </c>
      <c r="S180" s="3">
        <v>1</v>
      </c>
      <c r="U180" t="s">
        <v>204</v>
      </c>
    </row>
    <row r="181" spans="1:21" x14ac:dyDescent="0.3">
      <c r="A181" s="1" t="s">
        <v>39</v>
      </c>
      <c r="B181" s="1" t="s">
        <v>244</v>
      </c>
      <c r="C181" s="1" t="s">
        <v>244</v>
      </c>
      <c r="D181" s="1" t="s">
        <v>244</v>
      </c>
      <c r="E181">
        <v>2018</v>
      </c>
      <c r="F181" s="1" t="s">
        <v>213</v>
      </c>
      <c r="G181" s="1" t="s">
        <v>202</v>
      </c>
      <c r="H181" s="1" t="s">
        <v>231</v>
      </c>
      <c r="I181" s="3" t="s">
        <v>1</v>
      </c>
      <c r="J181" s="1" t="s">
        <v>1</v>
      </c>
      <c r="K181" s="1" t="s">
        <v>1</v>
      </c>
      <c r="L181" s="1" t="s">
        <v>1</v>
      </c>
      <c r="M181" s="1" t="s">
        <v>208</v>
      </c>
      <c r="N181" s="1">
        <v>0</v>
      </c>
      <c r="O181" s="10">
        <v>1000</v>
      </c>
      <c r="P181">
        <v>1000</v>
      </c>
      <c r="Q181" s="1" t="s">
        <v>209</v>
      </c>
      <c r="R181" s="4">
        <v>0</v>
      </c>
      <c r="S181" s="3">
        <v>1</v>
      </c>
      <c r="U181" t="s">
        <v>204</v>
      </c>
    </row>
    <row r="182" spans="1:21" x14ac:dyDescent="0.3">
      <c r="A182" s="1" t="s">
        <v>39</v>
      </c>
      <c r="B182" s="1" t="s">
        <v>244</v>
      </c>
      <c r="C182" s="1" t="s">
        <v>244</v>
      </c>
      <c r="D182" s="1" t="s">
        <v>244</v>
      </c>
      <c r="E182">
        <v>2018</v>
      </c>
      <c r="F182" s="1" t="s">
        <v>213</v>
      </c>
      <c r="G182" s="1" t="s">
        <v>202</v>
      </c>
      <c r="H182" s="1" t="s">
        <v>231</v>
      </c>
      <c r="I182" s="3" t="s">
        <v>1</v>
      </c>
      <c r="J182" s="1" t="s">
        <v>1</v>
      </c>
      <c r="K182" s="1" t="s">
        <v>1</v>
      </c>
      <c r="L182" s="1" t="s">
        <v>1</v>
      </c>
      <c r="M182" s="1" t="s">
        <v>208</v>
      </c>
      <c r="N182">
        <v>1001</v>
      </c>
      <c r="O182" s="10">
        <v>1000000000</v>
      </c>
      <c r="P182">
        <v>1000</v>
      </c>
      <c r="Q182" s="1" t="s">
        <v>209</v>
      </c>
      <c r="R182" s="4">
        <v>5.8</v>
      </c>
      <c r="S182" s="3">
        <v>1</v>
      </c>
      <c r="U182" t="s">
        <v>204</v>
      </c>
    </row>
    <row r="183" spans="1:21" x14ac:dyDescent="0.3">
      <c r="A183" s="1" t="s">
        <v>39</v>
      </c>
      <c r="B183" s="1" t="s">
        <v>244</v>
      </c>
      <c r="C183" s="1" t="s">
        <v>244</v>
      </c>
      <c r="D183" s="1" t="s">
        <v>244</v>
      </c>
      <c r="E183">
        <v>2020</v>
      </c>
      <c r="F183" s="1" t="s">
        <v>217</v>
      </c>
      <c r="G183" s="1" t="s">
        <v>202</v>
      </c>
      <c r="H183" s="1" t="s">
        <v>207</v>
      </c>
      <c r="I183" s="3" t="s">
        <v>1</v>
      </c>
      <c r="J183" s="1" t="s">
        <v>1</v>
      </c>
      <c r="K183" s="1" t="s">
        <v>1</v>
      </c>
      <c r="L183" s="1" t="s">
        <v>1</v>
      </c>
      <c r="M183" s="1" t="s">
        <v>205</v>
      </c>
      <c r="N183">
        <v>0</v>
      </c>
      <c r="O183" s="10">
        <v>4750</v>
      </c>
      <c r="P183" s="1" t="s">
        <v>1</v>
      </c>
      <c r="Q183" s="1" t="s">
        <v>540</v>
      </c>
      <c r="R183" s="4">
        <v>3.57</v>
      </c>
      <c r="S183" s="3">
        <v>1</v>
      </c>
      <c r="U183" t="s">
        <v>204</v>
      </c>
    </row>
    <row r="184" spans="1:21" x14ac:dyDescent="0.3">
      <c r="A184" s="1" t="s">
        <v>39</v>
      </c>
      <c r="B184" s="1" t="s">
        <v>244</v>
      </c>
      <c r="C184" s="1" t="s">
        <v>244</v>
      </c>
      <c r="D184" s="1" t="s">
        <v>244</v>
      </c>
      <c r="E184">
        <v>2020</v>
      </c>
      <c r="F184" s="1" t="s">
        <v>217</v>
      </c>
      <c r="G184" s="1" t="s">
        <v>202</v>
      </c>
      <c r="H184" s="1" t="s">
        <v>207</v>
      </c>
      <c r="I184" s="3" t="s">
        <v>1</v>
      </c>
      <c r="J184" s="1" t="s">
        <v>1</v>
      </c>
      <c r="K184" s="1" t="s">
        <v>1</v>
      </c>
      <c r="L184" s="1" t="s">
        <v>1</v>
      </c>
      <c r="M184" s="1" t="s">
        <v>205</v>
      </c>
      <c r="N184">
        <v>4751</v>
      </c>
      <c r="O184" s="10">
        <v>6450</v>
      </c>
      <c r="P184" s="1" t="s">
        <v>1</v>
      </c>
      <c r="Q184" s="1" t="s">
        <v>540</v>
      </c>
      <c r="R184" s="4">
        <v>4.7699999999999996</v>
      </c>
      <c r="S184" s="3">
        <v>1</v>
      </c>
      <c r="U184" t="s">
        <v>204</v>
      </c>
    </row>
    <row r="185" spans="1:21" x14ac:dyDescent="0.3">
      <c r="A185" s="1" t="s">
        <v>39</v>
      </c>
      <c r="B185" s="1" t="s">
        <v>244</v>
      </c>
      <c r="C185" s="1" t="s">
        <v>244</v>
      </c>
      <c r="D185" s="1" t="s">
        <v>244</v>
      </c>
      <c r="E185">
        <v>2020</v>
      </c>
      <c r="F185" s="1" t="s">
        <v>217</v>
      </c>
      <c r="G185" s="1" t="s">
        <v>202</v>
      </c>
      <c r="H185" s="1" t="s">
        <v>207</v>
      </c>
      <c r="I185" s="3" t="s">
        <v>1</v>
      </c>
      <c r="J185" s="1" t="s">
        <v>1</v>
      </c>
      <c r="K185" s="1" t="s">
        <v>1</v>
      </c>
      <c r="L185" s="1" t="s">
        <v>1</v>
      </c>
      <c r="M185" s="1" t="s">
        <v>205</v>
      </c>
      <c r="N185">
        <v>6451</v>
      </c>
      <c r="O185" s="10">
        <v>1000000000</v>
      </c>
      <c r="P185" s="1" t="s">
        <v>1</v>
      </c>
      <c r="Q185" s="1" t="s">
        <v>540</v>
      </c>
      <c r="R185" s="4">
        <v>6.44</v>
      </c>
      <c r="S185" s="3">
        <v>1</v>
      </c>
      <c r="U185" t="s">
        <v>204</v>
      </c>
    </row>
    <row r="186" spans="1:21" x14ac:dyDescent="0.3">
      <c r="A186" s="1" t="s">
        <v>172</v>
      </c>
      <c r="B186" s="1" t="s">
        <v>246</v>
      </c>
      <c r="C186" s="1" t="s">
        <v>246</v>
      </c>
      <c r="D186" s="1" t="s">
        <v>246</v>
      </c>
      <c r="E186">
        <v>2020</v>
      </c>
      <c r="F186" s="1" t="s">
        <v>212</v>
      </c>
      <c r="G186" s="1" t="s">
        <v>202</v>
      </c>
      <c r="H186" s="1" t="s">
        <v>206</v>
      </c>
      <c r="I186" s="3">
        <v>0.625</v>
      </c>
      <c r="J186" s="1" t="s">
        <v>203</v>
      </c>
      <c r="K186" s="1" t="s">
        <v>1</v>
      </c>
      <c r="L186" s="1" t="s">
        <v>1</v>
      </c>
      <c r="M186" s="1" t="s">
        <v>204</v>
      </c>
      <c r="N186" s="1" t="s">
        <v>1</v>
      </c>
      <c r="O186" s="1" t="s">
        <v>1</v>
      </c>
      <c r="P186" s="1" t="s">
        <v>1</v>
      </c>
      <c r="Q186" s="1" t="s">
        <v>1</v>
      </c>
      <c r="R186" s="4">
        <v>10.52</v>
      </c>
      <c r="S186" s="3">
        <v>1</v>
      </c>
      <c r="U186" t="s">
        <v>204</v>
      </c>
    </row>
    <row r="187" spans="1:21" x14ac:dyDescent="0.3">
      <c r="A187" s="1" t="s">
        <v>172</v>
      </c>
      <c r="B187" s="1" t="s">
        <v>246</v>
      </c>
      <c r="C187" s="1" t="s">
        <v>246</v>
      </c>
      <c r="D187" s="1" t="s">
        <v>246</v>
      </c>
      <c r="E187">
        <v>2020</v>
      </c>
      <c r="F187" s="1" t="s">
        <v>212</v>
      </c>
      <c r="G187" s="1" t="s">
        <v>202</v>
      </c>
      <c r="H187" s="1" t="s">
        <v>219</v>
      </c>
      <c r="I187" s="3">
        <v>0.625</v>
      </c>
      <c r="J187" s="1" t="s">
        <v>203</v>
      </c>
      <c r="K187" s="1" t="s">
        <v>1</v>
      </c>
      <c r="L187" s="1" t="s">
        <v>1</v>
      </c>
      <c r="M187" s="1" t="s">
        <v>208</v>
      </c>
      <c r="N187">
        <v>0</v>
      </c>
      <c r="O187" s="10">
        <v>2000</v>
      </c>
      <c r="P187">
        <v>1000</v>
      </c>
      <c r="Q187" s="1" t="s">
        <v>209</v>
      </c>
      <c r="R187" s="4">
        <v>0</v>
      </c>
      <c r="S187" s="3">
        <v>1</v>
      </c>
      <c r="U187" t="s">
        <v>204</v>
      </c>
    </row>
    <row r="188" spans="1:21" x14ac:dyDescent="0.3">
      <c r="A188" s="1" t="s">
        <v>172</v>
      </c>
      <c r="B188" s="1" t="s">
        <v>246</v>
      </c>
      <c r="C188" s="1" t="s">
        <v>246</v>
      </c>
      <c r="D188" s="1" t="s">
        <v>246</v>
      </c>
      <c r="E188">
        <v>2020</v>
      </c>
      <c r="F188" s="1" t="s">
        <v>212</v>
      </c>
      <c r="G188" s="1" t="s">
        <v>202</v>
      </c>
      <c r="H188" s="1" t="s">
        <v>219</v>
      </c>
      <c r="I188" s="3">
        <v>0.625</v>
      </c>
      <c r="J188" s="1" t="s">
        <v>203</v>
      </c>
      <c r="K188" s="1" t="s">
        <v>1</v>
      </c>
      <c r="L188" s="1" t="s">
        <v>1</v>
      </c>
      <c r="M188" s="1" t="s">
        <v>208</v>
      </c>
      <c r="N188">
        <v>2001</v>
      </c>
      <c r="O188" s="10">
        <v>4000</v>
      </c>
      <c r="P188">
        <v>1000</v>
      </c>
      <c r="Q188" s="1" t="s">
        <v>209</v>
      </c>
      <c r="R188" s="4">
        <v>2.0499999999999998</v>
      </c>
      <c r="S188" s="3">
        <v>1</v>
      </c>
      <c r="U188" t="s">
        <v>204</v>
      </c>
    </row>
    <row r="189" spans="1:21" x14ac:dyDescent="0.3">
      <c r="A189" s="1" t="s">
        <v>172</v>
      </c>
      <c r="B189" s="1" t="s">
        <v>246</v>
      </c>
      <c r="C189" s="1" t="s">
        <v>246</v>
      </c>
      <c r="D189" s="1" t="s">
        <v>246</v>
      </c>
      <c r="E189">
        <v>2020</v>
      </c>
      <c r="F189" s="1" t="s">
        <v>212</v>
      </c>
      <c r="G189" s="1" t="s">
        <v>202</v>
      </c>
      <c r="H189" s="1" t="s">
        <v>219</v>
      </c>
      <c r="I189" s="3">
        <v>0.625</v>
      </c>
      <c r="J189" s="1" t="s">
        <v>203</v>
      </c>
      <c r="K189" s="1" t="s">
        <v>1</v>
      </c>
      <c r="L189" s="1" t="s">
        <v>1</v>
      </c>
      <c r="M189" s="1" t="s">
        <v>208</v>
      </c>
      <c r="N189">
        <v>4001</v>
      </c>
      <c r="O189" s="10">
        <v>10000</v>
      </c>
      <c r="P189">
        <v>1000</v>
      </c>
      <c r="Q189" s="1" t="s">
        <v>209</v>
      </c>
      <c r="R189" s="4">
        <v>2.2000000000000002</v>
      </c>
      <c r="S189" s="3">
        <v>1</v>
      </c>
      <c r="U189" t="s">
        <v>204</v>
      </c>
    </row>
    <row r="190" spans="1:21" x14ac:dyDescent="0.3">
      <c r="A190" s="1" t="s">
        <v>172</v>
      </c>
      <c r="B190" s="1" t="s">
        <v>246</v>
      </c>
      <c r="C190" s="1" t="s">
        <v>246</v>
      </c>
      <c r="D190" s="1" t="s">
        <v>246</v>
      </c>
      <c r="E190">
        <v>2020</v>
      </c>
      <c r="F190" s="1" t="s">
        <v>212</v>
      </c>
      <c r="G190" s="1" t="s">
        <v>202</v>
      </c>
      <c r="H190" s="1" t="s">
        <v>219</v>
      </c>
      <c r="I190" s="3">
        <v>0.625</v>
      </c>
      <c r="J190" s="1" t="s">
        <v>203</v>
      </c>
      <c r="K190" s="1" t="s">
        <v>1</v>
      </c>
      <c r="L190" s="1" t="s">
        <v>1</v>
      </c>
      <c r="M190" s="1" t="s">
        <v>208</v>
      </c>
      <c r="N190">
        <v>10001</v>
      </c>
      <c r="O190" s="10">
        <v>20000</v>
      </c>
      <c r="P190">
        <v>1000</v>
      </c>
      <c r="Q190" s="1" t="s">
        <v>209</v>
      </c>
      <c r="R190" s="4">
        <v>2.27</v>
      </c>
      <c r="S190" s="3">
        <v>1</v>
      </c>
      <c r="U190" t="s">
        <v>204</v>
      </c>
    </row>
    <row r="191" spans="1:21" x14ac:dyDescent="0.3">
      <c r="A191" s="1" t="s">
        <v>172</v>
      </c>
      <c r="B191" s="1" t="s">
        <v>246</v>
      </c>
      <c r="C191" s="1" t="s">
        <v>246</v>
      </c>
      <c r="D191" s="1" t="s">
        <v>246</v>
      </c>
      <c r="E191">
        <v>2020</v>
      </c>
      <c r="F191" s="1" t="s">
        <v>212</v>
      </c>
      <c r="G191" s="1" t="s">
        <v>202</v>
      </c>
      <c r="H191" s="1" t="s">
        <v>219</v>
      </c>
      <c r="I191" s="3">
        <v>0.625</v>
      </c>
      <c r="J191" s="1" t="s">
        <v>203</v>
      </c>
      <c r="K191" s="1" t="s">
        <v>1</v>
      </c>
      <c r="L191" s="1" t="s">
        <v>1</v>
      </c>
      <c r="M191" s="1" t="s">
        <v>208</v>
      </c>
      <c r="N191">
        <v>20001</v>
      </c>
      <c r="O191" s="10">
        <v>30000</v>
      </c>
      <c r="P191">
        <v>1000</v>
      </c>
      <c r="Q191" s="1" t="s">
        <v>209</v>
      </c>
      <c r="R191" s="4">
        <v>2.41</v>
      </c>
      <c r="S191" s="3">
        <v>1</v>
      </c>
      <c r="U191" t="s">
        <v>204</v>
      </c>
    </row>
    <row r="192" spans="1:21" x14ac:dyDescent="0.3">
      <c r="A192" s="1" t="s">
        <v>172</v>
      </c>
      <c r="B192" s="1" t="s">
        <v>246</v>
      </c>
      <c r="C192" s="1" t="s">
        <v>246</v>
      </c>
      <c r="D192" s="1" t="s">
        <v>246</v>
      </c>
      <c r="E192">
        <v>2020</v>
      </c>
      <c r="F192" s="1" t="s">
        <v>212</v>
      </c>
      <c r="G192" s="1" t="s">
        <v>202</v>
      </c>
      <c r="H192" s="1" t="s">
        <v>219</v>
      </c>
      <c r="I192" s="3">
        <v>0.625</v>
      </c>
      <c r="J192" s="1" t="s">
        <v>203</v>
      </c>
      <c r="K192" s="1" t="s">
        <v>1</v>
      </c>
      <c r="L192" s="1" t="s">
        <v>1</v>
      </c>
      <c r="M192" s="1" t="s">
        <v>208</v>
      </c>
      <c r="N192">
        <v>30001</v>
      </c>
      <c r="O192" s="10">
        <v>40000</v>
      </c>
      <c r="P192">
        <v>1000</v>
      </c>
      <c r="Q192" s="1" t="s">
        <v>209</v>
      </c>
      <c r="R192" s="4">
        <v>2.57</v>
      </c>
      <c r="S192" s="3">
        <v>1</v>
      </c>
      <c r="U192" t="s">
        <v>204</v>
      </c>
    </row>
    <row r="193" spans="1:21" x14ac:dyDescent="0.3">
      <c r="A193" s="1" t="s">
        <v>172</v>
      </c>
      <c r="B193" s="1" t="s">
        <v>246</v>
      </c>
      <c r="C193" s="1" t="s">
        <v>246</v>
      </c>
      <c r="D193" s="1" t="s">
        <v>246</v>
      </c>
      <c r="E193">
        <v>2020</v>
      </c>
      <c r="F193" s="1" t="s">
        <v>212</v>
      </c>
      <c r="G193" s="1" t="s">
        <v>202</v>
      </c>
      <c r="H193" s="1" t="s">
        <v>219</v>
      </c>
      <c r="I193" s="3">
        <v>0.625</v>
      </c>
      <c r="J193" s="1" t="s">
        <v>203</v>
      </c>
      <c r="K193" s="1" t="s">
        <v>1</v>
      </c>
      <c r="L193" s="1" t="s">
        <v>1</v>
      </c>
      <c r="M193" s="1" t="s">
        <v>208</v>
      </c>
      <c r="N193">
        <v>40001</v>
      </c>
      <c r="O193" s="10">
        <v>50000</v>
      </c>
      <c r="P193">
        <v>1000</v>
      </c>
      <c r="Q193" s="1" t="s">
        <v>209</v>
      </c>
      <c r="R193" s="4">
        <v>2.69</v>
      </c>
      <c r="S193" s="3">
        <v>1</v>
      </c>
      <c r="U193" t="s">
        <v>204</v>
      </c>
    </row>
    <row r="194" spans="1:21" x14ac:dyDescent="0.3">
      <c r="A194" s="1" t="s">
        <v>172</v>
      </c>
      <c r="B194" s="1" t="s">
        <v>246</v>
      </c>
      <c r="C194" s="1" t="s">
        <v>246</v>
      </c>
      <c r="D194" s="1" t="s">
        <v>246</v>
      </c>
      <c r="E194">
        <v>2020</v>
      </c>
      <c r="F194" s="1" t="s">
        <v>212</v>
      </c>
      <c r="G194" s="1" t="s">
        <v>202</v>
      </c>
      <c r="H194" s="1" t="s">
        <v>219</v>
      </c>
      <c r="I194" s="3">
        <v>0.625</v>
      </c>
      <c r="J194" s="1" t="s">
        <v>203</v>
      </c>
      <c r="K194" s="1" t="s">
        <v>1</v>
      </c>
      <c r="L194" s="1" t="s">
        <v>1</v>
      </c>
      <c r="M194" s="1" t="s">
        <v>208</v>
      </c>
      <c r="N194">
        <v>50001</v>
      </c>
      <c r="O194" s="10">
        <v>1000000000</v>
      </c>
      <c r="P194">
        <v>1000</v>
      </c>
      <c r="Q194" s="1" t="s">
        <v>209</v>
      </c>
      <c r="R194" s="4">
        <v>5.35</v>
      </c>
      <c r="S194" s="3">
        <v>1</v>
      </c>
      <c r="U194" t="s">
        <v>204</v>
      </c>
    </row>
    <row r="195" spans="1:21" x14ac:dyDescent="0.3">
      <c r="A195" s="1" t="s">
        <v>172</v>
      </c>
      <c r="B195" s="1" t="s">
        <v>246</v>
      </c>
      <c r="C195" s="1" t="s">
        <v>246</v>
      </c>
      <c r="D195" s="1" t="s">
        <v>246</v>
      </c>
      <c r="E195">
        <v>2020</v>
      </c>
      <c r="F195" s="1" t="s">
        <v>213</v>
      </c>
      <c r="G195" s="1" t="s">
        <v>202</v>
      </c>
      <c r="H195" s="1" t="s">
        <v>206</v>
      </c>
      <c r="I195" s="3" t="s">
        <v>1</v>
      </c>
      <c r="J195" s="1" t="s">
        <v>1</v>
      </c>
      <c r="K195" s="1" t="s">
        <v>1</v>
      </c>
      <c r="L195" s="1" t="s">
        <v>1</v>
      </c>
      <c r="M195" s="1" t="s">
        <v>204</v>
      </c>
      <c r="N195" s="1" t="s">
        <v>1</v>
      </c>
      <c r="O195" s="10" t="s">
        <v>1</v>
      </c>
      <c r="P195" s="1" t="s">
        <v>1</v>
      </c>
      <c r="Q195" s="1" t="s">
        <v>1</v>
      </c>
      <c r="R195" s="4">
        <v>11.07</v>
      </c>
      <c r="S195" s="3">
        <v>1</v>
      </c>
      <c r="U195" t="s">
        <v>204</v>
      </c>
    </row>
    <row r="196" spans="1:21" x14ac:dyDescent="0.3">
      <c r="A196" s="1" t="s">
        <v>172</v>
      </c>
      <c r="B196" s="1" t="s">
        <v>246</v>
      </c>
      <c r="C196" s="1" t="s">
        <v>246</v>
      </c>
      <c r="D196" s="1" t="s">
        <v>246</v>
      </c>
      <c r="E196">
        <v>2020</v>
      </c>
      <c r="F196" s="1" t="s">
        <v>213</v>
      </c>
      <c r="G196" s="1" t="s">
        <v>202</v>
      </c>
      <c r="H196" s="1" t="s">
        <v>219</v>
      </c>
      <c r="I196" s="3" t="s">
        <v>1</v>
      </c>
      <c r="J196" s="1" t="s">
        <v>1</v>
      </c>
      <c r="K196" s="1" t="s">
        <v>1</v>
      </c>
      <c r="L196" s="1" t="s">
        <v>1</v>
      </c>
      <c r="M196" s="1" t="s">
        <v>208</v>
      </c>
      <c r="N196">
        <v>0</v>
      </c>
      <c r="O196" s="10">
        <v>2000</v>
      </c>
      <c r="P196">
        <v>1000</v>
      </c>
      <c r="Q196" s="1" t="s">
        <v>209</v>
      </c>
      <c r="R196" s="4">
        <v>0</v>
      </c>
      <c r="S196" s="3">
        <v>1</v>
      </c>
      <c r="U196" t="s">
        <v>204</v>
      </c>
    </row>
    <row r="197" spans="1:21" x14ac:dyDescent="0.3">
      <c r="A197" s="1" t="s">
        <v>172</v>
      </c>
      <c r="B197" s="1" t="s">
        <v>246</v>
      </c>
      <c r="C197" s="1" t="s">
        <v>246</v>
      </c>
      <c r="D197" s="1" t="s">
        <v>246</v>
      </c>
      <c r="E197">
        <v>2020</v>
      </c>
      <c r="F197" s="1" t="s">
        <v>213</v>
      </c>
      <c r="G197" s="1" t="s">
        <v>202</v>
      </c>
      <c r="H197" s="1" t="s">
        <v>219</v>
      </c>
      <c r="I197" s="3" t="s">
        <v>1</v>
      </c>
      <c r="J197" s="1" t="s">
        <v>1</v>
      </c>
      <c r="K197" s="1" t="s">
        <v>1</v>
      </c>
      <c r="L197" s="1" t="s">
        <v>1</v>
      </c>
      <c r="M197" s="1" t="s">
        <v>208</v>
      </c>
      <c r="N197">
        <v>2001</v>
      </c>
      <c r="O197" s="10">
        <v>4000</v>
      </c>
      <c r="P197">
        <v>1000</v>
      </c>
      <c r="Q197" s="1" t="s">
        <v>209</v>
      </c>
      <c r="R197" s="4">
        <v>3.79</v>
      </c>
      <c r="S197" s="3">
        <v>1</v>
      </c>
      <c r="U197" t="s">
        <v>204</v>
      </c>
    </row>
    <row r="198" spans="1:21" x14ac:dyDescent="0.3">
      <c r="A198" s="1" t="s">
        <v>172</v>
      </c>
      <c r="B198" s="1" t="s">
        <v>246</v>
      </c>
      <c r="C198" s="1" t="s">
        <v>246</v>
      </c>
      <c r="D198" s="1" t="s">
        <v>246</v>
      </c>
      <c r="E198">
        <v>2020</v>
      </c>
      <c r="F198" s="1" t="s">
        <v>213</v>
      </c>
      <c r="G198" s="1" t="s">
        <v>202</v>
      </c>
      <c r="H198" s="1" t="s">
        <v>219</v>
      </c>
      <c r="I198" s="3" t="s">
        <v>1</v>
      </c>
      <c r="J198" s="1" t="s">
        <v>1</v>
      </c>
      <c r="K198" s="1" t="s">
        <v>1</v>
      </c>
      <c r="L198" s="1" t="s">
        <v>1</v>
      </c>
      <c r="M198" s="1" t="s">
        <v>208</v>
      </c>
      <c r="N198">
        <v>4001</v>
      </c>
      <c r="O198" s="10">
        <v>10000</v>
      </c>
      <c r="P198">
        <v>1000</v>
      </c>
      <c r="Q198" s="1" t="s">
        <v>209</v>
      </c>
      <c r="R198" s="4">
        <v>3.85</v>
      </c>
      <c r="S198" s="3">
        <v>1</v>
      </c>
      <c r="U198" t="s">
        <v>204</v>
      </c>
    </row>
    <row r="199" spans="1:21" x14ac:dyDescent="0.3">
      <c r="A199" s="1" t="s">
        <v>172</v>
      </c>
      <c r="B199" s="1" t="s">
        <v>246</v>
      </c>
      <c r="C199" s="1" t="s">
        <v>246</v>
      </c>
      <c r="D199" s="1" t="s">
        <v>246</v>
      </c>
      <c r="E199">
        <v>2020</v>
      </c>
      <c r="F199" s="1" t="s">
        <v>213</v>
      </c>
      <c r="G199" s="1" t="s">
        <v>202</v>
      </c>
      <c r="H199" s="1" t="s">
        <v>219</v>
      </c>
      <c r="I199" s="3" t="s">
        <v>1</v>
      </c>
      <c r="J199" s="1" t="s">
        <v>1</v>
      </c>
      <c r="K199" s="1" t="s">
        <v>1</v>
      </c>
      <c r="L199" s="1" t="s">
        <v>1</v>
      </c>
      <c r="M199" s="1" t="s">
        <v>208</v>
      </c>
      <c r="N199">
        <v>10001</v>
      </c>
      <c r="O199" s="10">
        <v>20000</v>
      </c>
      <c r="P199">
        <v>1000</v>
      </c>
      <c r="Q199" s="1" t="s">
        <v>209</v>
      </c>
      <c r="R199" s="4">
        <v>4.05</v>
      </c>
      <c r="S199" s="3">
        <v>1</v>
      </c>
      <c r="U199" t="s">
        <v>204</v>
      </c>
    </row>
    <row r="200" spans="1:21" x14ac:dyDescent="0.3">
      <c r="A200" s="1" t="s">
        <v>172</v>
      </c>
      <c r="B200" s="1" t="s">
        <v>246</v>
      </c>
      <c r="C200" s="1" t="s">
        <v>246</v>
      </c>
      <c r="D200" s="1" t="s">
        <v>246</v>
      </c>
      <c r="E200">
        <v>2020</v>
      </c>
      <c r="F200" s="1" t="s">
        <v>213</v>
      </c>
      <c r="G200" s="1" t="s">
        <v>202</v>
      </c>
      <c r="H200" s="1" t="s">
        <v>219</v>
      </c>
      <c r="I200" s="3" t="s">
        <v>1</v>
      </c>
      <c r="J200" s="1" t="s">
        <v>1</v>
      </c>
      <c r="K200" s="1" t="s">
        <v>1</v>
      </c>
      <c r="L200" s="1" t="s">
        <v>1</v>
      </c>
      <c r="M200" s="1" t="s">
        <v>208</v>
      </c>
      <c r="N200">
        <v>20001</v>
      </c>
      <c r="O200" s="10">
        <v>30000</v>
      </c>
      <c r="P200">
        <v>1000</v>
      </c>
      <c r="Q200" s="1" t="s">
        <v>209</v>
      </c>
      <c r="R200" s="4">
        <v>4.3499999999999996</v>
      </c>
      <c r="S200" s="3">
        <v>1</v>
      </c>
      <c r="U200" t="s">
        <v>204</v>
      </c>
    </row>
    <row r="201" spans="1:21" x14ac:dyDescent="0.3">
      <c r="A201" s="1" t="s">
        <v>172</v>
      </c>
      <c r="B201" s="1" t="s">
        <v>246</v>
      </c>
      <c r="C201" s="1" t="s">
        <v>246</v>
      </c>
      <c r="D201" s="1" t="s">
        <v>246</v>
      </c>
      <c r="E201">
        <v>2020</v>
      </c>
      <c r="F201" s="1" t="s">
        <v>213</v>
      </c>
      <c r="G201" s="1" t="s">
        <v>202</v>
      </c>
      <c r="H201" s="1" t="s">
        <v>219</v>
      </c>
      <c r="I201" s="3" t="s">
        <v>1</v>
      </c>
      <c r="J201" s="1" t="s">
        <v>1</v>
      </c>
      <c r="K201" s="1" t="s">
        <v>1</v>
      </c>
      <c r="L201" s="1" t="s">
        <v>1</v>
      </c>
      <c r="M201" s="1" t="s">
        <v>208</v>
      </c>
      <c r="N201">
        <v>30001</v>
      </c>
      <c r="O201" s="10">
        <v>1000000000</v>
      </c>
      <c r="P201">
        <v>1000</v>
      </c>
      <c r="Q201" s="1" t="s">
        <v>209</v>
      </c>
      <c r="R201" s="4">
        <v>4.3499999999999996</v>
      </c>
      <c r="S201" s="3">
        <v>1</v>
      </c>
      <c r="U201" t="s">
        <v>204</v>
      </c>
    </row>
    <row r="202" spans="1:21" x14ac:dyDescent="0.3">
      <c r="A202" s="1" t="s">
        <v>172</v>
      </c>
      <c r="B202" s="1" t="s">
        <v>246</v>
      </c>
      <c r="C202" s="1" t="s">
        <v>246</v>
      </c>
      <c r="D202" s="1" t="s">
        <v>246</v>
      </c>
      <c r="E202">
        <v>2020</v>
      </c>
      <c r="F202" s="1" t="s">
        <v>217</v>
      </c>
      <c r="G202" s="1" t="s">
        <v>202</v>
      </c>
      <c r="H202" s="1" t="s">
        <v>206</v>
      </c>
      <c r="I202" s="3" t="s">
        <v>1</v>
      </c>
      <c r="J202" s="1" t="s">
        <v>1</v>
      </c>
      <c r="K202" s="1" t="s">
        <v>1</v>
      </c>
      <c r="L202" s="1" t="s">
        <v>1</v>
      </c>
      <c r="M202" s="1" t="s">
        <v>204</v>
      </c>
      <c r="N202" s="1" t="s">
        <v>1</v>
      </c>
      <c r="O202" s="10" t="s">
        <v>1</v>
      </c>
      <c r="P202" s="1" t="s">
        <v>1</v>
      </c>
      <c r="Q202" s="1" t="s">
        <v>1</v>
      </c>
      <c r="R202" s="4">
        <v>6.5</v>
      </c>
      <c r="S202" s="3">
        <v>1</v>
      </c>
      <c r="U202" t="s">
        <v>204</v>
      </c>
    </row>
    <row r="203" spans="1:21" x14ac:dyDescent="0.3">
      <c r="A203" s="1" t="s">
        <v>111</v>
      </c>
      <c r="B203" s="1" t="s">
        <v>248</v>
      </c>
      <c r="C203" s="1" t="s">
        <v>248</v>
      </c>
      <c r="D203" s="1" t="s">
        <v>248</v>
      </c>
      <c r="E203">
        <v>2019</v>
      </c>
      <c r="F203" s="1" t="s">
        <v>212</v>
      </c>
      <c r="G203" s="1" t="s">
        <v>202</v>
      </c>
      <c r="H203" s="1" t="s">
        <v>206</v>
      </c>
      <c r="I203" s="3">
        <v>0.625</v>
      </c>
      <c r="J203" s="1" t="s">
        <v>203</v>
      </c>
      <c r="K203" s="1" t="s">
        <v>1</v>
      </c>
      <c r="L203" s="1" t="s">
        <v>1</v>
      </c>
      <c r="M203" s="1" t="s">
        <v>204</v>
      </c>
      <c r="N203" s="1" t="s">
        <v>1</v>
      </c>
      <c r="O203" s="1" t="s">
        <v>1</v>
      </c>
      <c r="P203" s="1" t="s">
        <v>1</v>
      </c>
      <c r="Q203" s="1" t="s">
        <v>1</v>
      </c>
      <c r="R203" s="4">
        <v>11.67</v>
      </c>
      <c r="S203" s="3">
        <v>1</v>
      </c>
      <c r="U203" t="s">
        <v>204</v>
      </c>
    </row>
    <row r="204" spans="1:21" x14ac:dyDescent="0.3">
      <c r="A204" s="1" t="s">
        <v>111</v>
      </c>
      <c r="B204" s="1" t="s">
        <v>248</v>
      </c>
      <c r="C204" s="1" t="s">
        <v>248</v>
      </c>
      <c r="D204" s="1" t="s">
        <v>248</v>
      </c>
      <c r="E204">
        <v>2019</v>
      </c>
      <c r="F204" s="1" t="s">
        <v>212</v>
      </c>
      <c r="G204" s="1" t="s">
        <v>202</v>
      </c>
      <c r="H204" s="1" t="s">
        <v>219</v>
      </c>
      <c r="I204" s="3" t="s">
        <v>1</v>
      </c>
      <c r="J204" s="1" t="s">
        <v>1</v>
      </c>
      <c r="K204" s="1" t="s">
        <v>1</v>
      </c>
      <c r="L204" s="1" t="s">
        <v>1</v>
      </c>
      <c r="M204" s="1" t="s">
        <v>208</v>
      </c>
      <c r="N204">
        <v>0</v>
      </c>
      <c r="O204" s="10">
        <v>3000</v>
      </c>
      <c r="P204">
        <v>1000</v>
      </c>
      <c r="Q204" s="1" t="s">
        <v>209</v>
      </c>
      <c r="R204" s="4">
        <v>0</v>
      </c>
      <c r="S204" s="3">
        <v>1</v>
      </c>
      <c r="U204" t="s">
        <v>204</v>
      </c>
    </row>
    <row r="205" spans="1:21" x14ac:dyDescent="0.3">
      <c r="A205" s="1" t="s">
        <v>111</v>
      </c>
      <c r="B205" s="1" t="s">
        <v>248</v>
      </c>
      <c r="C205" s="1" t="s">
        <v>248</v>
      </c>
      <c r="D205" s="1" t="s">
        <v>248</v>
      </c>
      <c r="E205">
        <v>2019</v>
      </c>
      <c r="F205" s="1" t="s">
        <v>212</v>
      </c>
      <c r="G205" s="1" t="s">
        <v>202</v>
      </c>
      <c r="H205" s="1" t="s">
        <v>219</v>
      </c>
      <c r="I205" s="3" t="s">
        <v>1</v>
      </c>
      <c r="J205" s="1" t="s">
        <v>1</v>
      </c>
      <c r="K205" s="1" t="s">
        <v>1</v>
      </c>
      <c r="L205" s="1" t="s">
        <v>1</v>
      </c>
      <c r="M205" s="1" t="s">
        <v>208</v>
      </c>
      <c r="N205">
        <v>3001</v>
      </c>
      <c r="O205" s="10">
        <v>10000</v>
      </c>
      <c r="P205">
        <v>1000</v>
      </c>
      <c r="Q205" s="1" t="s">
        <v>209</v>
      </c>
      <c r="R205" s="4">
        <v>4.72</v>
      </c>
      <c r="S205" s="3">
        <v>1</v>
      </c>
      <c r="U205" t="s">
        <v>204</v>
      </c>
    </row>
    <row r="206" spans="1:21" x14ac:dyDescent="0.3">
      <c r="A206" s="1" t="s">
        <v>111</v>
      </c>
      <c r="B206" s="1" t="s">
        <v>248</v>
      </c>
      <c r="C206" s="1" t="s">
        <v>248</v>
      </c>
      <c r="D206" s="1" t="s">
        <v>248</v>
      </c>
      <c r="E206">
        <v>2019</v>
      </c>
      <c r="F206" s="1" t="s">
        <v>212</v>
      </c>
      <c r="G206" s="1" t="s">
        <v>202</v>
      </c>
      <c r="H206" s="1" t="s">
        <v>219</v>
      </c>
      <c r="I206" s="3" t="s">
        <v>1</v>
      </c>
      <c r="J206" s="1" t="s">
        <v>1</v>
      </c>
      <c r="K206" s="1" t="s">
        <v>1</v>
      </c>
      <c r="L206" s="1" t="s">
        <v>1</v>
      </c>
      <c r="M206" s="1" t="s">
        <v>208</v>
      </c>
      <c r="N206">
        <v>10001</v>
      </c>
      <c r="O206" s="10">
        <v>20000</v>
      </c>
      <c r="P206">
        <v>1000</v>
      </c>
      <c r="Q206" s="1" t="s">
        <v>209</v>
      </c>
      <c r="R206" s="4">
        <v>5.09</v>
      </c>
      <c r="S206" s="3">
        <v>1</v>
      </c>
      <c r="U206" t="s">
        <v>204</v>
      </c>
    </row>
    <row r="207" spans="1:21" x14ac:dyDescent="0.3">
      <c r="A207" s="1" t="s">
        <v>111</v>
      </c>
      <c r="B207" s="1" t="s">
        <v>248</v>
      </c>
      <c r="C207" s="1" t="s">
        <v>248</v>
      </c>
      <c r="D207" s="1" t="s">
        <v>248</v>
      </c>
      <c r="E207">
        <v>2019</v>
      </c>
      <c r="F207" s="1" t="s">
        <v>212</v>
      </c>
      <c r="G207" s="1" t="s">
        <v>202</v>
      </c>
      <c r="H207" s="1" t="s">
        <v>219</v>
      </c>
      <c r="I207" s="3" t="s">
        <v>1</v>
      </c>
      <c r="J207" s="1" t="s">
        <v>1</v>
      </c>
      <c r="K207" s="1" t="s">
        <v>1</v>
      </c>
      <c r="L207" s="1" t="s">
        <v>1</v>
      </c>
      <c r="M207" s="1" t="s">
        <v>208</v>
      </c>
      <c r="N207">
        <v>20001</v>
      </c>
      <c r="O207" s="10">
        <v>1000000000</v>
      </c>
      <c r="P207">
        <v>1000</v>
      </c>
      <c r="Q207" s="1" t="s">
        <v>209</v>
      </c>
      <c r="R207" s="4">
        <f>AVERAGE(5.44, 5.98)</f>
        <v>5.7100000000000009</v>
      </c>
      <c r="S207" s="3">
        <v>1</v>
      </c>
      <c r="T207" t="s">
        <v>251</v>
      </c>
      <c r="U207" t="s">
        <v>204</v>
      </c>
    </row>
    <row r="208" spans="1:21" x14ac:dyDescent="0.3">
      <c r="A208" s="1" t="s">
        <v>111</v>
      </c>
      <c r="B208" s="1" t="s">
        <v>248</v>
      </c>
      <c r="C208" s="1" t="s">
        <v>248</v>
      </c>
      <c r="D208" s="1" t="s">
        <v>248</v>
      </c>
      <c r="E208">
        <v>2020</v>
      </c>
      <c r="F208" s="1" t="s">
        <v>213</v>
      </c>
      <c r="G208" s="1" t="s">
        <v>202</v>
      </c>
      <c r="H208" s="1" t="s">
        <v>206</v>
      </c>
      <c r="I208" s="3" t="s">
        <v>1</v>
      </c>
      <c r="J208" s="1" t="s">
        <v>1</v>
      </c>
      <c r="K208" s="1" t="s">
        <v>1</v>
      </c>
      <c r="L208" s="1" t="s">
        <v>1</v>
      </c>
      <c r="M208" s="1" t="s">
        <v>204</v>
      </c>
      <c r="N208" s="1" t="s">
        <v>1</v>
      </c>
      <c r="O208" s="10" t="s">
        <v>1</v>
      </c>
      <c r="P208" s="1" t="s">
        <v>1</v>
      </c>
      <c r="Q208" s="1" t="s">
        <v>1</v>
      </c>
      <c r="R208" s="4">
        <v>7.54</v>
      </c>
      <c r="S208" s="3">
        <v>1</v>
      </c>
      <c r="U208" t="s">
        <v>204</v>
      </c>
    </row>
    <row r="209" spans="1:21" x14ac:dyDescent="0.3">
      <c r="A209" s="1" t="s">
        <v>111</v>
      </c>
      <c r="B209" s="1" t="s">
        <v>248</v>
      </c>
      <c r="C209" s="1" t="s">
        <v>248</v>
      </c>
      <c r="D209" s="1" t="s">
        <v>248</v>
      </c>
      <c r="E209">
        <v>2020</v>
      </c>
      <c r="F209" s="1" t="s">
        <v>213</v>
      </c>
      <c r="G209" s="1" t="s">
        <v>202</v>
      </c>
      <c r="H209" s="1" t="s">
        <v>231</v>
      </c>
      <c r="I209" s="3" t="s">
        <v>1</v>
      </c>
      <c r="J209" s="1" t="s">
        <v>1</v>
      </c>
      <c r="K209" s="1" t="s">
        <v>1</v>
      </c>
      <c r="L209" s="1" t="s">
        <v>1</v>
      </c>
      <c r="M209" s="1" t="s">
        <v>208</v>
      </c>
      <c r="N209">
        <v>0</v>
      </c>
      <c r="O209" s="10">
        <v>2000</v>
      </c>
      <c r="P209">
        <v>1000</v>
      </c>
      <c r="Q209" s="1" t="s">
        <v>209</v>
      </c>
      <c r="R209" s="4">
        <v>0</v>
      </c>
      <c r="S209" s="3">
        <v>1</v>
      </c>
      <c r="U209" t="s">
        <v>204</v>
      </c>
    </row>
    <row r="210" spans="1:21" x14ac:dyDescent="0.3">
      <c r="A210" s="1" t="s">
        <v>111</v>
      </c>
      <c r="B210" s="1" t="s">
        <v>248</v>
      </c>
      <c r="C210" s="1" t="s">
        <v>248</v>
      </c>
      <c r="D210" s="1" t="s">
        <v>248</v>
      </c>
      <c r="E210">
        <v>2020</v>
      </c>
      <c r="F210" s="1" t="s">
        <v>213</v>
      </c>
      <c r="G210" s="1" t="s">
        <v>202</v>
      </c>
      <c r="H210" s="1" t="s">
        <v>231</v>
      </c>
      <c r="I210" s="3" t="s">
        <v>1</v>
      </c>
      <c r="J210" s="1" t="s">
        <v>1</v>
      </c>
      <c r="K210" s="1" t="s">
        <v>1</v>
      </c>
      <c r="L210" s="1" t="s">
        <v>1</v>
      </c>
      <c r="M210" s="1" t="s">
        <v>208</v>
      </c>
      <c r="N210">
        <v>2001</v>
      </c>
      <c r="O210" s="10">
        <v>1000000000</v>
      </c>
      <c r="P210">
        <v>1000</v>
      </c>
      <c r="Q210" s="1" t="s">
        <v>209</v>
      </c>
      <c r="R210" s="4">
        <v>4.05</v>
      </c>
      <c r="S210" s="3">
        <v>1</v>
      </c>
      <c r="U210" t="s">
        <v>204</v>
      </c>
    </row>
    <row r="211" spans="1:21" x14ac:dyDescent="0.3">
      <c r="A211" s="1" t="s">
        <v>111</v>
      </c>
      <c r="B211" s="1" t="s">
        <v>248</v>
      </c>
      <c r="C211" s="1" t="s">
        <v>248</v>
      </c>
      <c r="D211" s="1" t="s">
        <v>248</v>
      </c>
      <c r="E211">
        <v>2020</v>
      </c>
      <c r="F211" s="1" t="s">
        <v>217</v>
      </c>
      <c r="G211" s="1" t="s">
        <v>202</v>
      </c>
      <c r="H211" s="1" t="s">
        <v>207</v>
      </c>
      <c r="I211" s="3" t="s">
        <v>1</v>
      </c>
      <c r="J211" s="1" t="s">
        <v>1</v>
      </c>
      <c r="K211" s="1" t="s">
        <v>1</v>
      </c>
      <c r="L211" s="1" t="s">
        <v>1</v>
      </c>
      <c r="M211" s="1" t="s">
        <v>205</v>
      </c>
      <c r="N211">
        <v>0</v>
      </c>
      <c r="O211" s="10">
        <v>5000</v>
      </c>
      <c r="P211" s="1" t="s">
        <v>1</v>
      </c>
      <c r="Q211" s="1" t="s">
        <v>540</v>
      </c>
      <c r="R211" s="4">
        <v>5.63</v>
      </c>
      <c r="S211" s="3">
        <v>1</v>
      </c>
      <c r="U211" t="s">
        <v>204</v>
      </c>
    </row>
    <row r="212" spans="1:21" x14ac:dyDescent="0.3">
      <c r="A212" s="1" t="s">
        <v>111</v>
      </c>
      <c r="B212" s="1" t="s">
        <v>248</v>
      </c>
      <c r="C212" s="1" t="s">
        <v>248</v>
      </c>
      <c r="D212" s="1" t="s">
        <v>248</v>
      </c>
      <c r="E212">
        <v>2020</v>
      </c>
      <c r="F212" s="1" t="s">
        <v>217</v>
      </c>
      <c r="G212" s="1" t="s">
        <v>202</v>
      </c>
      <c r="H212" s="1" t="s">
        <v>207</v>
      </c>
      <c r="I212" s="3" t="s">
        <v>1</v>
      </c>
      <c r="J212" s="1" t="s">
        <v>1</v>
      </c>
      <c r="K212" s="1" t="s">
        <v>1</v>
      </c>
      <c r="L212" s="1" t="s">
        <v>1</v>
      </c>
      <c r="M212" s="1" t="s">
        <v>205</v>
      </c>
      <c r="N212">
        <v>5001</v>
      </c>
      <c r="O212" s="10">
        <v>1000000000</v>
      </c>
      <c r="P212" s="1" t="s">
        <v>1</v>
      </c>
      <c r="Q212" s="1" t="s">
        <v>540</v>
      </c>
      <c r="R212" s="4">
        <v>7.5</v>
      </c>
      <c r="S212" s="3">
        <v>1</v>
      </c>
      <c r="U212" t="s">
        <v>204</v>
      </c>
    </row>
    <row r="213" spans="1:21" x14ac:dyDescent="0.3">
      <c r="A213" s="1" t="s">
        <v>13</v>
      </c>
      <c r="B213" s="1" t="s">
        <v>252</v>
      </c>
      <c r="C213" s="1" t="s">
        <v>252</v>
      </c>
      <c r="D213" s="1" t="s">
        <v>252</v>
      </c>
      <c r="E213">
        <v>2020</v>
      </c>
      <c r="F213" s="1" t="s">
        <v>212</v>
      </c>
      <c r="G213" s="1" t="s">
        <v>202</v>
      </c>
      <c r="H213" s="1" t="s">
        <v>206</v>
      </c>
      <c r="I213" s="3">
        <v>0.625</v>
      </c>
      <c r="J213" s="1" t="s">
        <v>203</v>
      </c>
      <c r="K213" s="1" t="s">
        <v>1</v>
      </c>
      <c r="L213" s="1" t="s">
        <v>1</v>
      </c>
      <c r="M213" s="1" t="s">
        <v>204</v>
      </c>
      <c r="N213" s="1" t="s">
        <v>1</v>
      </c>
      <c r="O213" s="1" t="s">
        <v>1</v>
      </c>
      <c r="P213" s="1" t="s">
        <v>1</v>
      </c>
      <c r="Q213" s="1" t="s">
        <v>1</v>
      </c>
      <c r="R213" s="4">
        <v>22.45</v>
      </c>
      <c r="S213" s="3">
        <v>1</v>
      </c>
      <c r="T213" s="1" t="s">
        <v>254</v>
      </c>
      <c r="U213" t="s">
        <v>204</v>
      </c>
    </row>
    <row r="214" spans="1:21" x14ac:dyDescent="0.3">
      <c r="A214" s="1" t="s">
        <v>13</v>
      </c>
      <c r="B214" s="1" t="s">
        <v>252</v>
      </c>
      <c r="C214" s="1" t="s">
        <v>252</v>
      </c>
      <c r="D214" s="1" t="s">
        <v>252</v>
      </c>
      <c r="E214">
        <v>2020</v>
      </c>
      <c r="F214" s="1" t="s">
        <v>212</v>
      </c>
      <c r="G214" s="1" t="s">
        <v>202</v>
      </c>
      <c r="H214" s="1" t="s">
        <v>219</v>
      </c>
      <c r="I214" s="3" t="s">
        <v>1</v>
      </c>
      <c r="J214" s="1" t="s">
        <v>1</v>
      </c>
      <c r="K214" s="1" t="s">
        <v>1</v>
      </c>
      <c r="L214" s="1" t="s">
        <v>1</v>
      </c>
      <c r="M214" s="1" t="s">
        <v>208</v>
      </c>
      <c r="N214">
        <v>0</v>
      </c>
      <c r="O214" s="10">
        <v>3000</v>
      </c>
      <c r="P214">
        <v>1000</v>
      </c>
      <c r="Q214" s="1" t="s">
        <v>209</v>
      </c>
      <c r="R214" s="4">
        <v>4.8</v>
      </c>
      <c r="S214" s="3">
        <v>1</v>
      </c>
      <c r="T214" t="s">
        <v>255</v>
      </c>
      <c r="U214" t="s">
        <v>204</v>
      </c>
    </row>
    <row r="215" spans="1:21" x14ac:dyDescent="0.3">
      <c r="A215" s="1" t="s">
        <v>13</v>
      </c>
      <c r="B215" s="1" t="s">
        <v>252</v>
      </c>
      <c r="C215" s="1" t="s">
        <v>252</v>
      </c>
      <c r="D215" s="1" t="s">
        <v>252</v>
      </c>
      <c r="E215">
        <v>2020</v>
      </c>
      <c r="F215" s="1" t="s">
        <v>212</v>
      </c>
      <c r="G215" s="1" t="s">
        <v>202</v>
      </c>
      <c r="H215" s="1" t="s">
        <v>219</v>
      </c>
      <c r="I215" s="3" t="s">
        <v>1</v>
      </c>
      <c r="J215" s="1" t="s">
        <v>1</v>
      </c>
      <c r="K215" s="1" t="s">
        <v>1</v>
      </c>
      <c r="L215" s="1" t="s">
        <v>1</v>
      </c>
      <c r="M215" s="1" t="s">
        <v>208</v>
      </c>
      <c r="N215">
        <v>3001</v>
      </c>
      <c r="O215" s="10">
        <v>15000</v>
      </c>
      <c r="P215">
        <v>1000</v>
      </c>
      <c r="Q215" s="1" t="s">
        <v>209</v>
      </c>
      <c r="R215" s="4">
        <v>5.88</v>
      </c>
      <c r="S215" s="3">
        <v>1</v>
      </c>
      <c r="U215" t="s">
        <v>204</v>
      </c>
    </row>
    <row r="216" spans="1:21" x14ac:dyDescent="0.3">
      <c r="A216" s="1" t="s">
        <v>13</v>
      </c>
      <c r="B216" s="1" t="s">
        <v>252</v>
      </c>
      <c r="C216" s="1" t="s">
        <v>252</v>
      </c>
      <c r="D216" s="1" t="s">
        <v>252</v>
      </c>
      <c r="E216">
        <v>2020</v>
      </c>
      <c r="F216" s="1" t="s">
        <v>212</v>
      </c>
      <c r="G216" s="1" t="s">
        <v>202</v>
      </c>
      <c r="H216" s="1" t="s">
        <v>219</v>
      </c>
      <c r="I216" s="3" t="s">
        <v>1</v>
      </c>
      <c r="J216" s="1" t="s">
        <v>1</v>
      </c>
      <c r="K216" s="1" t="s">
        <v>1</v>
      </c>
      <c r="L216" s="1" t="s">
        <v>1</v>
      </c>
      <c r="M216" s="1" t="s">
        <v>208</v>
      </c>
      <c r="N216">
        <v>15001</v>
      </c>
      <c r="O216" s="10">
        <v>1000000000</v>
      </c>
      <c r="P216">
        <v>1000</v>
      </c>
      <c r="Q216" s="1" t="s">
        <v>209</v>
      </c>
      <c r="R216" s="4">
        <v>9.36</v>
      </c>
      <c r="S216" s="3">
        <v>1</v>
      </c>
      <c r="U216" t="s">
        <v>204</v>
      </c>
    </row>
    <row r="217" spans="1:21" x14ac:dyDescent="0.3">
      <c r="A217" s="1" t="s">
        <v>13</v>
      </c>
      <c r="B217" s="1" t="s">
        <v>252</v>
      </c>
      <c r="C217" s="1" t="s">
        <v>252</v>
      </c>
      <c r="D217" s="1" t="s">
        <v>252</v>
      </c>
      <c r="E217">
        <v>2020</v>
      </c>
      <c r="F217" s="1" t="s">
        <v>213</v>
      </c>
      <c r="G217" s="1" t="s">
        <v>202</v>
      </c>
      <c r="H217" s="1" t="s">
        <v>206</v>
      </c>
      <c r="I217" s="3" t="s">
        <v>1</v>
      </c>
      <c r="J217" s="1" t="s">
        <v>1</v>
      </c>
      <c r="K217" s="1" t="s">
        <v>1</v>
      </c>
      <c r="L217" s="1" t="s">
        <v>1</v>
      </c>
      <c r="M217" s="1" t="s">
        <v>204</v>
      </c>
      <c r="N217" s="1" t="s">
        <v>1</v>
      </c>
      <c r="O217" s="10" t="s">
        <v>1</v>
      </c>
      <c r="P217" s="1" t="s">
        <v>1</v>
      </c>
      <c r="Q217" s="1" t="s">
        <v>1</v>
      </c>
      <c r="R217" s="4">
        <v>9.4</v>
      </c>
      <c r="S217" s="3">
        <v>1</v>
      </c>
      <c r="U217" t="s">
        <v>204</v>
      </c>
    </row>
    <row r="218" spans="1:21" x14ac:dyDescent="0.3">
      <c r="A218" s="1" t="s">
        <v>13</v>
      </c>
      <c r="B218" s="1" t="s">
        <v>252</v>
      </c>
      <c r="C218" s="1" t="s">
        <v>252</v>
      </c>
      <c r="D218" s="1" t="s">
        <v>252</v>
      </c>
      <c r="E218">
        <v>2020</v>
      </c>
      <c r="F218" s="1" t="s">
        <v>213</v>
      </c>
      <c r="G218" s="1" t="s">
        <v>202</v>
      </c>
      <c r="H218" s="1" t="s">
        <v>231</v>
      </c>
      <c r="I218" s="3" t="s">
        <v>1</v>
      </c>
      <c r="J218" s="1" t="s">
        <v>1</v>
      </c>
      <c r="K218" s="1" t="s">
        <v>1</v>
      </c>
      <c r="L218" s="1" t="s">
        <v>1</v>
      </c>
      <c r="M218" s="1" t="s">
        <v>208</v>
      </c>
      <c r="N218">
        <v>0</v>
      </c>
      <c r="O218" s="10">
        <v>1000000000</v>
      </c>
      <c r="P218">
        <v>1000</v>
      </c>
      <c r="Q218" s="1" t="s">
        <v>209</v>
      </c>
      <c r="R218" s="4">
        <v>4.5</v>
      </c>
      <c r="S218" s="3">
        <v>1</v>
      </c>
      <c r="T218" t="s">
        <v>522</v>
      </c>
      <c r="U218" t="s">
        <v>204</v>
      </c>
    </row>
    <row r="219" spans="1:21" x14ac:dyDescent="0.3">
      <c r="A219" s="1" t="s">
        <v>65</v>
      </c>
      <c r="B219" s="1" t="s">
        <v>256</v>
      </c>
      <c r="C219" s="1" t="s">
        <v>256</v>
      </c>
      <c r="D219" s="1" t="s">
        <v>256</v>
      </c>
      <c r="E219">
        <v>2020</v>
      </c>
      <c r="F219" s="1" t="s">
        <v>212</v>
      </c>
      <c r="G219" s="1" t="s">
        <v>202</v>
      </c>
      <c r="H219" s="1" t="s">
        <v>206</v>
      </c>
      <c r="I219" s="3">
        <v>0.75</v>
      </c>
      <c r="J219" s="1" t="s">
        <v>203</v>
      </c>
      <c r="K219" s="1" t="s">
        <v>1</v>
      </c>
      <c r="L219" s="1" t="s">
        <v>1</v>
      </c>
      <c r="M219" s="1" t="s">
        <v>204</v>
      </c>
      <c r="N219" s="1" t="s">
        <v>1</v>
      </c>
      <c r="O219" s="1" t="s">
        <v>1</v>
      </c>
      <c r="P219" s="1" t="s">
        <v>1</v>
      </c>
      <c r="Q219" s="1" t="s">
        <v>1</v>
      </c>
      <c r="R219" s="4">
        <v>18</v>
      </c>
      <c r="S219" s="3">
        <v>1</v>
      </c>
      <c r="U219" t="s">
        <v>204</v>
      </c>
    </row>
    <row r="220" spans="1:21" x14ac:dyDescent="0.3">
      <c r="A220" s="1" t="s">
        <v>65</v>
      </c>
      <c r="B220" s="1" t="s">
        <v>256</v>
      </c>
      <c r="C220" s="1" t="s">
        <v>256</v>
      </c>
      <c r="D220" s="1" t="s">
        <v>256</v>
      </c>
      <c r="E220">
        <v>2020</v>
      </c>
      <c r="F220" s="1" t="s">
        <v>212</v>
      </c>
      <c r="G220" s="1" t="s">
        <v>202</v>
      </c>
      <c r="H220" s="1" t="s">
        <v>219</v>
      </c>
      <c r="I220" s="3" t="s">
        <v>1</v>
      </c>
      <c r="J220" s="1" t="s">
        <v>1</v>
      </c>
      <c r="K220" s="1" t="s">
        <v>1</v>
      </c>
      <c r="L220" s="1" t="s">
        <v>1</v>
      </c>
      <c r="M220" s="1" t="s">
        <v>208</v>
      </c>
      <c r="N220">
        <v>0</v>
      </c>
      <c r="O220" s="10">
        <v>1000</v>
      </c>
      <c r="P220">
        <v>1000</v>
      </c>
      <c r="Q220" s="1" t="s">
        <v>209</v>
      </c>
      <c r="R220" s="4">
        <v>0</v>
      </c>
      <c r="S220" s="3">
        <v>1</v>
      </c>
      <c r="U220" t="s">
        <v>204</v>
      </c>
    </row>
    <row r="221" spans="1:21" x14ac:dyDescent="0.3">
      <c r="A221" s="1" t="s">
        <v>65</v>
      </c>
      <c r="B221" s="1" t="s">
        <v>256</v>
      </c>
      <c r="C221" s="1" t="s">
        <v>256</v>
      </c>
      <c r="D221" s="1" t="s">
        <v>256</v>
      </c>
      <c r="E221">
        <v>2020</v>
      </c>
      <c r="F221" s="1" t="s">
        <v>212</v>
      </c>
      <c r="G221" s="1" t="s">
        <v>202</v>
      </c>
      <c r="H221" s="1" t="s">
        <v>219</v>
      </c>
      <c r="I221" s="3" t="s">
        <v>1</v>
      </c>
      <c r="J221" s="1" t="s">
        <v>1</v>
      </c>
      <c r="K221" s="1" t="s">
        <v>1</v>
      </c>
      <c r="L221" s="1" t="s">
        <v>1</v>
      </c>
      <c r="M221" s="1" t="s">
        <v>208</v>
      </c>
      <c r="N221">
        <v>1001</v>
      </c>
      <c r="O221" s="10">
        <v>5000</v>
      </c>
      <c r="P221">
        <v>1000</v>
      </c>
      <c r="Q221" s="1" t="s">
        <v>209</v>
      </c>
      <c r="R221" s="4">
        <v>4.03</v>
      </c>
      <c r="S221" s="3">
        <v>1</v>
      </c>
      <c r="U221" t="s">
        <v>204</v>
      </c>
    </row>
    <row r="222" spans="1:21" x14ac:dyDescent="0.3">
      <c r="A222" s="1" t="s">
        <v>65</v>
      </c>
      <c r="B222" s="1" t="s">
        <v>256</v>
      </c>
      <c r="C222" s="1" t="s">
        <v>256</v>
      </c>
      <c r="D222" s="1" t="s">
        <v>256</v>
      </c>
      <c r="E222">
        <v>2020</v>
      </c>
      <c r="F222" s="1" t="s">
        <v>212</v>
      </c>
      <c r="G222" s="1" t="s">
        <v>202</v>
      </c>
      <c r="H222" s="1" t="s">
        <v>219</v>
      </c>
      <c r="I222" s="3" t="s">
        <v>1</v>
      </c>
      <c r="J222" s="1" t="s">
        <v>1</v>
      </c>
      <c r="K222" s="1" t="s">
        <v>1</v>
      </c>
      <c r="L222" s="1" t="s">
        <v>1</v>
      </c>
      <c r="M222" s="1" t="s">
        <v>208</v>
      </c>
      <c r="N222">
        <v>5001</v>
      </c>
      <c r="O222" s="10">
        <v>10000</v>
      </c>
      <c r="P222">
        <v>1000</v>
      </c>
      <c r="Q222" s="1" t="s">
        <v>209</v>
      </c>
      <c r="R222" s="4">
        <v>6.97</v>
      </c>
      <c r="S222" s="3">
        <v>1</v>
      </c>
      <c r="U222" t="s">
        <v>204</v>
      </c>
    </row>
    <row r="223" spans="1:21" x14ac:dyDescent="0.3">
      <c r="A223" s="1" t="s">
        <v>65</v>
      </c>
      <c r="B223" s="1" t="s">
        <v>256</v>
      </c>
      <c r="C223" s="1" t="s">
        <v>256</v>
      </c>
      <c r="D223" s="1" t="s">
        <v>256</v>
      </c>
      <c r="E223">
        <v>2020</v>
      </c>
      <c r="F223" s="1" t="s">
        <v>212</v>
      </c>
      <c r="G223" s="1" t="s">
        <v>202</v>
      </c>
      <c r="H223" s="1" t="s">
        <v>219</v>
      </c>
      <c r="I223" s="3" t="s">
        <v>1</v>
      </c>
      <c r="J223" s="1" t="s">
        <v>1</v>
      </c>
      <c r="K223" s="1" t="s">
        <v>1</v>
      </c>
      <c r="L223" s="1" t="s">
        <v>1</v>
      </c>
      <c r="M223" s="1" t="s">
        <v>208</v>
      </c>
      <c r="N223">
        <v>10001</v>
      </c>
      <c r="O223" s="10">
        <v>30000</v>
      </c>
      <c r="P223">
        <v>1000</v>
      </c>
      <c r="Q223" s="1" t="s">
        <v>209</v>
      </c>
      <c r="R223" s="4">
        <v>8.36</v>
      </c>
      <c r="S223" s="3">
        <v>1</v>
      </c>
      <c r="U223" t="s">
        <v>204</v>
      </c>
    </row>
    <row r="224" spans="1:21" x14ac:dyDescent="0.3">
      <c r="A224" s="1" t="s">
        <v>65</v>
      </c>
      <c r="B224" s="1" t="s">
        <v>256</v>
      </c>
      <c r="C224" s="1" t="s">
        <v>256</v>
      </c>
      <c r="D224" s="1" t="s">
        <v>256</v>
      </c>
      <c r="E224">
        <v>2020</v>
      </c>
      <c r="F224" s="1" t="s">
        <v>212</v>
      </c>
      <c r="G224" s="1" t="s">
        <v>202</v>
      </c>
      <c r="H224" s="1" t="s">
        <v>219</v>
      </c>
      <c r="I224" s="3" t="s">
        <v>1</v>
      </c>
      <c r="J224" s="1" t="s">
        <v>1</v>
      </c>
      <c r="K224" s="1" t="s">
        <v>1</v>
      </c>
      <c r="L224" s="1" t="s">
        <v>1</v>
      </c>
      <c r="M224" s="1" t="s">
        <v>208</v>
      </c>
      <c r="N224">
        <v>30001</v>
      </c>
      <c r="O224" s="10">
        <v>1000000000</v>
      </c>
      <c r="P224">
        <v>1000</v>
      </c>
      <c r="Q224" s="1" t="s">
        <v>209</v>
      </c>
      <c r="R224" s="4">
        <v>8.57</v>
      </c>
      <c r="S224" s="3">
        <v>1</v>
      </c>
      <c r="U224" t="s">
        <v>204</v>
      </c>
    </row>
    <row r="225" spans="1:21" x14ac:dyDescent="0.3">
      <c r="A225" s="1" t="s">
        <v>65</v>
      </c>
      <c r="B225" s="1" t="s">
        <v>256</v>
      </c>
      <c r="C225" s="1" t="s">
        <v>256</v>
      </c>
      <c r="D225" s="1" t="s">
        <v>256</v>
      </c>
      <c r="E225">
        <v>2020</v>
      </c>
      <c r="F225" s="1" t="s">
        <v>213</v>
      </c>
      <c r="G225" s="1" t="s">
        <v>202</v>
      </c>
      <c r="H225" s="1" t="s">
        <v>206</v>
      </c>
      <c r="I225" s="3" t="s">
        <v>1</v>
      </c>
      <c r="J225" s="1" t="s">
        <v>1</v>
      </c>
      <c r="K225" s="1" t="s">
        <v>1</v>
      </c>
      <c r="L225" s="1" t="s">
        <v>1</v>
      </c>
      <c r="M225" s="1" t="s">
        <v>204</v>
      </c>
      <c r="N225" t="s">
        <v>1</v>
      </c>
      <c r="O225" s="10" t="s">
        <v>1</v>
      </c>
      <c r="P225" t="s">
        <v>1</v>
      </c>
      <c r="Q225" s="1" t="s">
        <v>1</v>
      </c>
      <c r="R225" s="4">
        <v>16.5</v>
      </c>
      <c r="S225" s="3">
        <v>1</v>
      </c>
      <c r="U225" t="s">
        <v>204</v>
      </c>
    </row>
    <row r="226" spans="1:21" x14ac:dyDescent="0.3">
      <c r="A226" s="1" t="s">
        <v>65</v>
      </c>
      <c r="B226" s="1" t="s">
        <v>256</v>
      </c>
      <c r="C226" s="1" t="s">
        <v>256</v>
      </c>
      <c r="D226" s="1" t="s">
        <v>256</v>
      </c>
      <c r="E226">
        <v>2020</v>
      </c>
      <c r="F226" s="1" t="s">
        <v>213</v>
      </c>
      <c r="G226" s="1" t="s">
        <v>202</v>
      </c>
      <c r="H226" s="1" t="s">
        <v>231</v>
      </c>
      <c r="I226" s="3" t="s">
        <v>1</v>
      </c>
      <c r="J226" s="1" t="s">
        <v>1</v>
      </c>
      <c r="K226" s="1" t="s">
        <v>1</v>
      </c>
      <c r="L226" s="1" t="s">
        <v>1</v>
      </c>
      <c r="M226" s="1" t="s">
        <v>208</v>
      </c>
      <c r="N226">
        <v>0</v>
      </c>
      <c r="O226" s="10">
        <v>1000000000</v>
      </c>
      <c r="P226">
        <v>1000</v>
      </c>
      <c r="Q226" s="1" t="s">
        <v>209</v>
      </c>
      <c r="R226" s="4">
        <v>3.71</v>
      </c>
      <c r="S226" s="3">
        <v>1</v>
      </c>
      <c r="U226" t="s">
        <v>204</v>
      </c>
    </row>
    <row r="227" spans="1:21" x14ac:dyDescent="0.3">
      <c r="A227" s="1" t="s">
        <v>65</v>
      </c>
      <c r="B227" s="1" t="s">
        <v>256</v>
      </c>
      <c r="C227" s="1" t="s">
        <v>256</v>
      </c>
      <c r="D227" s="1" t="s">
        <v>256</v>
      </c>
      <c r="E227">
        <v>2020</v>
      </c>
      <c r="F227" s="1" t="s">
        <v>217</v>
      </c>
      <c r="G227" s="1" t="s">
        <v>202</v>
      </c>
      <c r="H227" s="1" t="s">
        <v>207</v>
      </c>
      <c r="I227" s="3" t="s">
        <v>1</v>
      </c>
      <c r="J227" s="1" t="s">
        <v>1</v>
      </c>
      <c r="K227" s="1" t="s">
        <v>1</v>
      </c>
      <c r="L227" s="1" t="s">
        <v>1</v>
      </c>
      <c r="M227" s="1" t="s">
        <v>205</v>
      </c>
      <c r="N227">
        <v>0</v>
      </c>
      <c r="O227" s="10">
        <v>2780</v>
      </c>
      <c r="P227" s="1" t="s">
        <v>1</v>
      </c>
      <c r="Q227" s="1" t="s">
        <v>540</v>
      </c>
      <c r="R227" s="4">
        <v>7.3</v>
      </c>
      <c r="S227" s="3">
        <v>1</v>
      </c>
      <c r="U227" t="s">
        <v>204</v>
      </c>
    </row>
    <row r="228" spans="1:21" x14ac:dyDescent="0.3">
      <c r="A228" s="1" t="s">
        <v>65</v>
      </c>
      <c r="B228" s="1" t="s">
        <v>256</v>
      </c>
      <c r="C228" s="1" t="s">
        <v>256</v>
      </c>
      <c r="D228" s="1" t="s">
        <v>256</v>
      </c>
      <c r="E228">
        <v>2020</v>
      </c>
      <c r="F228" s="1" t="s">
        <v>217</v>
      </c>
      <c r="G228" s="1" t="s">
        <v>202</v>
      </c>
      <c r="H228" s="1" t="s">
        <v>207</v>
      </c>
      <c r="I228" s="3" t="s">
        <v>1</v>
      </c>
      <c r="J228" s="1" t="s">
        <v>1</v>
      </c>
      <c r="K228" s="1" t="s">
        <v>1</v>
      </c>
      <c r="L228" s="1" t="s">
        <v>1</v>
      </c>
      <c r="M228" s="1" t="s">
        <v>205</v>
      </c>
      <c r="N228">
        <v>2781</v>
      </c>
      <c r="O228" s="10">
        <v>3680</v>
      </c>
      <c r="P228" s="1" t="s">
        <v>1</v>
      </c>
      <c r="Q228" s="1" t="s">
        <v>540</v>
      </c>
      <c r="R228" s="4">
        <v>11.18</v>
      </c>
      <c r="S228" s="3">
        <v>1</v>
      </c>
      <c r="U228" t="s">
        <v>204</v>
      </c>
    </row>
    <row r="229" spans="1:21" x14ac:dyDescent="0.3">
      <c r="A229" s="1" t="s">
        <v>65</v>
      </c>
      <c r="B229" s="1" t="s">
        <v>256</v>
      </c>
      <c r="C229" s="1" t="s">
        <v>256</v>
      </c>
      <c r="D229" s="1" t="s">
        <v>256</v>
      </c>
      <c r="E229">
        <v>2020</v>
      </c>
      <c r="F229" s="1" t="s">
        <v>217</v>
      </c>
      <c r="G229" s="1" t="s">
        <v>202</v>
      </c>
      <c r="H229" s="1" t="s">
        <v>207</v>
      </c>
      <c r="I229" s="3" t="s">
        <v>1</v>
      </c>
      <c r="J229" s="1" t="s">
        <v>1</v>
      </c>
      <c r="K229" s="1" t="s">
        <v>1</v>
      </c>
      <c r="L229" s="1" t="s">
        <v>1</v>
      </c>
      <c r="M229" s="1" t="s">
        <v>205</v>
      </c>
      <c r="N229">
        <v>3681</v>
      </c>
      <c r="O229" s="10">
        <v>4770</v>
      </c>
      <c r="P229" s="1" t="s">
        <v>1</v>
      </c>
      <c r="Q229" s="1" t="s">
        <v>540</v>
      </c>
      <c r="R229" s="4">
        <v>14.14</v>
      </c>
      <c r="S229" s="3">
        <v>1</v>
      </c>
      <c r="U229" t="s">
        <v>204</v>
      </c>
    </row>
    <row r="230" spans="1:21" x14ac:dyDescent="0.3">
      <c r="A230" s="1" t="s">
        <v>65</v>
      </c>
      <c r="B230" s="1" t="s">
        <v>256</v>
      </c>
      <c r="C230" s="1" t="s">
        <v>256</v>
      </c>
      <c r="D230" s="1" t="s">
        <v>256</v>
      </c>
      <c r="E230">
        <v>2020</v>
      </c>
      <c r="F230" s="1" t="s">
        <v>217</v>
      </c>
      <c r="G230" s="1" t="s">
        <v>202</v>
      </c>
      <c r="H230" s="1" t="s">
        <v>207</v>
      </c>
      <c r="I230" s="3" t="s">
        <v>1</v>
      </c>
      <c r="J230" s="1" t="s">
        <v>1</v>
      </c>
      <c r="K230" s="1" t="s">
        <v>1</v>
      </c>
      <c r="L230" s="1" t="s">
        <v>1</v>
      </c>
      <c r="M230" s="1" t="s">
        <v>205</v>
      </c>
      <c r="N230">
        <v>4771</v>
      </c>
      <c r="O230" s="10">
        <v>1000000000</v>
      </c>
      <c r="P230" s="1" t="s">
        <v>1</v>
      </c>
      <c r="Q230" s="1" t="s">
        <v>540</v>
      </c>
      <c r="R230" s="4">
        <v>21.22</v>
      </c>
      <c r="S230" s="3">
        <v>1</v>
      </c>
      <c r="U230" t="s">
        <v>204</v>
      </c>
    </row>
    <row r="231" spans="1:21" x14ac:dyDescent="0.3">
      <c r="A231" s="1" t="s">
        <v>42</v>
      </c>
      <c r="B231" s="1" t="s">
        <v>175</v>
      </c>
      <c r="C231" s="1" t="s">
        <v>258</v>
      </c>
      <c r="D231" s="1" t="s">
        <v>175</v>
      </c>
      <c r="E231">
        <v>2020</v>
      </c>
      <c r="F231" s="1" t="s">
        <v>212</v>
      </c>
      <c r="G231" s="1" t="s">
        <v>202</v>
      </c>
      <c r="H231" s="1" t="s">
        <v>206</v>
      </c>
      <c r="I231" s="3">
        <v>0.625</v>
      </c>
      <c r="J231" s="1" t="s">
        <v>203</v>
      </c>
      <c r="K231" s="1" t="s">
        <v>220</v>
      </c>
      <c r="L231" s="1" t="s">
        <v>221</v>
      </c>
      <c r="M231" s="1" t="s">
        <v>204</v>
      </c>
      <c r="N231" s="1" t="s">
        <v>1</v>
      </c>
      <c r="O231" s="1" t="s">
        <v>1</v>
      </c>
      <c r="P231" s="1" t="s">
        <v>1</v>
      </c>
      <c r="Q231" s="1" t="s">
        <v>1</v>
      </c>
      <c r="R231" s="4">
        <v>15.33</v>
      </c>
      <c r="S231" s="3">
        <v>1</v>
      </c>
      <c r="U231" t="s">
        <v>204</v>
      </c>
    </row>
    <row r="232" spans="1:21" x14ac:dyDescent="0.3">
      <c r="A232" s="1" t="s">
        <v>42</v>
      </c>
      <c r="B232" s="1" t="s">
        <v>175</v>
      </c>
      <c r="C232" s="1" t="s">
        <v>258</v>
      </c>
      <c r="D232" s="1" t="s">
        <v>175</v>
      </c>
      <c r="E232">
        <v>2020</v>
      </c>
      <c r="F232" s="1" t="s">
        <v>212</v>
      </c>
      <c r="G232" s="1" t="s">
        <v>202</v>
      </c>
      <c r="H232" s="1" t="s">
        <v>219</v>
      </c>
      <c r="I232" s="3" t="s">
        <v>1</v>
      </c>
      <c r="J232" s="1" t="s">
        <v>1</v>
      </c>
      <c r="K232" s="1" t="s">
        <v>220</v>
      </c>
      <c r="L232" s="1" t="s">
        <v>221</v>
      </c>
      <c r="M232" s="1" t="s">
        <v>208</v>
      </c>
      <c r="N232">
        <v>0</v>
      </c>
      <c r="O232" s="10">
        <v>3000</v>
      </c>
      <c r="P232">
        <v>1000</v>
      </c>
      <c r="Q232" s="1" t="s">
        <v>209</v>
      </c>
      <c r="R232" s="4">
        <v>0</v>
      </c>
      <c r="S232" s="3">
        <v>1</v>
      </c>
      <c r="U232" t="s">
        <v>204</v>
      </c>
    </row>
    <row r="233" spans="1:21" x14ac:dyDescent="0.3">
      <c r="A233" s="1" t="s">
        <v>42</v>
      </c>
      <c r="B233" s="1" t="s">
        <v>175</v>
      </c>
      <c r="C233" s="1" t="s">
        <v>258</v>
      </c>
      <c r="D233" s="1" t="s">
        <v>175</v>
      </c>
      <c r="E233">
        <v>2020</v>
      </c>
      <c r="F233" s="1" t="s">
        <v>212</v>
      </c>
      <c r="G233" s="1" t="s">
        <v>202</v>
      </c>
      <c r="H233" s="1" t="s">
        <v>219</v>
      </c>
      <c r="I233" s="3" t="s">
        <v>1</v>
      </c>
      <c r="J233" s="1" t="s">
        <v>1</v>
      </c>
      <c r="K233" s="1" t="s">
        <v>220</v>
      </c>
      <c r="L233" s="1" t="s">
        <v>221</v>
      </c>
      <c r="M233" s="1" t="s">
        <v>208</v>
      </c>
      <c r="N233">
        <v>3001</v>
      </c>
      <c r="O233" s="10">
        <v>10000</v>
      </c>
      <c r="P233">
        <v>1000</v>
      </c>
      <c r="Q233" s="1" t="s">
        <v>209</v>
      </c>
      <c r="R233" s="4">
        <v>2.74</v>
      </c>
      <c r="S233" s="3">
        <v>1</v>
      </c>
      <c r="U233" t="s">
        <v>204</v>
      </c>
    </row>
    <row r="234" spans="1:21" x14ac:dyDescent="0.3">
      <c r="A234" s="1" t="s">
        <v>42</v>
      </c>
      <c r="B234" s="1" t="s">
        <v>175</v>
      </c>
      <c r="C234" s="1" t="s">
        <v>258</v>
      </c>
      <c r="D234" s="1" t="s">
        <v>175</v>
      </c>
      <c r="E234">
        <v>2020</v>
      </c>
      <c r="F234" s="1" t="s">
        <v>212</v>
      </c>
      <c r="G234" s="1" t="s">
        <v>202</v>
      </c>
      <c r="H234" s="1" t="s">
        <v>219</v>
      </c>
      <c r="I234" s="3" t="s">
        <v>1</v>
      </c>
      <c r="J234" s="1" t="s">
        <v>1</v>
      </c>
      <c r="K234" s="1" t="s">
        <v>220</v>
      </c>
      <c r="L234" s="1" t="s">
        <v>221</v>
      </c>
      <c r="M234" s="1" t="s">
        <v>208</v>
      </c>
      <c r="N234">
        <v>10001</v>
      </c>
      <c r="O234" s="10">
        <v>30000</v>
      </c>
      <c r="P234">
        <v>1000</v>
      </c>
      <c r="Q234" s="1" t="s">
        <v>209</v>
      </c>
      <c r="R234" s="4">
        <v>3.58</v>
      </c>
      <c r="S234" s="3">
        <v>1</v>
      </c>
      <c r="U234" t="s">
        <v>204</v>
      </c>
    </row>
    <row r="235" spans="1:21" x14ac:dyDescent="0.3">
      <c r="A235" s="1" t="s">
        <v>42</v>
      </c>
      <c r="B235" s="1" t="s">
        <v>175</v>
      </c>
      <c r="C235" s="1" t="s">
        <v>258</v>
      </c>
      <c r="D235" s="1" t="s">
        <v>175</v>
      </c>
      <c r="E235">
        <v>2020</v>
      </c>
      <c r="F235" s="1" t="s">
        <v>212</v>
      </c>
      <c r="G235" s="1" t="s">
        <v>202</v>
      </c>
      <c r="H235" s="1" t="s">
        <v>219</v>
      </c>
      <c r="I235" s="3" t="s">
        <v>1</v>
      </c>
      <c r="J235" s="1" t="s">
        <v>1</v>
      </c>
      <c r="K235" s="1" t="s">
        <v>220</v>
      </c>
      <c r="L235" s="1" t="s">
        <v>221</v>
      </c>
      <c r="M235" s="1" t="s">
        <v>208</v>
      </c>
      <c r="N235">
        <v>30001</v>
      </c>
      <c r="O235" s="10">
        <v>50000</v>
      </c>
      <c r="P235">
        <v>1000</v>
      </c>
      <c r="Q235" s="1" t="s">
        <v>209</v>
      </c>
      <c r="R235" s="4">
        <v>5.3</v>
      </c>
      <c r="S235" s="3">
        <v>1</v>
      </c>
      <c r="U235" t="s">
        <v>204</v>
      </c>
    </row>
    <row r="236" spans="1:21" x14ac:dyDescent="0.3">
      <c r="A236" s="1" t="s">
        <v>42</v>
      </c>
      <c r="B236" s="1" t="s">
        <v>175</v>
      </c>
      <c r="C236" s="1" t="s">
        <v>258</v>
      </c>
      <c r="D236" s="1" t="s">
        <v>175</v>
      </c>
      <c r="E236">
        <v>2020</v>
      </c>
      <c r="F236" s="1" t="s">
        <v>212</v>
      </c>
      <c r="G236" s="1" t="s">
        <v>202</v>
      </c>
      <c r="H236" s="1" t="s">
        <v>219</v>
      </c>
      <c r="I236" s="3" t="s">
        <v>1</v>
      </c>
      <c r="J236" s="1" t="s">
        <v>1</v>
      </c>
      <c r="K236" s="1" t="s">
        <v>220</v>
      </c>
      <c r="L236" s="1" t="s">
        <v>221</v>
      </c>
      <c r="M236" s="1" t="s">
        <v>208</v>
      </c>
      <c r="N236">
        <v>50001</v>
      </c>
      <c r="O236" s="10">
        <v>1000000000</v>
      </c>
      <c r="P236">
        <v>1000</v>
      </c>
      <c r="Q236" s="1" t="s">
        <v>209</v>
      </c>
      <c r="R236" s="4">
        <v>6.02</v>
      </c>
      <c r="S236" s="3">
        <v>1</v>
      </c>
      <c r="U236" t="s">
        <v>204</v>
      </c>
    </row>
    <row r="237" spans="1:21" x14ac:dyDescent="0.3">
      <c r="A237" s="1" t="s">
        <v>42</v>
      </c>
      <c r="B237" s="1" t="s">
        <v>175</v>
      </c>
      <c r="C237" s="1" t="s">
        <v>258</v>
      </c>
      <c r="D237" s="1" t="s">
        <v>175</v>
      </c>
      <c r="E237">
        <v>2020</v>
      </c>
      <c r="F237" s="1" t="s">
        <v>212</v>
      </c>
      <c r="G237" s="1" t="s">
        <v>202</v>
      </c>
      <c r="H237" s="1" t="s">
        <v>206</v>
      </c>
      <c r="I237" s="3">
        <v>0.625</v>
      </c>
      <c r="J237" s="1" t="s">
        <v>203</v>
      </c>
      <c r="K237" s="1" t="s">
        <v>220</v>
      </c>
      <c r="L237" s="1" t="s">
        <v>225</v>
      </c>
      <c r="M237" s="1" t="s">
        <v>204</v>
      </c>
      <c r="N237" s="1" t="s">
        <v>1</v>
      </c>
      <c r="O237" s="1" t="s">
        <v>1</v>
      </c>
      <c r="P237" s="1" t="s">
        <v>1</v>
      </c>
      <c r="Q237" s="1" t="s">
        <v>1</v>
      </c>
      <c r="R237" s="4">
        <v>23</v>
      </c>
      <c r="S237" s="3">
        <v>1</v>
      </c>
      <c r="U237" t="s">
        <v>204</v>
      </c>
    </row>
    <row r="238" spans="1:21" x14ac:dyDescent="0.3">
      <c r="A238" s="1" t="s">
        <v>42</v>
      </c>
      <c r="B238" s="1" t="s">
        <v>175</v>
      </c>
      <c r="C238" s="1" t="s">
        <v>258</v>
      </c>
      <c r="D238" s="1" t="s">
        <v>175</v>
      </c>
      <c r="E238">
        <v>2020</v>
      </c>
      <c r="F238" s="1" t="s">
        <v>212</v>
      </c>
      <c r="G238" s="1" t="s">
        <v>202</v>
      </c>
      <c r="H238" s="1" t="s">
        <v>219</v>
      </c>
      <c r="I238" s="3" t="s">
        <v>1</v>
      </c>
      <c r="J238" s="1" t="s">
        <v>1</v>
      </c>
      <c r="K238" s="1" t="s">
        <v>220</v>
      </c>
      <c r="L238" s="1" t="s">
        <v>225</v>
      </c>
      <c r="M238" s="1" t="s">
        <v>208</v>
      </c>
      <c r="N238">
        <v>0</v>
      </c>
      <c r="O238" s="10">
        <v>3000</v>
      </c>
      <c r="P238">
        <v>1000</v>
      </c>
      <c r="Q238" s="1" t="s">
        <v>209</v>
      </c>
      <c r="R238" s="4">
        <v>0</v>
      </c>
      <c r="S238" s="3">
        <v>1</v>
      </c>
      <c r="U238" t="s">
        <v>204</v>
      </c>
    </row>
    <row r="239" spans="1:21" x14ac:dyDescent="0.3">
      <c r="A239" s="1" t="s">
        <v>42</v>
      </c>
      <c r="B239" s="1" t="s">
        <v>175</v>
      </c>
      <c r="C239" s="1" t="s">
        <v>258</v>
      </c>
      <c r="D239" s="1" t="s">
        <v>175</v>
      </c>
      <c r="E239">
        <v>2020</v>
      </c>
      <c r="F239" s="1" t="s">
        <v>212</v>
      </c>
      <c r="G239" s="1" t="s">
        <v>202</v>
      </c>
      <c r="H239" s="1" t="s">
        <v>219</v>
      </c>
      <c r="I239" s="3" t="s">
        <v>1</v>
      </c>
      <c r="J239" s="1" t="s">
        <v>1</v>
      </c>
      <c r="K239" s="1" t="s">
        <v>220</v>
      </c>
      <c r="L239" s="1" t="s">
        <v>225</v>
      </c>
      <c r="M239" s="1" t="s">
        <v>208</v>
      </c>
      <c r="N239">
        <v>3001</v>
      </c>
      <c r="O239" s="10">
        <v>10000</v>
      </c>
      <c r="P239">
        <v>1000</v>
      </c>
      <c r="Q239" s="1" t="s">
        <v>209</v>
      </c>
      <c r="R239" s="4">
        <v>4.0999999999999996</v>
      </c>
      <c r="S239" s="3">
        <v>1</v>
      </c>
      <c r="U239" t="s">
        <v>204</v>
      </c>
    </row>
    <row r="240" spans="1:21" x14ac:dyDescent="0.3">
      <c r="A240" s="1" t="s">
        <v>42</v>
      </c>
      <c r="B240" s="1" t="s">
        <v>175</v>
      </c>
      <c r="C240" s="1" t="s">
        <v>258</v>
      </c>
      <c r="D240" s="1" t="s">
        <v>175</v>
      </c>
      <c r="E240">
        <v>2020</v>
      </c>
      <c r="F240" s="1" t="s">
        <v>212</v>
      </c>
      <c r="G240" s="1" t="s">
        <v>202</v>
      </c>
      <c r="H240" s="1" t="s">
        <v>219</v>
      </c>
      <c r="I240" s="3" t="s">
        <v>1</v>
      </c>
      <c r="J240" s="1" t="s">
        <v>1</v>
      </c>
      <c r="K240" s="1" t="s">
        <v>220</v>
      </c>
      <c r="L240" s="1" t="s">
        <v>225</v>
      </c>
      <c r="M240" s="1" t="s">
        <v>208</v>
      </c>
      <c r="N240">
        <v>10001</v>
      </c>
      <c r="O240" s="10">
        <v>30000</v>
      </c>
      <c r="P240">
        <v>1000</v>
      </c>
      <c r="Q240" s="1" t="s">
        <v>209</v>
      </c>
      <c r="R240" s="4">
        <v>5.37</v>
      </c>
      <c r="S240" s="3">
        <v>1</v>
      </c>
      <c r="U240" t="s">
        <v>204</v>
      </c>
    </row>
    <row r="241" spans="1:21" x14ac:dyDescent="0.3">
      <c r="A241" s="1" t="s">
        <v>42</v>
      </c>
      <c r="B241" s="1" t="s">
        <v>175</v>
      </c>
      <c r="C241" s="1" t="s">
        <v>258</v>
      </c>
      <c r="D241" s="1" t="s">
        <v>175</v>
      </c>
      <c r="E241">
        <v>2020</v>
      </c>
      <c r="F241" s="1" t="s">
        <v>212</v>
      </c>
      <c r="G241" s="1" t="s">
        <v>202</v>
      </c>
      <c r="H241" s="1" t="s">
        <v>219</v>
      </c>
      <c r="I241" s="3" t="s">
        <v>1</v>
      </c>
      <c r="J241" s="1" t="s">
        <v>1</v>
      </c>
      <c r="K241" s="1" t="s">
        <v>220</v>
      </c>
      <c r="L241" s="1" t="s">
        <v>225</v>
      </c>
      <c r="M241" s="1" t="s">
        <v>208</v>
      </c>
      <c r="N241">
        <v>30001</v>
      </c>
      <c r="O241" s="10">
        <v>50000</v>
      </c>
      <c r="P241">
        <v>1000</v>
      </c>
      <c r="Q241" s="1" t="s">
        <v>209</v>
      </c>
      <c r="R241" s="4">
        <v>7.95</v>
      </c>
      <c r="S241" s="3">
        <v>1</v>
      </c>
      <c r="U241" t="s">
        <v>204</v>
      </c>
    </row>
    <row r="242" spans="1:21" x14ac:dyDescent="0.3">
      <c r="A242" s="1" t="s">
        <v>42</v>
      </c>
      <c r="B242" s="1" t="s">
        <v>175</v>
      </c>
      <c r="C242" s="1" t="s">
        <v>258</v>
      </c>
      <c r="D242" s="1" t="s">
        <v>175</v>
      </c>
      <c r="E242">
        <v>2020</v>
      </c>
      <c r="F242" s="1" t="s">
        <v>212</v>
      </c>
      <c r="G242" s="1" t="s">
        <v>202</v>
      </c>
      <c r="H242" s="1" t="s">
        <v>219</v>
      </c>
      <c r="I242" s="3" t="s">
        <v>1</v>
      </c>
      <c r="J242" s="1" t="s">
        <v>1</v>
      </c>
      <c r="K242" s="1" t="s">
        <v>220</v>
      </c>
      <c r="L242" s="1" t="s">
        <v>225</v>
      </c>
      <c r="M242" s="1" t="s">
        <v>208</v>
      </c>
      <c r="N242">
        <v>50001</v>
      </c>
      <c r="O242" s="10">
        <v>1000000000</v>
      </c>
      <c r="P242">
        <v>1000</v>
      </c>
      <c r="Q242" s="1" t="s">
        <v>209</v>
      </c>
      <c r="R242" s="4">
        <v>9.0399999999999991</v>
      </c>
      <c r="S242" s="3">
        <v>1</v>
      </c>
      <c r="U242" t="s">
        <v>204</v>
      </c>
    </row>
    <row r="243" spans="1:21" x14ac:dyDescent="0.3">
      <c r="A243" s="1" t="s">
        <v>42</v>
      </c>
      <c r="B243" s="1" t="s">
        <v>175</v>
      </c>
      <c r="C243" s="1" t="s">
        <v>258</v>
      </c>
      <c r="D243" s="1" t="s">
        <v>175</v>
      </c>
      <c r="E243">
        <v>2020</v>
      </c>
      <c r="F243" s="1" t="s">
        <v>213</v>
      </c>
      <c r="G243" s="1" t="s">
        <v>202</v>
      </c>
      <c r="H243" s="1" t="s">
        <v>206</v>
      </c>
      <c r="I243" s="3">
        <v>0.625</v>
      </c>
      <c r="J243" s="1" t="s">
        <v>203</v>
      </c>
      <c r="K243" s="1" t="s">
        <v>220</v>
      </c>
      <c r="L243" s="1" t="s">
        <v>221</v>
      </c>
      <c r="M243" s="1" t="s">
        <v>204</v>
      </c>
      <c r="N243" s="1" t="s">
        <v>1</v>
      </c>
      <c r="O243" s="1" t="s">
        <v>1</v>
      </c>
      <c r="P243" s="1" t="s">
        <v>1</v>
      </c>
      <c r="Q243" s="1" t="s">
        <v>1</v>
      </c>
      <c r="R243" s="4">
        <v>17.88</v>
      </c>
      <c r="S243" s="3">
        <v>1</v>
      </c>
      <c r="T243" s="1" t="s">
        <v>523</v>
      </c>
      <c r="U243" t="s">
        <v>204</v>
      </c>
    </row>
    <row r="244" spans="1:21" x14ac:dyDescent="0.3">
      <c r="A244" s="1" t="s">
        <v>42</v>
      </c>
      <c r="B244" s="1" t="s">
        <v>175</v>
      </c>
      <c r="C244" s="1" t="s">
        <v>258</v>
      </c>
      <c r="D244" s="1" t="s">
        <v>175</v>
      </c>
      <c r="E244">
        <v>2020</v>
      </c>
      <c r="F244" s="1" t="s">
        <v>213</v>
      </c>
      <c r="G244" s="1" t="s">
        <v>202</v>
      </c>
      <c r="H244" s="1" t="s">
        <v>219</v>
      </c>
      <c r="I244" s="3" t="s">
        <v>1</v>
      </c>
      <c r="J244" s="1" t="s">
        <v>1</v>
      </c>
      <c r="K244" s="1" t="s">
        <v>220</v>
      </c>
      <c r="L244" s="1" t="s">
        <v>221</v>
      </c>
      <c r="M244" s="1" t="s">
        <v>208</v>
      </c>
      <c r="N244">
        <v>0</v>
      </c>
      <c r="O244" s="10">
        <v>3000</v>
      </c>
      <c r="P244">
        <v>1000</v>
      </c>
      <c r="Q244" s="1" t="s">
        <v>209</v>
      </c>
      <c r="R244" s="4">
        <v>0</v>
      </c>
      <c r="S244" s="3">
        <v>1</v>
      </c>
      <c r="T244" s="1" t="s">
        <v>523</v>
      </c>
      <c r="U244" t="s">
        <v>204</v>
      </c>
    </row>
    <row r="245" spans="1:21" x14ac:dyDescent="0.3">
      <c r="A245" s="1" t="s">
        <v>42</v>
      </c>
      <c r="B245" s="1" t="s">
        <v>175</v>
      </c>
      <c r="C245" s="1" t="s">
        <v>258</v>
      </c>
      <c r="D245" s="1" t="s">
        <v>175</v>
      </c>
      <c r="E245">
        <v>2020</v>
      </c>
      <c r="F245" s="1" t="s">
        <v>213</v>
      </c>
      <c r="G245" s="1" t="s">
        <v>202</v>
      </c>
      <c r="H245" s="1" t="s">
        <v>219</v>
      </c>
      <c r="I245" s="3" t="s">
        <v>1</v>
      </c>
      <c r="J245" s="1" t="s">
        <v>1</v>
      </c>
      <c r="K245" s="1" t="s">
        <v>220</v>
      </c>
      <c r="L245" s="1" t="s">
        <v>221</v>
      </c>
      <c r="M245" s="1" t="s">
        <v>208</v>
      </c>
      <c r="N245">
        <v>3001</v>
      </c>
      <c r="O245" s="10">
        <v>1000000000</v>
      </c>
      <c r="P245">
        <v>1000</v>
      </c>
      <c r="Q245" s="1" t="s">
        <v>209</v>
      </c>
      <c r="R245" s="4">
        <v>2.13</v>
      </c>
      <c r="S245" s="3">
        <v>1</v>
      </c>
      <c r="T245" s="1" t="s">
        <v>523</v>
      </c>
      <c r="U245" t="s">
        <v>204</v>
      </c>
    </row>
    <row r="246" spans="1:21" x14ac:dyDescent="0.3">
      <c r="A246" s="1" t="s">
        <v>170</v>
      </c>
      <c r="B246" s="1" t="s">
        <v>260</v>
      </c>
      <c r="C246" s="1" t="s">
        <v>260</v>
      </c>
      <c r="D246" s="1" t="s">
        <v>260</v>
      </c>
      <c r="E246">
        <v>2020</v>
      </c>
      <c r="F246" s="1" t="s">
        <v>212</v>
      </c>
      <c r="G246" s="1" t="s">
        <v>202</v>
      </c>
      <c r="H246" s="1" t="s">
        <v>206</v>
      </c>
      <c r="I246" s="3" t="s">
        <v>1</v>
      </c>
      <c r="J246" s="1" t="s">
        <v>1</v>
      </c>
      <c r="K246" s="1" t="s">
        <v>1</v>
      </c>
      <c r="L246" s="1" t="s">
        <v>1</v>
      </c>
      <c r="M246" s="1" t="s">
        <v>204</v>
      </c>
      <c r="N246" s="1" t="s">
        <v>1</v>
      </c>
      <c r="O246" s="1" t="s">
        <v>1</v>
      </c>
      <c r="P246" s="1" t="s">
        <v>1</v>
      </c>
      <c r="Q246" s="1" t="s">
        <v>1</v>
      </c>
      <c r="R246" s="4">
        <v>15.49</v>
      </c>
      <c r="S246" s="3">
        <v>1</v>
      </c>
      <c r="U246" t="s">
        <v>204</v>
      </c>
    </row>
    <row r="247" spans="1:21" x14ac:dyDescent="0.3">
      <c r="A247" s="1" t="s">
        <v>170</v>
      </c>
      <c r="B247" s="1" t="s">
        <v>260</v>
      </c>
      <c r="C247" s="1" t="s">
        <v>260</v>
      </c>
      <c r="D247" s="1" t="s">
        <v>260</v>
      </c>
      <c r="E247">
        <v>2020</v>
      </c>
      <c r="F247" s="1" t="s">
        <v>212</v>
      </c>
      <c r="G247" s="1" t="s">
        <v>202</v>
      </c>
      <c r="H247" s="1" t="s">
        <v>219</v>
      </c>
      <c r="I247" s="3" t="s">
        <v>1</v>
      </c>
      <c r="J247" s="1" t="s">
        <v>1</v>
      </c>
      <c r="K247" s="1" t="s">
        <v>1</v>
      </c>
      <c r="L247" s="1" t="s">
        <v>1</v>
      </c>
      <c r="M247" s="1" t="s">
        <v>208</v>
      </c>
      <c r="N247">
        <v>0</v>
      </c>
      <c r="O247" s="10">
        <v>3000</v>
      </c>
      <c r="P247">
        <v>1000</v>
      </c>
      <c r="Q247" s="1" t="s">
        <v>209</v>
      </c>
      <c r="R247" s="4">
        <v>0.12</v>
      </c>
      <c r="S247" s="3">
        <v>1</v>
      </c>
      <c r="U247" t="s">
        <v>204</v>
      </c>
    </row>
    <row r="248" spans="1:21" x14ac:dyDescent="0.3">
      <c r="A248" s="1" t="s">
        <v>170</v>
      </c>
      <c r="B248" s="1" t="s">
        <v>260</v>
      </c>
      <c r="C248" s="1" t="s">
        <v>260</v>
      </c>
      <c r="D248" s="1" t="s">
        <v>260</v>
      </c>
      <c r="E248">
        <v>2020</v>
      </c>
      <c r="F248" s="1" t="s">
        <v>212</v>
      </c>
      <c r="G248" s="1" t="s">
        <v>202</v>
      </c>
      <c r="H248" s="1" t="s">
        <v>219</v>
      </c>
      <c r="I248" s="3" t="s">
        <v>1</v>
      </c>
      <c r="J248" s="1" t="s">
        <v>1</v>
      </c>
      <c r="K248" s="1" t="s">
        <v>1</v>
      </c>
      <c r="L248" s="1" t="s">
        <v>1</v>
      </c>
      <c r="M248" s="1" t="s">
        <v>208</v>
      </c>
      <c r="N248">
        <v>3001</v>
      </c>
      <c r="O248" s="10">
        <v>20000</v>
      </c>
      <c r="P248">
        <v>1000</v>
      </c>
      <c r="Q248" s="1" t="s">
        <v>209</v>
      </c>
      <c r="R248" s="4">
        <v>4.22</v>
      </c>
      <c r="S248" s="3">
        <v>1</v>
      </c>
      <c r="U248" t="s">
        <v>204</v>
      </c>
    </row>
    <row r="249" spans="1:21" x14ac:dyDescent="0.3">
      <c r="A249" s="1" t="s">
        <v>170</v>
      </c>
      <c r="B249" s="1" t="s">
        <v>260</v>
      </c>
      <c r="C249" s="1" t="s">
        <v>260</v>
      </c>
      <c r="D249" s="1" t="s">
        <v>260</v>
      </c>
      <c r="E249">
        <v>2020</v>
      </c>
      <c r="F249" s="1" t="s">
        <v>212</v>
      </c>
      <c r="G249" s="1" t="s">
        <v>202</v>
      </c>
      <c r="H249" s="1" t="s">
        <v>219</v>
      </c>
      <c r="I249" s="3" t="s">
        <v>1</v>
      </c>
      <c r="J249" s="1" t="s">
        <v>1</v>
      </c>
      <c r="K249" s="1" t="s">
        <v>1</v>
      </c>
      <c r="L249" s="1" t="s">
        <v>1</v>
      </c>
      <c r="M249" s="1" t="s">
        <v>208</v>
      </c>
      <c r="N249">
        <v>20001</v>
      </c>
      <c r="O249" s="10">
        <v>1000000000</v>
      </c>
      <c r="P249">
        <v>1000</v>
      </c>
      <c r="Q249" s="1" t="s">
        <v>209</v>
      </c>
      <c r="R249" s="4">
        <v>7.57</v>
      </c>
      <c r="S249" s="3">
        <v>1</v>
      </c>
      <c r="U249" t="s">
        <v>204</v>
      </c>
    </row>
    <row r="250" spans="1:21" x14ac:dyDescent="0.3">
      <c r="A250" s="1" t="s">
        <v>170</v>
      </c>
      <c r="B250" s="1" t="s">
        <v>260</v>
      </c>
      <c r="C250" s="1" t="s">
        <v>260</v>
      </c>
      <c r="D250" s="1" t="s">
        <v>260</v>
      </c>
      <c r="E250">
        <v>2020</v>
      </c>
      <c r="F250" s="1" t="s">
        <v>213</v>
      </c>
      <c r="G250" s="1" t="s">
        <v>202</v>
      </c>
      <c r="H250" s="1" t="s">
        <v>206</v>
      </c>
      <c r="I250" s="3">
        <v>0.625</v>
      </c>
      <c r="J250" s="1" t="s">
        <v>203</v>
      </c>
      <c r="K250" s="1" t="s">
        <v>1</v>
      </c>
      <c r="L250" s="1" t="s">
        <v>1</v>
      </c>
      <c r="M250" s="1" t="s">
        <v>204</v>
      </c>
      <c r="N250" s="1" t="s">
        <v>1</v>
      </c>
      <c r="O250" s="1" t="s">
        <v>1</v>
      </c>
      <c r="P250" s="1" t="s">
        <v>1</v>
      </c>
      <c r="Q250" s="1" t="s">
        <v>1</v>
      </c>
      <c r="R250" s="4">
        <v>14.76</v>
      </c>
      <c r="S250" s="3">
        <v>1</v>
      </c>
      <c r="U250" t="s">
        <v>204</v>
      </c>
    </row>
    <row r="251" spans="1:21" x14ac:dyDescent="0.3">
      <c r="A251" s="1" t="s">
        <v>170</v>
      </c>
      <c r="B251" s="1" t="s">
        <v>260</v>
      </c>
      <c r="C251" s="1" t="s">
        <v>260</v>
      </c>
      <c r="D251" s="1" t="s">
        <v>260</v>
      </c>
      <c r="E251">
        <v>2020</v>
      </c>
      <c r="F251" s="1" t="s">
        <v>213</v>
      </c>
      <c r="G251" s="1" t="s">
        <v>202</v>
      </c>
      <c r="H251" s="1" t="s">
        <v>231</v>
      </c>
      <c r="I251" s="3" t="s">
        <v>1</v>
      </c>
      <c r="J251" s="1" t="s">
        <v>1</v>
      </c>
      <c r="K251" s="1" t="s">
        <v>1</v>
      </c>
      <c r="L251" s="1" t="s">
        <v>1</v>
      </c>
      <c r="M251" s="1" t="s">
        <v>208</v>
      </c>
      <c r="N251">
        <v>0</v>
      </c>
      <c r="O251" s="10">
        <v>1000000000</v>
      </c>
      <c r="P251">
        <v>1000</v>
      </c>
      <c r="Q251" s="1" t="s">
        <v>209</v>
      </c>
      <c r="R251" s="4">
        <v>4.32</v>
      </c>
      <c r="S251" s="3">
        <v>1</v>
      </c>
      <c r="T251" t="s">
        <v>524</v>
      </c>
      <c r="U251" t="s">
        <v>204</v>
      </c>
    </row>
    <row r="252" spans="1:21" x14ac:dyDescent="0.3">
      <c r="A252" s="1" t="s">
        <v>46</v>
      </c>
      <c r="B252" s="1" t="s">
        <v>176</v>
      </c>
      <c r="C252" s="1" t="s">
        <v>263</v>
      </c>
      <c r="D252" s="1" t="s">
        <v>176</v>
      </c>
      <c r="E252">
        <v>2020</v>
      </c>
      <c r="F252" s="1" t="s">
        <v>212</v>
      </c>
      <c r="G252" s="1" t="s">
        <v>202</v>
      </c>
      <c r="H252" s="1" t="s">
        <v>206</v>
      </c>
      <c r="I252" s="3">
        <v>0.625</v>
      </c>
      <c r="J252" s="1" t="s">
        <v>203</v>
      </c>
      <c r="K252" s="1" t="s">
        <v>220</v>
      </c>
      <c r="L252" s="1" t="s">
        <v>221</v>
      </c>
      <c r="M252" s="1" t="s">
        <v>204</v>
      </c>
      <c r="N252" s="1" t="s">
        <v>1</v>
      </c>
      <c r="O252" s="1" t="s">
        <v>1</v>
      </c>
      <c r="P252" s="1" t="s">
        <v>1</v>
      </c>
      <c r="Q252" s="1" t="s">
        <v>1</v>
      </c>
      <c r="R252" s="4">
        <v>12.06</v>
      </c>
      <c r="S252" s="3">
        <v>1</v>
      </c>
      <c r="U252" t="s">
        <v>204</v>
      </c>
    </row>
    <row r="253" spans="1:21" x14ac:dyDescent="0.3">
      <c r="A253" s="1" t="s">
        <v>46</v>
      </c>
      <c r="B253" s="1" t="s">
        <v>176</v>
      </c>
      <c r="C253" s="1" t="s">
        <v>263</v>
      </c>
      <c r="D253" s="1" t="s">
        <v>176</v>
      </c>
      <c r="E253">
        <v>2020</v>
      </c>
      <c r="F253" s="1" t="s">
        <v>212</v>
      </c>
      <c r="G253" s="1" t="s">
        <v>202</v>
      </c>
      <c r="H253" s="1" t="s">
        <v>219</v>
      </c>
      <c r="I253" s="3" t="s">
        <v>1</v>
      </c>
      <c r="J253" s="1" t="s">
        <v>1</v>
      </c>
      <c r="K253" s="1" t="s">
        <v>220</v>
      </c>
      <c r="L253" s="1" t="s">
        <v>221</v>
      </c>
      <c r="M253" s="1" t="s">
        <v>208</v>
      </c>
      <c r="N253">
        <v>0</v>
      </c>
      <c r="O253" s="10">
        <v>3000</v>
      </c>
      <c r="P253">
        <v>1000</v>
      </c>
      <c r="Q253" s="1" t="s">
        <v>209</v>
      </c>
      <c r="R253" s="4">
        <v>1.98</v>
      </c>
      <c r="S253" s="3">
        <v>1</v>
      </c>
      <c r="U253" t="s">
        <v>204</v>
      </c>
    </row>
    <row r="254" spans="1:21" x14ac:dyDescent="0.3">
      <c r="A254" s="1" t="s">
        <v>46</v>
      </c>
      <c r="B254" s="1" t="s">
        <v>176</v>
      </c>
      <c r="C254" s="1" t="s">
        <v>263</v>
      </c>
      <c r="D254" s="1" t="s">
        <v>176</v>
      </c>
      <c r="E254">
        <v>2020</v>
      </c>
      <c r="F254" s="1" t="s">
        <v>212</v>
      </c>
      <c r="G254" s="1" t="s">
        <v>202</v>
      </c>
      <c r="H254" s="1" t="s">
        <v>219</v>
      </c>
      <c r="I254" s="3" t="s">
        <v>1</v>
      </c>
      <c r="J254" s="1" t="s">
        <v>1</v>
      </c>
      <c r="K254" s="1" t="s">
        <v>220</v>
      </c>
      <c r="L254" s="1" t="s">
        <v>221</v>
      </c>
      <c r="M254" s="1" t="s">
        <v>208</v>
      </c>
      <c r="N254">
        <v>3001</v>
      </c>
      <c r="O254" s="10">
        <v>9000</v>
      </c>
      <c r="P254">
        <v>1000</v>
      </c>
      <c r="Q254" s="1" t="s">
        <v>209</v>
      </c>
      <c r="R254" s="4">
        <v>2.19</v>
      </c>
      <c r="S254" s="3">
        <v>1</v>
      </c>
      <c r="U254" t="s">
        <v>204</v>
      </c>
    </row>
    <row r="255" spans="1:21" x14ac:dyDescent="0.3">
      <c r="A255" s="1" t="s">
        <v>46</v>
      </c>
      <c r="B255" s="1" t="s">
        <v>176</v>
      </c>
      <c r="C255" s="1" t="s">
        <v>263</v>
      </c>
      <c r="D255" s="1" t="s">
        <v>176</v>
      </c>
      <c r="E255">
        <v>2020</v>
      </c>
      <c r="F255" s="1" t="s">
        <v>212</v>
      </c>
      <c r="G255" s="1" t="s">
        <v>202</v>
      </c>
      <c r="H255" s="1" t="s">
        <v>219</v>
      </c>
      <c r="I255" s="3" t="s">
        <v>1</v>
      </c>
      <c r="J255" s="1" t="s">
        <v>1</v>
      </c>
      <c r="K255" s="1" t="s">
        <v>220</v>
      </c>
      <c r="L255" s="1" t="s">
        <v>221</v>
      </c>
      <c r="M255" s="1" t="s">
        <v>208</v>
      </c>
      <c r="N255">
        <v>9001</v>
      </c>
      <c r="O255" s="10">
        <v>16000</v>
      </c>
      <c r="P255">
        <v>1000</v>
      </c>
      <c r="Q255" s="1" t="s">
        <v>209</v>
      </c>
      <c r="R255" s="4">
        <v>2.7</v>
      </c>
      <c r="S255" s="3">
        <v>1</v>
      </c>
      <c r="U255" t="s">
        <v>204</v>
      </c>
    </row>
    <row r="256" spans="1:21" x14ac:dyDescent="0.3">
      <c r="A256" s="1" t="s">
        <v>46</v>
      </c>
      <c r="B256" s="1" t="s">
        <v>176</v>
      </c>
      <c r="C256" s="1" t="s">
        <v>263</v>
      </c>
      <c r="D256" s="1" t="s">
        <v>176</v>
      </c>
      <c r="E256">
        <v>2020</v>
      </c>
      <c r="F256" s="1" t="s">
        <v>212</v>
      </c>
      <c r="G256" s="1" t="s">
        <v>202</v>
      </c>
      <c r="H256" s="1" t="s">
        <v>219</v>
      </c>
      <c r="I256" s="3" t="s">
        <v>1</v>
      </c>
      <c r="J256" s="1" t="s">
        <v>1</v>
      </c>
      <c r="K256" s="1" t="s">
        <v>220</v>
      </c>
      <c r="L256" s="1" t="s">
        <v>221</v>
      </c>
      <c r="M256" s="1" t="s">
        <v>208</v>
      </c>
      <c r="N256">
        <v>16001</v>
      </c>
      <c r="O256" s="10">
        <v>1000000000</v>
      </c>
      <c r="P256">
        <v>1000</v>
      </c>
      <c r="Q256" s="1" t="s">
        <v>209</v>
      </c>
      <c r="R256" s="4">
        <v>4.08</v>
      </c>
      <c r="S256" s="3">
        <v>1</v>
      </c>
      <c r="U256" t="s">
        <v>204</v>
      </c>
    </row>
    <row r="257" spans="1:21" x14ac:dyDescent="0.3">
      <c r="A257" s="1" t="s">
        <v>46</v>
      </c>
      <c r="B257" s="1" t="s">
        <v>176</v>
      </c>
      <c r="C257" s="1" t="s">
        <v>263</v>
      </c>
      <c r="D257" s="1" t="s">
        <v>176</v>
      </c>
      <c r="E257">
        <v>2020</v>
      </c>
      <c r="F257" s="1" t="s">
        <v>212</v>
      </c>
      <c r="G257" s="1" t="s">
        <v>202</v>
      </c>
      <c r="H257" s="1" t="s">
        <v>206</v>
      </c>
      <c r="I257" s="3">
        <v>0.625</v>
      </c>
      <c r="J257" s="1" t="s">
        <v>203</v>
      </c>
      <c r="K257" s="1" t="s">
        <v>220</v>
      </c>
      <c r="L257" s="1" t="s">
        <v>225</v>
      </c>
      <c r="M257" s="1" t="s">
        <v>204</v>
      </c>
      <c r="N257" s="1" t="s">
        <v>1</v>
      </c>
      <c r="O257" s="1" t="s">
        <v>1</v>
      </c>
      <c r="P257" s="1" t="s">
        <v>1</v>
      </c>
      <c r="Q257" s="1" t="s">
        <v>1</v>
      </c>
      <c r="R257" s="4">
        <v>18.12</v>
      </c>
      <c r="S257" s="3">
        <v>1</v>
      </c>
      <c r="U257" t="s">
        <v>204</v>
      </c>
    </row>
    <row r="258" spans="1:21" x14ac:dyDescent="0.3">
      <c r="A258" s="1" t="s">
        <v>46</v>
      </c>
      <c r="B258" s="1" t="s">
        <v>176</v>
      </c>
      <c r="C258" s="1" t="s">
        <v>263</v>
      </c>
      <c r="D258" s="1" t="s">
        <v>176</v>
      </c>
      <c r="E258">
        <v>2020</v>
      </c>
      <c r="F258" s="1" t="s">
        <v>212</v>
      </c>
      <c r="G258" s="1" t="s">
        <v>202</v>
      </c>
      <c r="H258" s="1" t="s">
        <v>219</v>
      </c>
      <c r="I258" s="3" t="s">
        <v>1</v>
      </c>
      <c r="J258" s="1" t="s">
        <v>1</v>
      </c>
      <c r="K258" s="1" t="s">
        <v>220</v>
      </c>
      <c r="L258" s="1" t="s">
        <v>225</v>
      </c>
      <c r="M258" s="1" t="s">
        <v>208</v>
      </c>
      <c r="N258">
        <v>0</v>
      </c>
      <c r="O258" s="10">
        <v>3000</v>
      </c>
      <c r="P258">
        <v>1000</v>
      </c>
      <c r="Q258" s="1" t="s">
        <v>209</v>
      </c>
      <c r="R258" s="4">
        <v>2.97</v>
      </c>
      <c r="S258" s="3">
        <v>1</v>
      </c>
      <c r="U258" t="s">
        <v>204</v>
      </c>
    </row>
    <row r="259" spans="1:21" x14ac:dyDescent="0.3">
      <c r="A259" s="1" t="s">
        <v>46</v>
      </c>
      <c r="B259" s="1" t="s">
        <v>176</v>
      </c>
      <c r="C259" s="1" t="s">
        <v>263</v>
      </c>
      <c r="D259" s="1" t="s">
        <v>176</v>
      </c>
      <c r="E259">
        <v>2020</v>
      </c>
      <c r="F259" s="1" t="s">
        <v>212</v>
      </c>
      <c r="G259" s="1" t="s">
        <v>202</v>
      </c>
      <c r="H259" s="1" t="s">
        <v>219</v>
      </c>
      <c r="I259" s="3" t="s">
        <v>1</v>
      </c>
      <c r="J259" s="1" t="s">
        <v>1</v>
      </c>
      <c r="K259" s="1" t="s">
        <v>220</v>
      </c>
      <c r="L259" s="1" t="s">
        <v>225</v>
      </c>
      <c r="M259" s="1" t="s">
        <v>208</v>
      </c>
      <c r="N259">
        <v>3001</v>
      </c>
      <c r="O259" s="10">
        <v>9000</v>
      </c>
      <c r="P259">
        <v>1000</v>
      </c>
      <c r="Q259" s="1" t="s">
        <v>209</v>
      </c>
      <c r="R259" s="4">
        <v>3.29</v>
      </c>
      <c r="S259" s="3">
        <v>1</v>
      </c>
      <c r="U259" t="s">
        <v>204</v>
      </c>
    </row>
    <row r="260" spans="1:21" x14ac:dyDescent="0.3">
      <c r="A260" s="1" t="s">
        <v>46</v>
      </c>
      <c r="B260" s="1" t="s">
        <v>176</v>
      </c>
      <c r="C260" s="1" t="s">
        <v>263</v>
      </c>
      <c r="D260" s="1" t="s">
        <v>176</v>
      </c>
      <c r="E260">
        <v>2020</v>
      </c>
      <c r="F260" s="1" t="s">
        <v>212</v>
      </c>
      <c r="G260" s="1" t="s">
        <v>202</v>
      </c>
      <c r="H260" s="1" t="s">
        <v>219</v>
      </c>
      <c r="I260" s="3" t="s">
        <v>1</v>
      </c>
      <c r="J260" s="1" t="s">
        <v>1</v>
      </c>
      <c r="K260" s="1" t="s">
        <v>220</v>
      </c>
      <c r="L260" s="1" t="s">
        <v>225</v>
      </c>
      <c r="M260" s="1" t="s">
        <v>208</v>
      </c>
      <c r="N260">
        <v>9001</v>
      </c>
      <c r="O260" s="10">
        <v>16000</v>
      </c>
      <c r="P260">
        <v>1000</v>
      </c>
      <c r="Q260" s="1" t="s">
        <v>209</v>
      </c>
      <c r="R260" s="4">
        <v>4.05</v>
      </c>
      <c r="S260" s="3">
        <v>1</v>
      </c>
      <c r="U260" t="s">
        <v>204</v>
      </c>
    </row>
    <row r="261" spans="1:21" x14ac:dyDescent="0.3">
      <c r="A261" s="1" t="s">
        <v>46</v>
      </c>
      <c r="B261" s="1" t="s">
        <v>176</v>
      </c>
      <c r="C261" s="1" t="s">
        <v>263</v>
      </c>
      <c r="D261" s="1" t="s">
        <v>176</v>
      </c>
      <c r="E261">
        <v>2020</v>
      </c>
      <c r="F261" s="1" t="s">
        <v>212</v>
      </c>
      <c r="G261" s="1" t="s">
        <v>202</v>
      </c>
      <c r="H261" s="1" t="s">
        <v>219</v>
      </c>
      <c r="I261" s="3" t="s">
        <v>1</v>
      </c>
      <c r="J261" s="1" t="s">
        <v>1</v>
      </c>
      <c r="K261" s="1" t="s">
        <v>220</v>
      </c>
      <c r="L261" s="1" t="s">
        <v>225</v>
      </c>
      <c r="M261" s="1" t="s">
        <v>208</v>
      </c>
      <c r="N261">
        <v>16001</v>
      </c>
      <c r="O261" s="10">
        <v>1000000000</v>
      </c>
      <c r="P261">
        <v>1000</v>
      </c>
      <c r="Q261" s="1" t="s">
        <v>209</v>
      </c>
      <c r="R261" s="4">
        <v>6.12</v>
      </c>
      <c r="S261" s="3">
        <v>1</v>
      </c>
      <c r="U261" t="s">
        <v>204</v>
      </c>
    </row>
    <row r="262" spans="1:21" x14ac:dyDescent="0.3">
      <c r="A262" s="1" t="s">
        <v>46</v>
      </c>
      <c r="B262" s="1" t="s">
        <v>176</v>
      </c>
      <c r="C262" s="1" t="s">
        <v>263</v>
      </c>
      <c r="D262" s="1" t="s">
        <v>176</v>
      </c>
      <c r="E262">
        <v>2020</v>
      </c>
      <c r="F262" s="1" t="s">
        <v>213</v>
      </c>
      <c r="G262" s="1" t="s">
        <v>202</v>
      </c>
      <c r="H262" s="1" t="s">
        <v>206</v>
      </c>
      <c r="I262" s="3">
        <v>0.625</v>
      </c>
      <c r="J262" s="1" t="s">
        <v>203</v>
      </c>
      <c r="K262" s="1" t="s">
        <v>220</v>
      </c>
      <c r="L262" s="1" t="s">
        <v>221</v>
      </c>
      <c r="M262" s="1" t="s">
        <v>204</v>
      </c>
      <c r="N262" s="1" t="s">
        <v>1</v>
      </c>
      <c r="O262" s="1" t="s">
        <v>1</v>
      </c>
      <c r="P262" s="1" t="s">
        <v>1</v>
      </c>
      <c r="Q262" s="1" t="s">
        <v>1</v>
      </c>
      <c r="R262" s="4">
        <v>7.48</v>
      </c>
      <c r="S262" s="3">
        <v>1</v>
      </c>
      <c r="U262" t="s">
        <v>204</v>
      </c>
    </row>
    <row r="263" spans="1:21" x14ac:dyDescent="0.3">
      <c r="A263" s="1" t="s">
        <v>46</v>
      </c>
      <c r="B263" s="1" t="s">
        <v>176</v>
      </c>
      <c r="C263" s="1" t="s">
        <v>263</v>
      </c>
      <c r="D263" s="1" t="s">
        <v>176</v>
      </c>
      <c r="E263">
        <v>2020</v>
      </c>
      <c r="F263" s="1" t="s">
        <v>213</v>
      </c>
      <c r="G263" s="1" t="s">
        <v>202</v>
      </c>
      <c r="H263" s="1" t="s">
        <v>219</v>
      </c>
      <c r="I263" s="3" t="s">
        <v>1</v>
      </c>
      <c r="J263" s="1" t="s">
        <v>1</v>
      </c>
      <c r="K263" s="1" t="s">
        <v>220</v>
      </c>
      <c r="L263" s="1" t="s">
        <v>221</v>
      </c>
      <c r="M263" s="1" t="s">
        <v>208</v>
      </c>
      <c r="N263">
        <v>0</v>
      </c>
      <c r="O263" s="10">
        <v>7000</v>
      </c>
      <c r="P263">
        <v>1000</v>
      </c>
      <c r="Q263" s="1" t="s">
        <v>209</v>
      </c>
      <c r="R263" s="4">
        <v>3.43</v>
      </c>
      <c r="S263" s="3">
        <v>1</v>
      </c>
      <c r="U263" t="s">
        <v>204</v>
      </c>
    </row>
    <row r="264" spans="1:21" x14ac:dyDescent="0.3">
      <c r="A264" s="1" t="s">
        <v>46</v>
      </c>
      <c r="B264" s="1" t="s">
        <v>176</v>
      </c>
      <c r="C264" s="1" t="s">
        <v>263</v>
      </c>
      <c r="D264" s="1" t="s">
        <v>176</v>
      </c>
      <c r="E264">
        <v>2020</v>
      </c>
      <c r="F264" s="1" t="s">
        <v>213</v>
      </c>
      <c r="G264" s="1" t="s">
        <v>202</v>
      </c>
      <c r="H264" s="1" t="s">
        <v>219</v>
      </c>
      <c r="I264" s="3" t="s">
        <v>1</v>
      </c>
      <c r="J264" s="1" t="s">
        <v>1</v>
      </c>
      <c r="K264" s="1" t="s">
        <v>220</v>
      </c>
      <c r="L264" s="1" t="s">
        <v>221</v>
      </c>
      <c r="M264" s="1" t="s">
        <v>208</v>
      </c>
      <c r="N264">
        <v>7000</v>
      </c>
      <c r="O264" s="10">
        <v>1000000000</v>
      </c>
      <c r="P264">
        <v>1000</v>
      </c>
      <c r="Q264" s="1" t="s">
        <v>209</v>
      </c>
      <c r="R264" s="4">
        <v>3.76</v>
      </c>
      <c r="S264" s="3">
        <v>1</v>
      </c>
      <c r="U264" t="s">
        <v>204</v>
      </c>
    </row>
    <row r="265" spans="1:21" x14ac:dyDescent="0.3">
      <c r="A265" s="1" t="s">
        <v>46</v>
      </c>
      <c r="B265" s="1" t="s">
        <v>176</v>
      </c>
      <c r="C265" s="1" t="s">
        <v>263</v>
      </c>
      <c r="D265" s="1" t="s">
        <v>176</v>
      </c>
      <c r="E265">
        <v>2020</v>
      </c>
      <c r="F265" s="1" t="s">
        <v>213</v>
      </c>
      <c r="G265" s="1" t="s">
        <v>202</v>
      </c>
      <c r="H265" s="1" t="s">
        <v>206</v>
      </c>
      <c r="I265" s="3">
        <v>0.625</v>
      </c>
      <c r="J265" s="1" t="s">
        <v>203</v>
      </c>
      <c r="K265" s="1" t="s">
        <v>220</v>
      </c>
      <c r="L265" s="1" t="s">
        <v>225</v>
      </c>
      <c r="M265" s="1" t="s">
        <v>204</v>
      </c>
      <c r="N265" s="1" t="s">
        <v>1</v>
      </c>
      <c r="O265" s="1" t="s">
        <v>1</v>
      </c>
      <c r="P265" s="1" t="s">
        <v>1</v>
      </c>
      <c r="Q265" s="1" t="s">
        <v>1</v>
      </c>
      <c r="R265" s="4">
        <v>11.22</v>
      </c>
      <c r="S265" s="3">
        <v>1</v>
      </c>
      <c r="U265" t="s">
        <v>204</v>
      </c>
    </row>
    <row r="266" spans="1:21" x14ac:dyDescent="0.3">
      <c r="A266" s="1" t="s">
        <v>46</v>
      </c>
      <c r="B266" s="1" t="s">
        <v>176</v>
      </c>
      <c r="C266" s="1" t="s">
        <v>263</v>
      </c>
      <c r="D266" s="1" t="s">
        <v>176</v>
      </c>
      <c r="E266">
        <v>2020</v>
      </c>
      <c r="F266" s="1" t="s">
        <v>213</v>
      </c>
      <c r="G266" s="1" t="s">
        <v>202</v>
      </c>
      <c r="H266" s="1" t="s">
        <v>231</v>
      </c>
      <c r="I266" s="3" t="s">
        <v>1</v>
      </c>
      <c r="J266" s="1" t="s">
        <v>1</v>
      </c>
      <c r="K266" s="1" t="s">
        <v>220</v>
      </c>
      <c r="L266" s="1" t="s">
        <v>225</v>
      </c>
      <c r="M266" s="1" t="s">
        <v>208</v>
      </c>
      <c r="N266">
        <v>0</v>
      </c>
      <c r="O266" s="10">
        <v>1000000000</v>
      </c>
      <c r="P266">
        <v>1000</v>
      </c>
      <c r="Q266" s="1" t="s">
        <v>209</v>
      </c>
      <c r="R266" s="4">
        <v>5.65</v>
      </c>
      <c r="S266" s="3">
        <v>1</v>
      </c>
      <c r="U266" t="s">
        <v>204</v>
      </c>
    </row>
    <row r="267" spans="1:21" x14ac:dyDescent="0.3">
      <c r="A267" s="1" t="s">
        <v>52</v>
      </c>
      <c r="B267" s="1" t="s">
        <v>264</v>
      </c>
      <c r="C267" s="1" t="s">
        <v>264</v>
      </c>
      <c r="D267" s="1" t="s">
        <v>264</v>
      </c>
      <c r="E267">
        <v>2020</v>
      </c>
      <c r="F267" s="1" t="s">
        <v>212</v>
      </c>
      <c r="G267" s="1" t="s">
        <v>202</v>
      </c>
      <c r="H267" s="1" t="s">
        <v>206</v>
      </c>
      <c r="I267" s="3" t="s">
        <v>1</v>
      </c>
      <c r="J267" s="1" t="s">
        <v>1</v>
      </c>
      <c r="K267" s="1" t="s">
        <v>220</v>
      </c>
      <c r="L267" s="1" t="s">
        <v>221</v>
      </c>
      <c r="M267" s="1" t="s">
        <v>204</v>
      </c>
      <c r="N267" s="1" t="s">
        <v>1</v>
      </c>
      <c r="O267" s="1" t="s">
        <v>1</v>
      </c>
      <c r="P267" s="1" t="s">
        <v>1</v>
      </c>
      <c r="Q267" s="1" t="s">
        <v>1</v>
      </c>
      <c r="R267" s="4">
        <v>16.5</v>
      </c>
      <c r="S267" s="3">
        <v>1</v>
      </c>
      <c r="U267" t="s">
        <v>204</v>
      </c>
    </row>
    <row r="268" spans="1:21" x14ac:dyDescent="0.3">
      <c r="A268" s="1" t="s">
        <v>52</v>
      </c>
      <c r="B268" s="1" t="s">
        <v>264</v>
      </c>
      <c r="C268" s="1" t="s">
        <v>264</v>
      </c>
      <c r="D268" s="1" t="s">
        <v>264</v>
      </c>
      <c r="E268">
        <v>2020</v>
      </c>
      <c r="F268" s="1" t="s">
        <v>212</v>
      </c>
      <c r="G268" s="1" t="s">
        <v>202</v>
      </c>
      <c r="H268" s="1" t="s">
        <v>219</v>
      </c>
      <c r="I268" s="3" t="s">
        <v>1</v>
      </c>
      <c r="J268" s="1" t="s">
        <v>1</v>
      </c>
      <c r="K268" s="1" t="s">
        <v>220</v>
      </c>
      <c r="L268" s="1" t="s">
        <v>221</v>
      </c>
      <c r="M268" s="1" t="s">
        <v>208</v>
      </c>
      <c r="N268">
        <v>0</v>
      </c>
      <c r="O268" s="10">
        <v>7000</v>
      </c>
      <c r="P268">
        <v>1000</v>
      </c>
      <c r="Q268" s="1" t="s">
        <v>209</v>
      </c>
      <c r="R268" s="4">
        <v>4</v>
      </c>
      <c r="S268" s="3">
        <v>1</v>
      </c>
      <c r="U268" t="s">
        <v>204</v>
      </c>
    </row>
    <row r="269" spans="1:21" x14ac:dyDescent="0.3">
      <c r="A269" s="1" t="s">
        <v>52</v>
      </c>
      <c r="B269" s="1" t="s">
        <v>264</v>
      </c>
      <c r="C269" s="1" t="s">
        <v>264</v>
      </c>
      <c r="D269" s="1" t="s">
        <v>264</v>
      </c>
      <c r="E269">
        <v>2020</v>
      </c>
      <c r="F269" s="1" t="s">
        <v>212</v>
      </c>
      <c r="G269" s="1" t="s">
        <v>202</v>
      </c>
      <c r="H269" s="1" t="s">
        <v>219</v>
      </c>
      <c r="I269" s="3" t="s">
        <v>1</v>
      </c>
      <c r="J269" s="1" t="s">
        <v>1</v>
      </c>
      <c r="K269" s="1" t="s">
        <v>220</v>
      </c>
      <c r="L269" s="1" t="s">
        <v>221</v>
      </c>
      <c r="M269" s="1" t="s">
        <v>208</v>
      </c>
      <c r="N269">
        <v>7001</v>
      </c>
      <c r="O269" s="10">
        <v>20000</v>
      </c>
      <c r="P269">
        <v>1000</v>
      </c>
      <c r="Q269" s="1" t="s">
        <v>209</v>
      </c>
      <c r="R269" s="4">
        <v>5.5</v>
      </c>
      <c r="S269" s="3">
        <v>1</v>
      </c>
      <c r="U269" t="s">
        <v>204</v>
      </c>
    </row>
    <row r="270" spans="1:21" x14ac:dyDescent="0.3">
      <c r="A270" s="1" t="s">
        <v>52</v>
      </c>
      <c r="B270" s="1" t="s">
        <v>264</v>
      </c>
      <c r="C270" s="1" t="s">
        <v>264</v>
      </c>
      <c r="D270" s="1" t="s">
        <v>264</v>
      </c>
      <c r="E270">
        <v>2020</v>
      </c>
      <c r="F270" s="1" t="s">
        <v>212</v>
      </c>
      <c r="G270" s="1" t="s">
        <v>202</v>
      </c>
      <c r="H270" s="1" t="s">
        <v>219</v>
      </c>
      <c r="I270" s="3" t="s">
        <v>1</v>
      </c>
      <c r="J270" s="1" t="s">
        <v>1</v>
      </c>
      <c r="K270" s="1" t="s">
        <v>220</v>
      </c>
      <c r="L270" s="1" t="s">
        <v>221</v>
      </c>
      <c r="M270" s="1" t="s">
        <v>208</v>
      </c>
      <c r="N270">
        <v>20001</v>
      </c>
      <c r="O270" s="10">
        <v>40000</v>
      </c>
      <c r="P270">
        <v>1000</v>
      </c>
      <c r="Q270" s="1" t="s">
        <v>209</v>
      </c>
      <c r="R270" s="4">
        <v>6.95</v>
      </c>
      <c r="S270" s="3">
        <v>1</v>
      </c>
      <c r="U270" t="s">
        <v>204</v>
      </c>
    </row>
    <row r="271" spans="1:21" x14ac:dyDescent="0.3">
      <c r="A271" s="1" t="s">
        <v>52</v>
      </c>
      <c r="B271" s="1" t="s">
        <v>264</v>
      </c>
      <c r="C271" s="1" t="s">
        <v>264</v>
      </c>
      <c r="D271" s="1" t="s">
        <v>264</v>
      </c>
      <c r="E271">
        <v>2020</v>
      </c>
      <c r="F271" s="1" t="s">
        <v>212</v>
      </c>
      <c r="G271" s="1" t="s">
        <v>202</v>
      </c>
      <c r="H271" s="1" t="s">
        <v>219</v>
      </c>
      <c r="I271" s="3" t="s">
        <v>1</v>
      </c>
      <c r="J271" s="1" t="s">
        <v>1</v>
      </c>
      <c r="K271" s="1" t="s">
        <v>220</v>
      </c>
      <c r="L271" s="1" t="s">
        <v>221</v>
      </c>
      <c r="M271" s="1" t="s">
        <v>208</v>
      </c>
      <c r="N271">
        <v>40001</v>
      </c>
      <c r="O271" s="10">
        <v>1000000000</v>
      </c>
      <c r="P271">
        <v>1000</v>
      </c>
      <c r="Q271" s="1" t="s">
        <v>209</v>
      </c>
      <c r="R271" s="4">
        <v>8.35</v>
      </c>
      <c r="S271" s="3">
        <v>1</v>
      </c>
      <c r="U271" t="s">
        <v>204</v>
      </c>
    </row>
    <row r="272" spans="1:21" x14ac:dyDescent="0.3">
      <c r="A272" s="1" t="s">
        <v>52</v>
      </c>
      <c r="B272" s="1" t="s">
        <v>264</v>
      </c>
      <c r="C272" s="1" t="s">
        <v>264</v>
      </c>
      <c r="D272" s="1" t="s">
        <v>264</v>
      </c>
      <c r="E272">
        <v>2020</v>
      </c>
      <c r="F272" s="1" t="s">
        <v>212</v>
      </c>
      <c r="G272" s="1" t="s">
        <v>202</v>
      </c>
      <c r="H272" s="1" t="s">
        <v>206</v>
      </c>
      <c r="I272" s="3" t="s">
        <v>1</v>
      </c>
      <c r="J272" s="1" t="s">
        <v>1</v>
      </c>
      <c r="K272" s="1" t="s">
        <v>220</v>
      </c>
      <c r="L272" s="1" t="s">
        <v>225</v>
      </c>
      <c r="M272" s="1" t="s">
        <v>204</v>
      </c>
      <c r="N272" s="1" t="s">
        <v>1</v>
      </c>
      <c r="O272" s="1" t="s">
        <v>1</v>
      </c>
      <c r="P272" s="1" t="s">
        <v>1</v>
      </c>
      <c r="Q272" s="1" t="s">
        <v>1</v>
      </c>
      <c r="R272" s="4">
        <v>19.350000000000001</v>
      </c>
      <c r="S272" s="3">
        <v>1</v>
      </c>
      <c r="U272" t="s">
        <v>204</v>
      </c>
    </row>
    <row r="273" spans="1:21" x14ac:dyDescent="0.3">
      <c r="A273" s="1" t="s">
        <v>52</v>
      </c>
      <c r="B273" s="1" t="s">
        <v>264</v>
      </c>
      <c r="C273" s="1" t="s">
        <v>264</v>
      </c>
      <c r="D273" s="1" t="s">
        <v>264</v>
      </c>
      <c r="E273">
        <v>2020</v>
      </c>
      <c r="F273" s="1" t="s">
        <v>212</v>
      </c>
      <c r="G273" s="1" t="s">
        <v>202</v>
      </c>
      <c r="H273" s="1" t="s">
        <v>219</v>
      </c>
      <c r="I273" s="3" t="s">
        <v>1</v>
      </c>
      <c r="J273" s="1" t="s">
        <v>1</v>
      </c>
      <c r="K273" s="1" t="s">
        <v>220</v>
      </c>
      <c r="L273" s="1" t="s">
        <v>225</v>
      </c>
      <c r="M273" s="1" t="s">
        <v>208</v>
      </c>
      <c r="N273">
        <v>0</v>
      </c>
      <c r="O273" s="10">
        <v>7000</v>
      </c>
      <c r="P273">
        <v>1000</v>
      </c>
      <c r="Q273" s="1" t="s">
        <v>209</v>
      </c>
      <c r="R273" s="4">
        <v>4.7</v>
      </c>
      <c r="S273" s="3">
        <v>1</v>
      </c>
      <c r="U273" t="s">
        <v>204</v>
      </c>
    </row>
    <row r="274" spans="1:21" x14ac:dyDescent="0.3">
      <c r="A274" s="1" t="s">
        <v>52</v>
      </c>
      <c r="B274" s="1" t="s">
        <v>264</v>
      </c>
      <c r="C274" s="1" t="s">
        <v>264</v>
      </c>
      <c r="D274" s="1" t="s">
        <v>264</v>
      </c>
      <c r="E274">
        <v>2020</v>
      </c>
      <c r="F274" s="1" t="s">
        <v>212</v>
      </c>
      <c r="G274" s="1" t="s">
        <v>202</v>
      </c>
      <c r="H274" s="1" t="s">
        <v>219</v>
      </c>
      <c r="I274" s="3" t="s">
        <v>1</v>
      </c>
      <c r="J274" s="1" t="s">
        <v>1</v>
      </c>
      <c r="K274" s="1" t="s">
        <v>220</v>
      </c>
      <c r="L274" s="1" t="s">
        <v>225</v>
      </c>
      <c r="M274" s="1" t="s">
        <v>208</v>
      </c>
      <c r="N274">
        <v>7001</v>
      </c>
      <c r="O274" s="10">
        <v>20000</v>
      </c>
      <c r="P274">
        <v>1000</v>
      </c>
      <c r="Q274" s="1" t="s">
        <v>209</v>
      </c>
      <c r="R274" s="4">
        <v>6.45</v>
      </c>
      <c r="S274" s="3">
        <v>1</v>
      </c>
      <c r="U274" t="s">
        <v>204</v>
      </c>
    </row>
    <row r="275" spans="1:21" x14ac:dyDescent="0.3">
      <c r="A275" s="1" t="s">
        <v>52</v>
      </c>
      <c r="B275" s="1" t="s">
        <v>264</v>
      </c>
      <c r="C275" s="1" t="s">
        <v>264</v>
      </c>
      <c r="D275" s="1" t="s">
        <v>264</v>
      </c>
      <c r="E275">
        <v>2020</v>
      </c>
      <c r="F275" s="1" t="s">
        <v>212</v>
      </c>
      <c r="G275" s="1" t="s">
        <v>202</v>
      </c>
      <c r="H275" s="1" t="s">
        <v>219</v>
      </c>
      <c r="I275" s="3" t="s">
        <v>1</v>
      </c>
      <c r="J275" s="1" t="s">
        <v>1</v>
      </c>
      <c r="K275" s="1" t="s">
        <v>220</v>
      </c>
      <c r="L275" s="1" t="s">
        <v>225</v>
      </c>
      <c r="M275" s="1" t="s">
        <v>208</v>
      </c>
      <c r="N275">
        <v>20001</v>
      </c>
      <c r="O275" s="10">
        <v>40000</v>
      </c>
      <c r="P275">
        <v>1000</v>
      </c>
      <c r="Q275" s="1" t="s">
        <v>209</v>
      </c>
      <c r="R275" s="4">
        <v>8.15</v>
      </c>
      <c r="S275" s="3">
        <v>1</v>
      </c>
      <c r="U275" t="s">
        <v>204</v>
      </c>
    </row>
    <row r="276" spans="1:21" x14ac:dyDescent="0.3">
      <c r="A276" s="1" t="s">
        <v>52</v>
      </c>
      <c r="B276" s="1" t="s">
        <v>264</v>
      </c>
      <c r="C276" s="1" t="s">
        <v>264</v>
      </c>
      <c r="D276" s="1" t="s">
        <v>264</v>
      </c>
      <c r="E276">
        <v>2020</v>
      </c>
      <c r="F276" s="1" t="s">
        <v>212</v>
      </c>
      <c r="G276" s="1" t="s">
        <v>202</v>
      </c>
      <c r="H276" s="1" t="s">
        <v>219</v>
      </c>
      <c r="I276" s="3" t="s">
        <v>1</v>
      </c>
      <c r="J276" s="1" t="s">
        <v>1</v>
      </c>
      <c r="K276" s="1" t="s">
        <v>220</v>
      </c>
      <c r="L276" s="1" t="s">
        <v>225</v>
      </c>
      <c r="M276" s="1" t="s">
        <v>208</v>
      </c>
      <c r="N276">
        <v>40001</v>
      </c>
      <c r="O276" s="10">
        <v>1000000000</v>
      </c>
      <c r="P276">
        <v>1000</v>
      </c>
      <c r="Q276" s="1" t="s">
        <v>209</v>
      </c>
      <c r="R276" s="4">
        <v>9.8000000000000007</v>
      </c>
      <c r="S276" s="3">
        <v>1</v>
      </c>
      <c r="U276" t="s">
        <v>204</v>
      </c>
    </row>
    <row r="277" spans="1:21" x14ac:dyDescent="0.3">
      <c r="A277" s="1" t="s">
        <v>52</v>
      </c>
      <c r="B277" s="1" t="s">
        <v>264</v>
      </c>
      <c r="C277" s="1" t="s">
        <v>264</v>
      </c>
      <c r="D277" s="1" t="s">
        <v>264</v>
      </c>
      <c r="E277">
        <v>2020</v>
      </c>
      <c r="F277" s="1" t="s">
        <v>213</v>
      </c>
      <c r="G277" s="1" t="s">
        <v>202</v>
      </c>
      <c r="H277" s="1" t="s">
        <v>206</v>
      </c>
      <c r="I277" s="3" t="s">
        <v>1</v>
      </c>
      <c r="J277" s="1" t="s">
        <v>1</v>
      </c>
      <c r="K277" s="1" t="s">
        <v>220</v>
      </c>
      <c r="L277" s="1" t="s">
        <v>221</v>
      </c>
      <c r="M277" s="1" t="s">
        <v>204</v>
      </c>
      <c r="N277" s="1" t="s">
        <v>1</v>
      </c>
      <c r="O277" s="10" t="s">
        <v>1</v>
      </c>
      <c r="P277" s="1" t="s">
        <v>1</v>
      </c>
      <c r="Q277" s="1" t="s">
        <v>1</v>
      </c>
      <c r="R277" s="4">
        <v>19.850000000000001</v>
      </c>
      <c r="S277" s="3">
        <v>1</v>
      </c>
      <c r="U277" t="s">
        <v>204</v>
      </c>
    </row>
    <row r="278" spans="1:21" x14ac:dyDescent="0.3">
      <c r="A278" s="1" t="s">
        <v>52</v>
      </c>
      <c r="B278" s="1" t="s">
        <v>264</v>
      </c>
      <c r="C278" s="1" t="s">
        <v>264</v>
      </c>
      <c r="D278" s="1" t="s">
        <v>264</v>
      </c>
      <c r="E278">
        <v>2020</v>
      </c>
      <c r="F278" s="1" t="s">
        <v>213</v>
      </c>
      <c r="G278" s="1" t="s">
        <v>202</v>
      </c>
      <c r="H278" s="1" t="s">
        <v>231</v>
      </c>
      <c r="I278" s="3" t="s">
        <v>1</v>
      </c>
      <c r="J278" s="1" t="s">
        <v>1</v>
      </c>
      <c r="K278" s="1" t="s">
        <v>220</v>
      </c>
      <c r="L278" s="1" t="s">
        <v>221</v>
      </c>
      <c r="M278" s="1" t="s">
        <v>208</v>
      </c>
      <c r="N278">
        <v>0</v>
      </c>
      <c r="O278" s="10">
        <v>1000000000</v>
      </c>
      <c r="P278">
        <v>1000</v>
      </c>
      <c r="Q278" s="1" t="s">
        <v>209</v>
      </c>
      <c r="R278" s="4">
        <v>5.55</v>
      </c>
      <c r="S278" s="3">
        <v>1</v>
      </c>
      <c r="U278" t="s">
        <v>204</v>
      </c>
    </row>
    <row r="279" spans="1:21" x14ac:dyDescent="0.3">
      <c r="A279" s="1" t="s">
        <v>52</v>
      </c>
      <c r="B279" s="1" t="s">
        <v>264</v>
      </c>
      <c r="C279" s="1" t="s">
        <v>264</v>
      </c>
      <c r="D279" s="1" t="s">
        <v>264</v>
      </c>
      <c r="E279">
        <v>2020</v>
      </c>
      <c r="F279" s="1" t="s">
        <v>213</v>
      </c>
      <c r="G279" s="1" t="s">
        <v>202</v>
      </c>
      <c r="H279" s="1" t="s">
        <v>206</v>
      </c>
      <c r="I279" s="3" t="s">
        <v>1</v>
      </c>
      <c r="J279" s="1" t="s">
        <v>1</v>
      </c>
      <c r="K279" s="1" t="s">
        <v>220</v>
      </c>
      <c r="L279" s="1" t="s">
        <v>225</v>
      </c>
      <c r="M279" s="1" t="s">
        <v>204</v>
      </c>
      <c r="N279" s="1" t="s">
        <v>1</v>
      </c>
      <c r="O279" s="10" t="s">
        <v>1</v>
      </c>
      <c r="P279" s="1" t="s">
        <v>1</v>
      </c>
      <c r="Q279" s="1" t="s">
        <v>1</v>
      </c>
      <c r="R279" s="4">
        <v>23.7</v>
      </c>
      <c r="S279" s="3">
        <v>1</v>
      </c>
      <c r="U279" t="s">
        <v>204</v>
      </c>
    </row>
    <row r="280" spans="1:21" x14ac:dyDescent="0.3">
      <c r="A280" s="1" t="s">
        <v>52</v>
      </c>
      <c r="B280" s="1" t="s">
        <v>264</v>
      </c>
      <c r="C280" s="1" t="s">
        <v>264</v>
      </c>
      <c r="D280" s="1" t="s">
        <v>264</v>
      </c>
      <c r="E280">
        <v>2020</v>
      </c>
      <c r="F280" s="1" t="s">
        <v>213</v>
      </c>
      <c r="G280" s="1" t="s">
        <v>202</v>
      </c>
      <c r="H280" s="1" t="s">
        <v>231</v>
      </c>
      <c r="I280" s="3" t="s">
        <v>1</v>
      </c>
      <c r="J280" s="1" t="s">
        <v>1</v>
      </c>
      <c r="K280" s="1" t="s">
        <v>220</v>
      </c>
      <c r="L280" s="1" t="s">
        <v>225</v>
      </c>
      <c r="M280" s="1" t="s">
        <v>208</v>
      </c>
      <c r="N280">
        <v>0</v>
      </c>
      <c r="O280" s="10">
        <v>1000000000</v>
      </c>
      <c r="P280">
        <v>1000</v>
      </c>
      <c r="Q280" s="1" t="s">
        <v>209</v>
      </c>
      <c r="R280" s="4">
        <v>6.65</v>
      </c>
      <c r="S280" s="3">
        <v>1</v>
      </c>
      <c r="U280" t="s">
        <v>204</v>
      </c>
    </row>
    <row r="281" spans="1:21" x14ac:dyDescent="0.3">
      <c r="A281" s="1" t="s">
        <v>52</v>
      </c>
      <c r="B281" s="1" t="s">
        <v>264</v>
      </c>
      <c r="C281" s="1" t="s">
        <v>264</v>
      </c>
      <c r="D281" s="1" t="s">
        <v>264</v>
      </c>
      <c r="E281">
        <v>2020</v>
      </c>
      <c r="F281" s="1" t="s">
        <v>217</v>
      </c>
      <c r="G281" s="1" t="s">
        <v>202</v>
      </c>
      <c r="H281" s="1" t="s">
        <v>206</v>
      </c>
      <c r="I281" s="3" t="s">
        <v>1</v>
      </c>
      <c r="J281" s="1" t="s">
        <v>1</v>
      </c>
      <c r="K281" s="1" t="s">
        <v>220</v>
      </c>
      <c r="L281" s="1" t="s">
        <v>221</v>
      </c>
      <c r="M281" s="1" t="s">
        <v>204</v>
      </c>
      <c r="N281" s="1" t="s">
        <v>1</v>
      </c>
      <c r="O281" s="10" t="s">
        <v>1</v>
      </c>
      <c r="P281" s="1" t="s">
        <v>1</v>
      </c>
      <c r="Q281" s="1" t="s">
        <v>1</v>
      </c>
      <c r="R281" s="4">
        <v>4</v>
      </c>
      <c r="S281" s="3">
        <v>1</v>
      </c>
      <c r="U281" t="s">
        <v>204</v>
      </c>
    </row>
    <row r="282" spans="1:21" x14ac:dyDescent="0.3">
      <c r="A282" s="1" t="s">
        <v>75</v>
      </c>
      <c r="B282" s="1" t="s">
        <v>266</v>
      </c>
      <c r="C282" s="1" t="s">
        <v>267</v>
      </c>
      <c r="D282" s="1" t="s">
        <v>266</v>
      </c>
      <c r="E282">
        <v>2020</v>
      </c>
      <c r="F282" s="1" t="s">
        <v>212</v>
      </c>
      <c r="G282" s="1" t="s">
        <v>202</v>
      </c>
      <c r="H282" s="1" t="s">
        <v>206</v>
      </c>
      <c r="I282" s="3" t="s">
        <v>1</v>
      </c>
      <c r="J282" s="1" t="s">
        <v>1</v>
      </c>
      <c r="K282" s="1" t="s">
        <v>1</v>
      </c>
      <c r="L282" s="1" t="s">
        <v>1</v>
      </c>
      <c r="M282" s="1" t="s">
        <v>204</v>
      </c>
      <c r="N282" s="1" t="s">
        <v>1</v>
      </c>
      <c r="O282" s="1" t="s">
        <v>1</v>
      </c>
      <c r="P282" s="1" t="s">
        <v>1</v>
      </c>
      <c r="Q282" s="1" t="s">
        <v>1</v>
      </c>
      <c r="R282" s="4">
        <v>9.9499999999999993</v>
      </c>
      <c r="S282" s="3">
        <v>1</v>
      </c>
      <c r="U282" t="s">
        <v>204</v>
      </c>
    </row>
    <row r="283" spans="1:21" x14ac:dyDescent="0.3">
      <c r="A283" s="1" t="s">
        <v>75</v>
      </c>
      <c r="B283" s="1" t="s">
        <v>266</v>
      </c>
      <c r="C283" s="1" t="s">
        <v>267</v>
      </c>
      <c r="D283" s="1" t="s">
        <v>266</v>
      </c>
      <c r="E283">
        <v>2020</v>
      </c>
      <c r="F283" s="1" t="s">
        <v>212</v>
      </c>
      <c r="G283" s="1" t="s">
        <v>202</v>
      </c>
      <c r="H283" s="1" t="s">
        <v>219</v>
      </c>
      <c r="I283" s="3" t="s">
        <v>1</v>
      </c>
      <c r="J283" s="1" t="s">
        <v>1</v>
      </c>
      <c r="K283" s="1" t="s">
        <v>1</v>
      </c>
      <c r="L283" s="1" t="s">
        <v>1</v>
      </c>
      <c r="M283" s="1" t="s">
        <v>208</v>
      </c>
      <c r="N283">
        <v>0</v>
      </c>
      <c r="O283" s="10">
        <v>7999</v>
      </c>
      <c r="P283">
        <v>1000</v>
      </c>
      <c r="Q283" s="1" t="s">
        <v>209</v>
      </c>
      <c r="R283" s="4">
        <v>1.45</v>
      </c>
      <c r="S283" s="3">
        <v>1</v>
      </c>
      <c r="U283" t="s">
        <v>204</v>
      </c>
    </row>
    <row r="284" spans="1:21" x14ac:dyDescent="0.3">
      <c r="A284" s="1" t="s">
        <v>75</v>
      </c>
      <c r="B284" s="1" t="s">
        <v>266</v>
      </c>
      <c r="C284" s="1" t="s">
        <v>267</v>
      </c>
      <c r="D284" s="1" t="s">
        <v>266</v>
      </c>
      <c r="E284">
        <v>2020</v>
      </c>
      <c r="F284" s="1" t="s">
        <v>212</v>
      </c>
      <c r="G284" s="1" t="s">
        <v>202</v>
      </c>
      <c r="H284" s="1" t="s">
        <v>219</v>
      </c>
      <c r="I284" s="3" t="s">
        <v>1</v>
      </c>
      <c r="J284" s="1" t="s">
        <v>1</v>
      </c>
      <c r="K284" s="1" t="s">
        <v>1</v>
      </c>
      <c r="L284" s="1" t="s">
        <v>1</v>
      </c>
      <c r="M284" s="1" t="s">
        <v>208</v>
      </c>
      <c r="N284">
        <v>8000</v>
      </c>
      <c r="O284" s="10">
        <v>12999</v>
      </c>
      <c r="P284">
        <v>1000</v>
      </c>
      <c r="Q284" s="1" t="s">
        <v>209</v>
      </c>
      <c r="R284" s="4">
        <v>1.75</v>
      </c>
      <c r="S284" s="3">
        <v>1</v>
      </c>
      <c r="U284" t="s">
        <v>204</v>
      </c>
    </row>
    <row r="285" spans="1:21" x14ac:dyDescent="0.3">
      <c r="A285" s="1" t="s">
        <v>75</v>
      </c>
      <c r="B285" s="1" t="s">
        <v>266</v>
      </c>
      <c r="C285" s="1" t="s">
        <v>267</v>
      </c>
      <c r="D285" s="1" t="s">
        <v>266</v>
      </c>
      <c r="E285">
        <v>2020</v>
      </c>
      <c r="F285" s="1" t="s">
        <v>212</v>
      </c>
      <c r="G285" s="1" t="s">
        <v>202</v>
      </c>
      <c r="H285" s="1" t="s">
        <v>219</v>
      </c>
      <c r="I285" s="3" t="s">
        <v>1</v>
      </c>
      <c r="J285" s="1" t="s">
        <v>1</v>
      </c>
      <c r="K285" s="1" t="s">
        <v>1</v>
      </c>
      <c r="L285" s="1" t="s">
        <v>1</v>
      </c>
      <c r="M285" s="1" t="s">
        <v>208</v>
      </c>
      <c r="N285">
        <v>13000</v>
      </c>
      <c r="O285" s="10">
        <v>17999</v>
      </c>
      <c r="P285">
        <v>1000</v>
      </c>
      <c r="Q285" s="1" t="s">
        <v>209</v>
      </c>
      <c r="R285" s="4">
        <v>1.95</v>
      </c>
      <c r="S285" s="3">
        <v>1</v>
      </c>
      <c r="U285" t="s">
        <v>204</v>
      </c>
    </row>
    <row r="286" spans="1:21" x14ac:dyDescent="0.3">
      <c r="A286" s="1" t="s">
        <v>75</v>
      </c>
      <c r="B286" s="1" t="s">
        <v>266</v>
      </c>
      <c r="C286" s="1" t="s">
        <v>267</v>
      </c>
      <c r="D286" s="1" t="s">
        <v>266</v>
      </c>
      <c r="E286">
        <v>2020</v>
      </c>
      <c r="F286" s="1" t="s">
        <v>212</v>
      </c>
      <c r="G286" s="1" t="s">
        <v>202</v>
      </c>
      <c r="H286" s="1" t="s">
        <v>219</v>
      </c>
      <c r="I286" s="3" t="s">
        <v>1</v>
      </c>
      <c r="J286" s="1" t="s">
        <v>1</v>
      </c>
      <c r="K286" s="1" t="s">
        <v>1</v>
      </c>
      <c r="L286" s="1" t="s">
        <v>1</v>
      </c>
      <c r="M286" s="1" t="s">
        <v>208</v>
      </c>
      <c r="N286">
        <v>18000</v>
      </c>
      <c r="O286" s="10">
        <v>1000000000</v>
      </c>
      <c r="P286">
        <v>1000</v>
      </c>
      <c r="Q286" s="1" t="s">
        <v>209</v>
      </c>
      <c r="R286" s="4">
        <v>2.0499999999999998</v>
      </c>
      <c r="S286" s="3">
        <v>1</v>
      </c>
      <c r="U286" t="s">
        <v>204</v>
      </c>
    </row>
    <row r="287" spans="1:21" x14ac:dyDescent="0.3">
      <c r="A287" s="1" t="s">
        <v>75</v>
      </c>
      <c r="B287" s="1" t="s">
        <v>266</v>
      </c>
      <c r="C287" s="1" t="s">
        <v>267</v>
      </c>
      <c r="D287" s="1" t="s">
        <v>266</v>
      </c>
      <c r="E287">
        <v>2020</v>
      </c>
      <c r="F287" s="1" t="s">
        <v>213</v>
      </c>
      <c r="G287" s="1" t="s">
        <v>202</v>
      </c>
      <c r="H287" s="1" t="s">
        <v>206</v>
      </c>
      <c r="I287" s="3" t="s">
        <v>1</v>
      </c>
      <c r="J287" s="1" t="s">
        <v>1</v>
      </c>
      <c r="K287" s="1" t="s">
        <v>1</v>
      </c>
      <c r="L287" s="1" t="s">
        <v>1</v>
      </c>
      <c r="M287" s="1" t="s">
        <v>204</v>
      </c>
      <c r="N287" s="1" t="s">
        <v>1</v>
      </c>
      <c r="O287" s="10" t="s">
        <v>1</v>
      </c>
      <c r="P287" s="1" t="s">
        <v>1</v>
      </c>
      <c r="Q287" s="1" t="s">
        <v>1</v>
      </c>
      <c r="R287" s="4">
        <v>12</v>
      </c>
      <c r="S287" s="3">
        <v>1</v>
      </c>
      <c r="U287" t="s">
        <v>204</v>
      </c>
    </row>
    <row r="288" spans="1:21" x14ac:dyDescent="0.3">
      <c r="A288" s="1" t="s">
        <v>75</v>
      </c>
      <c r="B288" s="1" t="s">
        <v>266</v>
      </c>
      <c r="C288" s="1" t="s">
        <v>267</v>
      </c>
      <c r="D288" s="1" t="s">
        <v>266</v>
      </c>
      <c r="E288">
        <v>2020</v>
      </c>
      <c r="F288" s="1" t="s">
        <v>213</v>
      </c>
      <c r="G288" s="1" t="s">
        <v>202</v>
      </c>
      <c r="H288" s="1" t="s">
        <v>219</v>
      </c>
      <c r="I288" s="3" t="s">
        <v>1</v>
      </c>
      <c r="J288" s="1" t="s">
        <v>1</v>
      </c>
      <c r="K288" s="1" t="s">
        <v>1</v>
      </c>
      <c r="L288" s="1" t="s">
        <v>1</v>
      </c>
      <c r="M288" s="1" t="s">
        <v>208</v>
      </c>
      <c r="N288">
        <v>0</v>
      </c>
      <c r="O288" s="10">
        <v>19999</v>
      </c>
      <c r="P288">
        <v>1000</v>
      </c>
      <c r="Q288" s="1" t="s">
        <v>209</v>
      </c>
      <c r="R288" s="4">
        <v>1.7</v>
      </c>
      <c r="S288" s="3">
        <v>1</v>
      </c>
      <c r="U288" t="s">
        <v>204</v>
      </c>
    </row>
    <row r="289" spans="1:21" x14ac:dyDescent="0.3">
      <c r="A289" s="1" t="s">
        <v>75</v>
      </c>
      <c r="B289" s="1" t="s">
        <v>266</v>
      </c>
      <c r="C289" s="1" t="s">
        <v>267</v>
      </c>
      <c r="D289" s="1" t="s">
        <v>266</v>
      </c>
      <c r="E289">
        <v>2020</v>
      </c>
      <c r="F289" s="1" t="s">
        <v>213</v>
      </c>
      <c r="G289" s="1" t="s">
        <v>202</v>
      </c>
      <c r="H289" s="1" t="s">
        <v>219</v>
      </c>
      <c r="I289" s="3" t="s">
        <v>1</v>
      </c>
      <c r="J289" s="1" t="s">
        <v>1</v>
      </c>
      <c r="K289" s="1" t="s">
        <v>1</v>
      </c>
      <c r="L289" s="1" t="s">
        <v>1</v>
      </c>
      <c r="M289" s="1" t="s">
        <v>208</v>
      </c>
      <c r="N289">
        <v>20000</v>
      </c>
      <c r="O289" s="10">
        <v>1000000000</v>
      </c>
      <c r="P289">
        <v>1000</v>
      </c>
      <c r="Q289" s="1" t="s">
        <v>209</v>
      </c>
      <c r="R289" s="4">
        <v>2.2000000000000002</v>
      </c>
      <c r="S289" s="3">
        <v>1</v>
      </c>
      <c r="U289" t="s">
        <v>204</v>
      </c>
    </row>
    <row r="290" spans="1:21" x14ac:dyDescent="0.3">
      <c r="A290" s="1" t="s">
        <v>3</v>
      </c>
      <c r="B290" s="1" t="s">
        <v>269</v>
      </c>
      <c r="C290" s="1" t="s">
        <v>269</v>
      </c>
      <c r="D290" s="1" t="s">
        <v>269</v>
      </c>
      <c r="E290">
        <v>2020</v>
      </c>
      <c r="F290" s="1" t="s">
        <v>212</v>
      </c>
      <c r="G290" s="1" t="s">
        <v>202</v>
      </c>
      <c r="H290" s="1" t="s">
        <v>206</v>
      </c>
      <c r="I290" s="3" t="s">
        <v>1</v>
      </c>
      <c r="J290" s="1" t="s">
        <v>1</v>
      </c>
      <c r="K290" s="1" t="s">
        <v>1</v>
      </c>
      <c r="L290" s="1" t="s">
        <v>1</v>
      </c>
      <c r="M290" s="1" t="s">
        <v>204</v>
      </c>
      <c r="N290" s="1" t="s">
        <v>1</v>
      </c>
      <c r="O290" s="1" t="s">
        <v>1</v>
      </c>
      <c r="P290" s="1" t="s">
        <v>1</v>
      </c>
      <c r="Q290" s="1" t="s">
        <v>1</v>
      </c>
      <c r="R290" s="4">
        <v>18.399999999999999</v>
      </c>
      <c r="S290" s="3">
        <v>1</v>
      </c>
      <c r="U290" t="s">
        <v>204</v>
      </c>
    </row>
    <row r="291" spans="1:21" x14ac:dyDescent="0.3">
      <c r="A291" s="1" t="s">
        <v>3</v>
      </c>
      <c r="B291" s="1" t="s">
        <v>269</v>
      </c>
      <c r="C291" s="1" t="s">
        <v>269</v>
      </c>
      <c r="D291" s="1" t="s">
        <v>269</v>
      </c>
      <c r="E291">
        <v>2020</v>
      </c>
      <c r="F291" s="1" t="s">
        <v>212</v>
      </c>
      <c r="G291" s="1" t="s">
        <v>202</v>
      </c>
      <c r="H291" s="1" t="s">
        <v>219</v>
      </c>
      <c r="I291" s="3" t="s">
        <v>1</v>
      </c>
      <c r="J291" s="1" t="s">
        <v>1</v>
      </c>
      <c r="K291" s="1" t="s">
        <v>1</v>
      </c>
      <c r="L291" s="1" t="s">
        <v>1</v>
      </c>
      <c r="M291" s="1" t="s">
        <v>208</v>
      </c>
      <c r="N291">
        <v>0</v>
      </c>
      <c r="O291" s="10">
        <v>2000</v>
      </c>
      <c r="P291">
        <v>1000</v>
      </c>
      <c r="Q291" s="1" t="s">
        <v>209</v>
      </c>
      <c r="R291" s="4">
        <v>0</v>
      </c>
      <c r="S291" s="3">
        <v>1</v>
      </c>
      <c r="U291" t="s">
        <v>204</v>
      </c>
    </row>
    <row r="292" spans="1:21" x14ac:dyDescent="0.3">
      <c r="A292" s="1" t="s">
        <v>3</v>
      </c>
      <c r="B292" s="1" t="s">
        <v>269</v>
      </c>
      <c r="C292" s="1" t="s">
        <v>269</v>
      </c>
      <c r="D292" s="1" t="s">
        <v>269</v>
      </c>
      <c r="E292">
        <v>2020</v>
      </c>
      <c r="F292" s="1" t="s">
        <v>212</v>
      </c>
      <c r="G292" s="1" t="s">
        <v>202</v>
      </c>
      <c r="H292" s="1" t="s">
        <v>219</v>
      </c>
      <c r="I292" s="3" t="s">
        <v>1</v>
      </c>
      <c r="J292" s="1" t="s">
        <v>1</v>
      </c>
      <c r="K292" s="1" t="s">
        <v>1</v>
      </c>
      <c r="L292" s="1" t="s">
        <v>1</v>
      </c>
      <c r="M292" s="1" t="s">
        <v>208</v>
      </c>
      <c r="N292">
        <v>2001</v>
      </c>
      <c r="O292" s="10">
        <v>15000</v>
      </c>
      <c r="P292">
        <v>1000</v>
      </c>
      <c r="Q292" s="1" t="s">
        <v>209</v>
      </c>
      <c r="R292" s="4">
        <v>4</v>
      </c>
      <c r="S292" s="3">
        <v>1</v>
      </c>
      <c r="U292" t="s">
        <v>204</v>
      </c>
    </row>
    <row r="293" spans="1:21" x14ac:dyDescent="0.3">
      <c r="A293" s="1" t="s">
        <v>3</v>
      </c>
      <c r="B293" s="1" t="s">
        <v>269</v>
      </c>
      <c r="C293" s="1" t="s">
        <v>269</v>
      </c>
      <c r="D293" s="1" t="s">
        <v>269</v>
      </c>
      <c r="E293">
        <v>2020</v>
      </c>
      <c r="F293" s="1" t="s">
        <v>212</v>
      </c>
      <c r="G293" s="1" t="s">
        <v>202</v>
      </c>
      <c r="H293" s="1" t="s">
        <v>219</v>
      </c>
      <c r="I293" s="3" t="s">
        <v>1</v>
      </c>
      <c r="J293" s="1" t="s">
        <v>1</v>
      </c>
      <c r="K293" s="1" t="s">
        <v>1</v>
      </c>
      <c r="L293" s="1" t="s">
        <v>1</v>
      </c>
      <c r="M293" s="1" t="s">
        <v>208</v>
      </c>
      <c r="N293">
        <v>15001</v>
      </c>
      <c r="O293" s="10">
        <v>25000</v>
      </c>
      <c r="P293">
        <v>1000</v>
      </c>
      <c r="Q293" s="1" t="s">
        <v>209</v>
      </c>
      <c r="R293" s="4">
        <v>4.6500000000000004</v>
      </c>
      <c r="S293" s="3">
        <v>1</v>
      </c>
      <c r="U293" t="s">
        <v>204</v>
      </c>
    </row>
    <row r="294" spans="1:21" x14ac:dyDescent="0.3">
      <c r="A294" s="1" t="s">
        <v>3</v>
      </c>
      <c r="B294" s="1" t="s">
        <v>269</v>
      </c>
      <c r="C294" s="1" t="s">
        <v>269</v>
      </c>
      <c r="D294" s="1" t="s">
        <v>269</v>
      </c>
      <c r="E294">
        <v>2020</v>
      </c>
      <c r="F294" s="1" t="s">
        <v>212</v>
      </c>
      <c r="G294" s="1" t="s">
        <v>202</v>
      </c>
      <c r="H294" s="1" t="s">
        <v>219</v>
      </c>
      <c r="I294" s="3" t="s">
        <v>1</v>
      </c>
      <c r="J294" s="1" t="s">
        <v>1</v>
      </c>
      <c r="K294" s="1" t="s">
        <v>1</v>
      </c>
      <c r="L294" s="1" t="s">
        <v>1</v>
      </c>
      <c r="M294" s="1" t="s">
        <v>208</v>
      </c>
      <c r="N294">
        <v>25001</v>
      </c>
      <c r="O294" s="10">
        <v>40000</v>
      </c>
      <c r="P294">
        <v>1000</v>
      </c>
      <c r="Q294" s="1" t="s">
        <v>209</v>
      </c>
      <c r="R294" s="4">
        <v>4.9800000000000004</v>
      </c>
      <c r="S294" s="3">
        <v>1</v>
      </c>
      <c r="U294" t="s">
        <v>204</v>
      </c>
    </row>
    <row r="295" spans="1:21" x14ac:dyDescent="0.3">
      <c r="A295" s="1" t="s">
        <v>3</v>
      </c>
      <c r="B295" s="1" t="s">
        <v>269</v>
      </c>
      <c r="C295" s="1" t="s">
        <v>269</v>
      </c>
      <c r="D295" s="1" t="s">
        <v>269</v>
      </c>
      <c r="E295">
        <v>2020</v>
      </c>
      <c r="F295" s="1" t="s">
        <v>212</v>
      </c>
      <c r="G295" s="1" t="s">
        <v>202</v>
      </c>
      <c r="H295" s="1" t="s">
        <v>219</v>
      </c>
      <c r="I295" s="3" t="s">
        <v>1</v>
      </c>
      <c r="J295" s="1" t="s">
        <v>1</v>
      </c>
      <c r="K295" s="1" t="s">
        <v>1</v>
      </c>
      <c r="L295" s="1" t="s">
        <v>1</v>
      </c>
      <c r="M295" s="1" t="s">
        <v>208</v>
      </c>
      <c r="N295">
        <v>40001</v>
      </c>
      <c r="O295" s="10">
        <v>80000</v>
      </c>
      <c r="P295">
        <v>1000</v>
      </c>
      <c r="Q295" s="1" t="s">
        <v>209</v>
      </c>
      <c r="R295" s="4">
        <v>5.76</v>
      </c>
      <c r="S295" s="3">
        <v>1</v>
      </c>
      <c r="U295" t="s">
        <v>204</v>
      </c>
    </row>
    <row r="296" spans="1:21" x14ac:dyDescent="0.3">
      <c r="A296" s="1" t="s">
        <v>3</v>
      </c>
      <c r="B296" s="1" t="s">
        <v>269</v>
      </c>
      <c r="C296" s="1" t="s">
        <v>269</v>
      </c>
      <c r="D296" s="1" t="s">
        <v>269</v>
      </c>
      <c r="E296">
        <v>2020</v>
      </c>
      <c r="F296" s="1" t="s">
        <v>212</v>
      </c>
      <c r="G296" s="1" t="s">
        <v>202</v>
      </c>
      <c r="H296" s="1" t="s">
        <v>219</v>
      </c>
      <c r="I296" s="3" t="s">
        <v>1</v>
      </c>
      <c r="J296" s="1" t="s">
        <v>1</v>
      </c>
      <c r="K296" s="1" t="s">
        <v>1</v>
      </c>
      <c r="L296" s="1" t="s">
        <v>1</v>
      </c>
      <c r="M296" s="1" t="s">
        <v>208</v>
      </c>
      <c r="N296">
        <v>80001</v>
      </c>
      <c r="O296" s="10">
        <v>1000000000</v>
      </c>
      <c r="P296">
        <v>1000</v>
      </c>
      <c r="Q296" s="1" t="s">
        <v>209</v>
      </c>
      <c r="R296" s="4">
        <v>6.92</v>
      </c>
      <c r="S296" s="3">
        <v>1</v>
      </c>
      <c r="U296" t="s">
        <v>204</v>
      </c>
    </row>
    <row r="297" spans="1:21" x14ac:dyDescent="0.3">
      <c r="A297" s="1" t="s">
        <v>3</v>
      </c>
      <c r="B297" s="1" t="s">
        <v>269</v>
      </c>
      <c r="C297" s="1" t="s">
        <v>269</v>
      </c>
      <c r="D297" s="1" t="s">
        <v>269</v>
      </c>
      <c r="E297">
        <v>2020</v>
      </c>
      <c r="F297" s="1" t="s">
        <v>213</v>
      </c>
      <c r="G297" s="1" t="s">
        <v>202</v>
      </c>
      <c r="H297" s="1" t="s">
        <v>206</v>
      </c>
      <c r="I297" s="3" t="s">
        <v>1</v>
      </c>
      <c r="J297" s="1" t="s">
        <v>1</v>
      </c>
      <c r="K297" s="1" t="s">
        <v>1</v>
      </c>
      <c r="L297" s="1" t="s">
        <v>1</v>
      </c>
      <c r="M297" s="1" t="s">
        <v>204</v>
      </c>
      <c r="N297" s="1" t="s">
        <v>1</v>
      </c>
      <c r="O297" s="1" t="s">
        <v>1</v>
      </c>
      <c r="P297" s="1" t="s">
        <v>1</v>
      </c>
      <c r="Q297" s="1" t="s">
        <v>1</v>
      </c>
      <c r="R297" s="4">
        <v>25.95</v>
      </c>
      <c r="S297" s="3">
        <v>1</v>
      </c>
      <c r="U297" t="s">
        <v>204</v>
      </c>
    </row>
    <row r="298" spans="1:21" x14ac:dyDescent="0.3">
      <c r="A298" s="1" t="s">
        <v>3</v>
      </c>
      <c r="B298" s="1" t="s">
        <v>269</v>
      </c>
      <c r="C298" s="1" t="s">
        <v>269</v>
      </c>
      <c r="D298" s="1" t="s">
        <v>269</v>
      </c>
      <c r="E298">
        <v>2020</v>
      </c>
      <c r="F298" s="1" t="s">
        <v>213</v>
      </c>
      <c r="G298" s="1" t="s">
        <v>202</v>
      </c>
      <c r="H298" s="1" t="s">
        <v>231</v>
      </c>
      <c r="I298" s="3" t="s">
        <v>1</v>
      </c>
      <c r="J298" s="1" t="s">
        <v>1</v>
      </c>
      <c r="K298" s="1" t="s">
        <v>1</v>
      </c>
      <c r="L298" s="1" t="s">
        <v>1</v>
      </c>
      <c r="M298" s="1" t="s">
        <v>208</v>
      </c>
      <c r="N298">
        <v>0</v>
      </c>
      <c r="O298" s="10">
        <v>2000</v>
      </c>
      <c r="P298">
        <v>1000</v>
      </c>
      <c r="Q298" s="1" t="s">
        <v>209</v>
      </c>
      <c r="R298" s="4">
        <v>0</v>
      </c>
      <c r="S298" s="3">
        <v>1</v>
      </c>
      <c r="U298" t="s">
        <v>204</v>
      </c>
    </row>
    <row r="299" spans="1:21" x14ac:dyDescent="0.3">
      <c r="A299" s="1" t="s">
        <v>3</v>
      </c>
      <c r="B299" s="1" t="s">
        <v>269</v>
      </c>
      <c r="C299" s="1" t="s">
        <v>269</v>
      </c>
      <c r="D299" s="1" t="s">
        <v>269</v>
      </c>
      <c r="E299">
        <v>2020</v>
      </c>
      <c r="F299" s="1" t="s">
        <v>213</v>
      </c>
      <c r="G299" s="1" t="s">
        <v>202</v>
      </c>
      <c r="H299" s="1" t="s">
        <v>231</v>
      </c>
      <c r="I299" s="3" t="s">
        <v>1</v>
      </c>
      <c r="J299" s="1" t="s">
        <v>1</v>
      </c>
      <c r="K299" s="1" t="s">
        <v>1</v>
      </c>
      <c r="L299" s="1" t="s">
        <v>1</v>
      </c>
      <c r="M299" s="1" t="s">
        <v>208</v>
      </c>
      <c r="N299">
        <v>2001</v>
      </c>
      <c r="O299" s="10">
        <v>1000000000</v>
      </c>
      <c r="P299">
        <v>1000</v>
      </c>
      <c r="Q299" s="1" t="s">
        <v>209</v>
      </c>
      <c r="R299" s="4">
        <v>5.47</v>
      </c>
      <c r="S299" s="3">
        <v>1</v>
      </c>
      <c r="U299" t="s">
        <v>204</v>
      </c>
    </row>
    <row r="300" spans="1:21" x14ac:dyDescent="0.3">
      <c r="A300" s="1" t="s">
        <v>3</v>
      </c>
      <c r="B300" s="1" t="s">
        <v>269</v>
      </c>
      <c r="C300" s="1" t="s">
        <v>269</v>
      </c>
      <c r="D300" s="1" t="s">
        <v>269</v>
      </c>
      <c r="E300">
        <v>2020</v>
      </c>
      <c r="F300" s="1" t="s">
        <v>217</v>
      </c>
      <c r="G300" s="1" t="s">
        <v>202</v>
      </c>
      <c r="H300" s="1" t="s">
        <v>207</v>
      </c>
      <c r="I300" s="3" t="s">
        <v>1</v>
      </c>
      <c r="J300" s="1" t="s">
        <v>1</v>
      </c>
      <c r="K300" s="1" t="s">
        <v>1</v>
      </c>
      <c r="L300" s="1" t="s">
        <v>1</v>
      </c>
      <c r="M300" s="1" t="s">
        <v>205</v>
      </c>
      <c r="N300">
        <v>0</v>
      </c>
      <c r="O300" s="10">
        <v>5000</v>
      </c>
      <c r="P300" s="1" t="s">
        <v>1</v>
      </c>
      <c r="Q300" s="1" t="s">
        <v>540</v>
      </c>
      <c r="R300" s="4">
        <v>2.46</v>
      </c>
      <c r="S300" s="3">
        <v>1</v>
      </c>
      <c r="U300" t="s">
        <v>204</v>
      </c>
    </row>
    <row r="301" spans="1:21" x14ac:dyDescent="0.3">
      <c r="A301" s="1" t="s">
        <v>3</v>
      </c>
      <c r="B301" s="1" t="s">
        <v>269</v>
      </c>
      <c r="C301" s="1" t="s">
        <v>269</v>
      </c>
      <c r="D301" s="1" t="s">
        <v>269</v>
      </c>
      <c r="E301">
        <v>2020</v>
      </c>
      <c r="F301" s="1" t="s">
        <v>217</v>
      </c>
      <c r="G301" s="1" t="s">
        <v>202</v>
      </c>
      <c r="H301" s="1" t="s">
        <v>207</v>
      </c>
      <c r="I301" s="3" t="s">
        <v>1</v>
      </c>
      <c r="J301" s="1" t="s">
        <v>1</v>
      </c>
      <c r="K301" s="1" t="s">
        <v>1</v>
      </c>
      <c r="L301" s="1" t="s">
        <v>1</v>
      </c>
      <c r="M301" s="1" t="s">
        <v>205</v>
      </c>
      <c r="N301">
        <v>5001</v>
      </c>
      <c r="O301" s="10">
        <v>20000</v>
      </c>
      <c r="P301" s="1" t="s">
        <v>1</v>
      </c>
      <c r="Q301" s="1" t="s">
        <v>540</v>
      </c>
      <c r="R301" s="4">
        <v>4.1399999999999997</v>
      </c>
      <c r="S301" s="3">
        <v>1</v>
      </c>
      <c r="U301" t="s">
        <v>204</v>
      </c>
    </row>
    <row r="302" spans="1:21" x14ac:dyDescent="0.3">
      <c r="A302" s="1" t="s">
        <v>3</v>
      </c>
      <c r="B302" s="1" t="s">
        <v>269</v>
      </c>
      <c r="C302" s="1" t="s">
        <v>269</v>
      </c>
      <c r="D302" s="1" t="s">
        <v>269</v>
      </c>
      <c r="E302">
        <v>2020</v>
      </c>
      <c r="F302" s="1" t="s">
        <v>217</v>
      </c>
      <c r="G302" s="1" t="s">
        <v>202</v>
      </c>
      <c r="H302" s="1" t="s">
        <v>207</v>
      </c>
      <c r="I302" s="3" t="s">
        <v>1</v>
      </c>
      <c r="J302" s="1" t="s">
        <v>1</v>
      </c>
      <c r="K302" s="1" t="s">
        <v>1</v>
      </c>
      <c r="L302" s="1" t="s">
        <v>1</v>
      </c>
      <c r="M302" s="1" t="s">
        <v>205</v>
      </c>
      <c r="N302">
        <v>20001</v>
      </c>
      <c r="O302" s="10">
        <v>1000000000</v>
      </c>
      <c r="P302" s="1" t="s">
        <v>1</v>
      </c>
      <c r="Q302" s="1" t="s">
        <v>540</v>
      </c>
      <c r="R302" s="4">
        <v>7.92</v>
      </c>
      <c r="S302" s="3">
        <v>1</v>
      </c>
      <c r="U302" t="s">
        <v>204</v>
      </c>
    </row>
    <row r="303" spans="1:21" x14ac:dyDescent="0.3">
      <c r="A303" s="1" t="s">
        <v>45</v>
      </c>
      <c r="B303" s="1" t="s">
        <v>271</v>
      </c>
      <c r="C303" s="1" t="s">
        <v>271</v>
      </c>
      <c r="D303" s="1" t="s">
        <v>271</v>
      </c>
      <c r="E303">
        <v>2020</v>
      </c>
      <c r="F303" s="1" t="s">
        <v>212</v>
      </c>
      <c r="G303" s="1" t="s">
        <v>202</v>
      </c>
      <c r="H303" s="1" t="s">
        <v>206</v>
      </c>
      <c r="I303" s="3" t="s">
        <v>1</v>
      </c>
      <c r="J303" s="1" t="s">
        <v>1</v>
      </c>
      <c r="K303" s="1" t="s">
        <v>1</v>
      </c>
      <c r="L303" s="1" t="s">
        <v>1</v>
      </c>
      <c r="M303" s="1" t="s">
        <v>204</v>
      </c>
      <c r="N303" s="1" t="s">
        <v>1</v>
      </c>
      <c r="O303" s="1" t="s">
        <v>1</v>
      </c>
      <c r="P303" s="1" t="s">
        <v>1</v>
      </c>
      <c r="Q303" s="1" t="s">
        <v>1</v>
      </c>
      <c r="R303" s="4">
        <v>15.16</v>
      </c>
      <c r="S303" s="3">
        <v>1</v>
      </c>
      <c r="U303" t="s">
        <v>204</v>
      </c>
    </row>
    <row r="304" spans="1:21" x14ac:dyDescent="0.3">
      <c r="A304" s="1" t="s">
        <v>45</v>
      </c>
      <c r="B304" s="1" t="s">
        <v>271</v>
      </c>
      <c r="C304" s="1" t="s">
        <v>271</v>
      </c>
      <c r="D304" s="1" t="s">
        <v>271</v>
      </c>
      <c r="E304">
        <v>2020</v>
      </c>
      <c r="F304" s="1" t="s">
        <v>212</v>
      </c>
      <c r="G304" s="1" t="s">
        <v>202</v>
      </c>
      <c r="H304" s="1" t="s">
        <v>219</v>
      </c>
      <c r="I304" s="3" t="s">
        <v>1</v>
      </c>
      <c r="J304" s="1" t="s">
        <v>1</v>
      </c>
      <c r="K304" s="1" t="s">
        <v>1</v>
      </c>
      <c r="L304" s="1" t="s">
        <v>1</v>
      </c>
      <c r="M304" s="1" t="s">
        <v>208</v>
      </c>
      <c r="N304">
        <v>0</v>
      </c>
      <c r="O304" s="10">
        <v>1000</v>
      </c>
      <c r="P304">
        <v>1000</v>
      </c>
      <c r="Q304" s="1" t="s">
        <v>209</v>
      </c>
      <c r="R304" s="4">
        <v>0</v>
      </c>
      <c r="S304" s="3">
        <v>1</v>
      </c>
      <c r="U304" t="s">
        <v>204</v>
      </c>
    </row>
    <row r="305" spans="1:21" x14ac:dyDescent="0.3">
      <c r="A305" s="1" t="s">
        <v>45</v>
      </c>
      <c r="B305" s="1" t="s">
        <v>271</v>
      </c>
      <c r="C305" s="1" t="s">
        <v>271</v>
      </c>
      <c r="D305" s="1" t="s">
        <v>271</v>
      </c>
      <c r="E305">
        <v>2020</v>
      </c>
      <c r="F305" s="1" t="s">
        <v>212</v>
      </c>
      <c r="G305" s="1" t="s">
        <v>202</v>
      </c>
      <c r="H305" s="1" t="s">
        <v>219</v>
      </c>
      <c r="I305" s="3" t="s">
        <v>1</v>
      </c>
      <c r="J305" s="1" t="s">
        <v>1</v>
      </c>
      <c r="K305" s="1" t="s">
        <v>1</v>
      </c>
      <c r="L305" s="1" t="s">
        <v>1</v>
      </c>
      <c r="M305" s="1" t="s">
        <v>208</v>
      </c>
      <c r="N305">
        <v>1001</v>
      </c>
      <c r="O305" s="10">
        <v>5000</v>
      </c>
      <c r="P305">
        <v>1000</v>
      </c>
      <c r="Q305" s="1" t="s">
        <v>209</v>
      </c>
      <c r="R305" s="4">
        <v>6.58</v>
      </c>
      <c r="S305" s="3">
        <v>1</v>
      </c>
      <c r="U305" t="s">
        <v>204</v>
      </c>
    </row>
    <row r="306" spans="1:21" x14ac:dyDescent="0.3">
      <c r="A306" s="1" t="s">
        <v>45</v>
      </c>
      <c r="B306" s="1" t="s">
        <v>271</v>
      </c>
      <c r="C306" s="1" t="s">
        <v>271</v>
      </c>
      <c r="D306" s="1" t="s">
        <v>271</v>
      </c>
      <c r="E306">
        <v>2020</v>
      </c>
      <c r="F306" s="1" t="s">
        <v>212</v>
      </c>
      <c r="G306" s="1" t="s">
        <v>202</v>
      </c>
      <c r="H306" s="1" t="s">
        <v>219</v>
      </c>
      <c r="I306" s="3" t="s">
        <v>1</v>
      </c>
      <c r="J306" s="1" t="s">
        <v>1</v>
      </c>
      <c r="K306" s="1" t="s">
        <v>1</v>
      </c>
      <c r="L306" s="1" t="s">
        <v>1</v>
      </c>
      <c r="M306" s="1" t="s">
        <v>208</v>
      </c>
      <c r="N306">
        <v>5001</v>
      </c>
      <c r="O306" s="10">
        <v>10000</v>
      </c>
      <c r="P306">
        <v>1000</v>
      </c>
      <c r="Q306" s="1" t="s">
        <v>209</v>
      </c>
      <c r="R306" s="4">
        <v>7.08</v>
      </c>
      <c r="S306" s="3">
        <v>1</v>
      </c>
      <c r="U306" t="s">
        <v>204</v>
      </c>
    </row>
    <row r="307" spans="1:21" x14ac:dyDescent="0.3">
      <c r="A307" s="1" t="s">
        <v>45</v>
      </c>
      <c r="B307" s="1" t="s">
        <v>271</v>
      </c>
      <c r="C307" s="1" t="s">
        <v>271</v>
      </c>
      <c r="D307" s="1" t="s">
        <v>271</v>
      </c>
      <c r="E307">
        <v>2020</v>
      </c>
      <c r="F307" s="1" t="s">
        <v>212</v>
      </c>
      <c r="G307" s="1" t="s">
        <v>202</v>
      </c>
      <c r="H307" s="1" t="s">
        <v>219</v>
      </c>
      <c r="I307" s="3" t="s">
        <v>1</v>
      </c>
      <c r="J307" s="1" t="s">
        <v>1</v>
      </c>
      <c r="K307" s="1" t="s">
        <v>1</v>
      </c>
      <c r="L307" s="1" t="s">
        <v>1</v>
      </c>
      <c r="M307" s="1" t="s">
        <v>208</v>
      </c>
      <c r="N307">
        <v>10001</v>
      </c>
      <c r="O307" s="10">
        <v>50000</v>
      </c>
      <c r="P307">
        <v>1000</v>
      </c>
      <c r="Q307" s="1" t="s">
        <v>209</v>
      </c>
      <c r="R307" s="4">
        <v>7.43</v>
      </c>
      <c r="S307" s="3">
        <v>1</v>
      </c>
      <c r="U307" t="s">
        <v>204</v>
      </c>
    </row>
    <row r="308" spans="1:21" x14ac:dyDescent="0.3">
      <c r="A308" s="1" t="s">
        <v>45</v>
      </c>
      <c r="B308" s="1" t="s">
        <v>271</v>
      </c>
      <c r="C308" s="1" t="s">
        <v>271</v>
      </c>
      <c r="D308" s="1" t="s">
        <v>271</v>
      </c>
      <c r="E308">
        <v>2020</v>
      </c>
      <c r="F308" s="1" t="s">
        <v>212</v>
      </c>
      <c r="G308" s="1" t="s">
        <v>202</v>
      </c>
      <c r="H308" s="1" t="s">
        <v>219</v>
      </c>
      <c r="I308" s="3" t="s">
        <v>1</v>
      </c>
      <c r="J308" s="1" t="s">
        <v>1</v>
      </c>
      <c r="K308" s="1" t="s">
        <v>1</v>
      </c>
      <c r="L308" s="1" t="s">
        <v>1</v>
      </c>
      <c r="M308" s="1" t="s">
        <v>208</v>
      </c>
      <c r="N308">
        <v>50001</v>
      </c>
      <c r="O308" s="10">
        <v>70000</v>
      </c>
      <c r="P308">
        <v>1000</v>
      </c>
      <c r="Q308" s="1" t="s">
        <v>209</v>
      </c>
      <c r="R308" s="4">
        <v>7.78</v>
      </c>
      <c r="S308" s="3">
        <v>1</v>
      </c>
      <c r="U308" t="s">
        <v>204</v>
      </c>
    </row>
    <row r="309" spans="1:21" x14ac:dyDescent="0.3">
      <c r="A309" s="1" t="s">
        <v>45</v>
      </c>
      <c r="B309" s="1" t="s">
        <v>271</v>
      </c>
      <c r="C309" s="1" t="s">
        <v>271</v>
      </c>
      <c r="D309" s="1" t="s">
        <v>271</v>
      </c>
      <c r="E309">
        <v>2020</v>
      </c>
      <c r="F309" s="1" t="s">
        <v>212</v>
      </c>
      <c r="G309" s="1" t="s">
        <v>202</v>
      </c>
      <c r="H309" s="1" t="s">
        <v>219</v>
      </c>
      <c r="I309" s="3" t="s">
        <v>1</v>
      </c>
      <c r="J309" s="1" t="s">
        <v>1</v>
      </c>
      <c r="K309" s="1" t="s">
        <v>1</v>
      </c>
      <c r="L309" s="1" t="s">
        <v>1</v>
      </c>
      <c r="M309" s="1" t="s">
        <v>208</v>
      </c>
      <c r="N309">
        <v>70001</v>
      </c>
      <c r="O309" s="10">
        <v>500000</v>
      </c>
      <c r="P309">
        <v>1000</v>
      </c>
      <c r="Q309" s="1" t="s">
        <v>209</v>
      </c>
      <c r="R309" s="4">
        <v>8.14</v>
      </c>
      <c r="S309" s="3">
        <v>1</v>
      </c>
      <c r="U309" t="s">
        <v>204</v>
      </c>
    </row>
    <row r="310" spans="1:21" x14ac:dyDescent="0.3">
      <c r="A310" s="1" t="s">
        <v>45</v>
      </c>
      <c r="B310" s="1" t="s">
        <v>271</v>
      </c>
      <c r="C310" s="1" t="s">
        <v>271</v>
      </c>
      <c r="D310" s="1" t="s">
        <v>271</v>
      </c>
      <c r="E310">
        <v>2020</v>
      </c>
      <c r="F310" s="1" t="s">
        <v>212</v>
      </c>
      <c r="G310" s="1" t="s">
        <v>202</v>
      </c>
      <c r="H310" s="1" t="s">
        <v>219</v>
      </c>
      <c r="I310" s="3" t="s">
        <v>1</v>
      </c>
      <c r="J310" s="1" t="s">
        <v>1</v>
      </c>
      <c r="K310" s="1" t="s">
        <v>1</v>
      </c>
      <c r="L310" s="1" t="s">
        <v>1</v>
      </c>
      <c r="M310" s="1" t="s">
        <v>208</v>
      </c>
      <c r="N310">
        <v>500001</v>
      </c>
      <c r="O310" s="10">
        <v>1000000000</v>
      </c>
      <c r="P310">
        <v>1000</v>
      </c>
      <c r="Q310" s="1" t="s">
        <v>209</v>
      </c>
      <c r="R310" s="4">
        <v>6.73</v>
      </c>
      <c r="S310" s="3">
        <v>1</v>
      </c>
      <c r="U310" t="s">
        <v>204</v>
      </c>
    </row>
    <row r="311" spans="1:21" x14ac:dyDescent="0.3">
      <c r="A311" s="1" t="s">
        <v>45</v>
      </c>
      <c r="B311" s="1" t="s">
        <v>271</v>
      </c>
      <c r="C311" s="1" t="s">
        <v>271</v>
      </c>
      <c r="D311" s="1" t="s">
        <v>271</v>
      </c>
      <c r="E311">
        <v>2020</v>
      </c>
      <c r="F311" s="1" t="s">
        <v>213</v>
      </c>
      <c r="G311" s="1" t="s">
        <v>202</v>
      </c>
      <c r="H311" s="1" t="s">
        <v>206</v>
      </c>
      <c r="I311" s="3" t="s">
        <v>1</v>
      </c>
      <c r="J311" s="1" t="s">
        <v>1</v>
      </c>
      <c r="K311" s="1" t="s">
        <v>1</v>
      </c>
      <c r="L311" s="1" t="s">
        <v>1</v>
      </c>
      <c r="M311" s="1" t="s">
        <v>204</v>
      </c>
      <c r="N311" s="1" t="s">
        <v>1</v>
      </c>
      <c r="O311" s="1" t="s">
        <v>1</v>
      </c>
      <c r="P311" s="1" t="s">
        <v>1</v>
      </c>
      <c r="Q311" s="1" t="s">
        <v>1</v>
      </c>
      <c r="R311" s="4">
        <v>16.39</v>
      </c>
      <c r="S311" s="3">
        <v>1</v>
      </c>
      <c r="U311" t="s">
        <v>204</v>
      </c>
    </row>
    <row r="312" spans="1:21" x14ac:dyDescent="0.3">
      <c r="A312" s="1" t="s">
        <v>45</v>
      </c>
      <c r="B312" s="1" t="s">
        <v>271</v>
      </c>
      <c r="C312" s="1" t="s">
        <v>271</v>
      </c>
      <c r="D312" s="1" t="s">
        <v>271</v>
      </c>
      <c r="E312">
        <v>2020</v>
      </c>
      <c r="F312" s="1" t="s">
        <v>213</v>
      </c>
      <c r="G312" s="1" t="s">
        <v>202</v>
      </c>
      <c r="H312" s="1" t="s">
        <v>231</v>
      </c>
      <c r="I312" s="3" t="s">
        <v>1</v>
      </c>
      <c r="J312" s="1" t="s">
        <v>1</v>
      </c>
      <c r="K312" s="1" t="s">
        <v>1</v>
      </c>
      <c r="L312" s="1" t="s">
        <v>1</v>
      </c>
      <c r="M312" s="1" t="s">
        <v>208</v>
      </c>
      <c r="N312">
        <v>0</v>
      </c>
      <c r="O312" s="10">
        <v>1000</v>
      </c>
      <c r="P312">
        <v>1000</v>
      </c>
      <c r="Q312" s="1" t="s">
        <v>209</v>
      </c>
      <c r="R312" s="4">
        <v>0</v>
      </c>
      <c r="S312" s="3">
        <v>1</v>
      </c>
      <c r="U312" t="s">
        <v>204</v>
      </c>
    </row>
    <row r="313" spans="1:21" x14ac:dyDescent="0.3">
      <c r="A313" s="1" t="s">
        <v>45</v>
      </c>
      <c r="B313" s="1" t="s">
        <v>271</v>
      </c>
      <c r="C313" s="1" t="s">
        <v>271</v>
      </c>
      <c r="D313" s="1" t="s">
        <v>271</v>
      </c>
      <c r="E313">
        <v>2020</v>
      </c>
      <c r="F313" s="1" t="s">
        <v>213</v>
      </c>
      <c r="G313" s="1" t="s">
        <v>202</v>
      </c>
      <c r="H313" s="1" t="s">
        <v>231</v>
      </c>
      <c r="I313" s="3" t="s">
        <v>1</v>
      </c>
      <c r="J313" s="1" t="s">
        <v>1</v>
      </c>
      <c r="K313" s="1" t="s">
        <v>1</v>
      </c>
      <c r="L313" s="1" t="s">
        <v>1</v>
      </c>
      <c r="M313" s="1" t="s">
        <v>208</v>
      </c>
      <c r="N313">
        <v>1001</v>
      </c>
      <c r="O313" s="10">
        <v>8000</v>
      </c>
      <c r="P313">
        <v>1000</v>
      </c>
      <c r="Q313" s="1" t="s">
        <v>209</v>
      </c>
      <c r="R313" s="4">
        <v>6.44</v>
      </c>
      <c r="S313" s="3">
        <v>1</v>
      </c>
      <c r="T313" t="s">
        <v>525</v>
      </c>
      <c r="U313" t="s">
        <v>204</v>
      </c>
    </row>
    <row r="314" spans="1:21" x14ac:dyDescent="0.3">
      <c r="A314" s="1" t="s">
        <v>45</v>
      </c>
      <c r="B314" s="1" t="s">
        <v>271</v>
      </c>
      <c r="C314" s="1" t="s">
        <v>271</v>
      </c>
      <c r="D314" s="1" t="s">
        <v>271</v>
      </c>
      <c r="E314">
        <v>2020</v>
      </c>
      <c r="F314" s="1" t="s">
        <v>213</v>
      </c>
      <c r="G314" s="1" t="s">
        <v>202</v>
      </c>
      <c r="H314" s="1" t="s">
        <v>231</v>
      </c>
      <c r="I314" s="3" t="s">
        <v>1</v>
      </c>
      <c r="J314" s="1" t="s">
        <v>1</v>
      </c>
      <c r="K314" s="1" t="s">
        <v>1</v>
      </c>
      <c r="L314" s="1" t="s">
        <v>1</v>
      </c>
      <c r="M314" s="1" t="s">
        <v>208</v>
      </c>
      <c r="N314">
        <v>8001</v>
      </c>
      <c r="O314" s="10">
        <v>1000000000</v>
      </c>
      <c r="P314">
        <v>1000</v>
      </c>
      <c r="Q314" s="1" t="s">
        <v>209</v>
      </c>
      <c r="R314" s="4">
        <v>0</v>
      </c>
      <c r="S314" s="3">
        <v>1</v>
      </c>
      <c r="T314" t="s">
        <v>525</v>
      </c>
      <c r="U314" t="s">
        <v>204</v>
      </c>
    </row>
    <row r="315" spans="1:21" x14ac:dyDescent="0.3">
      <c r="A315" s="1" t="s">
        <v>45</v>
      </c>
      <c r="B315" s="1" t="s">
        <v>271</v>
      </c>
      <c r="C315" s="1" t="s">
        <v>271</v>
      </c>
      <c r="D315" s="1" t="s">
        <v>271</v>
      </c>
      <c r="E315">
        <v>2020</v>
      </c>
      <c r="F315" s="1" t="s">
        <v>217</v>
      </c>
      <c r="G315" s="1" t="s">
        <v>202</v>
      </c>
      <c r="H315" s="1" t="s">
        <v>206</v>
      </c>
      <c r="I315" s="3" t="s">
        <v>1</v>
      </c>
      <c r="J315" s="1" t="s">
        <v>1</v>
      </c>
      <c r="K315" s="1" t="s">
        <v>1</v>
      </c>
      <c r="L315" s="1" t="s">
        <v>1</v>
      </c>
      <c r="M315" s="1" t="s">
        <v>204</v>
      </c>
      <c r="N315" t="s">
        <v>1</v>
      </c>
      <c r="O315" s="10" t="s">
        <v>1</v>
      </c>
      <c r="P315" t="s">
        <v>1</v>
      </c>
      <c r="Q315" s="1" t="s">
        <v>1</v>
      </c>
      <c r="R315" s="4">
        <v>5</v>
      </c>
      <c r="S315" s="3">
        <v>1</v>
      </c>
      <c r="U315" t="s">
        <v>204</v>
      </c>
    </row>
    <row r="316" spans="1:21" x14ac:dyDescent="0.3">
      <c r="A316" s="1" t="s">
        <v>90</v>
      </c>
      <c r="B316" s="1" t="s">
        <v>273</v>
      </c>
      <c r="C316" s="1" t="s">
        <v>273</v>
      </c>
      <c r="D316" s="1" t="s">
        <v>273</v>
      </c>
      <c r="E316">
        <v>2019</v>
      </c>
      <c r="F316" s="1" t="s">
        <v>212</v>
      </c>
      <c r="G316" s="1" t="s">
        <v>202</v>
      </c>
      <c r="H316" s="1" t="s">
        <v>206</v>
      </c>
      <c r="I316" s="3">
        <v>0.75</v>
      </c>
      <c r="J316" s="1" t="s">
        <v>203</v>
      </c>
      <c r="K316" s="1" t="s">
        <v>220</v>
      </c>
      <c r="L316" s="1" t="s">
        <v>221</v>
      </c>
      <c r="M316" s="1" t="s">
        <v>204</v>
      </c>
      <c r="N316" s="1" t="s">
        <v>1</v>
      </c>
      <c r="O316" s="1" t="s">
        <v>1</v>
      </c>
      <c r="P316" s="1" t="s">
        <v>1</v>
      </c>
      <c r="Q316" s="1" t="s">
        <v>1</v>
      </c>
      <c r="R316" s="4">
        <v>12.7</v>
      </c>
      <c r="S316" s="3">
        <v>1</v>
      </c>
      <c r="U316" t="s">
        <v>204</v>
      </c>
    </row>
    <row r="317" spans="1:21" x14ac:dyDescent="0.3">
      <c r="A317" s="1" t="s">
        <v>90</v>
      </c>
      <c r="B317" s="1" t="s">
        <v>273</v>
      </c>
      <c r="C317" s="1" t="s">
        <v>273</v>
      </c>
      <c r="D317" s="1" t="s">
        <v>273</v>
      </c>
      <c r="E317">
        <v>2019</v>
      </c>
      <c r="F317" s="1" t="s">
        <v>212</v>
      </c>
      <c r="G317" s="1" t="s">
        <v>202</v>
      </c>
      <c r="H317" s="1" t="s">
        <v>219</v>
      </c>
      <c r="I317" s="3" t="s">
        <v>1</v>
      </c>
      <c r="J317" s="1" t="s">
        <v>1</v>
      </c>
      <c r="K317" s="1" t="s">
        <v>220</v>
      </c>
      <c r="L317" s="1" t="s">
        <v>221</v>
      </c>
      <c r="M317" s="1" t="s">
        <v>208</v>
      </c>
      <c r="N317">
        <v>0</v>
      </c>
      <c r="O317" s="10">
        <v>2000</v>
      </c>
      <c r="P317">
        <v>1000</v>
      </c>
      <c r="Q317" s="1" t="s">
        <v>209</v>
      </c>
      <c r="R317" s="4">
        <v>0</v>
      </c>
      <c r="S317" s="3">
        <v>1</v>
      </c>
      <c r="U317" t="s">
        <v>204</v>
      </c>
    </row>
    <row r="318" spans="1:21" x14ac:dyDescent="0.3">
      <c r="A318" s="1" t="s">
        <v>90</v>
      </c>
      <c r="B318" s="1" t="s">
        <v>273</v>
      </c>
      <c r="C318" s="1" t="s">
        <v>273</v>
      </c>
      <c r="D318" s="1" t="s">
        <v>273</v>
      </c>
      <c r="E318">
        <v>2019</v>
      </c>
      <c r="F318" s="1" t="s">
        <v>212</v>
      </c>
      <c r="G318" s="1" t="s">
        <v>202</v>
      </c>
      <c r="H318" s="1" t="s">
        <v>219</v>
      </c>
      <c r="I318" s="3" t="s">
        <v>1</v>
      </c>
      <c r="J318" s="1" t="s">
        <v>1</v>
      </c>
      <c r="K318" s="1" t="s">
        <v>220</v>
      </c>
      <c r="L318" s="1" t="s">
        <v>221</v>
      </c>
      <c r="M318" s="1" t="s">
        <v>208</v>
      </c>
      <c r="N318">
        <v>2001</v>
      </c>
      <c r="O318" s="10">
        <v>25000</v>
      </c>
      <c r="P318">
        <v>1000</v>
      </c>
      <c r="Q318" s="1" t="s">
        <v>209</v>
      </c>
      <c r="R318" s="4">
        <v>3.17</v>
      </c>
      <c r="S318" s="3">
        <v>1</v>
      </c>
      <c r="U318" t="s">
        <v>204</v>
      </c>
    </row>
    <row r="319" spans="1:21" x14ac:dyDescent="0.3">
      <c r="A319" s="1" t="s">
        <v>90</v>
      </c>
      <c r="B319" s="1" t="s">
        <v>273</v>
      </c>
      <c r="C319" s="1" t="s">
        <v>273</v>
      </c>
      <c r="D319" s="1" t="s">
        <v>273</v>
      </c>
      <c r="E319">
        <v>2019</v>
      </c>
      <c r="F319" s="1" t="s">
        <v>212</v>
      </c>
      <c r="G319" s="1" t="s">
        <v>202</v>
      </c>
      <c r="H319" s="1" t="s">
        <v>219</v>
      </c>
      <c r="I319" s="3" t="s">
        <v>1</v>
      </c>
      <c r="J319" s="1" t="s">
        <v>1</v>
      </c>
      <c r="K319" s="1" t="s">
        <v>220</v>
      </c>
      <c r="L319" s="1" t="s">
        <v>221</v>
      </c>
      <c r="M319" s="1" t="s">
        <v>208</v>
      </c>
      <c r="N319">
        <v>25001</v>
      </c>
      <c r="O319" s="10">
        <v>1000000000</v>
      </c>
      <c r="P319">
        <v>1000</v>
      </c>
      <c r="Q319" s="1" t="s">
        <v>209</v>
      </c>
      <c r="R319" s="4">
        <v>3.78</v>
      </c>
      <c r="S319" s="3">
        <v>1</v>
      </c>
      <c r="U319" t="s">
        <v>204</v>
      </c>
    </row>
    <row r="320" spans="1:21" x14ac:dyDescent="0.3">
      <c r="A320" s="1" t="s">
        <v>90</v>
      </c>
      <c r="B320" s="1" t="s">
        <v>273</v>
      </c>
      <c r="C320" s="1" t="s">
        <v>273</v>
      </c>
      <c r="D320" s="1" t="s">
        <v>273</v>
      </c>
      <c r="E320">
        <v>2019</v>
      </c>
      <c r="F320" s="1" t="s">
        <v>212</v>
      </c>
      <c r="G320" s="1" t="s">
        <v>202</v>
      </c>
      <c r="H320" s="1" t="s">
        <v>206</v>
      </c>
      <c r="I320" s="3">
        <v>0.75</v>
      </c>
      <c r="J320" s="1" t="s">
        <v>203</v>
      </c>
      <c r="K320" s="1" t="s">
        <v>220</v>
      </c>
      <c r="L320" s="1" t="s">
        <v>225</v>
      </c>
      <c r="M320" s="1" t="s">
        <v>204</v>
      </c>
      <c r="N320" s="1" t="s">
        <v>1</v>
      </c>
      <c r="O320" s="1" t="s">
        <v>1</v>
      </c>
      <c r="P320" s="1" t="s">
        <v>1</v>
      </c>
      <c r="Q320" s="1" t="s">
        <v>1</v>
      </c>
      <c r="R320" s="4">
        <f>2*12.7</f>
        <v>25.4</v>
      </c>
      <c r="S320" s="3">
        <v>1</v>
      </c>
      <c r="U320" t="s">
        <v>204</v>
      </c>
    </row>
    <row r="321" spans="1:21" x14ac:dyDescent="0.3">
      <c r="A321" s="1" t="s">
        <v>90</v>
      </c>
      <c r="B321" s="1" t="s">
        <v>273</v>
      </c>
      <c r="C321" s="1" t="s">
        <v>273</v>
      </c>
      <c r="D321" s="1" t="s">
        <v>273</v>
      </c>
      <c r="E321">
        <v>2019</v>
      </c>
      <c r="F321" s="1" t="s">
        <v>212</v>
      </c>
      <c r="G321" s="1" t="s">
        <v>202</v>
      </c>
      <c r="H321" s="1" t="s">
        <v>219</v>
      </c>
      <c r="I321" s="3" t="s">
        <v>1</v>
      </c>
      <c r="J321" s="1" t="s">
        <v>1</v>
      </c>
      <c r="K321" s="1" t="s">
        <v>220</v>
      </c>
      <c r="L321" s="1" t="s">
        <v>225</v>
      </c>
      <c r="M321" s="1" t="s">
        <v>208</v>
      </c>
      <c r="N321">
        <v>0</v>
      </c>
      <c r="O321" s="10">
        <v>2000</v>
      </c>
      <c r="P321">
        <v>1000</v>
      </c>
      <c r="Q321" s="1" t="s">
        <v>209</v>
      </c>
      <c r="R321" s="4">
        <v>0</v>
      </c>
      <c r="S321" s="3">
        <v>1</v>
      </c>
      <c r="U321" t="s">
        <v>204</v>
      </c>
    </row>
    <row r="322" spans="1:21" x14ac:dyDescent="0.3">
      <c r="A322" s="1" t="s">
        <v>90</v>
      </c>
      <c r="B322" s="1" t="s">
        <v>273</v>
      </c>
      <c r="C322" s="1" t="s">
        <v>273</v>
      </c>
      <c r="D322" s="1" t="s">
        <v>273</v>
      </c>
      <c r="E322">
        <v>2019</v>
      </c>
      <c r="F322" s="1" t="s">
        <v>212</v>
      </c>
      <c r="G322" s="1" t="s">
        <v>202</v>
      </c>
      <c r="H322" s="1" t="s">
        <v>219</v>
      </c>
      <c r="I322" s="3" t="s">
        <v>1</v>
      </c>
      <c r="J322" s="1" t="s">
        <v>1</v>
      </c>
      <c r="K322" s="1" t="s">
        <v>220</v>
      </c>
      <c r="L322" s="1" t="s">
        <v>225</v>
      </c>
      <c r="M322" s="1" t="s">
        <v>208</v>
      </c>
      <c r="N322">
        <v>2001</v>
      </c>
      <c r="O322" s="10">
        <v>25000</v>
      </c>
      <c r="P322">
        <v>1000</v>
      </c>
      <c r="Q322" s="1" t="s">
        <v>209</v>
      </c>
      <c r="R322" s="4">
        <f>2*3.17</f>
        <v>6.34</v>
      </c>
      <c r="S322" s="3">
        <v>1</v>
      </c>
      <c r="U322" t="s">
        <v>204</v>
      </c>
    </row>
    <row r="323" spans="1:21" x14ac:dyDescent="0.3">
      <c r="A323" s="1" t="s">
        <v>90</v>
      </c>
      <c r="B323" s="1" t="s">
        <v>273</v>
      </c>
      <c r="C323" s="1" t="s">
        <v>273</v>
      </c>
      <c r="D323" s="1" t="s">
        <v>273</v>
      </c>
      <c r="E323">
        <v>2019</v>
      </c>
      <c r="F323" s="1" t="s">
        <v>212</v>
      </c>
      <c r="G323" s="1" t="s">
        <v>202</v>
      </c>
      <c r="H323" s="1" t="s">
        <v>219</v>
      </c>
      <c r="I323" s="3" t="s">
        <v>1</v>
      </c>
      <c r="J323" s="1" t="s">
        <v>1</v>
      </c>
      <c r="K323" s="1" t="s">
        <v>220</v>
      </c>
      <c r="L323" s="1" t="s">
        <v>225</v>
      </c>
      <c r="M323" s="1" t="s">
        <v>208</v>
      </c>
      <c r="N323">
        <v>25001</v>
      </c>
      <c r="O323" s="10">
        <v>1000000000</v>
      </c>
      <c r="P323">
        <v>1000</v>
      </c>
      <c r="Q323" s="1" t="s">
        <v>209</v>
      </c>
      <c r="R323" s="4">
        <f>2*3.78</f>
        <v>7.56</v>
      </c>
      <c r="S323" s="3">
        <v>1</v>
      </c>
      <c r="U323" t="s">
        <v>204</v>
      </c>
    </row>
    <row r="324" spans="1:21" x14ac:dyDescent="0.3">
      <c r="A324" s="1" t="s">
        <v>90</v>
      </c>
      <c r="B324" s="1" t="s">
        <v>273</v>
      </c>
      <c r="C324" s="1" t="s">
        <v>273</v>
      </c>
      <c r="D324" s="1" t="s">
        <v>273</v>
      </c>
      <c r="E324">
        <v>2019</v>
      </c>
      <c r="F324" s="1" t="s">
        <v>213</v>
      </c>
      <c r="G324" s="1" t="s">
        <v>202</v>
      </c>
      <c r="H324" s="1" t="s">
        <v>206</v>
      </c>
      <c r="I324" s="3" t="s">
        <v>1</v>
      </c>
      <c r="J324" s="1" t="s">
        <v>1</v>
      </c>
      <c r="K324" s="1" t="s">
        <v>220</v>
      </c>
      <c r="L324" s="1" t="s">
        <v>221</v>
      </c>
      <c r="M324" s="1" t="s">
        <v>204</v>
      </c>
      <c r="N324" s="1" t="s">
        <v>1</v>
      </c>
      <c r="O324" s="1" t="s">
        <v>1</v>
      </c>
      <c r="P324" s="1" t="s">
        <v>1</v>
      </c>
      <c r="Q324" s="1" t="s">
        <v>1</v>
      </c>
      <c r="R324" s="4">
        <v>19.260000000000002</v>
      </c>
      <c r="S324" s="3">
        <v>1</v>
      </c>
      <c r="U324" t="s">
        <v>204</v>
      </c>
    </row>
    <row r="325" spans="1:21" x14ac:dyDescent="0.3">
      <c r="A325" s="1" t="s">
        <v>90</v>
      </c>
      <c r="B325" s="1" t="s">
        <v>273</v>
      </c>
      <c r="C325" s="1" t="s">
        <v>273</v>
      </c>
      <c r="D325" s="1" t="s">
        <v>273</v>
      </c>
      <c r="E325">
        <v>2019</v>
      </c>
      <c r="F325" s="1" t="s">
        <v>213</v>
      </c>
      <c r="G325" s="1" t="s">
        <v>202</v>
      </c>
      <c r="H325" s="1" t="s">
        <v>231</v>
      </c>
      <c r="I325" s="3" t="s">
        <v>1</v>
      </c>
      <c r="J325" s="1" t="s">
        <v>1</v>
      </c>
      <c r="K325" s="1" t="s">
        <v>220</v>
      </c>
      <c r="L325" s="1" t="s">
        <v>221</v>
      </c>
      <c r="M325" s="1" t="s">
        <v>208</v>
      </c>
      <c r="N325">
        <v>0</v>
      </c>
      <c r="O325" s="10">
        <v>3000</v>
      </c>
      <c r="P325">
        <v>1000</v>
      </c>
      <c r="Q325" s="1" t="s">
        <v>209</v>
      </c>
      <c r="R325" s="4">
        <v>0</v>
      </c>
      <c r="S325" s="3">
        <v>1</v>
      </c>
      <c r="U325" t="s">
        <v>204</v>
      </c>
    </row>
    <row r="326" spans="1:21" x14ac:dyDescent="0.3">
      <c r="A326" s="1" t="s">
        <v>90</v>
      </c>
      <c r="B326" s="1" t="s">
        <v>273</v>
      </c>
      <c r="C326" s="1" t="s">
        <v>273</v>
      </c>
      <c r="D326" s="1" t="s">
        <v>273</v>
      </c>
      <c r="E326">
        <v>2019</v>
      </c>
      <c r="F326" s="1" t="s">
        <v>213</v>
      </c>
      <c r="G326" s="1" t="s">
        <v>202</v>
      </c>
      <c r="H326" s="1" t="s">
        <v>231</v>
      </c>
      <c r="I326" s="3" t="s">
        <v>1</v>
      </c>
      <c r="J326" s="1" t="s">
        <v>1</v>
      </c>
      <c r="K326" s="1" t="s">
        <v>220</v>
      </c>
      <c r="L326" s="1" t="s">
        <v>221</v>
      </c>
      <c r="M326" s="1" t="s">
        <v>208</v>
      </c>
      <c r="N326">
        <v>3001</v>
      </c>
      <c r="O326" s="10">
        <v>1000000000</v>
      </c>
      <c r="P326">
        <v>1000</v>
      </c>
      <c r="Q326" s="1" t="s">
        <v>209</v>
      </c>
      <c r="R326" s="4">
        <v>3.8</v>
      </c>
      <c r="S326" s="3">
        <v>1</v>
      </c>
      <c r="U326" t="s">
        <v>204</v>
      </c>
    </row>
    <row r="327" spans="1:21" x14ac:dyDescent="0.3">
      <c r="A327" s="1" t="s">
        <v>90</v>
      </c>
      <c r="B327" s="1" t="s">
        <v>273</v>
      </c>
      <c r="C327" s="1" t="s">
        <v>273</v>
      </c>
      <c r="D327" s="1" t="s">
        <v>273</v>
      </c>
      <c r="E327">
        <v>2019</v>
      </c>
      <c r="F327" s="1" t="s">
        <v>213</v>
      </c>
      <c r="G327" s="1" t="s">
        <v>202</v>
      </c>
      <c r="H327" s="1" t="s">
        <v>206</v>
      </c>
      <c r="I327" s="3" t="s">
        <v>1</v>
      </c>
      <c r="J327" s="1" t="s">
        <v>1</v>
      </c>
      <c r="K327" s="1" t="s">
        <v>220</v>
      </c>
      <c r="L327" s="1" t="s">
        <v>225</v>
      </c>
      <c r="M327" s="1" t="s">
        <v>204</v>
      </c>
      <c r="N327" s="1" t="s">
        <v>1</v>
      </c>
      <c r="O327" s="1" t="s">
        <v>1</v>
      </c>
      <c r="P327" s="1" t="s">
        <v>1</v>
      </c>
      <c r="Q327" s="1" t="s">
        <v>1</v>
      </c>
      <c r="R327" s="4">
        <f>19.26*2</f>
        <v>38.520000000000003</v>
      </c>
      <c r="S327" s="3">
        <v>1</v>
      </c>
      <c r="U327" t="s">
        <v>204</v>
      </c>
    </row>
    <row r="328" spans="1:21" x14ac:dyDescent="0.3">
      <c r="A328" s="1" t="s">
        <v>90</v>
      </c>
      <c r="B328" s="1" t="s">
        <v>273</v>
      </c>
      <c r="C328" s="1" t="s">
        <v>273</v>
      </c>
      <c r="D328" s="1" t="s">
        <v>273</v>
      </c>
      <c r="E328">
        <v>2019</v>
      </c>
      <c r="F328" s="1" t="s">
        <v>213</v>
      </c>
      <c r="G328" s="1" t="s">
        <v>202</v>
      </c>
      <c r="H328" s="1" t="s">
        <v>231</v>
      </c>
      <c r="I328" s="3" t="s">
        <v>1</v>
      </c>
      <c r="J328" s="1" t="s">
        <v>1</v>
      </c>
      <c r="K328" s="1" t="s">
        <v>220</v>
      </c>
      <c r="L328" s="1" t="s">
        <v>225</v>
      </c>
      <c r="M328" s="1" t="s">
        <v>208</v>
      </c>
      <c r="N328">
        <v>0</v>
      </c>
      <c r="O328" s="10">
        <v>3000</v>
      </c>
      <c r="P328">
        <v>1000</v>
      </c>
      <c r="Q328" s="1" t="s">
        <v>209</v>
      </c>
      <c r="R328" s="4">
        <v>0</v>
      </c>
      <c r="S328" s="3">
        <v>1</v>
      </c>
      <c r="U328" t="s">
        <v>204</v>
      </c>
    </row>
    <row r="329" spans="1:21" x14ac:dyDescent="0.3">
      <c r="A329" s="1" t="s">
        <v>90</v>
      </c>
      <c r="B329" s="1" t="s">
        <v>273</v>
      </c>
      <c r="C329" s="1" t="s">
        <v>273</v>
      </c>
      <c r="D329" s="1" t="s">
        <v>273</v>
      </c>
      <c r="E329">
        <v>2019</v>
      </c>
      <c r="F329" s="1" t="s">
        <v>213</v>
      </c>
      <c r="G329" s="1" t="s">
        <v>202</v>
      </c>
      <c r="H329" s="1" t="s">
        <v>231</v>
      </c>
      <c r="I329" s="3" t="s">
        <v>1</v>
      </c>
      <c r="J329" s="1" t="s">
        <v>1</v>
      </c>
      <c r="K329" s="1" t="s">
        <v>220</v>
      </c>
      <c r="L329" s="1" t="s">
        <v>225</v>
      </c>
      <c r="M329" s="1" t="s">
        <v>208</v>
      </c>
      <c r="N329">
        <v>3001</v>
      </c>
      <c r="O329" s="10">
        <v>1000000000</v>
      </c>
      <c r="P329">
        <v>1000</v>
      </c>
      <c r="Q329" s="1" t="s">
        <v>209</v>
      </c>
      <c r="R329" s="4">
        <f>3.8*2</f>
        <v>7.6</v>
      </c>
      <c r="S329" s="3">
        <v>1</v>
      </c>
      <c r="U329" t="s">
        <v>204</v>
      </c>
    </row>
    <row r="330" spans="1:21" x14ac:dyDescent="0.3">
      <c r="A330" s="1" t="s">
        <v>90</v>
      </c>
      <c r="B330" s="1" t="s">
        <v>273</v>
      </c>
      <c r="C330" s="1" t="s">
        <v>273</v>
      </c>
      <c r="D330" s="1" t="s">
        <v>273</v>
      </c>
      <c r="E330">
        <v>2019</v>
      </c>
      <c r="F330" s="1" t="s">
        <v>217</v>
      </c>
      <c r="G330" s="1" t="s">
        <v>202</v>
      </c>
      <c r="H330" s="1" t="s">
        <v>219</v>
      </c>
      <c r="I330" s="3" t="s">
        <v>1</v>
      </c>
      <c r="J330" s="1" t="s">
        <v>1</v>
      </c>
      <c r="K330" s="1" t="s">
        <v>220</v>
      </c>
      <c r="L330" s="1" t="s">
        <v>221</v>
      </c>
      <c r="M330" s="1" t="s">
        <v>208</v>
      </c>
      <c r="N330">
        <v>0</v>
      </c>
      <c r="O330" s="10">
        <v>1000000000</v>
      </c>
      <c r="P330">
        <v>3027</v>
      </c>
      <c r="Q330" s="1" t="s">
        <v>540</v>
      </c>
      <c r="R330" s="4">
        <v>5.4</v>
      </c>
      <c r="S330" s="3">
        <v>1</v>
      </c>
      <c r="U330" t="s">
        <v>204</v>
      </c>
    </row>
    <row r="331" spans="1:21" x14ac:dyDescent="0.3">
      <c r="A331" s="1" t="s">
        <v>62</v>
      </c>
      <c r="B331" s="1" t="s">
        <v>275</v>
      </c>
      <c r="C331" s="1" t="s">
        <v>267</v>
      </c>
      <c r="D331" s="1" t="s">
        <v>275</v>
      </c>
      <c r="E331">
        <v>2020</v>
      </c>
      <c r="F331" s="1" t="s">
        <v>212</v>
      </c>
      <c r="G331" s="1" t="s">
        <v>202</v>
      </c>
      <c r="H331" s="1" t="s">
        <v>206</v>
      </c>
      <c r="I331" s="3" t="s">
        <v>1</v>
      </c>
      <c r="J331" s="1" t="s">
        <v>1</v>
      </c>
      <c r="K331" s="1" t="s">
        <v>1</v>
      </c>
      <c r="L331" s="1" t="s">
        <v>1</v>
      </c>
      <c r="M331" s="1" t="s">
        <v>204</v>
      </c>
      <c r="N331" s="1" t="s">
        <v>1</v>
      </c>
      <c r="O331" s="1" t="s">
        <v>1</v>
      </c>
      <c r="P331" s="1" t="s">
        <v>1</v>
      </c>
      <c r="Q331" s="1" t="s">
        <v>1</v>
      </c>
      <c r="R331" s="4">
        <v>16.88</v>
      </c>
      <c r="S331" s="3">
        <v>1</v>
      </c>
      <c r="U331" t="s">
        <v>204</v>
      </c>
    </row>
    <row r="332" spans="1:21" x14ac:dyDescent="0.3">
      <c r="A332" s="1" t="s">
        <v>62</v>
      </c>
      <c r="B332" s="1" t="s">
        <v>275</v>
      </c>
      <c r="C332" s="1" t="s">
        <v>267</v>
      </c>
      <c r="D332" s="1" t="s">
        <v>275</v>
      </c>
      <c r="E332">
        <v>2020</v>
      </c>
      <c r="F332" s="1" t="s">
        <v>212</v>
      </c>
      <c r="G332" s="1" t="s">
        <v>202</v>
      </c>
      <c r="H332" s="1" t="s">
        <v>219</v>
      </c>
      <c r="I332" s="3" t="s">
        <v>1</v>
      </c>
      <c r="J332" s="1" t="s">
        <v>1</v>
      </c>
      <c r="K332" s="1" t="s">
        <v>1</v>
      </c>
      <c r="L332" s="1" t="s">
        <v>1</v>
      </c>
      <c r="M332" s="1" t="s">
        <v>208</v>
      </c>
      <c r="N332">
        <v>0</v>
      </c>
      <c r="O332" s="10">
        <v>1500</v>
      </c>
      <c r="P332">
        <v>1000</v>
      </c>
      <c r="Q332" s="1" t="s">
        <v>209</v>
      </c>
      <c r="R332" s="4">
        <v>0</v>
      </c>
      <c r="S332" s="3">
        <v>1</v>
      </c>
      <c r="U332" t="s">
        <v>204</v>
      </c>
    </row>
    <row r="333" spans="1:21" x14ac:dyDescent="0.3">
      <c r="A333" s="1" t="s">
        <v>62</v>
      </c>
      <c r="B333" s="1" t="s">
        <v>275</v>
      </c>
      <c r="C333" s="1" t="s">
        <v>267</v>
      </c>
      <c r="D333" s="1" t="s">
        <v>275</v>
      </c>
      <c r="E333">
        <v>2020</v>
      </c>
      <c r="F333" s="1" t="s">
        <v>212</v>
      </c>
      <c r="G333" s="1" t="s">
        <v>202</v>
      </c>
      <c r="H333" s="1" t="s">
        <v>219</v>
      </c>
      <c r="I333" s="3" t="s">
        <v>1</v>
      </c>
      <c r="J333" s="1" t="s">
        <v>1</v>
      </c>
      <c r="K333" s="1" t="s">
        <v>1</v>
      </c>
      <c r="L333" s="1" t="s">
        <v>1</v>
      </c>
      <c r="M333" s="1" t="s">
        <v>208</v>
      </c>
      <c r="N333">
        <v>1501</v>
      </c>
      <c r="O333" s="10">
        <v>15000</v>
      </c>
      <c r="P333">
        <v>1000</v>
      </c>
      <c r="Q333" s="1" t="s">
        <v>209</v>
      </c>
      <c r="R333" s="4">
        <v>1.48</v>
      </c>
      <c r="S333" s="3">
        <v>1</v>
      </c>
      <c r="U333" t="s">
        <v>204</v>
      </c>
    </row>
    <row r="334" spans="1:21" x14ac:dyDescent="0.3">
      <c r="A334" s="1" t="s">
        <v>62</v>
      </c>
      <c r="B334" s="1" t="s">
        <v>275</v>
      </c>
      <c r="C334" s="1" t="s">
        <v>267</v>
      </c>
      <c r="D334" s="1" t="s">
        <v>275</v>
      </c>
      <c r="E334">
        <v>2020</v>
      </c>
      <c r="F334" s="1" t="s">
        <v>212</v>
      </c>
      <c r="G334" s="1" t="s">
        <v>202</v>
      </c>
      <c r="H334" s="1" t="s">
        <v>219</v>
      </c>
      <c r="I334" s="3" t="s">
        <v>1</v>
      </c>
      <c r="J334" s="1" t="s">
        <v>1</v>
      </c>
      <c r="K334" s="1" t="s">
        <v>1</v>
      </c>
      <c r="L334" s="1" t="s">
        <v>1</v>
      </c>
      <c r="M334" s="1" t="s">
        <v>208</v>
      </c>
      <c r="N334">
        <v>15001</v>
      </c>
      <c r="O334" s="10">
        <v>1000000000</v>
      </c>
      <c r="P334">
        <v>1000</v>
      </c>
      <c r="Q334" s="1" t="s">
        <v>209</v>
      </c>
      <c r="R334" s="4">
        <v>1.65</v>
      </c>
      <c r="S334" s="3">
        <v>1</v>
      </c>
      <c r="U334" t="s">
        <v>204</v>
      </c>
    </row>
    <row r="335" spans="1:21" x14ac:dyDescent="0.3">
      <c r="A335" s="1" t="s">
        <v>62</v>
      </c>
      <c r="B335" s="1" t="s">
        <v>275</v>
      </c>
      <c r="C335" s="1" t="s">
        <v>267</v>
      </c>
      <c r="D335" s="1" t="s">
        <v>275</v>
      </c>
      <c r="E335">
        <v>2010</v>
      </c>
      <c r="F335" s="1" t="s">
        <v>213</v>
      </c>
      <c r="G335" s="1" t="s">
        <v>202</v>
      </c>
      <c r="H335" s="1" t="s">
        <v>206</v>
      </c>
      <c r="I335" s="3" t="s">
        <v>1</v>
      </c>
      <c r="J335" s="1" t="s">
        <v>1</v>
      </c>
      <c r="K335" s="1" t="s">
        <v>183</v>
      </c>
      <c r="L335" s="1" t="s">
        <v>527</v>
      </c>
      <c r="M335" s="1" t="s">
        <v>204</v>
      </c>
      <c r="N335" s="1" t="s">
        <v>1</v>
      </c>
      <c r="O335" s="1" t="s">
        <v>1</v>
      </c>
      <c r="P335" s="1" t="s">
        <v>1</v>
      </c>
      <c r="Q335" s="1" t="s">
        <v>1</v>
      </c>
      <c r="R335" s="4">
        <v>11</v>
      </c>
      <c r="S335" s="3">
        <v>1</v>
      </c>
      <c r="U335" t="s">
        <v>204</v>
      </c>
    </row>
    <row r="336" spans="1:21" x14ac:dyDescent="0.3">
      <c r="A336" s="1" t="s">
        <v>62</v>
      </c>
      <c r="B336" s="1" t="s">
        <v>275</v>
      </c>
      <c r="C336" s="1" t="s">
        <v>267</v>
      </c>
      <c r="D336" s="1" t="s">
        <v>275</v>
      </c>
      <c r="E336">
        <v>2010</v>
      </c>
      <c r="F336" s="1" t="s">
        <v>213</v>
      </c>
      <c r="G336" s="1" t="s">
        <v>202</v>
      </c>
      <c r="H336" s="1" t="s">
        <v>219</v>
      </c>
      <c r="I336" s="3" t="s">
        <v>1</v>
      </c>
      <c r="J336" s="1" t="s">
        <v>1</v>
      </c>
      <c r="K336" s="1" t="s">
        <v>183</v>
      </c>
      <c r="L336" s="1" t="s">
        <v>527</v>
      </c>
      <c r="M336" s="1" t="s">
        <v>208</v>
      </c>
      <c r="N336">
        <v>0</v>
      </c>
      <c r="O336" s="10">
        <v>1000000000</v>
      </c>
      <c r="P336">
        <v>1000</v>
      </c>
      <c r="Q336" s="1" t="s">
        <v>209</v>
      </c>
      <c r="R336" s="4">
        <v>1.52</v>
      </c>
      <c r="S336" s="3">
        <v>1</v>
      </c>
      <c r="U336" t="s">
        <v>204</v>
      </c>
    </row>
    <row r="337" spans="1:21" x14ac:dyDescent="0.3">
      <c r="A337" s="1" t="s">
        <v>62</v>
      </c>
      <c r="B337" s="1" t="s">
        <v>275</v>
      </c>
      <c r="C337" s="1" t="s">
        <v>267</v>
      </c>
      <c r="D337" s="1" t="s">
        <v>275</v>
      </c>
      <c r="E337">
        <v>2010</v>
      </c>
      <c r="F337" s="1" t="s">
        <v>213</v>
      </c>
      <c r="G337" s="1" t="s">
        <v>202</v>
      </c>
      <c r="H337" s="1" t="s">
        <v>206</v>
      </c>
      <c r="I337" s="3" t="s">
        <v>1</v>
      </c>
      <c r="J337" s="1" t="s">
        <v>1</v>
      </c>
      <c r="K337" s="1" t="s">
        <v>183</v>
      </c>
      <c r="L337" s="1" t="s">
        <v>528</v>
      </c>
      <c r="M337" s="1" t="s">
        <v>204</v>
      </c>
      <c r="N337" s="1" t="s">
        <v>1</v>
      </c>
      <c r="O337" s="1" t="s">
        <v>1</v>
      </c>
      <c r="P337" s="1" t="s">
        <v>1</v>
      </c>
      <c r="Q337" s="1" t="s">
        <v>1</v>
      </c>
      <c r="R337" s="4">
        <v>12</v>
      </c>
      <c r="S337" s="3">
        <v>1</v>
      </c>
      <c r="U337" t="s">
        <v>204</v>
      </c>
    </row>
    <row r="338" spans="1:21" x14ac:dyDescent="0.3">
      <c r="A338" s="1" t="s">
        <v>62</v>
      </c>
      <c r="B338" s="1" t="s">
        <v>275</v>
      </c>
      <c r="C338" s="1" t="s">
        <v>267</v>
      </c>
      <c r="D338" s="1" t="s">
        <v>275</v>
      </c>
      <c r="E338">
        <v>2010</v>
      </c>
      <c r="F338" s="1" t="s">
        <v>213</v>
      </c>
      <c r="G338" s="1" t="s">
        <v>202</v>
      </c>
      <c r="H338" s="1" t="s">
        <v>219</v>
      </c>
      <c r="I338" s="3" t="s">
        <v>1</v>
      </c>
      <c r="J338" s="1" t="s">
        <v>1</v>
      </c>
      <c r="K338" s="1" t="s">
        <v>183</v>
      </c>
      <c r="L338" s="1" t="s">
        <v>528</v>
      </c>
      <c r="M338" s="1" t="s">
        <v>208</v>
      </c>
      <c r="N338">
        <v>0</v>
      </c>
      <c r="O338" s="10">
        <v>1000000000</v>
      </c>
      <c r="P338">
        <v>1000</v>
      </c>
      <c r="Q338" s="1" t="s">
        <v>209</v>
      </c>
      <c r="R338" s="4">
        <v>1</v>
      </c>
      <c r="S338" s="3">
        <v>1</v>
      </c>
      <c r="U338" t="s">
        <v>204</v>
      </c>
    </row>
    <row r="339" spans="1:21" x14ac:dyDescent="0.3">
      <c r="A339" s="1" t="s">
        <v>164</v>
      </c>
      <c r="B339" s="1" t="s">
        <v>277</v>
      </c>
      <c r="C339" s="1" t="s">
        <v>277</v>
      </c>
      <c r="D339" s="1" t="s">
        <v>277</v>
      </c>
      <c r="E339">
        <v>2020</v>
      </c>
      <c r="F339" s="1" t="s">
        <v>212</v>
      </c>
      <c r="G339" s="1" t="s">
        <v>202</v>
      </c>
      <c r="H339" s="1" t="s">
        <v>206</v>
      </c>
      <c r="I339" s="3" t="s">
        <v>1</v>
      </c>
      <c r="J339" s="1" t="s">
        <v>1</v>
      </c>
      <c r="K339" s="1" t="s">
        <v>1</v>
      </c>
      <c r="L339" s="1" t="s">
        <v>1</v>
      </c>
      <c r="M339" s="1" t="s">
        <v>204</v>
      </c>
      <c r="N339" s="1" t="s">
        <v>1</v>
      </c>
      <c r="O339" s="1" t="s">
        <v>1</v>
      </c>
      <c r="P339" s="1" t="s">
        <v>1</v>
      </c>
      <c r="Q339" s="1" t="s">
        <v>1</v>
      </c>
      <c r="R339" s="4">
        <v>21.61</v>
      </c>
      <c r="S339" s="3">
        <v>1</v>
      </c>
      <c r="U339" t="s">
        <v>204</v>
      </c>
    </row>
    <row r="340" spans="1:21" x14ac:dyDescent="0.3">
      <c r="A340" s="1" t="s">
        <v>164</v>
      </c>
      <c r="B340" s="1" t="s">
        <v>277</v>
      </c>
      <c r="C340" s="1" t="s">
        <v>277</v>
      </c>
      <c r="D340" s="1" t="s">
        <v>277</v>
      </c>
      <c r="E340">
        <v>2020</v>
      </c>
      <c r="F340" s="1" t="s">
        <v>212</v>
      </c>
      <c r="G340" s="1" t="s">
        <v>202</v>
      </c>
      <c r="H340" s="1" t="s">
        <v>219</v>
      </c>
      <c r="I340" s="3" t="s">
        <v>1</v>
      </c>
      <c r="J340" s="1" t="s">
        <v>1</v>
      </c>
      <c r="K340" s="1" t="s">
        <v>1</v>
      </c>
      <c r="L340" s="1" t="s">
        <v>1</v>
      </c>
      <c r="M340" s="1" t="s">
        <v>208</v>
      </c>
      <c r="N340">
        <v>0</v>
      </c>
      <c r="O340" s="10">
        <v>2000</v>
      </c>
      <c r="P340">
        <v>1000</v>
      </c>
      <c r="Q340" s="1" t="s">
        <v>209</v>
      </c>
      <c r="R340" s="4">
        <v>0</v>
      </c>
      <c r="S340" s="3">
        <v>1</v>
      </c>
      <c r="U340" t="s">
        <v>204</v>
      </c>
    </row>
    <row r="341" spans="1:21" x14ac:dyDescent="0.3">
      <c r="A341" s="1" t="s">
        <v>164</v>
      </c>
      <c r="B341" s="1" t="s">
        <v>277</v>
      </c>
      <c r="C341" s="1" t="s">
        <v>277</v>
      </c>
      <c r="D341" s="1" t="s">
        <v>277</v>
      </c>
      <c r="E341">
        <v>2020</v>
      </c>
      <c r="F341" s="1" t="s">
        <v>212</v>
      </c>
      <c r="G341" s="1" t="s">
        <v>202</v>
      </c>
      <c r="H341" s="1" t="s">
        <v>219</v>
      </c>
      <c r="I341" s="3" t="s">
        <v>1</v>
      </c>
      <c r="J341" s="1" t="s">
        <v>1</v>
      </c>
      <c r="K341" s="1" t="s">
        <v>1</v>
      </c>
      <c r="L341" s="1" t="s">
        <v>1</v>
      </c>
      <c r="M341" s="1" t="s">
        <v>208</v>
      </c>
      <c r="N341">
        <v>2001</v>
      </c>
      <c r="O341" s="10">
        <v>10000</v>
      </c>
      <c r="P341">
        <v>1000</v>
      </c>
      <c r="Q341" s="1" t="s">
        <v>209</v>
      </c>
      <c r="R341" s="4">
        <v>6.11</v>
      </c>
      <c r="S341" s="3">
        <v>1</v>
      </c>
      <c r="U341" t="s">
        <v>204</v>
      </c>
    </row>
    <row r="342" spans="1:21" x14ac:dyDescent="0.3">
      <c r="A342" s="1" t="s">
        <v>164</v>
      </c>
      <c r="B342" s="1" t="s">
        <v>277</v>
      </c>
      <c r="C342" s="1" t="s">
        <v>277</v>
      </c>
      <c r="D342" s="1" t="s">
        <v>277</v>
      </c>
      <c r="E342">
        <v>2020</v>
      </c>
      <c r="F342" s="1" t="s">
        <v>212</v>
      </c>
      <c r="G342" s="1" t="s">
        <v>202</v>
      </c>
      <c r="H342" s="1" t="s">
        <v>219</v>
      </c>
      <c r="I342" s="3" t="s">
        <v>1</v>
      </c>
      <c r="J342" s="1" t="s">
        <v>1</v>
      </c>
      <c r="K342" s="1" t="s">
        <v>1</v>
      </c>
      <c r="L342" s="1" t="s">
        <v>1</v>
      </c>
      <c r="M342" s="1" t="s">
        <v>208</v>
      </c>
      <c r="N342">
        <v>10001</v>
      </c>
      <c r="O342" s="10">
        <v>25000</v>
      </c>
      <c r="P342">
        <v>1000</v>
      </c>
      <c r="Q342" s="1" t="s">
        <v>209</v>
      </c>
      <c r="R342" s="4">
        <v>8.0299999999999994</v>
      </c>
      <c r="S342" s="3">
        <v>1</v>
      </c>
      <c r="U342" t="s">
        <v>204</v>
      </c>
    </row>
    <row r="343" spans="1:21" x14ac:dyDescent="0.3">
      <c r="A343" s="1" t="s">
        <v>164</v>
      </c>
      <c r="B343" s="1" t="s">
        <v>277</v>
      </c>
      <c r="C343" s="1" t="s">
        <v>277</v>
      </c>
      <c r="D343" s="1" t="s">
        <v>277</v>
      </c>
      <c r="E343">
        <v>2020</v>
      </c>
      <c r="F343" s="1" t="s">
        <v>212</v>
      </c>
      <c r="G343" s="1" t="s">
        <v>202</v>
      </c>
      <c r="H343" s="1" t="s">
        <v>219</v>
      </c>
      <c r="I343" s="3" t="s">
        <v>1</v>
      </c>
      <c r="J343" s="1" t="s">
        <v>1</v>
      </c>
      <c r="K343" s="1" t="s">
        <v>1</v>
      </c>
      <c r="L343" s="1" t="s">
        <v>1</v>
      </c>
      <c r="M343" s="1" t="s">
        <v>208</v>
      </c>
      <c r="N343">
        <v>25001</v>
      </c>
      <c r="O343" s="10">
        <v>50000</v>
      </c>
      <c r="P343">
        <v>1000</v>
      </c>
      <c r="Q343" s="1" t="s">
        <v>209</v>
      </c>
      <c r="R343" s="4">
        <v>10.8</v>
      </c>
      <c r="S343" s="3">
        <v>1</v>
      </c>
      <c r="U343" t="s">
        <v>204</v>
      </c>
    </row>
    <row r="344" spans="1:21" x14ac:dyDescent="0.3">
      <c r="A344" s="1" t="s">
        <v>164</v>
      </c>
      <c r="B344" s="1" t="s">
        <v>277</v>
      </c>
      <c r="C344" s="1" t="s">
        <v>277</v>
      </c>
      <c r="D344" s="1" t="s">
        <v>277</v>
      </c>
      <c r="E344">
        <v>2020</v>
      </c>
      <c r="F344" s="1" t="s">
        <v>212</v>
      </c>
      <c r="G344" s="1" t="s">
        <v>202</v>
      </c>
      <c r="H344" s="1" t="s">
        <v>219</v>
      </c>
      <c r="I344" s="3" t="s">
        <v>1</v>
      </c>
      <c r="J344" s="1" t="s">
        <v>1</v>
      </c>
      <c r="K344" s="1" t="s">
        <v>1</v>
      </c>
      <c r="L344" s="1" t="s">
        <v>1</v>
      </c>
      <c r="M344" s="1" t="s">
        <v>208</v>
      </c>
      <c r="N344">
        <v>50001</v>
      </c>
      <c r="O344" s="10">
        <v>1000000000</v>
      </c>
      <c r="P344">
        <v>1000</v>
      </c>
      <c r="Q344" s="1" t="s">
        <v>209</v>
      </c>
      <c r="R344" s="4">
        <v>19.649999999999999</v>
      </c>
      <c r="S344" s="3">
        <v>1</v>
      </c>
      <c r="U344" t="s">
        <v>204</v>
      </c>
    </row>
    <row r="345" spans="1:21" x14ac:dyDescent="0.3">
      <c r="A345" s="1" t="s">
        <v>164</v>
      </c>
      <c r="B345" s="1" t="s">
        <v>277</v>
      </c>
      <c r="C345" s="1" t="s">
        <v>277</v>
      </c>
      <c r="D345" s="1" t="s">
        <v>277</v>
      </c>
      <c r="E345">
        <v>2020</v>
      </c>
      <c r="F345" s="1" t="s">
        <v>213</v>
      </c>
      <c r="G345" s="1" t="s">
        <v>202</v>
      </c>
      <c r="H345" s="1" t="s">
        <v>206</v>
      </c>
      <c r="I345" s="3" t="s">
        <v>1</v>
      </c>
      <c r="J345" s="1" t="s">
        <v>1</v>
      </c>
      <c r="K345" s="1" t="s">
        <v>1</v>
      </c>
      <c r="L345" s="1" t="s">
        <v>1</v>
      </c>
      <c r="M345" s="1" t="s">
        <v>204</v>
      </c>
      <c r="N345" s="1" t="s">
        <v>1</v>
      </c>
      <c r="O345" s="1" t="s">
        <v>1</v>
      </c>
      <c r="P345" s="1" t="s">
        <v>1</v>
      </c>
      <c r="Q345" s="1" t="s">
        <v>1</v>
      </c>
      <c r="R345" s="4">
        <v>21.79</v>
      </c>
      <c r="S345" s="3">
        <v>1</v>
      </c>
      <c r="U345" t="s">
        <v>204</v>
      </c>
    </row>
    <row r="346" spans="1:21" x14ac:dyDescent="0.3">
      <c r="A346" s="1" t="s">
        <v>164</v>
      </c>
      <c r="B346" s="1" t="s">
        <v>277</v>
      </c>
      <c r="C346" s="1" t="s">
        <v>277</v>
      </c>
      <c r="D346" s="1" t="s">
        <v>277</v>
      </c>
      <c r="E346">
        <v>2020</v>
      </c>
      <c r="F346" s="1" t="s">
        <v>213</v>
      </c>
      <c r="G346" s="1" t="s">
        <v>202</v>
      </c>
      <c r="H346" s="1" t="s">
        <v>219</v>
      </c>
      <c r="I346" s="3" t="s">
        <v>1</v>
      </c>
      <c r="J346" s="1" t="s">
        <v>1</v>
      </c>
      <c r="K346" s="1" t="s">
        <v>1</v>
      </c>
      <c r="L346" s="1" t="s">
        <v>1</v>
      </c>
      <c r="M346" s="1" t="s">
        <v>208</v>
      </c>
      <c r="N346">
        <v>0</v>
      </c>
      <c r="O346" s="10">
        <v>2000</v>
      </c>
      <c r="P346">
        <v>1000</v>
      </c>
      <c r="Q346" s="1" t="s">
        <v>209</v>
      </c>
      <c r="R346" s="4">
        <v>0</v>
      </c>
      <c r="S346" s="3">
        <v>1</v>
      </c>
      <c r="U346" t="s">
        <v>204</v>
      </c>
    </row>
    <row r="347" spans="1:21" x14ac:dyDescent="0.3">
      <c r="A347" s="1" t="s">
        <v>164</v>
      </c>
      <c r="B347" s="1" t="s">
        <v>277</v>
      </c>
      <c r="C347" s="1" t="s">
        <v>277</v>
      </c>
      <c r="D347" s="1" t="s">
        <v>277</v>
      </c>
      <c r="E347">
        <v>2020</v>
      </c>
      <c r="F347" s="1" t="s">
        <v>213</v>
      </c>
      <c r="G347" s="1" t="s">
        <v>202</v>
      </c>
      <c r="H347" s="1" t="s">
        <v>219</v>
      </c>
      <c r="I347" s="3" t="s">
        <v>1</v>
      </c>
      <c r="J347" s="1" t="s">
        <v>1</v>
      </c>
      <c r="K347" s="1" t="s">
        <v>1</v>
      </c>
      <c r="L347" s="1" t="s">
        <v>1</v>
      </c>
      <c r="M347" s="1" t="s">
        <v>208</v>
      </c>
      <c r="N347">
        <v>2001</v>
      </c>
      <c r="O347" s="10">
        <v>1000000000</v>
      </c>
      <c r="P347">
        <v>1000</v>
      </c>
      <c r="Q347" s="1" t="s">
        <v>209</v>
      </c>
      <c r="R347" s="4">
        <v>0.88</v>
      </c>
      <c r="S347" s="3">
        <v>1</v>
      </c>
      <c r="U347" t="s">
        <v>204</v>
      </c>
    </row>
    <row r="348" spans="1:21" x14ac:dyDescent="0.3">
      <c r="A348" s="1" t="s">
        <v>164</v>
      </c>
      <c r="B348" s="1" t="s">
        <v>277</v>
      </c>
      <c r="C348" s="1" t="s">
        <v>277</v>
      </c>
      <c r="D348" s="1" t="s">
        <v>277</v>
      </c>
      <c r="E348">
        <v>2020</v>
      </c>
      <c r="F348" s="1" t="s">
        <v>217</v>
      </c>
      <c r="G348" s="1" t="s">
        <v>202</v>
      </c>
      <c r="H348" s="1" t="s">
        <v>207</v>
      </c>
      <c r="I348" s="3" t="s">
        <v>1</v>
      </c>
      <c r="J348" s="1" t="s">
        <v>1</v>
      </c>
      <c r="K348" s="1" t="s">
        <v>1</v>
      </c>
      <c r="L348" s="1" t="s">
        <v>1</v>
      </c>
      <c r="M348" s="1" t="s">
        <v>205</v>
      </c>
      <c r="N348">
        <v>0</v>
      </c>
      <c r="O348" s="10">
        <v>1399</v>
      </c>
      <c r="P348" s="1" t="s">
        <v>1</v>
      </c>
      <c r="Q348" s="1" t="s">
        <v>540</v>
      </c>
      <c r="R348" s="4">
        <v>1.2</v>
      </c>
      <c r="S348" s="3">
        <v>1</v>
      </c>
      <c r="U348" t="s">
        <v>204</v>
      </c>
    </row>
    <row r="349" spans="1:21" x14ac:dyDescent="0.3">
      <c r="A349" s="1" t="s">
        <v>164</v>
      </c>
      <c r="B349" s="1" t="s">
        <v>277</v>
      </c>
      <c r="C349" s="1" t="s">
        <v>277</v>
      </c>
      <c r="D349" s="1" t="s">
        <v>277</v>
      </c>
      <c r="E349">
        <v>2020</v>
      </c>
      <c r="F349" s="1" t="s">
        <v>217</v>
      </c>
      <c r="G349" s="1" t="s">
        <v>202</v>
      </c>
      <c r="H349" s="1" t="s">
        <v>207</v>
      </c>
      <c r="I349" s="3" t="s">
        <v>1</v>
      </c>
      <c r="J349" s="1" t="s">
        <v>1</v>
      </c>
      <c r="K349" s="1" t="s">
        <v>1</v>
      </c>
      <c r="L349" s="1" t="s">
        <v>1</v>
      </c>
      <c r="M349" s="1" t="s">
        <v>205</v>
      </c>
      <c r="N349">
        <v>1400</v>
      </c>
      <c r="O349" s="10">
        <v>2424</v>
      </c>
      <c r="P349" s="1" t="s">
        <v>1</v>
      </c>
      <c r="Q349" s="1" t="s">
        <v>540</v>
      </c>
      <c r="R349" s="4">
        <v>2</v>
      </c>
      <c r="S349" s="3">
        <v>1</v>
      </c>
      <c r="U349" t="s">
        <v>204</v>
      </c>
    </row>
    <row r="350" spans="1:21" x14ac:dyDescent="0.3">
      <c r="A350" s="1" t="s">
        <v>164</v>
      </c>
      <c r="B350" s="1" t="s">
        <v>277</v>
      </c>
      <c r="C350" s="1" t="s">
        <v>277</v>
      </c>
      <c r="D350" s="1" t="s">
        <v>277</v>
      </c>
      <c r="E350">
        <v>2020</v>
      </c>
      <c r="F350" s="1" t="s">
        <v>217</v>
      </c>
      <c r="G350" s="1" t="s">
        <v>202</v>
      </c>
      <c r="H350" s="1" t="s">
        <v>207</v>
      </c>
      <c r="I350" s="3" t="s">
        <v>1</v>
      </c>
      <c r="J350" s="1" t="s">
        <v>1</v>
      </c>
      <c r="K350" s="1" t="s">
        <v>1</v>
      </c>
      <c r="L350" s="1" t="s">
        <v>1</v>
      </c>
      <c r="M350" s="1" t="s">
        <v>205</v>
      </c>
      <c r="N350">
        <v>2425</v>
      </c>
      <c r="O350" s="10">
        <v>1000000000</v>
      </c>
      <c r="P350" s="1" t="s">
        <v>1</v>
      </c>
      <c r="Q350" s="1" t="s">
        <v>540</v>
      </c>
      <c r="R350" s="4">
        <v>3.4</v>
      </c>
      <c r="S350" s="3">
        <v>1</v>
      </c>
      <c r="U350" t="s">
        <v>204</v>
      </c>
    </row>
    <row r="351" spans="1:21" x14ac:dyDescent="0.3">
      <c r="A351" s="1" t="s">
        <v>77</v>
      </c>
      <c r="B351" s="1" t="s">
        <v>279</v>
      </c>
      <c r="C351" s="1" t="s">
        <v>279</v>
      </c>
      <c r="D351" s="1" t="s">
        <v>279</v>
      </c>
      <c r="E351">
        <v>2020</v>
      </c>
      <c r="F351" s="1" t="s">
        <v>212</v>
      </c>
      <c r="G351" s="1" t="s">
        <v>202</v>
      </c>
      <c r="H351" s="1" t="s">
        <v>206</v>
      </c>
      <c r="I351" s="3" t="s">
        <v>1</v>
      </c>
      <c r="J351" s="1" t="s">
        <v>1</v>
      </c>
      <c r="K351" s="1" t="s">
        <v>282</v>
      </c>
      <c r="L351" s="1" t="s">
        <v>283</v>
      </c>
      <c r="M351" s="1" t="s">
        <v>204</v>
      </c>
      <c r="N351" s="1" t="s">
        <v>1</v>
      </c>
      <c r="O351" s="1" t="s">
        <v>1</v>
      </c>
      <c r="P351" s="1" t="s">
        <v>1</v>
      </c>
      <c r="Q351" s="1" t="s">
        <v>1</v>
      </c>
      <c r="R351" s="4">
        <v>16</v>
      </c>
      <c r="S351" s="3">
        <v>1</v>
      </c>
      <c r="U351" t="s">
        <v>204</v>
      </c>
    </row>
    <row r="352" spans="1:21" x14ac:dyDescent="0.3">
      <c r="A352" s="1" t="s">
        <v>77</v>
      </c>
      <c r="B352" s="1" t="s">
        <v>279</v>
      </c>
      <c r="C352" s="1" t="s">
        <v>279</v>
      </c>
      <c r="D352" s="1" t="s">
        <v>279</v>
      </c>
      <c r="E352">
        <v>2020</v>
      </c>
      <c r="F352" s="1" t="s">
        <v>212</v>
      </c>
      <c r="G352" s="1" t="s">
        <v>202</v>
      </c>
      <c r="H352" s="1" t="s">
        <v>231</v>
      </c>
      <c r="I352" s="3" t="s">
        <v>1</v>
      </c>
      <c r="J352" s="1" t="s">
        <v>1</v>
      </c>
      <c r="K352" s="1" t="s">
        <v>282</v>
      </c>
      <c r="L352" s="1" t="s">
        <v>283</v>
      </c>
      <c r="M352" s="1" t="s">
        <v>208</v>
      </c>
      <c r="N352">
        <v>0</v>
      </c>
      <c r="O352" s="10">
        <v>1000000000</v>
      </c>
      <c r="P352">
        <v>1000</v>
      </c>
      <c r="Q352" s="1" t="s">
        <v>209</v>
      </c>
      <c r="R352" s="4">
        <v>4.1500000000000004</v>
      </c>
      <c r="S352" s="3">
        <v>1</v>
      </c>
      <c r="U352" t="s">
        <v>204</v>
      </c>
    </row>
    <row r="353" spans="1:21" x14ac:dyDescent="0.3">
      <c r="A353" s="1" t="s">
        <v>77</v>
      </c>
      <c r="B353" s="1" t="s">
        <v>279</v>
      </c>
      <c r="C353" s="1" t="s">
        <v>279</v>
      </c>
      <c r="D353" s="1" t="s">
        <v>279</v>
      </c>
      <c r="E353">
        <v>2020</v>
      </c>
      <c r="F353" s="1" t="s">
        <v>212</v>
      </c>
      <c r="G353" s="1" t="s">
        <v>202</v>
      </c>
      <c r="H353" s="1" t="s">
        <v>206</v>
      </c>
      <c r="I353" s="3" t="s">
        <v>1</v>
      </c>
      <c r="J353" s="1" t="s">
        <v>1</v>
      </c>
      <c r="K353" s="1" t="s">
        <v>282</v>
      </c>
      <c r="L353" s="1" t="s">
        <v>284</v>
      </c>
      <c r="M353" s="1" t="s">
        <v>204</v>
      </c>
      <c r="N353" s="1" t="s">
        <v>1</v>
      </c>
      <c r="O353" s="1" t="s">
        <v>1</v>
      </c>
      <c r="P353" s="1" t="s">
        <v>1</v>
      </c>
      <c r="Q353" s="1" t="s">
        <v>1</v>
      </c>
      <c r="R353" s="4">
        <v>16</v>
      </c>
      <c r="S353" s="3">
        <v>1</v>
      </c>
      <c r="U353" t="s">
        <v>204</v>
      </c>
    </row>
    <row r="354" spans="1:21" x14ac:dyDescent="0.3">
      <c r="A354" s="1" t="s">
        <v>77</v>
      </c>
      <c r="B354" s="1" t="s">
        <v>279</v>
      </c>
      <c r="C354" s="1" t="s">
        <v>279</v>
      </c>
      <c r="D354" s="1" t="s">
        <v>279</v>
      </c>
      <c r="E354">
        <v>2020</v>
      </c>
      <c r="F354" s="1" t="s">
        <v>212</v>
      </c>
      <c r="G354" s="1" t="s">
        <v>202</v>
      </c>
      <c r="H354" s="1" t="s">
        <v>219</v>
      </c>
      <c r="I354" s="3" t="s">
        <v>1</v>
      </c>
      <c r="J354" s="1" t="s">
        <v>1</v>
      </c>
      <c r="K354" s="1" t="s">
        <v>282</v>
      </c>
      <c r="L354" s="1" t="s">
        <v>284</v>
      </c>
      <c r="M354" s="1" t="s">
        <v>208</v>
      </c>
      <c r="N354">
        <v>0</v>
      </c>
      <c r="O354" s="10">
        <v>15000</v>
      </c>
      <c r="P354">
        <v>1000</v>
      </c>
      <c r="Q354" s="1" t="s">
        <v>209</v>
      </c>
      <c r="R354" s="4">
        <v>4.1500000000000004</v>
      </c>
      <c r="S354" s="3">
        <v>1</v>
      </c>
      <c r="U354" t="s">
        <v>204</v>
      </c>
    </row>
    <row r="355" spans="1:21" x14ac:dyDescent="0.3">
      <c r="A355" s="1" t="s">
        <v>77</v>
      </c>
      <c r="B355" s="1" t="s">
        <v>279</v>
      </c>
      <c r="C355" s="1" t="s">
        <v>279</v>
      </c>
      <c r="D355" s="1" t="s">
        <v>279</v>
      </c>
      <c r="E355">
        <v>2020</v>
      </c>
      <c r="F355" s="1" t="s">
        <v>212</v>
      </c>
      <c r="G355" s="1" t="s">
        <v>202</v>
      </c>
      <c r="H355" s="1" t="s">
        <v>219</v>
      </c>
      <c r="I355" s="3" t="s">
        <v>1</v>
      </c>
      <c r="J355" s="1" t="s">
        <v>1</v>
      </c>
      <c r="K355" s="1" t="s">
        <v>282</v>
      </c>
      <c r="L355" s="1" t="s">
        <v>284</v>
      </c>
      <c r="M355" s="1" t="s">
        <v>208</v>
      </c>
      <c r="N355">
        <v>15001</v>
      </c>
      <c r="O355" s="10">
        <v>30000</v>
      </c>
      <c r="P355">
        <v>1000</v>
      </c>
      <c r="Q355" s="1" t="s">
        <v>209</v>
      </c>
      <c r="R355" s="4">
        <v>5.9</v>
      </c>
      <c r="S355" s="3">
        <v>1</v>
      </c>
      <c r="U355" t="s">
        <v>204</v>
      </c>
    </row>
    <row r="356" spans="1:21" x14ac:dyDescent="0.3">
      <c r="A356" s="1" t="s">
        <v>77</v>
      </c>
      <c r="B356" s="1" t="s">
        <v>279</v>
      </c>
      <c r="C356" s="1" t="s">
        <v>279</v>
      </c>
      <c r="D356" s="1" t="s">
        <v>279</v>
      </c>
      <c r="E356">
        <v>2020</v>
      </c>
      <c r="F356" s="1" t="s">
        <v>212</v>
      </c>
      <c r="G356" s="1" t="s">
        <v>202</v>
      </c>
      <c r="H356" s="1" t="s">
        <v>219</v>
      </c>
      <c r="I356" s="3" t="s">
        <v>1</v>
      </c>
      <c r="J356" s="1" t="s">
        <v>1</v>
      </c>
      <c r="K356" s="1" t="s">
        <v>282</v>
      </c>
      <c r="L356" s="1" t="s">
        <v>284</v>
      </c>
      <c r="M356" s="1" t="s">
        <v>208</v>
      </c>
      <c r="N356">
        <v>30001</v>
      </c>
      <c r="O356" s="10">
        <v>50000</v>
      </c>
      <c r="P356">
        <v>1000</v>
      </c>
      <c r="Q356" s="1" t="s">
        <v>209</v>
      </c>
      <c r="R356" s="4">
        <v>8.15</v>
      </c>
      <c r="S356" s="3">
        <v>1</v>
      </c>
      <c r="U356" t="s">
        <v>204</v>
      </c>
    </row>
    <row r="357" spans="1:21" x14ac:dyDescent="0.3">
      <c r="A357" s="1" t="s">
        <v>77</v>
      </c>
      <c r="B357" s="1" t="s">
        <v>279</v>
      </c>
      <c r="C357" s="1" t="s">
        <v>279</v>
      </c>
      <c r="D357" s="1" t="s">
        <v>279</v>
      </c>
      <c r="E357">
        <v>2020</v>
      </c>
      <c r="F357" s="1" t="s">
        <v>212</v>
      </c>
      <c r="G357" s="1" t="s">
        <v>202</v>
      </c>
      <c r="H357" s="1" t="s">
        <v>219</v>
      </c>
      <c r="I357" s="3" t="s">
        <v>1</v>
      </c>
      <c r="J357" s="1" t="s">
        <v>1</v>
      </c>
      <c r="K357" s="1" t="s">
        <v>282</v>
      </c>
      <c r="L357" s="1" t="s">
        <v>284</v>
      </c>
      <c r="M357" s="1" t="s">
        <v>208</v>
      </c>
      <c r="N357">
        <v>50001</v>
      </c>
      <c r="O357" s="10">
        <v>1000000000</v>
      </c>
      <c r="P357">
        <v>1000</v>
      </c>
      <c r="Q357" s="1" t="s">
        <v>209</v>
      </c>
      <c r="R357" s="4">
        <v>10.9</v>
      </c>
      <c r="S357" s="3">
        <v>1</v>
      </c>
      <c r="U357" t="s">
        <v>204</v>
      </c>
    </row>
    <row r="358" spans="1:21" x14ac:dyDescent="0.3">
      <c r="A358" s="1" t="s">
        <v>77</v>
      </c>
      <c r="B358" s="1" t="s">
        <v>279</v>
      </c>
      <c r="C358" s="1" t="s">
        <v>279</v>
      </c>
      <c r="D358" s="1" t="s">
        <v>279</v>
      </c>
      <c r="E358">
        <v>2020</v>
      </c>
      <c r="F358" s="1" t="s">
        <v>213</v>
      </c>
      <c r="G358" s="1" t="s">
        <v>202</v>
      </c>
      <c r="H358" s="1" t="s">
        <v>206</v>
      </c>
      <c r="I358" s="3" t="s">
        <v>1</v>
      </c>
      <c r="J358" s="1" t="s">
        <v>1</v>
      </c>
      <c r="K358" s="1" t="s">
        <v>1</v>
      </c>
      <c r="L358" s="1" t="s">
        <v>1</v>
      </c>
      <c r="M358" s="1" t="s">
        <v>204</v>
      </c>
      <c r="N358" t="s">
        <v>1</v>
      </c>
      <c r="O358" s="10" t="s">
        <v>1</v>
      </c>
      <c r="P358" t="s">
        <v>1</v>
      </c>
      <c r="Q358" s="1" t="s">
        <v>1</v>
      </c>
      <c r="R358" s="4">
        <v>11</v>
      </c>
      <c r="S358" s="3">
        <v>1</v>
      </c>
      <c r="U358" t="s">
        <v>204</v>
      </c>
    </row>
    <row r="359" spans="1:21" x14ac:dyDescent="0.3">
      <c r="A359" s="1" t="s">
        <v>77</v>
      </c>
      <c r="B359" s="1" t="s">
        <v>279</v>
      </c>
      <c r="C359" s="1" t="s">
        <v>279</v>
      </c>
      <c r="D359" s="1" t="s">
        <v>279</v>
      </c>
      <c r="E359">
        <v>2020</v>
      </c>
      <c r="F359" s="1" t="s">
        <v>213</v>
      </c>
      <c r="G359" s="1" t="s">
        <v>202</v>
      </c>
      <c r="H359" s="1" t="s">
        <v>231</v>
      </c>
      <c r="I359" s="3" t="s">
        <v>1</v>
      </c>
      <c r="J359" s="1" t="s">
        <v>1</v>
      </c>
      <c r="K359" s="1" t="s">
        <v>1</v>
      </c>
      <c r="L359" s="1" t="s">
        <v>1</v>
      </c>
      <c r="M359" s="1" t="s">
        <v>208</v>
      </c>
      <c r="N359">
        <v>0</v>
      </c>
      <c r="O359" s="10">
        <v>18000</v>
      </c>
      <c r="P359">
        <v>1000</v>
      </c>
      <c r="Q359" s="1" t="s">
        <v>209</v>
      </c>
      <c r="R359" s="4">
        <v>3.8</v>
      </c>
      <c r="S359" s="3">
        <v>1</v>
      </c>
      <c r="T359" t="s">
        <v>531</v>
      </c>
      <c r="U359" t="s">
        <v>204</v>
      </c>
    </row>
    <row r="360" spans="1:21" x14ac:dyDescent="0.3">
      <c r="A360" s="1" t="s">
        <v>77</v>
      </c>
      <c r="B360" s="1" t="s">
        <v>279</v>
      </c>
      <c r="C360" s="1" t="s">
        <v>279</v>
      </c>
      <c r="D360" s="1" t="s">
        <v>279</v>
      </c>
      <c r="E360">
        <v>2020</v>
      </c>
      <c r="F360" s="1" t="s">
        <v>213</v>
      </c>
      <c r="G360" s="1" t="s">
        <v>202</v>
      </c>
      <c r="H360" s="1" t="s">
        <v>231</v>
      </c>
      <c r="I360" s="3" t="s">
        <v>1</v>
      </c>
      <c r="J360" s="1" t="s">
        <v>1</v>
      </c>
      <c r="K360" s="1" t="s">
        <v>1</v>
      </c>
      <c r="L360" s="1" t="s">
        <v>1</v>
      </c>
      <c r="M360" s="1" t="s">
        <v>208</v>
      </c>
      <c r="N360">
        <v>18001</v>
      </c>
      <c r="O360" s="10">
        <v>1000000000</v>
      </c>
      <c r="P360">
        <v>1000</v>
      </c>
      <c r="Q360" s="1" t="s">
        <v>209</v>
      </c>
      <c r="R360" s="4">
        <v>0</v>
      </c>
      <c r="S360" s="3">
        <v>1</v>
      </c>
      <c r="T360" t="s">
        <v>531</v>
      </c>
      <c r="U360" t="s">
        <v>204</v>
      </c>
    </row>
    <row r="361" spans="1:21" x14ac:dyDescent="0.3">
      <c r="A361" s="1" t="s">
        <v>77</v>
      </c>
      <c r="B361" s="1" t="s">
        <v>279</v>
      </c>
      <c r="C361" s="1" t="s">
        <v>279</v>
      </c>
      <c r="D361" s="1" t="s">
        <v>279</v>
      </c>
      <c r="E361">
        <v>2020</v>
      </c>
      <c r="F361" s="1" t="s">
        <v>217</v>
      </c>
      <c r="G361" s="1" t="s">
        <v>202</v>
      </c>
      <c r="H361" s="1" t="s">
        <v>207</v>
      </c>
      <c r="I361" s="3" t="s">
        <v>1</v>
      </c>
      <c r="J361" s="1" t="s">
        <v>1</v>
      </c>
      <c r="K361" s="1" t="s">
        <v>1</v>
      </c>
      <c r="L361" s="1" t="s">
        <v>1</v>
      </c>
      <c r="M361" s="1" t="s">
        <v>205</v>
      </c>
      <c r="N361">
        <v>0</v>
      </c>
      <c r="O361" s="10">
        <v>600</v>
      </c>
      <c r="P361" s="1" t="s">
        <v>1</v>
      </c>
      <c r="Q361" s="1" t="s">
        <v>540</v>
      </c>
      <c r="R361" s="4">
        <v>0.5</v>
      </c>
      <c r="S361" s="3">
        <v>1</v>
      </c>
      <c r="U361" t="s">
        <v>204</v>
      </c>
    </row>
    <row r="362" spans="1:21" x14ac:dyDescent="0.3">
      <c r="A362" s="1" t="s">
        <v>77</v>
      </c>
      <c r="B362" s="1" t="s">
        <v>279</v>
      </c>
      <c r="C362" s="1" t="s">
        <v>279</v>
      </c>
      <c r="D362" s="1" t="s">
        <v>279</v>
      </c>
      <c r="E362">
        <v>2020</v>
      </c>
      <c r="F362" s="1" t="s">
        <v>217</v>
      </c>
      <c r="G362" s="1" t="s">
        <v>202</v>
      </c>
      <c r="H362" s="1" t="s">
        <v>207</v>
      </c>
      <c r="I362" s="3" t="s">
        <v>1</v>
      </c>
      <c r="J362" s="1" t="s">
        <v>1</v>
      </c>
      <c r="K362" s="1" t="s">
        <v>1</v>
      </c>
      <c r="L362" s="1" t="s">
        <v>1</v>
      </c>
      <c r="M362" s="1" t="s">
        <v>205</v>
      </c>
      <c r="N362">
        <v>601</v>
      </c>
      <c r="O362" s="10">
        <v>1000</v>
      </c>
      <c r="P362" s="1" t="s">
        <v>1</v>
      </c>
      <c r="Q362" s="1" t="s">
        <v>540</v>
      </c>
      <c r="R362" s="4">
        <v>1</v>
      </c>
      <c r="S362" s="3">
        <v>1</v>
      </c>
      <c r="U362" t="s">
        <v>204</v>
      </c>
    </row>
    <row r="363" spans="1:21" x14ac:dyDescent="0.3">
      <c r="A363" s="1" t="s">
        <v>77</v>
      </c>
      <c r="B363" s="1" t="s">
        <v>279</v>
      </c>
      <c r="C363" s="1" t="s">
        <v>279</v>
      </c>
      <c r="D363" s="1" t="s">
        <v>279</v>
      </c>
      <c r="E363">
        <v>2020</v>
      </c>
      <c r="F363" s="1" t="s">
        <v>217</v>
      </c>
      <c r="G363" s="1" t="s">
        <v>202</v>
      </c>
      <c r="H363" s="1" t="s">
        <v>207</v>
      </c>
      <c r="I363" s="3" t="s">
        <v>1</v>
      </c>
      <c r="J363" s="1" t="s">
        <v>1</v>
      </c>
      <c r="K363" s="1" t="s">
        <v>1</v>
      </c>
      <c r="L363" s="1" t="s">
        <v>1</v>
      </c>
      <c r="M363" s="1" t="s">
        <v>205</v>
      </c>
      <c r="N363">
        <v>1001</v>
      </c>
      <c r="O363" s="10">
        <v>2000</v>
      </c>
      <c r="P363" s="1" t="s">
        <v>1</v>
      </c>
      <c r="Q363" s="1" t="s">
        <v>540</v>
      </c>
      <c r="R363" s="4">
        <v>3.35</v>
      </c>
      <c r="S363" s="3">
        <v>1</v>
      </c>
      <c r="U363" t="s">
        <v>204</v>
      </c>
    </row>
    <row r="364" spans="1:21" x14ac:dyDescent="0.3">
      <c r="A364" s="1" t="s">
        <v>77</v>
      </c>
      <c r="B364" s="1" t="s">
        <v>279</v>
      </c>
      <c r="C364" s="1" t="s">
        <v>279</v>
      </c>
      <c r="D364" s="1" t="s">
        <v>279</v>
      </c>
      <c r="E364">
        <v>2020</v>
      </c>
      <c r="F364" s="1" t="s">
        <v>217</v>
      </c>
      <c r="G364" s="1" t="s">
        <v>202</v>
      </c>
      <c r="H364" s="1" t="s">
        <v>207</v>
      </c>
      <c r="I364" s="3" t="s">
        <v>1</v>
      </c>
      <c r="J364" s="1" t="s">
        <v>1</v>
      </c>
      <c r="K364" s="1" t="s">
        <v>1</v>
      </c>
      <c r="L364" s="1" t="s">
        <v>1</v>
      </c>
      <c r="M364" s="1" t="s">
        <v>205</v>
      </c>
      <c r="N364">
        <v>2001</v>
      </c>
      <c r="O364" s="10">
        <v>3000</v>
      </c>
      <c r="P364" s="1" t="s">
        <v>1</v>
      </c>
      <c r="Q364" s="1" t="s">
        <v>540</v>
      </c>
      <c r="R364" s="4">
        <v>5.45</v>
      </c>
      <c r="S364" s="3">
        <v>1</v>
      </c>
      <c r="U364" t="s">
        <v>204</v>
      </c>
    </row>
    <row r="365" spans="1:21" x14ac:dyDescent="0.3">
      <c r="A365" s="1" t="s">
        <v>77</v>
      </c>
      <c r="B365" s="1" t="s">
        <v>279</v>
      </c>
      <c r="C365" s="1" t="s">
        <v>279</v>
      </c>
      <c r="D365" s="1" t="s">
        <v>279</v>
      </c>
      <c r="E365">
        <v>2020</v>
      </c>
      <c r="F365" s="1" t="s">
        <v>217</v>
      </c>
      <c r="G365" s="1" t="s">
        <v>202</v>
      </c>
      <c r="H365" s="1" t="s">
        <v>207</v>
      </c>
      <c r="I365" s="3" t="s">
        <v>1</v>
      </c>
      <c r="J365" s="1" t="s">
        <v>1</v>
      </c>
      <c r="K365" s="1" t="s">
        <v>1</v>
      </c>
      <c r="L365" s="1" t="s">
        <v>1</v>
      </c>
      <c r="M365" s="1" t="s">
        <v>205</v>
      </c>
      <c r="N365">
        <v>3001</v>
      </c>
      <c r="O365" s="10">
        <v>4000</v>
      </c>
      <c r="P365" s="1" t="s">
        <v>1</v>
      </c>
      <c r="Q365" s="1" t="s">
        <v>540</v>
      </c>
      <c r="R365" s="4">
        <v>7.6</v>
      </c>
      <c r="S365" s="3">
        <v>1</v>
      </c>
      <c r="U365" t="s">
        <v>204</v>
      </c>
    </row>
    <row r="366" spans="1:21" x14ac:dyDescent="0.3">
      <c r="A366" s="1" t="s">
        <v>77</v>
      </c>
      <c r="B366" s="1" t="s">
        <v>279</v>
      </c>
      <c r="C366" s="1" t="s">
        <v>279</v>
      </c>
      <c r="D366" s="1" t="s">
        <v>279</v>
      </c>
      <c r="E366">
        <v>2020</v>
      </c>
      <c r="F366" s="1" t="s">
        <v>217</v>
      </c>
      <c r="G366" s="1" t="s">
        <v>202</v>
      </c>
      <c r="H366" s="1" t="s">
        <v>207</v>
      </c>
      <c r="I366" s="3" t="s">
        <v>1</v>
      </c>
      <c r="J366" s="1" t="s">
        <v>1</v>
      </c>
      <c r="K366" s="1" t="s">
        <v>1</v>
      </c>
      <c r="L366" s="1" t="s">
        <v>1</v>
      </c>
      <c r="M366" s="1" t="s">
        <v>205</v>
      </c>
      <c r="N366">
        <v>4001</v>
      </c>
      <c r="O366" s="10">
        <v>5000</v>
      </c>
      <c r="P366" s="1" t="s">
        <v>1</v>
      </c>
      <c r="Q366" s="1" t="s">
        <v>540</v>
      </c>
      <c r="R366" s="4">
        <v>9.75</v>
      </c>
      <c r="S366" s="3">
        <v>1</v>
      </c>
      <c r="U366" t="s">
        <v>204</v>
      </c>
    </row>
    <row r="367" spans="1:21" x14ac:dyDescent="0.3">
      <c r="A367" s="1" t="s">
        <v>77</v>
      </c>
      <c r="B367" s="1" t="s">
        <v>279</v>
      </c>
      <c r="C367" s="1" t="s">
        <v>279</v>
      </c>
      <c r="D367" s="1" t="s">
        <v>279</v>
      </c>
      <c r="E367">
        <v>2020</v>
      </c>
      <c r="F367" s="1" t="s">
        <v>217</v>
      </c>
      <c r="G367" s="1" t="s">
        <v>202</v>
      </c>
      <c r="H367" s="1" t="s">
        <v>207</v>
      </c>
      <c r="I367" s="3" t="s">
        <v>1</v>
      </c>
      <c r="J367" s="1" t="s">
        <v>1</v>
      </c>
      <c r="K367" s="1" t="s">
        <v>1</v>
      </c>
      <c r="L367" s="1" t="s">
        <v>1</v>
      </c>
      <c r="M367" s="1" t="s">
        <v>205</v>
      </c>
      <c r="N367">
        <v>5001</v>
      </c>
      <c r="O367" s="10">
        <v>6000</v>
      </c>
      <c r="P367" s="1" t="s">
        <v>1</v>
      </c>
      <c r="Q367" s="1" t="s">
        <v>540</v>
      </c>
      <c r="R367" s="4">
        <v>12</v>
      </c>
      <c r="S367" s="3">
        <v>1</v>
      </c>
      <c r="U367" t="s">
        <v>204</v>
      </c>
    </row>
    <row r="368" spans="1:21" x14ac:dyDescent="0.3">
      <c r="A368" s="1" t="s">
        <v>77</v>
      </c>
      <c r="B368" s="1" t="s">
        <v>279</v>
      </c>
      <c r="C368" s="1" t="s">
        <v>279</v>
      </c>
      <c r="D368" s="1" t="s">
        <v>279</v>
      </c>
      <c r="E368">
        <v>2020</v>
      </c>
      <c r="F368" s="1" t="s">
        <v>217</v>
      </c>
      <c r="G368" s="1" t="s">
        <v>202</v>
      </c>
      <c r="H368" s="1" t="s">
        <v>207</v>
      </c>
      <c r="I368" s="3" t="s">
        <v>1</v>
      </c>
      <c r="J368" s="1" t="s">
        <v>1</v>
      </c>
      <c r="K368" s="1" t="s">
        <v>1</v>
      </c>
      <c r="L368" s="1" t="s">
        <v>1</v>
      </c>
      <c r="M368" s="1" t="s">
        <v>205</v>
      </c>
      <c r="N368">
        <v>6001</v>
      </c>
      <c r="O368" s="10">
        <v>1000000000</v>
      </c>
      <c r="P368" s="1" t="s">
        <v>1</v>
      </c>
      <c r="Q368" s="1" t="s">
        <v>540</v>
      </c>
      <c r="R368" s="4">
        <v>15.5</v>
      </c>
      <c r="S368" s="3">
        <v>1</v>
      </c>
      <c r="U368" t="s">
        <v>204</v>
      </c>
    </row>
    <row r="369" spans="1:21" x14ac:dyDescent="0.3">
      <c r="A369" s="1" t="s">
        <v>41</v>
      </c>
      <c r="B369" s="1" t="s">
        <v>285</v>
      </c>
      <c r="C369" s="1" t="s">
        <v>285</v>
      </c>
      <c r="D369" s="1" t="s">
        <v>285</v>
      </c>
      <c r="E369">
        <v>2020</v>
      </c>
      <c r="F369" s="1" t="s">
        <v>212</v>
      </c>
      <c r="G369" s="1" t="s">
        <v>202</v>
      </c>
      <c r="H369" s="1" t="s">
        <v>206</v>
      </c>
      <c r="I369" s="3">
        <v>0.625</v>
      </c>
      <c r="J369" s="1" t="s">
        <v>203</v>
      </c>
      <c r="K369" s="1" t="s">
        <v>220</v>
      </c>
      <c r="L369" s="1" t="s">
        <v>221</v>
      </c>
      <c r="M369" s="1" t="s">
        <v>204</v>
      </c>
      <c r="N369" s="1" t="s">
        <v>1</v>
      </c>
      <c r="O369" s="1" t="s">
        <v>1</v>
      </c>
      <c r="P369" s="1" t="s">
        <v>1</v>
      </c>
      <c r="Q369" s="1" t="s">
        <v>1</v>
      </c>
      <c r="R369" s="4">
        <v>22.17</v>
      </c>
      <c r="S369" s="3">
        <v>1</v>
      </c>
      <c r="U369" t="s">
        <v>204</v>
      </c>
    </row>
    <row r="370" spans="1:21" x14ac:dyDescent="0.3">
      <c r="A370" s="1" t="s">
        <v>41</v>
      </c>
      <c r="B370" s="1" t="s">
        <v>285</v>
      </c>
      <c r="C370" s="1" t="s">
        <v>285</v>
      </c>
      <c r="D370" s="1" t="s">
        <v>285</v>
      </c>
      <c r="E370">
        <v>2020</v>
      </c>
      <c r="F370" s="1" t="s">
        <v>212</v>
      </c>
      <c r="G370" s="1" t="s">
        <v>202</v>
      </c>
      <c r="H370" s="1" t="s">
        <v>219</v>
      </c>
      <c r="I370" s="3" t="s">
        <v>1</v>
      </c>
      <c r="J370" s="1" t="s">
        <v>1</v>
      </c>
      <c r="K370" s="1" t="s">
        <v>220</v>
      </c>
      <c r="L370" s="1" t="s">
        <v>221</v>
      </c>
      <c r="M370" s="1" t="s">
        <v>208</v>
      </c>
      <c r="N370">
        <v>0</v>
      </c>
      <c r="O370" s="10">
        <v>15000</v>
      </c>
      <c r="P370">
        <v>1000</v>
      </c>
      <c r="Q370" s="1" t="s">
        <v>209</v>
      </c>
      <c r="R370" s="4">
        <v>3.32</v>
      </c>
      <c r="S370" s="3">
        <v>1</v>
      </c>
      <c r="U370" t="s">
        <v>204</v>
      </c>
    </row>
    <row r="371" spans="1:21" x14ac:dyDescent="0.3">
      <c r="A371" s="1" t="s">
        <v>41</v>
      </c>
      <c r="B371" s="1" t="s">
        <v>285</v>
      </c>
      <c r="C371" s="1" t="s">
        <v>285</v>
      </c>
      <c r="D371" s="1" t="s">
        <v>285</v>
      </c>
      <c r="E371">
        <v>2020</v>
      </c>
      <c r="F371" s="1" t="s">
        <v>212</v>
      </c>
      <c r="G371" s="1" t="s">
        <v>202</v>
      </c>
      <c r="H371" s="1" t="s">
        <v>219</v>
      </c>
      <c r="I371" s="3" t="s">
        <v>1</v>
      </c>
      <c r="J371" s="1" t="s">
        <v>1</v>
      </c>
      <c r="K371" s="1" t="s">
        <v>220</v>
      </c>
      <c r="L371" s="1" t="s">
        <v>221</v>
      </c>
      <c r="M371" s="1" t="s">
        <v>208</v>
      </c>
      <c r="N371">
        <v>15001</v>
      </c>
      <c r="O371" s="10">
        <v>25000</v>
      </c>
      <c r="P371">
        <v>1000</v>
      </c>
      <c r="Q371" s="1" t="s">
        <v>209</v>
      </c>
      <c r="R371" s="4">
        <v>4.16</v>
      </c>
      <c r="S371" s="3">
        <v>1</v>
      </c>
      <c r="U371" t="s">
        <v>204</v>
      </c>
    </row>
    <row r="372" spans="1:21" x14ac:dyDescent="0.3">
      <c r="A372" s="1" t="s">
        <v>41</v>
      </c>
      <c r="B372" s="1" t="s">
        <v>285</v>
      </c>
      <c r="C372" s="1" t="s">
        <v>285</v>
      </c>
      <c r="D372" s="1" t="s">
        <v>285</v>
      </c>
      <c r="E372">
        <v>2020</v>
      </c>
      <c r="F372" s="1" t="s">
        <v>212</v>
      </c>
      <c r="G372" s="1" t="s">
        <v>202</v>
      </c>
      <c r="H372" s="1" t="s">
        <v>219</v>
      </c>
      <c r="I372" s="3" t="s">
        <v>1</v>
      </c>
      <c r="J372" s="1" t="s">
        <v>1</v>
      </c>
      <c r="K372" s="1" t="s">
        <v>220</v>
      </c>
      <c r="L372" s="1" t="s">
        <v>221</v>
      </c>
      <c r="M372" s="1" t="s">
        <v>208</v>
      </c>
      <c r="N372">
        <v>25001</v>
      </c>
      <c r="O372" s="10">
        <v>1000000000</v>
      </c>
      <c r="P372">
        <v>1000</v>
      </c>
      <c r="Q372" s="1" t="s">
        <v>209</v>
      </c>
      <c r="R372" s="4">
        <v>5.77</v>
      </c>
      <c r="S372" s="3">
        <v>1</v>
      </c>
      <c r="U372" t="s">
        <v>204</v>
      </c>
    </row>
    <row r="373" spans="1:21" x14ac:dyDescent="0.3">
      <c r="A373" s="1" t="s">
        <v>41</v>
      </c>
      <c r="B373" s="1" t="s">
        <v>285</v>
      </c>
      <c r="C373" s="1" t="s">
        <v>285</v>
      </c>
      <c r="D373" s="1" t="s">
        <v>285</v>
      </c>
      <c r="E373">
        <v>2020</v>
      </c>
      <c r="F373" s="1" t="s">
        <v>212</v>
      </c>
      <c r="G373" s="1" t="s">
        <v>202</v>
      </c>
      <c r="H373" s="1" t="s">
        <v>206</v>
      </c>
      <c r="I373" s="3">
        <v>0.625</v>
      </c>
      <c r="J373" s="1" t="s">
        <v>203</v>
      </c>
      <c r="K373" s="1" t="s">
        <v>220</v>
      </c>
      <c r="L373" s="1" t="s">
        <v>225</v>
      </c>
      <c r="M373" s="1" t="s">
        <v>204</v>
      </c>
      <c r="N373" s="1" t="s">
        <v>1</v>
      </c>
      <c r="O373" s="1" t="s">
        <v>1</v>
      </c>
      <c r="P373" s="1" t="s">
        <v>1</v>
      </c>
      <c r="Q373" s="1" t="s">
        <v>1</v>
      </c>
      <c r="R373" s="4">
        <v>25.5</v>
      </c>
      <c r="S373" s="3">
        <v>1</v>
      </c>
      <c r="U373" t="s">
        <v>204</v>
      </c>
    </row>
    <row r="374" spans="1:21" x14ac:dyDescent="0.3">
      <c r="A374" s="1" t="s">
        <v>41</v>
      </c>
      <c r="B374" s="1" t="s">
        <v>285</v>
      </c>
      <c r="C374" s="1" t="s">
        <v>285</v>
      </c>
      <c r="D374" s="1" t="s">
        <v>285</v>
      </c>
      <c r="E374">
        <v>2020</v>
      </c>
      <c r="F374" s="1" t="s">
        <v>212</v>
      </c>
      <c r="G374" s="1" t="s">
        <v>202</v>
      </c>
      <c r="H374" s="1" t="s">
        <v>219</v>
      </c>
      <c r="I374" s="3" t="s">
        <v>1</v>
      </c>
      <c r="J374" s="1" t="s">
        <v>1</v>
      </c>
      <c r="K374" s="1" t="s">
        <v>220</v>
      </c>
      <c r="L374" s="1" t="s">
        <v>225</v>
      </c>
      <c r="M374" s="1" t="s">
        <v>208</v>
      </c>
      <c r="N374">
        <v>0</v>
      </c>
      <c r="O374" s="10">
        <v>15000</v>
      </c>
      <c r="P374">
        <v>1000</v>
      </c>
      <c r="Q374" s="1" t="s">
        <v>209</v>
      </c>
      <c r="R374" s="4">
        <v>3.82</v>
      </c>
      <c r="S374" s="3">
        <v>1</v>
      </c>
      <c r="U374" t="s">
        <v>204</v>
      </c>
    </row>
    <row r="375" spans="1:21" x14ac:dyDescent="0.3">
      <c r="A375" s="1" t="s">
        <v>41</v>
      </c>
      <c r="B375" s="1" t="s">
        <v>285</v>
      </c>
      <c r="C375" s="1" t="s">
        <v>285</v>
      </c>
      <c r="D375" s="1" t="s">
        <v>285</v>
      </c>
      <c r="E375">
        <v>2020</v>
      </c>
      <c r="F375" s="1" t="s">
        <v>212</v>
      </c>
      <c r="G375" s="1" t="s">
        <v>202</v>
      </c>
      <c r="H375" s="1" t="s">
        <v>219</v>
      </c>
      <c r="I375" s="3" t="s">
        <v>1</v>
      </c>
      <c r="J375" s="1" t="s">
        <v>1</v>
      </c>
      <c r="K375" s="1" t="s">
        <v>220</v>
      </c>
      <c r="L375" s="1" t="s">
        <v>225</v>
      </c>
      <c r="M375" s="1" t="s">
        <v>208</v>
      </c>
      <c r="N375">
        <v>15001</v>
      </c>
      <c r="O375" s="10">
        <v>25000</v>
      </c>
      <c r="P375">
        <v>1000</v>
      </c>
      <c r="Q375" s="1" t="s">
        <v>209</v>
      </c>
      <c r="R375" s="4">
        <v>4.78</v>
      </c>
      <c r="S375" s="3">
        <v>1</v>
      </c>
      <c r="U375" t="s">
        <v>204</v>
      </c>
    </row>
    <row r="376" spans="1:21" x14ac:dyDescent="0.3">
      <c r="A376" s="1" t="s">
        <v>41</v>
      </c>
      <c r="B376" s="1" t="s">
        <v>285</v>
      </c>
      <c r="C376" s="1" t="s">
        <v>285</v>
      </c>
      <c r="D376" s="1" t="s">
        <v>285</v>
      </c>
      <c r="E376">
        <v>2020</v>
      </c>
      <c r="F376" s="1" t="s">
        <v>212</v>
      </c>
      <c r="G376" s="1" t="s">
        <v>202</v>
      </c>
      <c r="H376" s="1" t="s">
        <v>219</v>
      </c>
      <c r="I376" s="3" t="s">
        <v>1</v>
      </c>
      <c r="J376" s="1" t="s">
        <v>1</v>
      </c>
      <c r="K376" s="1" t="s">
        <v>220</v>
      </c>
      <c r="L376" s="1" t="s">
        <v>225</v>
      </c>
      <c r="M376" s="1" t="s">
        <v>208</v>
      </c>
      <c r="N376">
        <v>25001</v>
      </c>
      <c r="O376" s="10">
        <v>1000000000</v>
      </c>
      <c r="P376">
        <v>1000</v>
      </c>
      <c r="Q376" s="1" t="s">
        <v>209</v>
      </c>
      <c r="R376" s="4">
        <v>6.64</v>
      </c>
      <c r="S376" s="3">
        <v>1</v>
      </c>
      <c r="U376" t="s">
        <v>204</v>
      </c>
    </row>
    <row r="377" spans="1:21" x14ac:dyDescent="0.3">
      <c r="A377" s="1" t="s">
        <v>41</v>
      </c>
      <c r="B377" s="1" t="s">
        <v>285</v>
      </c>
      <c r="C377" s="1" t="s">
        <v>285</v>
      </c>
      <c r="D377" s="1" t="s">
        <v>285</v>
      </c>
      <c r="E377">
        <v>2020</v>
      </c>
      <c r="F377" s="1" t="s">
        <v>213</v>
      </c>
      <c r="G377" s="1" t="s">
        <v>202</v>
      </c>
      <c r="H377" s="1" t="s">
        <v>206</v>
      </c>
      <c r="I377" s="3">
        <v>0.625</v>
      </c>
      <c r="J377" s="1" t="s">
        <v>203</v>
      </c>
      <c r="K377" s="1" t="s">
        <v>220</v>
      </c>
      <c r="L377" s="1" t="s">
        <v>221</v>
      </c>
      <c r="M377" s="1" t="s">
        <v>204</v>
      </c>
      <c r="N377" s="1" t="s">
        <v>1</v>
      </c>
      <c r="O377" s="1" t="s">
        <v>1</v>
      </c>
      <c r="P377" s="1" t="s">
        <v>1</v>
      </c>
      <c r="Q377" s="1" t="s">
        <v>1</v>
      </c>
      <c r="R377" s="4">
        <v>21.02</v>
      </c>
      <c r="S377" s="3">
        <v>1</v>
      </c>
      <c r="U377" t="s">
        <v>204</v>
      </c>
    </row>
    <row r="378" spans="1:21" x14ac:dyDescent="0.3">
      <c r="A378" s="1" t="s">
        <v>41</v>
      </c>
      <c r="B378" s="1" t="s">
        <v>285</v>
      </c>
      <c r="C378" s="1" t="s">
        <v>285</v>
      </c>
      <c r="D378" s="1" t="s">
        <v>285</v>
      </c>
      <c r="E378">
        <v>2020</v>
      </c>
      <c r="F378" s="1" t="s">
        <v>213</v>
      </c>
      <c r="G378" s="1" t="s">
        <v>202</v>
      </c>
      <c r="H378" s="1" t="s">
        <v>231</v>
      </c>
      <c r="I378" s="3" t="s">
        <v>1</v>
      </c>
      <c r="J378" s="1" t="s">
        <v>1</v>
      </c>
      <c r="K378" s="1" t="s">
        <v>220</v>
      </c>
      <c r="L378" s="1" t="s">
        <v>221</v>
      </c>
      <c r="M378" s="1" t="s">
        <v>208</v>
      </c>
      <c r="N378">
        <v>0</v>
      </c>
      <c r="O378" s="10">
        <v>1000000000</v>
      </c>
      <c r="P378">
        <v>1000</v>
      </c>
      <c r="Q378" s="1" t="s">
        <v>209</v>
      </c>
      <c r="R378" s="4">
        <v>5.42</v>
      </c>
      <c r="S378" s="3">
        <v>1</v>
      </c>
      <c r="U378" t="s">
        <v>204</v>
      </c>
    </row>
    <row r="379" spans="1:21" x14ac:dyDescent="0.3">
      <c r="A379" s="1" t="s">
        <v>41</v>
      </c>
      <c r="B379" s="1" t="s">
        <v>285</v>
      </c>
      <c r="C379" s="1" t="s">
        <v>285</v>
      </c>
      <c r="D379" s="1" t="s">
        <v>285</v>
      </c>
      <c r="E379">
        <v>2020</v>
      </c>
      <c r="F379" s="1" t="s">
        <v>213</v>
      </c>
      <c r="G379" s="1" t="s">
        <v>202</v>
      </c>
      <c r="H379" s="1" t="s">
        <v>206</v>
      </c>
      <c r="I379" s="3">
        <v>0.625</v>
      </c>
      <c r="J379" s="1" t="s">
        <v>203</v>
      </c>
      <c r="K379" s="1" t="s">
        <v>220</v>
      </c>
      <c r="L379" s="1" t="s">
        <v>225</v>
      </c>
      <c r="M379" s="1" t="s">
        <v>204</v>
      </c>
      <c r="N379" s="1" t="s">
        <v>1</v>
      </c>
      <c r="O379" s="1" t="s">
        <v>1</v>
      </c>
      <c r="P379" s="1" t="s">
        <v>1</v>
      </c>
      <c r="Q379" s="1" t="s">
        <v>1</v>
      </c>
      <c r="R379" s="4">
        <v>24.17</v>
      </c>
      <c r="S379" s="3">
        <v>1</v>
      </c>
      <c r="U379" t="s">
        <v>204</v>
      </c>
    </row>
    <row r="380" spans="1:21" x14ac:dyDescent="0.3">
      <c r="A380" s="1" t="s">
        <v>41</v>
      </c>
      <c r="B380" s="1" t="s">
        <v>285</v>
      </c>
      <c r="C380" s="1" t="s">
        <v>285</v>
      </c>
      <c r="D380" s="1" t="s">
        <v>285</v>
      </c>
      <c r="E380">
        <v>2020</v>
      </c>
      <c r="F380" s="1" t="s">
        <v>213</v>
      </c>
      <c r="G380" s="1" t="s">
        <v>202</v>
      </c>
      <c r="H380" s="1" t="s">
        <v>231</v>
      </c>
      <c r="I380" s="3" t="s">
        <v>1</v>
      </c>
      <c r="J380" s="1" t="s">
        <v>1</v>
      </c>
      <c r="K380" s="1" t="s">
        <v>220</v>
      </c>
      <c r="L380" s="1" t="s">
        <v>225</v>
      </c>
      <c r="M380" s="1" t="s">
        <v>208</v>
      </c>
      <c r="N380">
        <v>0</v>
      </c>
      <c r="O380" s="10">
        <v>1000000000</v>
      </c>
      <c r="P380">
        <v>1000</v>
      </c>
      <c r="Q380" s="1" t="s">
        <v>209</v>
      </c>
      <c r="R380" s="4">
        <v>6.23</v>
      </c>
      <c r="S380" s="3">
        <v>1</v>
      </c>
      <c r="U380" t="s">
        <v>204</v>
      </c>
    </row>
    <row r="381" spans="1:21" x14ac:dyDescent="0.3">
      <c r="A381" s="1" t="s">
        <v>41</v>
      </c>
      <c r="B381" s="1" t="s">
        <v>285</v>
      </c>
      <c r="C381" s="1" t="s">
        <v>285</v>
      </c>
      <c r="D381" s="1" t="s">
        <v>285</v>
      </c>
      <c r="E381">
        <v>2021</v>
      </c>
      <c r="F381" s="1" t="s">
        <v>217</v>
      </c>
      <c r="G381" s="1" t="s">
        <v>202</v>
      </c>
      <c r="H381" s="1" t="s">
        <v>206</v>
      </c>
      <c r="I381" s="3" t="s">
        <v>1</v>
      </c>
      <c r="J381" s="1" t="s">
        <v>1</v>
      </c>
      <c r="K381" s="1" t="s">
        <v>220</v>
      </c>
      <c r="L381" s="1" t="s">
        <v>221</v>
      </c>
      <c r="M381" s="1" t="s">
        <v>204</v>
      </c>
      <c r="N381" s="1" t="s">
        <v>1</v>
      </c>
      <c r="O381" s="1" t="s">
        <v>1</v>
      </c>
      <c r="P381" s="1" t="s">
        <v>1</v>
      </c>
      <c r="Q381" s="1" t="s">
        <v>1</v>
      </c>
      <c r="R381" s="4">
        <v>5.72</v>
      </c>
      <c r="S381" s="3">
        <v>1</v>
      </c>
      <c r="T381" s="1" t="s">
        <v>532</v>
      </c>
      <c r="U381" t="s">
        <v>204</v>
      </c>
    </row>
    <row r="382" spans="1:21" x14ac:dyDescent="0.3">
      <c r="A382" s="1" t="s">
        <v>51</v>
      </c>
      <c r="B382" s="1" t="s">
        <v>287</v>
      </c>
      <c r="C382" s="1" t="s">
        <v>287</v>
      </c>
      <c r="D382" s="1" t="s">
        <v>287</v>
      </c>
      <c r="E382">
        <v>2020</v>
      </c>
      <c r="F382" s="1" t="s">
        <v>212</v>
      </c>
      <c r="G382" s="1" t="s">
        <v>202</v>
      </c>
      <c r="H382" s="1" t="s">
        <v>206</v>
      </c>
      <c r="I382" s="3">
        <v>0.625</v>
      </c>
      <c r="J382" s="1" t="s">
        <v>203</v>
      </c>
      <c r="K382" s="1" t="s">
        <v>282</v>
      </c>
      <c r="L382" s="1" t="s">
        <v>283</v>
      </c>
      <c r="M382" s="1" t="s">
        <v>204</v>
      </c>
      <c r="N382" s="1" t="s">
        <v>1</v>
      </c>
      <c r="O382" s="1" t="s">
        <v>1</v>
      </c>
      <c r="P382" s="1" t="s">
        <v>1</v>
      </c>
      <c r="Q382" s="1" t="s">
        <v>1</v>
      </c>
      <c r="R382" s="4">
        <v>14.62</v>
      </c>
      <c r="S382" s="3">
        <v>1</v>
      </c>
      <c r="U382" t="s">
        <v>204</v>
      </c>
    </row>
    <row r="383" spans="1:21" x14ac:dyDescent="0.3">
      <c r="A383" s="1" t="s">
        <v>51</v>
      </c>
      <c r="B383" s="1" t="s">
        <v>287</v>
      </c>
      <c r="C383" s="1" t="s">
        <v>287</v>
      </c>
      <c r="D383" s="1" t="s">
        <v>287</v>
      </c>
      <c r="E383">
        <v>2020</v>
      </c>
      <c r="F383" s="1" t="s">
        <v>212</v>
      </c>
      <c r="G383" s="1" t="s">
        <v>202</v>
      </c>
      <c r="H383" s="1" t="s">
        <v>231</v>
      </c>
      <c r="I383" s="3" t="s">
        <v>1</v>
      </c>
      <c r="J383" s="1" t="s">
        <v>1</v>
      </c>
      <c r="K383" s="1" t="s">
        <v>282</v>
      </c>
      <c r="L383" s="1" t="s">
        <v>283</v>
      </c>
      <c r="M383" s="1" t="s">
        <v>208</v>
      </c>
      <c r="N383">
        <v>0</v>
      </c>
      <c r="O383" s="10">
        <v>2000</v>
      </c>
      <c r="P383">
        <v>1000</v>
      </c>
      <c r="Q383" s="1" t="s">
        <v>209</v>
      </c>
      <c r="R383" s="4">
        <v>0</v>
      </c>
      <c r="S383" s="3">
        <v>1</v>
      </c>
      <c r="U383" t="s">
        <v>204</v>
      </c>
    </row>
    <row r="384" spans="1:21" x14ac:dyDescent="0.3">
      <c r="A384" s="1" t="s">
        <v>51</v>
      </c>
      <c r="B384" s="1" t="s">
        <v>287</v>
      </c>
      <c r="C384" s="1" t="s">
        <v>287</v>
      </c>
      <c r="D384" s="1" t="s">
        <v>287</v>
      </c>
      <c r="E384">
        <v>2020</v>
      </c>
      <c r="F384" s="1" t="s">
        <v>212</v>
      </c>
      <c r="G384" s="1" t="s">
        <v>202</v>
      </c>
      <c r="H384" s="1" t="s">
        <v>231</v>
      </c>
      <c r="I384" s="3" t="s">
        <v>1</v>
      </c>
      <c r="J384" s="1" t="s">
        <v>1</v>
      </c>
      <c r="K384" s="1" t="s">
        <v>282</v>
      </c>
      <c r="L384" s="1" t="s">
        <v>283</v>
      </c>
      <c r="M384" s="1" t="s">
        <v>208</v>
      </c>
      <c r="N384">
        <v>2001</v>
      </c>
      <c r="O384" s="10">
        <v>1000000000</v>
      </c>
      <c r="P384">
        <v>1000</v>
      </c>
      <c r="Q384" s="1" t="s">
        <v>209</v>
      </c>
      <c r="R384" s="4">
        <v>3.39</v>
      </c>
      <c r="S384" s="3">
        <v>1</v>
      </c>
      <c r="U384" t="s">
        <v>204</v>
      </c>
    </row>
    <row r="385" spans="1:21" x14ac:dyDescent="0.3">
      <c r="A385" s="1" t="s">
        <v>51</v>
      </c>
      <c r="B385" s="1" t="s">
        <v>287</v>
      </c>
      <c r="C385" s="1" t="s">
        <v>287</v>
      </c>
      <c r="D385" s="1" t="s">
        <v>287</v>
      </c>
      <c r="E385">
        <v>2020</v>
      </c>
      <c r="F385" s="1" t="s">
        <v>212</v>
      </c>
      <c r="G385" s="1" t="s">
        <v>202</v>
      </c>
      <c r="H385" s="1" t="s">
        <v>206</v>
      </c>
      <c r="I385" s="3">
        <v>0.625</v>
      </c>
      <c r="J385" s="1" t="s">
        <v>203</v>
      </c>
      <c r="K385" s="1" t="s">
        <v>282</v>
      </c>
      <c r="L385" s="1" t="s">
        <v>284</v>
      </c>
      <c r="M385" s="1" t="s">
        <v>204</v>
      </c>
      <c r="N385" s="1" t="s">
        <v>1</v>
      </c>
      <c r="O385" s="1" t="s">
        <v>1</v>
      </c>
      <c r="P385" s="1" t="s">
        <v>1</v>
      </c>
      <c r="Q385" s="1" t="s">
        <v>1</v>
      </c>
      <c r="R385" s="4">
        <v>14.62</v>
      </c>
      <c r="S385" s="3">
        <v>1</v>
      </c>
      <c r="U385" t="s">
        <v>204</v>
      </c>
    </row>
    <row r="386" spans="1:21" x14ac:dyDescent="0.3">
      <c r="A386" s="1" t="s">
        <v>51</v>
      </c>
      <c r="B386" s="1" t="s">
        <v>287</v>
      </c>
      <c r="C386" s="1" t="s">
        <v>287</v>
      </c>
      <c r="D386" s="1" t="s">
        <v>287</v>
      </c>
      <c r="E386">
        <v>2020</v>
      </c>
      <c r="F386" s="1" t="s">
        <v>212</v>
      </c>
      <c r="G386" s="1" t="s">
        <v>202</v>
      </c>
      <c r="H386" s="1" t="s">
        <v>219</v>
      </c>
      <c r="I386" s="3" t="s">
        <v>1</v>
      </c>
      <c r="J386" s="1" t="s">
        <v>1</v>
      </c>
      <c r="K386" s="1" t="s">
        <v>282</v>
      </c>
      <c r="L386" s="1" t="s">
        <v>284</v>
      </c>
      <c r="M386" s="1" t="s">
        <v>208</v>
      </c>
      <c r="N386">
        <v>0</v>
      </c>
      <c r="O386" s="10">
        <v>2000</v>
      </c>
      <c r="P386">
        <v>1000</v>
      </c>
      <c r="Q386" s="1" t="s">
        <v>209</v>
      </c>
      <c r="R386" s="4">
        <v>0</v>
      </c>
      <c r="S386" s="3">
        <v>1</v>
      </c>
      <c r="U386" t="s">
        <v>204</v>
      </c>
    </row>
    <row r="387" spans="1:21" x14ac:dyDescent="0.3">
      <c r="A387" s="1" t="s">
        <v>51</v>
      </c>
      <c r="B387" s="1" t="s">
        <v>287</v>
      </c>
      <c r="C387" s="1" t="s">
        <v>287</v>
      </c>
      <c r="D387" s="1" t="s">
        <v>287</v>
      </c>
      <c r="E387">
        <v>2020</v>
      </c>
      <c r="F387" s="1" t="s">
        <v>212</v>
      </c>
      <c r="G387" s="1" t="s">
        <v>202</v>
      </c>
      <c r="H387" s="1" t="s">
        <v>219</v>
      </c>
      <c r="I387" s="3" t="s">
        <v>1</v>
      </c>
      <c r="J387" s="1" t="s">
        <v>1</v>
      </c>
      <c r="K387" s="1" t="s">
        <v>282</v>
      </c>
      <c r="L387" s="1" t="s">
        <v>284</v>
      </c>
      <c r="M387" s="1" t="s">
        <v>208</v>
      </c>
      <c r="N387">
        <v>2001</v>
      </c>
      <c r="O387" s="10">
        <v>10000</v>
      </c>
      <c r="P387">
        <v>1000</v>
      </c>
      <c r="Q387" s="1" t="s">
        <v>209</v>
      </c>
      <c r="R387" s="4">
        <v>3.39</v>
      </c>
      <c r="S387" s="3">
        <v>1</v>
      </c>
      <c r="U387" t="s">
        <v>204</v>
      </c>
    </row>
    <row r="388" spans="1:21" x14ac:dyDescent="0.3">
      <c r="A388" s="1" t="s">
        <v>51</v>
      </c>
      <c r="B388" s="1" t="s">
        <v>287</v>
      </c>
      <c r="C388" s="1" t="s">
        <v>287</v>
      </c>
      <c r="D388" s="1" t="s">
        <v>287</v>
      </c>
      <c r="E388">
        <v>2020</v>
      </c>
      <c r="F388" s="1" t="s">
        <v>212</v>
      </c>
      <c r="G388" s="1" t="s">
        <v>202</v>
      </c>
      <c r="H388" s="1" t="s">
        <v>219</v>
      </c>
      <c r="I388" s="3" t="s">
        <v>1</v>
      </c>
      <c r="J388" s="1" t="s">
        <v>1</v>
      </c>
      <c r="K388" s="1" t="s">
        <v>282</v>
      </c>
      <c r="L388" s="1" t="s">
        <v>284</v>
      </c>
      <c r="M388" s="1" t="s">
        <v>208</v>
      </c>
      <c r="N388">
        <v>10001</v>
      </c>
      <c r="O388" s="10">
        <v>25000</v>
      </c>
      <c r="P388">
        <v>1000</v>
      </c>
      <c r="Q388" s="1" t="s">
        <v>209</v>
      </c>
      <c r="R388" s="4">
        <v>4.55</v>
      </c>
      <c r="S388" s="3">
        <v>1</v>
      </c>
      <c r="U388" t="s">
        <v>204</v>
      </c>
    </row>
    <row r="389" spans="1:21" x14ac:dyDescent="0.3">
      <c r="A389" s="1" t="s">
        <v>51</v>
      </c>
      <c r="B389" s="1" t="s">
        <v>287</v>
      </c>
      <c r="C389" s="1" t="s">
        <v>287</v>
      </c>
      <c r="D389" s="1" t="s">
        <v>287</v>
      </c>
      <c r="E389">
        <v>2020</v>
      </c>
      <c r="F389" s="1" t="s">
        <v>212</v>
      </c>
      <c r="G389" s="1" t="s">
        <v>202</v>
      </c>
      <c r="H389" s="1" t="s">
        <v>219</v>
      </c>
      <c r="I389" s="3" t="s">
        <v>1</v>
      </c>
      <c r="J389" s="1" t="s">
        <v>1</v>
      </c>
      <c r="K389" s="1" t="s">
        <v>282</v>
      </c>
      <c r="L389" s="1" t="s">
        <v>284</v>
      </c>
      <c r="M389" s="1" t="s">
        <v>208</v>
      </c>
      <c r="N389">
        <v>25001</v>
      </c>
      <c r="O389" s="10">
        <v>1000000000</v>
      </c>
      <c r="P389">
        <v>1000</v>
      </c>
      <c r="Q389" s="1" t="s">
        <v>209</v>
      </c>
      <c r="R389" s="4">
        <v>5.68</v>
      </c>
      <c r="S389" s="3">
        <v>1</v>
      </c>
      <c r="U389" t="s">
        <v>204</v>
      </c>
    </row>
    <row r="390" spans="1:21" x14ac:dyDescent="0.3">
      <c r="A390" s="1" t="s">
        <v>51</v>
      </c>
      <c r="B390" s="1" t="s">
        <v>287</v>
      </c>
      <c r="C390" s="1" t="s">
        <v>287</v>
      </c>
      <c r="D390" s="1" t="s">
        <v>287</v>
      </c>
      <c r="E390">
        <v>2020</v>
      </c>
      <c r="F390" s="1" t="s">
        <v>213</v>
      </c>
      <c r="G390" s="1" t="s">
        <v>202</v>
      </c>
      <c r="H390" s="1" t="s">
        <v>206</v>
      </c>
      <c r="I390" s="3" t="s">
        <v>1</v>
      </c>
      <c r="J390" s="1" t="s">
        <v>1</v>
      </c>
      <c r="K390" s="1" t="s">
        <v>1</v>
      </c>
      <c r="L390" s="1" t="s">
        <v>1</v>
      </c>
      <c r="M390" s="1" t="s">
        <v>204</v>
      </c>
      <c r="N390" s="1" t="s">
        <v>1</v>
      </c>
      <c r="O390" s="1" t="s">
        <v>1</v>
      </c>
      <c r="P390" s="1" t="s">
        <v>1</v>
      </c>
      <c r="Q390" s="1" t="s">
        <v>1</v>
      </c>
      <c r="R390" s="4">
        <v>15.55</v>
      </c>
      <c r="S390" s="3">
        <v>1</v>
      </c>
      <c r="U390" t="s">
        <v>204</v>
      </c>
    </row>
    <row r="391" spans="1:21" x14ac:dyDescent="0.3">
      <c r="A391" s="1" t="s">
        <v>51</v>
      </c>
      <c r="B391" s="1" t="s">
        <v>287</v>
      </c>
      <c r="C391" s="1" t="s">
        <v>287</v>
      </c>
      <c r="D391" s="1" t="s">
        <v>287</v>
      </c>
      <c r="E391">
        <v>2020</v>
      </c>
      <c r="F391" s="1" t="s">
        <v>213</v>
      </c>
      <c r="G391" s="1" t="s">
        <v>202</v>
      </c>
      <c r="H391" s="1" t="s">
        <v>231</v>
      </c>
      <c r="I391" s="3" t="s">
        <v>1</v>
      </c>
      <c r="J391" s="1" t="s">
        <v>1</v>
      </c>
      <c r="K391" s="1" t="s">
        <v>1</v>
      </c>
      <c r="L391" s="1" t="s">
        <v>1</v>
      </c>
      <c r="M391" s="1" t="s">
        <v>208</v>
      </c>
      <c r="N391">
        <v>0</v>
      </c>
      <c r="O391" s="10">
        <v>2000</v>
      </c>
      <c r="P391">
        <v>1000</v>
      </c>
      <c r="Q391" s="1" t="s">
        <v>209</v>
      </c>
      <c r="R391" s="4">
        <v>0</v>
      </c>
      <c r="S391" s="3">
        <v>1</v>
      </c>
      <c r="U391" t="s">
        <v>204</v>
      </c>
    </row>
    <row r="392" spans="1:21" x14ac:dyDescent="0.3">
      <c r="A392" s="1" t="s">
        <v>51</v>
      </c>
      <c r="B392" s="1" t="s">
        <v>287</v>
      </c>
      <c r="C392" s="1" t="s">
        <v>287</v>
      </c>
      <c r="D392" s="1" t="s">
        <v>287</v>
      </c>
      <c r="E392">
        <v>2020</v>
      </c>
      <c r="F392" s="1" t="s">
        <v>213</v>
      </c>
      <c r="G392" s="1" t="s">
        <v>202</v>
      </c>
      <c r="H392" s="1" t="s">
        <v>231</v>
      </c>
      <c r="I392" s="3" t="s">
        <v>1</v>
      </c>
      <c r="J392" s="1" t="s">
        <v>1</v>
      </c>
      <c r="K392" s="1" t="s">
        <v>1</v>
      </c>
      <c r="L392" s="1" t="s">
        <v>1</v>
      </c>
      <c r="M392" s="1" t="s">
        <v>208</v>
      </c>
      <c r="N392">
        <v>2001</v>
      </c>
      <c r="O392" s="10">
        <v>1000000000</v>
      </c>
      <c r="P392">
        <v>1000</v>
      </c>
      <c r="Q392" s="1" t="s">
        <v>209</v>
      </c>
      <c r="R392" s="4">
        <v>3.62</v>
      </c>
      <c r="S392" s="3">
        <v>1</v>
      </c>
      <c r="U392" t="s">
        <v>204</v>
      </c>
    </row>
    <row r="393" spans="1:21" x14ac:dyDescent="0.3">
      <c r="A393" s="1" t="s">
        <v>34</v>
      </c>
      <c r="B393" s="1" t="s">
        <v>289</v>
      </c>
      <c r="C393" s="1" t="s">
        <v>289</v>
      </c>
      <c r="D393" s="1" t="s">
        <v>289</v>
      </c>
      <c r="E393">
        <v>2020</v>
      </c>
      <c r="F393" s="1" t="s">
        <v>212</v>
      </c>
      <c r="G393" s="1" t="s">
        <v>202</v>
      </c>
      <c r="H393" s="1" t="s">
        <v>206</v>
      </c>
      <c r="I393" s="3">
        <v>0.625</v>
      </c>
      <c r="J393" s="1" t="s">
        <v>203</v>
      </c>
      <c r="K393" s="1" t="s">
        <v>1</v>
      </c>
      <c r="L393" s="1" t="s">
        <v>1</v>
      </c>
      <c r="M393" s="1" t="s">
        <v>204</v>
      </c>
      <c r="N393" s="1" t="s">
        <v>1</v>
      </c>
      <c r="O393" s="1" t="s">
        <v>1</v>
      </c>
      <c r="P393" s="1" t="s">
        <v>1</v>
      </c>
      <c r="Q393" s="1" t="s">
        <v>1</v>
      </c>
      <c r="R393" s="4">
        <v>15.25</v>
      </c>
      <c r="S393" s="3">
        <v>1</v>
      </c>
      <c r="U393" t="s">
        <v>204</v>
      </c>
    </row>
    <row r="394" spans="1:21" x14ac:dyDescent="0.3">
      <c r="A394" s="1" t="s">
        <v>34</v>
      </c>
      <c r="B394" s="1" t="s">
        <v>289</v>
      </c>
      <c r="C394" s="1" t="s">
        <v>289</v>
      </c>
      <c r="D394" s="1" t="s">
        <v>289</v>
      </c>
      <c r="E394">
        <v>2020</v>
      </c>
      <c r="F394" s="1" t="s">
        <v>212</v>
      </c>
      <c r="G394" s="1" t="s">
        <v>202</v>
      </c>
      <c r="H394" s="1" t="s">
        <v>219</v>
      </c>
      <c r="I394" s="3" t="s">
        <v>1</v>
      </c>
      <c r="J394" s="1" t="s">
        <v>1</v>
      </c>
      <c r="K394" s="1" t="s">
        <v>1</v>
      </c>
      <c r="L394" s="1" t="s">
        <v>1</v>
      </c>
      <c r="M394" s="1" t="s">
        <v>208</v>
      </c>
      <c r="N394">
        <v>0</v>
      </c>
      <c r="O394" s="10">
        <v>6000</v>
      </c>
      <c r="P394">
        <v>1000</v>
      </c>
      <c r="Q394" s="1" t="s">
        <v>209</v>
      </c>
      <c r="R394" s="4">
        <v>3.05</v>
      </c>
      <c r="S394" s="3">
        <v>1</v>
      </c>
      <c r="U394" t="s">
        <v>204</v>
      </c>
    </row>
    <row r="395" spans="1:21" x14ac:dyDescent="0.3">
      <c r="A395" s="1" t="s">
        <v>34</v>
      </c>
      <c r="B395" s="1" t="s">
        <v>289</v>
      </c>
      <c r="C395" s="1" t="s">
        <v>289</v>
      </c>
      <c r="D395" s="1" t="s">
        <v>289</v>
      </c>
      <c r="E395">
        <v>2020</v>
      </c>
      <c r="F395" s="1" t="s">
        <v>212</v>
      </c>
      <c r="G395" s="1" t="s">
        <v>202</v>
      </c>
      <c r="H395" s="1" t="s">
        <v>219</v>
      </c>
      <c r="I395" s="3" t="s">
        <v>1</v>
      </c>
      <c r="J395" s="1" t="s">
        <v>1</v>
      </c>
      <c r="K395" s="1" t="s">
        <v>1</v>
      </c>
      <c r="L395" s="1" t="s">
        <v>1</v>
      </c>
      <c r="M395" s="1" t="s">
        <v>208</v>
      </c>
      <c r="N395">
        <v>6001</v>
      </c>
      <c r="O395" s="10">
        <v>15000</v>
      </c>
      <c r="P395">
        <v>1000</v>
      </c>
      <c r="Q395" s="1" t="s">
        <v>209</v>
      </c>
      <c r="R395" s="4">
        <v>5.2</v>
      </c>
      <c r="S395" s="3">
        <v>1</v>
      </c>
      <c r="U395" t="s">
        <v>204</v>
      </c>
    </row>
    <row r="396" spans="1:21" x14ac:dyDescent="0.3">
      <c r="A396" s="1" t="s">
        <v>34</v>
      </c>
      <c r="B396" s="1" t="s">
        <v>289</v>
      </c>
      <c r="C396" s="1" t="s">
        <v>289</v>
      </c>
      <c r="D396" s="1" t="s">
        <v>289</v>
      </c>
      <c r="E396">
        <v>2020</v>
      </c>
      <c r="F396" s="1" t="s">
        <v>212</v>
      </c>
      <c r="G396" s="1" t="s">
        <v>202</v>
      </c>
      <c r="H396" s="1" t="s">
        <v>219</v>
      </c>
      <c r="I396" s="3" t="s">
        <v>1</v>
      </c>
      <c r="J396" s="1" t="s">
        <v>1</v>
      </c>
      <c r="K396" s="1" t="s">
        <v>1</v>
      </c>
      <c r="L396" s="1" t="s">
        <v>1</v>
      </c>
      <c r="M396" s="1" t="s">
        <v>208</v>
      </c>
      <c r="N396">
        <v>15001</v>
      </c>
      <c r="O396" s="10">
        <v>1000000000</v>
      </c>
      <c r="P396">
        <v>1000</v>
      </c>
      <c r="Q396" s="1" t="s">
        <v>209</v>
      </c>
      <c r="R396" s="4">
        <v>7.2</v>
      </c>
      <c r="S396" s="3">
        <v>1</v>
      </c>
      <c r="U396" t="s">
        <v>204</v>
      </c>
    </row>
    <row r="397" spans="1:21" x14ac:dyDescent="0.3">
      <c r="A397" s="1" t="s">
        <v>34</v>
      </c>
      <c r="B397" s="1" t="s">
        <v>289</v>
      </c>
      <c r="C397" s="1" t="s">
        <v>289</v>
      </c>
      <c r="D397" s="1" t="s">
        <v>289</v>
      </c>
      <c r="E397">
        <v>2020</v>
      </c>
      <c r="F397" s="1" t="s">
        <v>212</v>
      </c>
      <c r="G397" s="1" t="s">
        <v>202</v>
      </c>
      <c r="H397" s="1" t="s">
        <v>292</v>
      </c>
      <c r="I397" s="3" t="s">
        <v>1</v>
      </c>
      <c r="J397" s="1" t="s">
        <v>1</v>
      </c>
      <c r="K397" s="1" t="s">
        <v>1</v>
      </c>
      <c r="L397" s="1" t="s">
        <v>1</v>
      </c>
      <c r="M397" s="1" t="s">
        <v>208</v>
      </c>
      <c r="N397">
        <v>0</v>
      </c>
      <c r="O397" s="10">
        <v>1000000000</v>
      </c>
      <c r="P397">
        <v>1000</v>
      </c>
      <c r="Q397" s="1" t="s">
        <v>209</v>
      </c>
      <c r="R397" s="4">
        <v>0.6</v>
      </c>
      <c r="S397" s="3">
        <v>1</v>
      </c>
      <c r="U397" t="s">
        <v>204</v>
      </c>
    </row>
    <row r="398" spans="1:21" x14ac:dyDescent="0.3">
      <c r="A398" s="1" t="s">
        <v>34</v>
      </c>
      <c r="B398" s="1" t="s">
        <v>289</v>
      </c>
      <c r="C398" s="1" t="s">
        <v>289</v>
      </c>
      <c r="D398" s="1" t="s">
        <v>289</v>
      </c>
      <c r="E398">
        <v>2020</v>
      </c>
      <c r="F398" s="1" t="s">
        <v>213</v>
      </c>
      <c r="G398" s="1" t="s">
        <v>202</v>
      </c>
      <c r="H398" s="1" t="s">
        <v>206</v>
      </c>
      <c r="I398" s="3" t="s">
        <v>1</v>
      </c>
      <c r="J398" s="1" t="s">
        <v>1</v>
      </c>
      <c r="K398" s="1" t="s">
        <v>1</v>
      </c>
      <c r="L398" s="1" t="s">
        <v>1</v>
      </c>
      <c r="M398" s="1" t="s">
        <v>204</v>
      </c>
      <c r="N398" s="1" t="s">
        <v>1</v>
      </c>
      <c r="O398" s="1" t="s">
        <v>1</v>
      </c>
      <c r="P398" s="1" t="s">
        <v>1</v>
      </c>
      <c r="Q398" s="1" t="s">
        <v>1</v>
      </c>
      <c r="R398" s="4">
        <v>12.5</v>
      </c>
      <c r="S398" s="3">
        <v>1</v>
      </c>
      <c r="U398" t="s">
        <v>204</v>
      </c>
    </row>
    <row r="399" spans="1:21" x14ac:dyDescent="0.3">
      <c r="A399" s="1" t="s">
        <v>34</v>
      </c>
      <c r="B399" s="1" t="s">
        <v>289</v>
      </c>
      <c r="C399" s="1" t="s">
        <v>289</v>
      </c>
      <c r="D399" s="1" t="s">
        <v>289</v>
      </c>
      <c r="E399">
        <v>2020</v>
      </c>
      <c r="F399" s="1" t="s">
        <v>213</v>
      </c>
      <c r="G399" s="1" t="s">
        <v>202</v>
      </c>
      <c r="H399" s="1" t="s">
        <v>231</v>
      </c>
      <c r="I399" s="3" t="s">
        <v>1</v>
      </c>
      <c r="J399" s="1" t="s">
        <v>1</v>
      </c>
      <c r="K399" s="1" t="s">
        <v>1</v>
      </c>
      <c r="L399" s="1" t="s">
        <v>1</v>
      </c>
      <c r="M399" s="1" t="s">
        <v>208</v>
      </c>
      <c r="N399">
        <v>0</v>
      </c>
      <c r="O399" s="10">
        <v>10000</v>
      </c>
      <c r="P399">
        <v>1000</v>
      </c>
      <c r="Q399" s="1" t="s">
        <v>209</v>
      </c>
      <c r="R399" s="4">
        <v>1.7</v>
      </c>
      <c r="S399" s="3">
        <v>1</v>
      </c>
      <c r="T399" t="s">
        <v>533</v>
      </c>
      <c r="U399" t="s">
        <v>204</v>
      </c>
    </row>
    <row r="400" spans="1:21" x14ac:dyDescent="0.3">
      <c r="A400" s="1" t="s">
        <v>34</v>
      </c>
      <c r="B400" s="1" t="s">
        <v>289</v>
      </c>
      <c r="C400" s="1" t="s">
        <v>289</v>
      </c>
      <c r="D400" s="1" t="s">
        <v>289</v>
      </c>
      <c r="E400">
        <v>2020</v>
      </c>
      <c r="F400" s="1" t="s">
        <v>213</v>
      </c>
      <c r="G400" s="1" t="s">
        <v>202</v>
      </c>
      <c r="H400" s="1" t="s">
        <v>231</v>
      </c>
      <c r="I400" s="3" t="s">
        <v>1</v>
      </c>
      <c r="J400" s="1" t="s">
        <v>1</v>
      </c>
      <c r="K400" s="1" t="s">
        <v>1</v>
      </c>
      <c r="L400" s="1" t="s">
        <v>1</v>
      </c>
      <c r="M400" s="1" t="s">
        <v>208</v>
      </c>
      <c r="N400">
        <v>10001</v>
      </c>
      <c r="O400" s="10">
        <v>1000000000</v>
      </c>
      <c r="P400">
        <v>1000</v>
      </c>
      <c r="Q400" s="1" t="s">
        <v>209</v>
      </c>
      <c r="R400" s="4">
        <v>1.7</v>
      </c>
      <c r="S400" s="3">
        <v>1</v>
      </c>
      <c r="T400" t="s">
        <v>533</v>
      </c>
      <c r="U400" t="s">
        <v>204</v>
      </c>
    </row>
    <row r="401" spans="1:21" x14ac:dyDescent="0.3">
      <c r="A401" s="1" t="s">
        <v>34</v>
      </c>
      <c r="B401" s="1" t="s">
        <v>289</v>
      </c>
      <c r="C401" s="1" t="s">
        <v>289</v>
      </c>
      <c r="D401" s="1" t="s">
        <v>289</v>
      </c>
      <c r="E401">
        <v>2020</v>
      </c>
      <c r="F401" s="1" t="s">
        <v>217</v>
      </c>
      <c r="G401" s="1" t="s">
        <v>202</v>
      </c>
      <c r="H401" s="1" t="s">
        <v>206</v>
      </c>
      <c r="I401" s="3" t="s">
        <v>1</v>
      </c>
      <c r="J401" s="1" t="s">
        <v>1</v>
      </c>
      <c r="K401" s="1" t="s">
        <v>1</v>
      </c>
      <c r="L401" s="1" t="s">
        <v>1</v>
      </c>
      <c r="M401" s="1" t="s">
        <v>204</v>
      </c>
      <c r="N401" t="s">
        <v>1</v>
      </c>
      <c r="O401" t="s">
        <v>1</v>
      </c>
      <c r="P401" t="s">
        <v>1</v>
      </c>
      <c r="Q401" s="1" t="s">
        <v>1</v>
      </c>
      <c r="R401" s="4">
        <v>2.85</v>
      </c>
      <c r="S401" s="3">
        <v>1</v>
      </c>
      <c r="U401" t="s">
        <v>204</v>
      </c>
    </row>
    <row r="402" spans="1:21" x14ac:dyDescent="0.3">
      <c r="A402" s="1" t="s">
        <v>56</v>
      </c>
      <c r="B402" s="1" t="s">
        <v>293</v>
      </c>
      <c r="C402" s="1" t="s">
        <v>293</v>
      </c>
      <c r="D402" s="1" t="s">
        <v>293</v>
      </c>
      <c r="E402">
        <v>2019</v>
      </c>
      <c r="F402" s="1" t="s">
        <v>212</v>
      </c>
      <c r="G402" s="1" t="s">
        <v>202</v>
      </c>
      <c r="H402" s="1" t="s">
        <v>206</v>
      </c>
      <c r="I402" s="3" t="s">
        <v>1</v>
      </c>
      <c r="J402" s="1" t="s">
        <v>1</v>
      </c>
      <c r="K402" s="1" t="s">
        <v>1</v>
      </c>
      <c r="L402" s="1" t="s">
        <v>1</v>
      </c>
      <c r="M402" s="1" t="s">
        <v>204</v>
      </c>
      <c r="N402" s="1" t="s">
        <v>1</v>
      </c>
      <c r="O402" s="1" t="s">
        <v>1</v>
      </c>
      <c r="P402" s="1" t="s">
        <v>1</v>
      </c>
      <c r="Q402" s="1" t="s">
        <v>1</v>
      </c>
      <c r="R402" s="4">
        <v>14.88</v>
      </c>
      <c r="S402" s="3">
        <v>1</v>
      </c>
      <c r="T402" s="1" t="s">
        <v>297</v>
      </c>
      <c r="U402" t="s">
        <v>204</v>
      </c>
    </row>
    <row r="403" spans="1:21" x14ac:dyDescent="0.3">
      <c r="A403" s="1" t="s">
        <v>56</v>
      </c>
      <c r="B403" s="1" t="s">
        <v>293</v>
      </c>
      <c r="C403" s="1" t="s">
        <v>293</v>
      </c>
      <c r="D403" s="1" t="s">
        <v>293</v>
      </c>
      <c r="E403">
        <v>2019</v>
      </c>
      <c r="F403" s="1" t="s">
        <v>212</v>
      </c>
      <c r="G403" s="1" t="s">
        <v>202</v>
      </c>
      <c r="H403" s="1" t="s">
        <v>231</v>
      </c>
      <c r="I403" s="3" t="s">
        <v>1</v>
      </c>
      <c r="J403" s="1" t="s">
        <v>1</v>
      </c>
      <c r="K403" s="1" t="s">
        <v>1</v>
      </c>
      <c r="L403" s="1" t="s">
        <v>1</v>
      </c>
      <c r="M403" s="1" t="s">
        <v>208</v>
      </c>
      <c r="N403">
        <v>0</v>
      </c>
      <c r="O403" s="10">
        <v>1000</v>
      </c>
      <c r="P403">
        <v>1000</v>
      </c>
      <c r="Q403" s="1" t="s">
        <v>209</v>
      </c>
      <c r="R403" s="4">
        <v>0</v>
      </c>
      <c r="S403" s="3">
        <v>1</v>
      </c>
      <c r="T403" s="1" t="s">
        <v>297</v>
      </c>
      <c r="U403" t="s">
        <v>204</v>
      </c>
    </row>
    <row r="404" spans="1:21" x14ac:dyDescent="0.3">
      <c r="A404" s="1" t="s">
        <v>56</v>
      </c>
      <c r="B404" s="1" t="s">
        <v>293</v>
      </c>
      <c r="C404" s="1" t="s">
        <v>293</v>
      </c>
      <c r="D404" s="1" t="s">
        <v>293</v>
      </c>
      <c r="E404">
        <v>2019</v>
      </c>
      <c r="F404" s="1" t="s">
        <v>212</v>
      </c>
      <c r="G404" s="1" t="s">
        <v>202</v>
      </c>
      <c r="H404" s="1" t="s">
        <v>231</v>
      </c>
      <c r="I404" s="3" t="s">
        <v>1</v>
      </c>
      <c r="J404" s="1" t="s">
        <v>1</v>
      </c>
      <c r="K404" s="1" t="s">
        <v>1</v>
      </c>
      <c r="L404" s="1" t="s">
        <v>1</v>
      </c>
      <c r="M404" s="1" t="s">
        <v>208</v>
      </c>
      <c r="N404">
        <v>1001</v>
      </c>
      <c r="O404" s="10">
        <v>1000000000</v>
      </c>
      <c r="P404">
        <v>1000</v>
      </c>
      <c r="Q404" s="1" t="s">
        <v>209</v>
      </c>
      <c r="R404" s="4">
        <v>4.41</v>
      </c>
      <c r="S404" s="3">
        <v>1</v>
      </c>
      <c r="T404" s="1" t="s">
        <v>297</v>
      </c>
      <c r="U404" t="s">
        <v>204</v>
      </c>
    </row>
    <row r="405" spans="1:21" x14ac:dyDescent="0.3">
      <c r="A405" s="1" t="s">
        <v>56</v>
      </c>
      <c r="B405" s="1" t="s">
        <v>293</v>
      </c>
      <c r="C405" s="1" t="s">
        <v>293</v>
      </c>
      <c r="D405" s="1" t="s">
        <v>293</v>
      </c>
      <c r="E405">
        <v>2019</v>
      </c>
      <c r="F405" s="1" t="s">
        <v>213</v>
      </c>
      <c r="G405" s="1" t="s">
        <v>202</v>
      </c>
      <c r="H405" s="1" t="s">
        <v>206</v>
      </c>
      <c r="I405" s="3" t="s">
        <v>1</v>
      </c>
      <c r="J405" s="1" t="s">
        <v>1</v>
      </c>
      <c r="K405" s="1" t="s">
        <v>1</v>
      </c>
      <c r="L405" s="1" t="s">
        <v>1</v>
      </c>
      <c r="M405" s="1" t="s">
        <v>204</v>
      </c>
      <c r="N405" t="s">
        <v>1</v>
      </c>
      <c r="O405" t="s">
        <v>1</v>
      </c>
      <c r="P405" t="s">
        <v>1</v>
      </c>
      <c r="Q405" s="1" t="s">
        <v>1</v>
      </c>
      <c r="R405" s="4">
        <v>8.48</v>
      </c>
      <c r="S405" s="3">
        <v>1</v>
      </c>
      <c r="T405" s="1" t="s">
        <v>297</v>
      </c>
      <c r="U405" t="s">
        <v>204</v>
      </c>
    </row>
    <row r="406" spans="1:21" x14ac:dyDescent="0.3">
      <c r="A406" s="1" t="s">
        <v>56</v>
      </c>
      <c r="B406" s="1" t="s">
        <v>293</v>
      </c>
      <c r="C406" s="1" t="s">
        <v>293</v>
      </c>
      <c r="D406" s="1" t="s">
        <v>293</v>
      </c>
      <c r="E406">
        <v>2019</v>
      </c>
      <c r="F406" s="1" t="s">
        <v>213</v>
      </c>
      <c r="G406" s="1" t="s">
        <v>202</v>
      </c>
      <c r="H406" s="1" t="s">
        <v>231</v>
      </c>
      <c r="I406" s="3" t="s">
        <v>1</v>
      </c>
      <c r="J406" s="1" t="s">
        <v>1</v>
      </c>
      <c r="K406" s="1" t="s">
        <v>1</v>
      </c>
      <c r="L406" s="1" t="s">
        <v>1</v>
      </c>
      <c r="M406" s="1" t="s">
        <v>208</v>
      </c>
      <c r="N406">
        <v>0</v>
      </c>
      <c r="O406">
        <v>1000</v>
      </c>
      <c r="P406">
        <v>1000</v>
      </c>
      <c r="Q406" s="1" t="s">
        <v>209</v>
      </c>
      <c r="R406" s="4">
        <v>0</v>
      </c>
      <c r="S406" s="3">
        <v>1</v>
      </c>
      <c r="T406" s="1" t="s">
        <v>297</v>
      </c>
      <c r="U406" t="s">
        <v>204</v>
      </c>
    </row>
    <row r="407" spans="1:21" x14ac:dyDescent="0.3">
      <c r="A407" s="1" t="s">
        <v>56</v>
      </c>
      <c r="B407" s="1" t="s">
        <v>293</v>
      </c>
      <c r="C407" s="1" t="s">
        <v>293</v>
      </c>
      <c r="D407" s="1" t="s">
        <v>293</v>
      </c>
      <c r="E407">
        <v>2019</v>
      </c>
      <c r="F407" s="1" t="s">
        <v>213</v>
      </c>
      <c r="G407" s="1" t="s">
        <v>202</v>
      </c>
      <c r="H407" s="1" t="s">
        <v>231</v>
      </c>
      <c r="I407" s="3" t="s">
        <v>1</v>
      </c>
      <c r="J407" s="1" t="s">
        <v>1</v>
      </c>
      <c r="K407" s="1" t="s">
        <v>1</v>
      </c>
      <c r="L407" s="1" t="s">
        <v>1</v>
      </c>
      <c r="M407" s="1" t="s">
        <v>208</v>
      </c>
      <c r="N407">
        <v>1001</v>
      </c>
      <c r="O407" s="10">
        <v>1000000000</v>
      </c>
      <c r="P407">
        <v>1000</v>
      </c>
      <c r="Q407" s="1" t="s">
        <v>209</v>
      </c>
      <c r="R407" s="4">
        <v>3.8420000000000001</v>
      </c>
      <c r="S407" s="3">
        <v>1</v>
      </c>
      <c r="T407" s="1" t="s">
        <v>297</v>
      </c>
      <c r="U407" t="s">
        <v>204</v>
      </c>
    </row>
    <row r="408" spans="1:21" x14ac:dyDescent="0.3">
      <c r="A408" s="1" t="s">
        <v>22</v>
      </c>
      <c r="B408" s="1" t="s">
        <v>298</v>
      </c>
      <c r="C408" s="1" t="s">
        <v>298</v>
      </c>
      <c r="D408" s="1" t="s">
        <v>298</v>
      </c>
      <c r="E408">
        <v>2020</v>
      </c>
      <c r="F408" s="1" t="s">
        <v>212</v>
      </c>
      <c r="G408" s="1" t="s">
        <v>202</v>
      </c>
      <c r="H408" s="1" t="s">
        <v>206</v>
      </c>
      <c r="I408" s="3">
        <v>0.625</v>
      </c>
      <c r="J408" s="1" t="s">
        <v>203</v>
      </c>
      <c r="K408" s="1" t="s">
        <v>220</v>
      </c>
      <c r="L408" s="1" t="s">
        <v>221</v>
      </c>
      <c r="M408" s="1" t="s">
        <v>204</v>
      </c>
      <c r="N408" s="1" t="s">
        <v>1</v>
      </c>
      <c r="O408" s="1" t="s">
        <v>1</v>
      </c>
      <c r="P408" s="1" t="s">
        <v>1</v>
      </c>
      <c r="Q408" s="1" t="s">
        <v>1</v>
      </c>
      <c r="R408" s="4">
        <v>13.82</v>
      </c>
      <c r="S408" s="3">
        <v>1</v>
      </c>
      <c r="U408" t="s">
        <v>204</v>
      </c>
    </row>
    <row r="409" spans="1:21" x14ac:dyDescent="0.3">
      <c r="A409" s="1" t="s">
        <v>22</v>
      </c>
      <c r="B409" s="1" t="s">
        <v>298</v>
      </c>
      <c r="C409" s="1" t="s">
        <v>298</v>
      </c>
      <c r="D409" s="1" t="s">
        <v>298</v>
      </c>
      <c r="E409">
        <v>2020</v>
      </c>
      <c r="F409" s="1" t="s">
        <v>212</v>
      </c>
      <c r="G409" s="1" t="s">
        <v>202</v>
      </c>
      <c r="H409" s="1" t="s">
        <v>219</v>
      </c>
      <c r="I409" s="3" t="s">
        <v>1</v>
      </c>
      <c r="J409" s="1" t="s">
        <v>1</v>
      </c>
      <c r="K409" s="1" t="s">
        <v>220</v>
      </c>
      <c r="L409" s="1" t="s">
        <v>221</v>
      </c>
      <c r="M409" s="1" t="s">
        <v>208</v>
      </c>
      <c r="N409">
        <v>0</v>
      </c>
      <c r="O409" s="10">
        <v>2000</v>
      </c>
      <c r="P409">
        <v>1000</v>
      </c>
      <c r="Q409" s="1" t="s">
        <v>209</v>
      </c>
      <c r="R409" s="4">
        <v>0</v>
      </c>
      <c r="S409" s="3">
        <v>1</v>
      </c>
      <c r="U409" t="s">
        <v>204</v>
      </c>
    </row>
    <row r="410" spans="1:21" x14ac:dyDescent="0.3">
      <c r="A410" s="1" t="s">
        <v>22</v>
      </c>
      <c r="B410" s="1" t="s">
        <v>298</v>
      </c>
      <c r="C410" s="1" t="s">
        <v>298</v>
      </c>
      <c r="D410" s="1" t="s">
        <v>298</v>
      </c>
      <c r="E410">
        <v>2020</v>
      </c>
      <c r="F410" s="1" t="s">
        <v>212</v>
      </c>
      <c r="G410" s="1" t="s">
        <v>202</v>
      </c>
      <c r="H410" s="1" t="s">
        <v>219</v>
      </c>
      <c r="I410" s="3" t="s">
        <v>1</v>
      </c>
      <c r="J410" s="1" t="s">
        <v>1</v>
      </c>
      <c r="K410" s="1" t="s">
        <v>220</v>
      </c>
      <c r="L410" s="1" t="s">
        <v>221</v>
      </c>
      <c r="M410" s="1" t="s">
        <v>208</v>
      </c>
      <c r="N410">
        <v>2001</v>
      </c>
      <c r="O410" s="10">
        <v>25000</v>
      </c>
      <c r="P410">
        <v>1000</v>
      </c>
      <c r="Q410" s="1" t="s">
        <v>209</v>
      </c>
      <c r="R410" s="4">
        <v>3.4</v>
      </c>
      <c r="S410" s="3">
        <v>1</v>
      </c>
      <c r="U410" t="s">
        <v>204</v>
      </c>
    </row>
    <row r="411" spans="1:21" x14ac:dyDescent="0.3">
      <c r="A411" s="1" t="s">
        <v>22</v>
      </c>
      <c r="B411" s="1" t="s">
        <v>298</v>
      </c>
      <c r="C411" s="1" t="s">
        <v>298</v>
      </c>
      <c r="D411" s="1" t="s">
        <v>298</v>
      </c>
      <c r="E411">
        <v>2020</v>
      </c>
      <c r="F411" s="1" t="s">
        <v>212</v>
      </c>
      <c r="G411" s="1" t="s">
        <v>202</v>
      </c>
      <c r="H411" s="1" t="s">
        <v>219</v>
      </c>
      <c r="I411" s="3" t="s">
        <v>1</v>
      </c>
      <c r="J411" s="1" t="s">
        <v>1</v>
      </c>
      <c r="K411" s="1" t="s">
        <v>220</v>
      </c>
      <c r="L411" s="1" t="s">
        <v>221</v>
      </c>
      <c r="M411" s="1" t="s">
        <v>208</v>
      </c>
      <c r="N411">
        <v>25001</v>
      </c>
      <c r="O411" s="10">
        <v>1000000</v>
      </c>
      <c r="P411">
        <v>1000</v>
      </c>
      <c r="Q411" s="1" t="s">
        <v>209</v>
      </c>
      <c r="R411" s="4">
        <v>2.29</v>
      </c>
      <c r="S411" s="3">
        <v>1</v>
      </c>
      <c r="U411" t="s">
        <v>204</v>
      </c>
    </row>
    <row r="412" spans="1:21" x14ac:dyDescent="0.3">
      <c r="A412" s="1" t="s">
        <v>22</v>
      </c>
      <c r="B412" s="1" t="s">
        <v>298</v>
      </c>
      <c r="C412" s="1" t="s">
        <v>298</v>
      </c>
      <c r="D412" s="1" t="s">
        <v>298</v>
      </c>
      <c r="E412">
        <v>2020</v>
      </c>
      <c r="F412" s="1" t="s">
        <v>212</v>
      </c>
      <c r="G412" s="1" t="s">
        <v>202</v>
      </c>
      <c r="H412" s="1" t="s">
        <v>219</v>
      </c>
      <c r="I412" s="3" t="s">
        <v>1</v>
      </c>
      <c r="J412" s="1" t="s">
        <v>1</v>
      </c>
      <c r="K412" s="1" t="s">
        <v>220</v>
      </c>
      <c r="L412" s="1" t="s">
        <v>221</v>
      </c>
      <c r="M412" s="1" t="s">
        <v>208</v>
      </c>
      <c r="N412">
        <v>1000001</v>
      </c>
      <c r="O412">
        <v>5000000</v>
      </c>
      <c r="P412">
        <v>1000</v>
      </c>
      <c r="Q412" s="1" t="s">
        <v>209</v>
      </c>
      <c r="R412" s="4">
        <v>1.9</v>
      </c>
      <c r="S412" s="3">
        <v>1</v>
      </c>
      <c r="U412" t="s">
        <v>204</v>
      </c>
    </row>
    <row r="413" spans="1:21" x14ac:dyDescent="0.3">
      <c r="A413" s="1" t="s">
        <v>22</v>
      </c>
      <c r="B413" s="1" t="s">
        <v>298</v>
      </c>
      <c r="C413" s="1" t="s">
        <v>298</v>
      </c>
      <c r="D413" s="1" t="s">
        <v>298</v>
      </c>
      <c r="E413">
        <v>2020</v>
      </c>
      <c r="F413" s="1" t="s">
        <v>212</v>
      </c>
      <c r="G413" s="1" t="s">
        <v>202</v>
      </c>
      <c r="H413" s="1" t="s">
        <v>219</v>
      </c>
      <c r="I413" s="3" t="s">
        <v>1</v>
      </c>
      <c r="J413" s="1" t="s">
        <v>1</v>
      </c>
      <c r="K413" s="1" t="s">
        <v>220</v>
      </c>
      <c r="L413" s="1" t="s">
        <v>221</v>
      </c>
      <c r="M413" s="1" t="s">
        <v>208</v>
      </c>
      <c r="N413">
        <v>5000001</v>
      </c>
      <c r="O413" s="10">
        <v>1000000000</v>
      </c>
      <c r="P413">
        <v>1000</v>
      </c>
      <c r="Q413" s="1" t="s">
        <v>209</v>
      </c>
      <c r="R413" s="4">
        <v>1.83</v>
      </c>
      <c r="S413" s="3">
        <v>1</v>
      </c>
      <c r="U413" t="s">
        <v>204</v>
      </c>
    </row>
    <row r="414" spans="1:21" x14ac:dyDescent="0.3">
      <c r="A414" s="1" t="s">
        <v>22</v>
      </c>
      <c r="B414" s="1" t="s">
        <v>298</v>
      </c>
      <c r="C414" s="1" t="s">
        <v>298</v>
      </c>
      <c r="D414" s="1" t="s">
        <v>298</v>
      </c>
      <c r="E414">
        <v>2020</v>
      </c>
      <c r="F414" s="1" t="s">
        <v>212</v>
      </c>
      <c r="G414" s="1" t="s">
        <v>202</v>
      </c>
      <c r="H414" s="1" t="s">
        <v>534</v>
      </c>
      <c r="I414" s="3" t="s">
        <v>1</v>
      </c>
      <c r="J414" s="1" t="s">
        <v>1</v>
      </c>
      <c r="K414" s="1" t="s">
        <v>220</v>
      </c>
      <c r="L414" s="1" t="s">
        <v>221</v>
      </c>
      <c r="M414" s="1" t="s">
        <v>204</v>
      </c>
      <c r="N414" s="1" t="s">
        <v>1</v>
      </c>
      <c r="O414" s="1" t="s">
        <v>1</v>
      </c>
      <c r="P414" s="1" t="s">
        <v>1</v>
      </c>
      <c r="Q414" s="1" t="s">
        <v>1</v>
      </c>
      <c r="R414" s="4">
        <f>6.13/2</f>
        <v>3.0649999999999999</v>
      </c>
      <c r="S414" s="3">
        <v>1</v>
      </c>
      <c r="U414" t="s">
        <v>204</v>
      </c>
    </row>
    <row r="415" spans="1:21" x14ac:dyDescent="0.3">
      <c r="A415" s="1" t="s">
        <v>22</v>
      </c>
      <c r="B415" s="1" t="s">
        <v>298</v>
      </c>
      <c r="C415" s="1" t="s">
        <v>298</v>
      </c>
      <c r="D415" s="1" t="s">
        <v>298</v>
      </c>
      <c r="E415">
        <v>2020</v>
      </c>
      <c r="F415" s="1" t="s">
        <v>212</v>
      </c>
      <c r="G415" s="1" t="s">
        <v>202</v>
      </c>
      <c r="H415" s="1" t="s">
        <v>206</v>
      </c>
      <c r="I415" s="3">
        <v>0.625</v>
      </c>
      <c r="J415" s="1" t="s">
        <v>203</v>
      </c>
      <c r="K415" s="1" t="s">
        <v>220</v>
      </c>
      <c r="L415" s="1" t="s">
        <v>225</v>
      </c>
      <c r="M415" s="1" t="s">
        <v>204</v>
      </c>
      <c r="N415" s="1" t="s">
        <v>1</v>
      </c>
      <c r="O415" s="1" t="s">
        <v>1</v>
      </c>
      <c r="P415" s="1" t="s">
        <v>1</v>
      </c>
      <c r="Q415" s="1" t="s">
        <v>1</v>
      </c>
      <c r="R415" s="4">
        <v>13.82</v>
      </c>
      <c r="S415" s="3">
        <v>1</v>
      </c>
      <c r="U415" t="s">
        <v>204</v>
      </c>
    </row>
    <row r="416" spans="1:21" x14ac:dyDescent="0.3">
      <c r="A416" s="1" t="s">
        <v>22</v>
      </c>
      <c r="B416" s="1" t="s">
        <v>298</v>
      </c>
      <c r="C416" s="1" t="s">
        <v>298</v>
      </c>
      <c r="D416" s="1" t="s">
        <v>298</v>
      </c>
      <c r="E416">
        <v>2020</v>
      </c>
      <c r="F416" s="1" t="s">
        <v>212</v>
      </c>
      <c r="G416" s="1" t="s">
        <v>202</v>
      </c>
      <c r="H416" s="1" t="s">
        <v>219</v>
      </c>
      <c r="I416" s="3" t="s">
        <v>1</v>
      </c>
      <c r="J416" s="1" t="s">
        <v>1</v>
      </c>
      <c r="K416" s="1" t="s">
        <v>220</v>
      </c>
      <c r="L416" s="1" t="s">
        <v>225</v>
      </c>
      <c r="M416" s="1" t="s">
        <v>208</v>
      </c>
      <c r="N416">
        <v>0</v>
      </c>
      <c r="O416" s="10">
        <v>2000</v>
      </c>
      <c r="P416">
        <v>1000</v>
      </c>
      <c r="Q416" s="1" t="s">
        <v>209</v>
      </c>
      <c r="R416" s="4">
        <v>0</v>
      </c>
      <c r="S416" s="3">
        <v>1</v>
      </c>
      <c r="U416" t="s">
        <v>204</v>
      </c>
    </row>
    <row r="417" spans="1:21" x14ac:dyDescent="0.3">
      <c r="A417" s="1" t="s">
        <v>22</v>
      </c>
      <c r="B417" s="1" t="s">
        <v>298</v>
      </c>
      <c r="C417" s="1" t="s">
        <v>298</v>
      </c>
      <c r="D417" s="1" t="s">
        <v>298</v>
      </c>
      <c r="E417">
        <v>2020</v>
      </c>
      <c r="F417" s="1" t="s">
        <v>212</v>
      </c>
      <c r="G417" s="1" t="s">
        <v>202</v>
      </c>
      <c r="H417" s="1" t="s">
        <v>219</v>
      </c>
      <c r="I417" s="3" t="s">
        <v>1</v>
      </c>
      <c r="J417" s="1" t="s">
        <v>1</v>
      </c>
      <c r="K417" s="1" t="s">
        <v>220</v>
      </c>
      <c r="L417" s="1" t="s">
        <v>225</v>
      </c>
      <c r="M417" s="1" t="s">
        <v>208</v>
      </c>
      <c r="N417">
        <v>2001</v>
      </c>
      <c r="O417" s="10">
        <v>25000</v>
      </c>
      <c r="P417">
        <v>1000</v>
      </c>
      <c r="Q417" s="1" t="s">
        <v>209</v>
      </c>
      <c r="R417" s="4">
        <v>3.4</v>
      </c>
      <c r="S417" s="3">
        <v>1</v>
      </c>
      <c r="U417" t="s">
        <v>204</v>
      </c>
    </row>
    <row r="418" spans="1:21" x14ac:dyDescent="0.3">
      <c r="A418" s="1" t="s">
        <v>22</v>
      </c>
      <c r="B418" s="1" t="s">
        <v>298</v>
      </c>
      <c r="C418" s="1" t="s">
        <v>298</v>
      </c>
      <c r="D418" s="1" t="s">
        <v>298</v>
      </c>
      <c r="E418">
        <v>2020</v>
      </c>
      <c r="F418" s="1" t="s">
        <v>212</v>
      </c>
      <c r="G418" s="1" t="s">
        <v>202</v>
      </c>
      <c r="H418" s="1" t="s">
        <v>219</v>
      </c>
      <c r="I418" s="3" t="s">
        <v>1</v>
      </c>
      <c r="J418" s="1" t="s">
        <v>1</v>
      </c>
      <c r="K418" s="1" t="s">
        <v>220</v>
      </c>
      <c r="L418" s="1" t="s">
        <v>225</v>
      </c>
      <c r="M418" s="1" t="s">
        <v>208</v>
      </c>
      <c r="N418">
        <v>25001</v>
      </c>
      <c r="O418" s="10">
        <v>1000000</v>
      </c>
      <c r="P418">
        <v>1000</v>
      </c>
      <c r="Q418" s="1" t="s">
        <v>209</v>
      </c>
      <c r="R418" s="4">
        <v>2.29</v>
      </c>
      <c r="S418" s="3">
        <v>1</v>
      </c>
      <c r="U418" t="s">
        <v>204</v>
      </c>
    </row>
    <row r="419" spans="1:21" x14ac:dyDescent="0.3">
      <c r="A419" s="1" t="s">
        <v>22</v>
      </c>
      <c r="B419" s="1" t="s">
        <v>298</v>
      </c>
      <c r="C419" s="1" t="s">
        <v>298</v>
      </c>
      <c r="D419" s="1" t="s">
        <v>298</v>
      </c>
      <c r="E419">
        <v>2020</v>
      </c>
      <c r="F419" s="1" t="s">
        <v>212</v>
      </c>
      <c r="G419" s="1" t="s">
        <v>202</v>
      </c>
      <c r="H419" s="1" t="s">
        <v>219</v>
      </c>
      <c r="I419" s="3" t="s">
        <v>1</v>
      </c>
      <c r="J419" s="1" t="s">
        <v>1</v>
      </c>
      <c r="K419" s="1" t="s">
        <v>220</v>
      </c>
      <c r="L419" s="1" t="s">
        <v>225</v>
      </c>
      <c r="M419" s="1" t="s">
        <v>208</v>
      </c>
      <c r="N419">
        <v>1000001</v>
      </c>
      <c r="O419">
        <v>5000000</v>
      </c>
      <c r="P419">
        <v>1000</v>
      </c>
      <c r="Q419" s="1" t="s">
        <v>209</v>
      </c>
      <c r="R419" s="4">
        <v>1.9</v>
      </c>
      <c r="S419" s="3">
        <v>1</v>
      </c>
      <c r="U419" t="s">
        <v>204</v>
      </c>
    </row>
    <row r="420" spans="1:21" x14ac:dyDescent="0.3">
      <c r="A420" s="1" t="s">
        <v>22</v>
      </c>
      <c r="B420" s="1" t="s">
        <v>298</v>
      </c>
      <c r="C420" s="1" t="s">
        <v>298</v>
      </c>
      <c r="D420" s="1" t="s">
        <v>298</v>
      </c>
      <c r="E420">
        <v>2020</v>
      </c>
      <c r="F420" s="1" t="s">
        <v>212</v>
      </c>
      <c r="G420" s="1" t="s">
        <v>202</v>
      </c>
      <c r="H420" s="1" t="s">
        <v>219</v>
      </c>
      <c r="I420" s="3" t="s">
        <v>1</v>
      </c>
      <c r="J420" s="1" t="s">
        <v>1</v>
      </c>
      <c r="K420" s="1" t="s">
        <v>220</v>
      </c>
      <c r="L420" s="1" t="s">
        <v>225</v>
      </c>
      <c r="M420" s="1" t="s">
        <v>208</v>
      </c>
      <c r="N420">
        <v>5000001</v>
      </c>
      <c r="O420" s="10">
        <v>1000000000</v>
      </c>
      <c r="P420">
        <v>1000</v>
      </c>
      <c r="Q420" s="1" t="s">
        <v>209</v>
      </c>
      <c r="R420" s="4">
        <v>1.83</v>
      </c>
      <c r="S420" s="3">
        <v>1</v>
      </c>
      <c r="U420" t="s">
        <v>204</v>
      </c>
    </row>
    <row r="421" spans="1:21" x14ac:dyDescent="0.3">
      <c r="A421" s="1" t="s">
        <v>22</v>
      </c>
      <c r="B421" s="1" t="s">
        <v>298</v>
      </c>
      <c r="C421" s="1" t="s">
        <v>298</v>
      </c>
      <c r="D421" s="1" t="s">
        <v>298</v>
      </c>
      <c r="E421">
        <v>2020</v>
      </c>
      <c r="F421" s="1" t="s">
        <v>212</v>
      </c>
      <c r="G421" s="1" t="s">
        <v>202</v>
      </c>
      <c r="H421" s="1" t="s">
        <v>534</v>
      </c>
      <c r="I421" s="3" t="s">
        <v>1</v>
      </c>
      <c r="J421" s="1" t="s">
        <v>1</v>
      </c>
      <c r="K421" s="1" t="s">
        <v>220</v>
      </c>
      <c r="L421" s="1" t="s">
        <v>225</v>
      </c>
      <c r="M421" s="1" t="s">
        <v>204</v>
      </c>
      <c r="N421" s="1" t="s">
        <v>1</v>
      </c>
      <c r="O421" s="1" t="s">
        <v>1</v>
      </c>
      <c r="P421" s="1" t="s">
        <v>1</v>
      </c>
      <c r="Q421" s="1" t="s">
        <v>1</v>
      </c>
      <c r="R421" s="4">
        <f>6.13/2</f>
        <v>3.0649999999999999</v>
      </c>
      <c r="S421" s="3">
        <v>1</v>
      </c>
      <c r="U421" t="s">
        <v>204</v>
      </c>
    </row>
    <row r="422" spans="1:21" x14ac:dyDescent="0.3">
      <c r="A422" s="1" t="s">
        <v>22</v>
      </c>
      <c r="B422" s="1" t="s">
        <v>298</v>
      </c>
      <c r="C422" s="1" t="s">
        <v>298</v>
      </c>
      <c r="D422" s="1" t="s">
        <v>298</v>
      </c>
      <c r="E422">
        <v>2020</v>
      </c>
      <c r="F422" s="1" t="s">
        <v>213</v>
      </c>
      <c r="G422" s="1" t="s">
        <v>202</v>
      </c>
      <c r="H422" s="1" t="s">
        <v>206</v>
      </c>
      <c r="I422" s="3">
        <v>0.625</v>
      </c>
      <c r="J422" s="1" t="s">
        <v>203</v>
      </c>
      <c r="K422" s="1" t="s">
        <v>220</v>
      </c>
      <c r="L422" s="1" t="s">
        <v>221</v>
      </c>
      <c r="M422" s="1" t="s">
        <v>204</v>
      </c>
      <c r="N422" s="1" t="s">
        <v>1</v>
      </c>
      <c r="O422" s="10" t="s">
        <v>1</v>
      </c>
      <c r="P422" s="1" t="s">
        <v>1</v>
      </c>
      <c r="Q422" s="1" t="s">
        <v>1</v>
      </c>
      <c r="R422" s="4">
        <v>19.100000000000001</v>
      </c>
      <c r="S422" s="3">
        <v>1</v>
      </c>
      <c r="U422" t="s">
        <v>204</v>
      </c>
    </row>
    <row r="423" spans="1:21" x14ac:dyDescent="0.3">
      <c r="A423" s="1" t="s">
        <v>22</v>
      </c>
      <c r="B423" s="1" t="s">
        <v>298</v>
      </c>
      <c r="C423" s="1" t="s">
        <v>298</v>
      </c>
      <c r="D423" s="1" t="s">
        <v>298</v>
      </c>
      <c r="E423">
        <v>2020</v>
      </c>
      <c r="F423" s="1" t="s">
        <v>213</v>
      </c>
      <c r="G423" s="1" t="s">
        <v>202</v>
      </c>
      <c r="H423" s="1" t="s">
        <v>219</v>
      </c>
      <c r="I423" s="3" t="s">
        <v>1</v>
      </c>
      <c r="J423" s="1" t="s">
        <v>1</v>
      </c>
      <c r="K423" s="1" t="s">
        <v>220</v>
      </c>
      <c r="L423" s="1" t="s">
        <v>221</v>
      </c>
      <c r="M423" s="1" t="s">
        <v>208</v>
      </c>
      <c r="N423">
        <v>0</v>
      </c>
      <c r="O423" s="10">
        <v>2000</v>
      </c>
      <c r="P423">
        <v>1000</v>
      </c>
      <c r="Q423" s="1" t="s">
        <v>209</v>
      </c>
      <c r="R423" s="4">
        <v>0</v>
      </c>
      <c r="S423" s="3">
        <v>1</v>
      </c>
      <c r="U423" t="s">
        <v>204</v>
      </c>
    </row>
    <row r="424" spans="1:21" x14ac:dyDescent="0.3">
      <c r="A424" s="1" t="s">
        <v>22</v>
      </c>
      <c r="B424" s="1" t="s">
        <v>298</v>
      </c>
      <c r="C424" s="1" t="s">
        <v>298</v>
      </c>
      <c r="D424" s="1" t="s">
        <v>298</v>
      </c>
      <c r="E424">
        <v>2020</v>
      </c>
      <c r="F424" s="1" t="s">
        <v>213</v>
      </c>
      <c r="G424" s="1" t="s">
        <v>202</v>
      </c>
      <c r="H424" s="1" t="s">
        <v>219</v>
      </c>
      <c r="I424" s="3" t="s">
        <v>1</v>
      </c>
      <c r="J424" s="1" t="s">
        <v>1</v>
      </c>
      <c r="K424" s="1" t="s">
        <v>220</v>
      </c>
      <c r="L424" s="1" t="s">
        <v>221</v>
      </c>
      <c r="M424" s="1" t="s">
        <v>208</v>
      </c>
      <c r="N424">
        <v>2001</v>
      </c>
      <c r="O424" s="10">
        <v>25000</v>
      </c>
      <c r="P424">
        <v>1000</v>
      </c>
      <c r="Q424" s="1" t="s">
        <v>209</v>
      </c>
      <c r="R424" s="4">
        <v>2.8</v>
      </c>
      <c r="S424" s="3">
        <v>1</v>
      </c>
      <c r="U424" t="s">
        <v>204</v>
      </c>
    </row>
    <row r="425" spans="1:21" x14ac:dyDescent="0.3">
      <c r="A425" s="1" t="s">
        <v>22</v>
      </c>
      <c r="B425" s="1" t="s">
        <v>298</v>
      </c>
      <c r="C425" s="1" t="s">
        <v>298</v>
      </c>
      <c r="D425" s="1" t="s">
        <v>298</v>
      </c>
      <c r="E425">
        <v>2020</v>
      </c>
      <c r="F425" s="1" t="s">
        <v>213</v>
      </c>
      <c r="G425" s="1" t="s">
        <v>202</v>
      </c>
      <c r="H425" s="1" t="s">
        <v>219</v>
      </c>
      <c r="I425" s="3" t="s">
        <v>1</v>
      </c>
      <c r="J425" s="1" t="s">
        <v>1</v>
      </c>
      <c r="K425" s="1" t="s">
        <v>220</v>
      </c>
      <c r="L425" s="1" t="s">
        <v>221</v>
      </c>
      <c r="M425" s="1" t="s">
        <v>208</v>
      </c>
      <c r="N425">
        <v>25001</v>
      </c>
      <c r="O425" s="10">
        <v>1000000</v>
      </c>
      <c r="P425">
        <v>1000</v>
      </c>
      <c r="Q425" s="1" t="s">
        <v>209</v>
      </c>
      <c r="R425" s="4">
        <v>2.69</v>
      </c>
      <c r="S425" s="3">
        <v>1</v>
      </c>
      <c r="U425" t="s">
        <v>204</v>
      </c>
    </row>
    <row r="426" spans="1:21" x14ac:dyDescent="0.3">
      <c r="A426" s="1" t="s">
        <v>22</v>
      </c>
      <c r="B426" s="1" t="s">
        <v>298</v>
      </c>
      <c r="C426" s="1" t="s">
        <v>298</v>
      </c>
      <c r="D426" s="1" t="s">
        <v>298</v>
      </c>
      <c r="E426">
        <v>2020</v>
      </c>
      <c r="F426" s="1" t="s">
        <v>213</v>
      </c>
      <c r="G426" s="1" t="s">
        <v>202</v>
      </c>
      <c r="H426" s="1" t="s">
        <v>219</v>
      </c>
      <c r="I426" s="3" t="s">
        <v>1</v>
      </c>
      <c r="J426" s="1" t="s">
        <v>1</v>
      </c>
      <c r="K426" s="1" t="s">
        <v>220</v>
      </c>
      <c r="L426" s="1" t="s">
        <v>221</v>
      </c>
      <c r="M426" s="1" t="s">
        <v>208</v>
      </c>
      <c r="N426">
        <v>1000001</v>
      </c>
      <c r="O426">
        <v>5000000</v>
      </c>
      <c r="P426">
        <v>1000</v>
      </c>
      <c r="Q426" s="1" t="s">
        <v>209</v>
      </c>
      <c r="R426" s="4">
        <v>1.98</v>
      </c>
      <c r="S426" s="3">
        <v>1</v>
      </c>
      <c r="U426" t="s">
        <v>204</v>
      </c>
    </row>
    <row r="427" spans="1:21" x14ac:dyDescent="0.3">
      <c r="A427" s="1" t="s">
        <v>22</v>
      </c>
      <c r="B427" s="1" t="s">
        <v>298</v>
      </c>
      <c r="C427" s="1" t="s">
        <v>298</v>
      </c>
      <c r="D427" s="1" t="s">
        <v>298</v>
      </c>
      <c r="E427">
        <v>2020</v>
      </c>
      <c r="F427" s="1" t="s">
        <v>213</v>
      </c>
      <c r="G427" s="1" t="s">
        <v>202</v>
      </c>
      <c r="H427" s="1" t="s">
        <v>219</v>
      </c>
      <c r="I427" s="3" t="s">
        <v>1</v>
      </c>
      <c r="J427" s="1" t="s">
        <v>1</v>
      </c>
      <c r="K427" s="1" t="s">
        <v>220</v>
      </c>
      <c r="L427" s="1" t="s">
        <v>221</v>
      </c>
      <c r="M427" s="1" t="s">
        <v>208</v>
      </c>
      <c r="N427">
        <v>5000001</v>
      </c>
      <c r="O427" s="10">
        <v>1000000000</v>
      </c>
      <c r="P427">
        <v>1000</v>
      </c>
      <c r="Q427" s="1" t="s">
        <v>209</v>
      </c>
      <c r="R427" s="4">
        <v>1.51</v>
      </c>
      <c r="S427" s="3">
        <v>1</v>
      </c>
      <c r="U427" t="s">
        <v>204</v>
      </c>
    </row>
    <row r="428" spans="1:21" x14ac:dyDescent="0.3">
      <c r="A428" s="1" t="s">
        <v>22</v>
      </c>
      <c r="B428" s="1" t="s">
        <v>298</v>
      </c>
      <c r="C428" s="1" t="s">
        <v>298</v>
      </c>
      <c r="D428" s="1" t="s">
        <v>298</v>
      </c>
      <c r="E428">
        <v>2020</v>
      </c>
      <c r="F428" s="1" t="s">
        <v>213</v>
      </c>
      <c r="G428" s="1" t="s">
        <v>202</v>
      </c>
      <c r="H428" s="1" t="s">
        <v>534</v>
      </c>
      <c r="I428" s="3" t="s">
        <v>1</v>
      </c>
      <c r="J428" s="1" t="s">
        <v>1</v>
      </c>
      <c r="K428" s="1" t="s">
        <v>220</v>
      </c>
      <c r="L428" s="1" t="s">
        <v>221</v>
      </c>
      <c r="M428" s="1" t="s">
        <v>204</v>
      </c>
      <c r="N428" s="1" t="s">
        <v>1</v>
      </c>
      <c r="O428" s="1" t="s">
        <v>1</v>
      </c>
      <c r="P428" s="1" t="s">
        <v>1</v>
      </c>
      <c r="Q428" s="1" t="s">
        <v>1</v>
      </c>
      <c r="R428" s="4">
        <f>6.13/2</f>
        <v>3.0649999999999999</v>
      </c>
      <c r="S428" s="3">
        <v>1</v>
      </c>
      <c r="U428" t="s">
        <v>204</v>
      </c>
    </row>
    <row r="429" spans="1:21" x14ac:dyDescent="0.3">
      <c r="A429" s="1" t="s">
        <v>22</v>
      </c>
      <c r="B429" s="1" t="s">
        <v>298</v>
      </c>
      <c r="C429" s="1" t="s">
        <v>298</v>
      </c>
      <c r="D429" s="1" t="s">
        <v>298</v>
      </c>
      <c r="E429">
        <v>2020</v>
      </c>
      <c r="F429" s="1" t="s">
        <v>213</v>
      </c>
      <c r="G429" s="1" t="s">
        <v>202</v>
      </c>
      <c r="H429" s="1" t="s">
        <v>206</v>
      </c>
      <c r="I429" s="3">
        <v>0.625</v>
      </c>
      <c r="J429" s="1" t="s">
        <v>203</v>
      </c>
      <c r="K429" s="1" t="s">
        <v>220</v>
      </c>
      <c r="L429" s="1" t="s">
        <v>225</v>
      </c>
      <c r="M429" s="1" t="s">
        <v>204</v>
      </c>
      <c r="N429" s="1" t="s">
        <v>1</v>
      </c>
      <c r="O429" s="10" t="s">
        <v>1</v>
      </c>
      <c r="P429" s="1" t="s">
        <v>1</v>
      </c>
      <c r="Q429" s="1" t="s">
        <v>1</v>
      </c>
      <c r="R429" s="4">
        <v>28.65</v>
      </c>
      <c r="S429" s="3">
        <v>1</v>
      </c>
      <c r="U429" t="s">
        <v>204</v>
      </c>
    </row>
    <row r="430" spans="1:21" x14ac:dyDescent="0.3">
      <c r="A430" s="1" t="s">
        <v>22</v>
      </c>
      <c r="B430" s="1" t="s">
        <v>298</v>
      </c>
      <c r="C430" s="1" t="s">
        <v>298</v>
      </c>
      <c r="D430" s="1" t="s">
        <v>298</v>
      </c>
      <c r="E430">
        <v>2020</v>
      </c>
      <c r="F430" s="1" t="s">
        <v>213</v>
      </c>
      <c r="G430" s="1" t="s">
        <v>202</v>
      </c>
      <c r="H430" s="1" t="s">
        <v>219</v>
      </c>
      <c r="I430" s="3" t="s">
        <v>1</v>
      </c>
      <c r="J430" s="1" t="s">
        <v>1</v>
      </c>
      <c r="K430" s="1" t="s">
        <v>220</v>
      </c>
      <c r="L430" s="1" t="s">
        <v>225</v>
      </c>
      <c r="M430" s="1" t="s">
        <v>208</v>
      </c>
      <c r="N430">
        <v>0</v>
      </c>
      <c r="O430" s="10">
        <v>2000</v>
      </c>
      <c r="P430">
        <v>1000</v>
      </c>
      <c r="Q430" s="1" t="s">
        <v>209</v>
      </c>
      <c r="R430" s="4">
        <v>0</v>
      </c>
      <c r="S430" s="3">
        <v>1</v>
      </c>
      <c r="U430" t="s">
        <v>204</v>
      </c>
    </row>
    <row r="431" spans="1:21" x14ac:dyDescent="0.3">
      <c r="A431" s="1" t="s">
        <v>22</v>
      </c>
      <c r="B431" s="1" t="s">
        <v>298</v>
      </c>
      <c r="C431" s="1" t="s">
        <v>298</v>
      </c>
      <c r="D431" s="1" t="s">
        <v>298</v>
      </c>
      <c r="E431">
        <v>2020</v>
      </c>
      <c r="F431" s="1" t="s">
        <v>213</v>
      </c>
      <c r="G431" s="1" t="s">
        <v>202</v>
      </c>
      <c r="H431" s="1" t="s">
        <v>219</v>
      </c>
      <c r="I431" s="3" t="s">
        <v>1</v>
      </c>
      <c r="J431" s="1" t="s">
        <v>1</v>
      </c>
      <c r="K431" s="1" t="s">
        <v>220</v>
      </c>
      <c r="L431" s="1" t="s">
        <v>225</v>
      </c>
      <c r="M431" s="1" t="s">
        <v>208</v>
      </c>
      <c r="N431">
        <v>2001</v>
      </c>
      <c r="O431" s="10">
        <v>25000</v>
      </c>
      <c r="P431">
        <v>1000</v>
      </c>
      <c r="Q431" s="1" t="s">
        <v>209</v>
      </c>
      <c r="R431" s="4">
        <v>4.21</v>
      </c>
      <c r="S431" s="3">
        <v>1</v>
      </c>
      <c r="U431" t="s">
        <v>204</v>
      </c>
    </row>
    <row r="432" spans="1:21" x14ac:dyDescent="0.3">
      <c r="A432" s="1" t="s">
        <v>22</v>
      </c>
      <c r="B432" s="1" t="s">
        <v>298</v>
      </c>
      <c r="C432" s="1" t="s">
        <v>298</v>
      </c>
      <c r="D432" s="1" t="s">
        <v>298</v>
      </c>
      <c r="E432">
        <v>2020</v>
      </c>
      <c r="F432" s="1" t="s">
        <v>213</v>
      </c>
      <c r="G432" s="1" t="s">
        <v>202</v>
      </c>
      <c r="H432" s="1" t="s">
        <v>219</v>
      </c>
      <c r="I432" s="3" t="s">
        <v>1</v>
      </c>
      <c r="J432" s="1" t="s">
        <v>1</v>
      </c>
      <c r="K432" s="1" t="s">
        <v>220</v>
      </c>
      <c r="L432" s="1" t="s">
        <v>225</v>
      </c>
      <c r="M432" s="1" t="s">
        <v>208</v>
      </c>
      <c r="N432">
        <v>25001</v>
      </c>
      <c r="O432" s="10">
        <v>1000000</v>
      </c>
      <c r="P432">
        <v>1000</v>
      </c>
      <c r="Q432" s="1" t="s">
        <v>209</v>
      </c>
      <c r="R432" s="4">
        <v>4.03</v>
      </c>
      <c r="S432" s="3">
        <v>1</v>
      </c>
      <c r="U432" t="s">
        <v>204</v>
      </c>
    </row>
    <row r="433" spans="1:21" x14ac:dyDescent="0.3">
      <c r="A433" s="1" t="s">
        <v>22</v>
      </c>
      <c r="B433" s="1" t="s">
        <v>298</v>
      </c>
      <c r="C433" s="1" t="s">
        <v>298</v>
      </c>
      <c r="D433" s="1" t="s">
        <v>298</v>
      </c>
      <c r="E433">
        <v>2020</v>
      </c>
      <c r="F433" s="1" t="s">
        <v>213</v>
      </c>
      <c r="G433" s="1" t="s">
        <v>202</v>
      </c>
      <c r="H433" s="1" t="s">
        <v>219</v>
      </c>
      <c r="I433" s="3" t="s">
        <v>1</v>
      </c>
      <c r="J433" s="1" t="s">
        <v>1</v>
      </c>
      <c r="K433" s="1" t="s">
        <v>220</v>
      </c>
      <c r="L433" s="1" t="s">
        <v>225</v>
      </c>
      <c r="M433" s="1" t="s">
        <v>208</v>
      </c>
      <c r="N433">
        <v>1000001</v>
      </c>
      <c r="O433">
        <v>5000000</v>
      </c>
      <c r="P433">
        <v>1000</v>
      </c>
      <c r="Q433" s="1" t="s">
        <v>209</v>
      </c>
      <c r="R433" s="4">
        <v>2.97</v>
      </c>
      <c r="S433" s="3">
        <v>1</v>
      </c>
      <c r="U433" t="s">
        <v>204</v>
      </c>
    </row>
    <row r="434" spans="1:21" x14ac:dyDescent="0.3">
      <c r="A434" s="1" t="s">
        <v>22</v>
      </c>
      <c r="B434" s="1" t="s">
        <v>298</v>
      </c>
      <c r="C434" s="1" t="s">
        <v>298</v>
      </c>
      <c r="D434" s="1" t="s">
        <v>298</v>
      </c>
      <c r="E434">
        <v>2020</v>
      </c>
      <c r="F434" s="1" t="s">
        <v>213</v>
      </c>
      <c r="G434" s="1" t="s">
        <v>202</v>
      </c>
      <c r="H434" s="1" t="s">
        <v>219</v>
      </c>
      <c r="I434" s="3" t="s">
        <v>1</v>
      </c>
      <c r="J434" s="1" t="s">
        <v>1</v>
      </c>
      <c r="K434" s="1" t="s">
        <v>220</v>
      </c>
      <c r="L434" s="1" t="s">
        <v>225</v>
      </c>
      <c r="M434" s="1" t="s">
        <v>208</v>
      </c>
      <c r="N434">
        <v>5000001</v>
      </c>
      <c r="O434" s="10">
        <v>1000000000</v>
      </c>
      <c r="P434">
        <v>1000</v>
      </c>
      <c r="Q434" s="1" t="s">
        <v>209</v>
      </c>
      <c r="R434" s="4">
        <v>2.27</v>
      </c>
      <c r="S434" s="3">
        <v>1</v>
      </c>
      <c r="U434" t="s">
        <v>204</v>
      </c>
    </row>
    <row r="435" spans="1:21" x14ac:dyDescent="0.3">
      <c r="A435" s="1" t="s">
        <v>22</v>
      </c>
      <c r="B435" s="1" t="s">
        <v>298</v>
      </c>
      <c r="C435" s="1" t="s">
        <v>298</v>
      </c>
      <c r="D435" s="1" t="s">
        <v>298</v>
      </c>
      <c r="E435">
        <v>2020</v>
      </c>
      <c r="F435" s="1" t="s">
        <v>213</v>
      </c>
      <c r="G435" s="1" t="s">
        <v>202</v>
      </c>
      <c r="H435" s="1" t="s">
        <v>534</v>
      </c>
      <c r="I435" s="3" t="s">
        <v>1</v>
      </c>
      <c r="J435" s="1" t="s">
        <v>1</v>
      </c>
      <c r="K435" s="1" t="s">
        <v>220</v>
      </c>
      <c r="L435" s="1" t="s">
        <v>225</v>
      </c>
      <c r="M435" s="1" t="s">
        <v>204</v>
      </c>
      <c r="N435" s="1" t="s">
        <v>1</v>
      </c>
      <c r="O435" s="1" t="s">
        <v>1</v>
      </c>
      <c r="P435" s="1" t="s">
        <v>1</v>
      </c>
      <c r="Q435" s="1" t="s">
        <v>1</v>
      </c>
      <c r="R435" s="4">
        <f>6.13/2</f>
        <v>3.0649999999999999</v>
      </c>
      <c r="S435" s="3">
        <v>1</v>
      </c>
      <c r="U435" t="s">
        <v>204</v>
      </c>
    </row>
    <row r="436" spans="1:21" x14ac:dyDescent="0.3">
      <c r="A436" s="1" t="s">
        <v>54</v>
      </c>
      <c r="B436" s="1" t="s">
        <v>300</v>
      </c>
      <c r="C436" s="1" t="s">
        <v>300</v>
      </c>
      <c r="D436" s="1" t="s">
        <v>300</v>
      </c>
      <c r="E436">
        <v>2020</v>
      </c>
      <c r="F436" s="1" t="s">
        <v>212</v>
      </c>
      <c r="G436" s="1" t="s">
        <v>202</v>
      </c>
      <c r="H436" s="1" t="s">
        <v>206</v>
      </c>
      <c r="I436" s="3">
        <v>0.625</v>
      </c>
      <c r="J436" s="1" t="s">
        <v>203</v>
      </c>
      <c r="K436" s="1" t="s">
        <v>220</v>
      </c>
      <c r="L436" s="1" t="s">
        <v>221</v>
      </c>
      <c r="M436" s="1" t="s">
        <v>204</v>
      </c>
      <c r="N436" s="1" t="s">
        <v>1</v>
      </c>
      <c r="O436" s="1" t="s">
        <v>1</v>
      </c>
      <c r="P436" s="1" t="s">
        <v>1</v>
      </c>
      <c r="Q436" s="1" t="s">
        <v>1</v>
      </c>
      <c r="R436" s="4">
        <v>15.78</v>
      </c>
      <c r="S436" s="3">
        <v>1</v>
      </c>
      <c r="U436" t="s">
        <v>204</v>
      </c>
    </row>
    <row r="437" spans="1:21" x14ac:dyDescent="0.3">
      <c r="A437" s="1" t="s">
        <v>54</v>
      </c>
      <c r="B437" s="1" t="s">
        <v>300</v>
      </c>
      <c r="C437" s="1" t="s">
        <v>300</v>
      </c>
      <c r="D437" s="1" t="s">
        <v>300</v>
      </c>
      <c r="E437">
        <v>2020</v>
      </c>
      <c r="F437" s="1" t="s">
        <v>212</v>
      </c>
      <c r="G437" s="1" t="s">
        <v>202</v>
      </c>
      <c r="H437" s="1" t="s">
        <v>219</v>
      </c>
      <c r="I437" s="3" t="s">
        <v>1</v>
      </c>
      <c r="J437" s="1" t="s">
        <v>1</v>
      </c>
      <c r="K437" s="1" t="s">
        <v>220</v>
      </c>
      <c r="L437" s="1" t="s">
        <v>221</v>
      </c>
      <c r="M437" s="1" t="s">
        <v>208</v>
      </c>
      <c r="N437">
        <v>0</v>
      </c>
      <c r="O437" s="10">
        <v>2000</v>
      </c>
      <c r="P437">
        <v>1000</v>
      </c>
      <c r="Q437" s="1" t="s">
        <v>209</v>
      </c>
      <c r="R437" s="4">
        <v>0</v>
      </c>
      <c r="S437" s="3">
        <v>1</v>
      </c>
      <c r="U437" t="s">
        <v>204</v>
      </c>
    </row>
    <row r="438" spans="1:21" x14ac:dyDescent="0.3">
      <c r="A438" s="1" t="s">
        <v>54</v>
      </c>
      <c r="B438" s="1" t="s">
        <v>300</v>
      </c>
      <c r="C438" s="1" t="s">
        <v>300</v>
      </c>
      <c r="D438" s="1" t="s">
        <v>300</v>
      </c>
      <c r="E438">
        <v>2020</v>
      </c>
      <c r="F438" s="1" t="s">
        <v>212</v>
      </c>
      <c r="G438" s="1" t="s">
        <v>202</v>
      </c>
      <c r="H438" s="1" t="s">
        <v>219</v>
      </c>
      <c r="I438" s="3" t="s">
        <v>1</v>
      </c>
      <c r="J438" s="1" t="s">
        <v>1</v>
      </c>
      <c r="K438" s="1" t="s">
        <v>220</v>
      </c>
      <c r="L438" s="1" t="s">
        <v>221</v>
      </c>
      <c r="M438" s="1" t="s">
        <v>208</v>
      </c>
      <c r="N438">
        <v>2001</v>
      </c>
      <c r="O438" s="10">
        <v>6000</v>
      </c>
      <c r="P438">
        <v>1000</v>
      </c>
      <c r="Q438" s="1" t="s">
        <v>209</v>
      </c>
      <c r="R438" s="4">
        <v>3.94</v>
      </c>
      <c r="S438" s="3">
        <v>1</v>
      </c>
      <c r="U438" t="s">
        <v>204</v>
      </c>
    </row>
    <row r="439" spans="1:21" x14ac:dyDescent="0.3">
      <c r="A439" s="1" t="s">
        <v>54</v>
      </c>
      <c r="B439" s="1" t="s">
        <v>300</v>
      </c>
      <c r="C439" s="1" t="s">
        <v>300</v>
      </c>
      <c r="D439" s="1" t="s">
        <v>300</v>
      </c>
      <c r="E439">
        <v>2020</v>
      </c>
      <c r="F439" s="1" t="s">
        <v>212</v>
      </c>
      <c r="G439" s="1" t="s">
        <v>202</v>
      </c>
      <c r="H439" s="1" t="s">
        <v>219</v>
      </c>
      <c r="I439" s="3" t="s">
        <v>1</v>
      </c>
      <c r="J439" s="1" t="s">
        <v>1</v>
      </c>
      <c r="K439" s="1" t="s">
        <v>220</v>
      </c>
      <c r="L439" s="1" t="s">
        <v>221</v>
      </c>
      <c r="M439" s="1" t="s">
        <v>208</v>
      </c>
      <c r="N439">
        <v>6001</v>
      </c>
      <c r="O439" s="10">
        <v>15000</v>
      </c>
      <c r="P439">
        <v>1000</v>
      </c>
      <c r="Q439" s="1" t="s">
        <v>209</v>
      </c>
      <c r="R439" s="4">
        <v>4.93</v>
      </c>
      <c r="S439" s="3">
        <v>1</v>
      </c>
      <c r="U439" t="s">
        <v>204</v>
      </c>
    </row>
    <row r="440" spans="1:21" x14ac:dyDescent="0.3">
      <c r="A440" s="1" t="s">
        <v>54</v>
      </c>
      <c r="B440" s="1" t="s">
        <v>300</v>
      </c>
      <c r="C440" s="1" t="s">
        <v>300</v>
      </c>
      <c r="D440" s="1" t="s">
        <v>300</v>
      </c>
      <c r="E440">
        <v>2020</v>
      </c>
      <c r="F440" s="1" t="s">
        <v>212</v>
      </c>
      <c r="G440" s="1" t="s">
        <v>202</v>
      </c>
      <c r="H440" s="1" t="s">
        <v>219</v>
      </c>
      <c r="I440" s="3" t="s">
        <v>1</v>
      </c>
      <c r="J440" s="1" t="s">
        <v>1</v>
      </c>
      <c r="K440" s="1" t="s">
        <v>220</v>
      </c>
      <c r="L440" s="1" t="s">
        <v>221</v>
      </c>
      <c r="M440" s="1" t="s">
        <v>208</v>
      </c>
      <c r="N440">
        <v>15001</v>
      </c>
      <c r="O440">
        <v>25000</v>
      </c>
      <c r="P440">
        <v>1000</v>
      </c>
      <c r="Q440" s="1" t="s">
        <v>209</v>
      </c>
      <c r="R440" s="4">
        <v>5.92</v>
      </c>
      <c r="S440" s="3">
        <v>1</v>
      </c>
      <c r="U440" t="s">
        <v>204</v>
      </c>
    </row>
    <row r="441" spans="1:21" x14ac:dyDescent="0.3">
      <c r="A441" s="1" t="s">
        <v>54</v>
      </c>
      <c r="B441" s="1" t="s">
        <v>300</v>
      </c>
      <c r="C441" s="1" t="s">
        <v>300</v>
      </c>
      <c r="D441" s="1" t="s">
        <v>300</v>
      </c>
      <c r="E441">
        <v>2020</v>
      </c>
      <c r="F441" s="1" t="s">
        <v>212</v>
      </c>
      <c r="G441" s="1" t="s">
        <v>202</v>
      </c>
      <c r="H441" s="1" t="s">
        <v>219</v>
      </c>
      <c r="I441" s="3" t="s">
        <v>1</v>
      </c>
      <c r="J441" s="1" t="s">
        <v>1</v>
      </c>
      <c r="K441" s="1" t="s">
        <v>220</v>
      </c>
      <c r="L441" s="1" t="s">
        <v>221</v>
      </c>
      <c r="M441" s="1" t="s">
        <v>208</v>
      </c>
      <c r="N441">
        <v>25001</v>
      </c>
      <c r="O441" s="10">
        <v>1000000000</v>
      </c>
      <c r="P441">
        <v>1000</v>
      </c>
      <c r="Q441" s="1" t="s">
        <v>209</v>
      </c>
      <c r="R441" s="4">
        <v>7.89</v>
      </c>
      <c r="S441" s="3">
        <v>1</v>
      </c>
      <c r="U441" t="s">
        <v>204</v>
      </c>
    </row>
    <row r="442" spans="1:21" x14ac:dyDescent="0.3">
      <c r="A442" s="1" t="s">
        <v>54</v>
      </c>
      <c r="B442" s="1" t="s">
        <v>300</v>
      </c>
      <c r="C442" s="1" t="s">
        <v>300</v>
      </c>
      <c r="D442" s="1" t="s">
        <v>300</v>
      </c>
      <c r="E442">
        <v>2020</v>
      </c>
      <c r="F442" s="1" t="s">
        <v>212</v>
      </c>
      <c r="G442" s="1" t="s">
        <v>202</v>
      </c>
      <c r="H442" s="1" t="s">
        <v>206</v>
      </c>
      <c r="I442" s="3">
        <v>0.625</v>
      </c>
      <c r="J442" s="1" t="s">
        <v>203</v>
      </c>
      <c r="K442" s="1" t="s">
        <v>220</v>
      </c>
      <c r="L442" s="1" t="s">
        <v>225</v>
      </c>
      <c r="M442" s="1" t="s">
        <v>204</v>
      </c>
      <c r="N442" s="1" t="s">
        <v>1</v>
      </c>
      <c r="O442" s="1" t="s">
        <v>1</v>
      </c>
      <c r="P442" s="1" t="s">
        <v>1</v>
      </c>
      <c r="Q442" s="1" t="s">
        <v>1</v>
      </c>
      <c r="R442" s="4">
        <f>15.78*1.5</f>
        <v>23.669999999999998</v>
      </c>
      <c r="S442" s="3">
        <v>1</v>
      </c>
      <c r="U442" t="s">
        <v>204</v>
      </c>
    </row>
    <row r="443" spans="1:21" x14ac:dyDescent="0.3">
      <c r="A443" s="1" t="s">
        <v>54</v>
      </c>
      <c r="B443" s="1" t="s">
        <v>300</v>
      </c>
      <c r="C443" s="1" t="s">
        <v>300</v>
      </c>
      <c r="D443" s="1" t="s">
        <v>300</v>
      </c>
      <c r="E443">
        <v>2020</v>
      </c>
      <c r="F443" s="1" t="s">
        <v>212</v>
      </c>
      <c r="G443" s="1" t="s">
        <v>202</v>
      </c>
      <c r="H443" s="1" t="s">
        <v>219</v>
      </c>
      <c r="I443" s="3" t="s">
        <v>1</v>
      </c>
      <c r="J443" s="1" t="s">
        <v>1</v>
      </c>
      <c r="K443" s="1" t="s">
        <v>220</v>
      </c>
      <c r="L443" s="1" t="s">
        <v>225</v>
      </c>
      <c r="M443" s="1" t="s">
        <v>208</v>
      </c>
      <c r="N443">
        <v>0</v>
      </c>
      <c r="O443" s="10">
        <v>2000</v>
      </c>
      <c r="P443">
        <v>1000</v>
      </c>
      <c r="Q443" s="1" t="s">
        <v>209</v>
      </c>
      <c r="R443" s="4">
        <v>0</v>
      </c>
      <c r="S443" s="3">
        <v>1</v>
      </c>
      <c r="U443" t="s">
        <v>204</v>
      </c>
    </row>
    <row r="444" spans="1:21" x14ac:dyDescent="0.3">
      <c r="A444" s="1" t="s">
        <v>54</v>
      </c>
      <c r="B444" s="1" t="s">
        <v>300</v>
      </c>
      <c r="C444" s="1" t="s">
        <v>300</v>
      </c>
      <c r="D444" s="1" t="s">
        <v>300</v>
      </c>
      <c r="E444">
        <v>2020</v>
      </c>
      <c r="F444" s="1" t="s">
        <v>212</v>
      </c>
      <c r="G444" s="1" t="s">
        <v>202</v>
      </c>
      <c r="H444" s="1" t="s">
        <v>219</v>
      </c>
      <c r="I444" s="3" t="s">
        <v>1</v>
      </c>
      <c r="J444" s="1" t="s">
        <v>1</v>
      </c>
      <c r="K444" s="1" t="s">
        <v>220</v>
      </c>
      <c r="L444" s="1" t="s">
        <v>225</v>
      </c>
      <c r="M444" s="1" t="s">
        <v>208</v>
      </c>
      <c r="N444">
        <v>2001</v>
      </c>
      <c r="O444" s="10">
        <v>6000</v>
      </c>
      <c r="P444">
        <v>1000</v>
      </c>
      <c r="Q444" s="1" t="s">
        <v>209</v>
      </c>
      <c r="R444" s="4">
        <f>1.5*3.94</f>
        <v>5.91</v>
      </c>
      <c r="S444" s="3">
        <v>1</v>
      </c>
      <c r="U444" t="s">
        <v>204</v>
      </c>
    </row>
    <row r="445" spans="1:21" x14ac:dyDescent="0.3">
      <c r="A445" s="1" t="s">
        <v>54</v>
      </c>
      <c r="B445" s="1" t="s">
        <v>300</v>
      </c>
      <c r="C445" s="1" t="s">
        <v>300</v>
      </c>
      <c r="D445" s="1" t="s">
        <v>300</v>
      </c>
      <c r="E445">
        <v>2020</v>
      </c>
      <c r="F445" s="1" t="s">
        <v>212</v>
      </c>
      <c r="G445" s="1" t="s">
        <v>202</v>
      </c>
      <c r="H445" s="1" t="s">
        <v>219</v>
      </c>
      <c r="I445" s="3" t="s">
        <v>1</v>
      </c>
      <c r="J445" s="1" t="s">
        <v>1</v>
      </c>
      <c r="K445" s="1" t="s">
        <v>220</v>
      </c>
      <c r="L445" s="1" t="s">
        <v>225</v>
      </c>
      <c r="M445" s="1" t="s">
        <v>208</v>
      </c>
      <c r="N445">
        <v>6001</v>
      </c>
      <c r="O445" s="10">
        <v>15000</v>
      </c>
      <c r="P445">
        <v>1000</v>
      </c>
      <c r="Q445" s="1" t="s">
        <v>209</v>
      </c>
      <c r="R445" s="4">
        <f>1.5*4.93</f>
        <v>7.3949999999999996</v>
      </c>
      <c r="S445" s="3">
        <v>1</v>
      </c>
      <c r="U445" t="s">
        <v>204</v>
      </c>
    </row>
    <row r="446" spans="1:21" x14ac:dyDescent="0.3">
      <c r="A446" s="1" t="s">
        <v>54</v>
      </c>
      <c r="B446" s="1" t="s">
        <v>300</v>
      </c>
      <c r="C446" s="1" t="s">
        <v>300</v>
      </c>
      <c r="D446" s="1" t="s">
        <v>300</v>
      </c>
      <c r="E446">
        <v>2020</v>
      </c>
      <c r="F446" s="1" t="s">
        <v>212</v>
      </c>
      <c r="G446" s="1" t="s">
        <v>202</v>
      </c>
      <c r="H446" s="1" t="s">
        <v>219</v>
      </c>
      <c r="I446" s="3" t="s">
        <v>1</v>
      </c>
      <c r="J446" s="1" t="s">
        <v>1</v>
      </c>
      <c r="K446" s="1" t="s">
        <v>220</v>
      </c>
      <c r="L446" s="1" t="s">
        <v>225</v>
      </c>
      <c r="M446" s="1" t="s">
        <v>208</v>
      </c>
      <c r="N446">
        <v>15001</v>
      </c>
      <c r="O446">
        <v>25000</v>
      </c>
      <c r="P446">
        <v>1000</v>
      </c>
      <c r="Q446" s="1" t="s">
        <v>209</v>
      </c>
      <c r="R446" s="4">
        <f>1.5*5.92</f>
        <v>8.879999999999999</v>
      </c>
      <c r="S446" s="3">
        <v>1</v>
      </c>
      <c r="U446" t="s">
        <v>204</v>
      </c>
    </row>
    <row r="447" spans="1:21" x14ac:dyDescent="0.3">
      <c r="A447" s="1" t="s">
        <v>54</v>
      </c>
      <c r="B447" s="1" t="s">
        <v>300</v>
      </c>
      <c r="C447" s="1" t="s">
        <v>300</v>
      </c>
      <c r="D447" s="1" t="s">
        <v>300</v>
      </c>
      <c r="E447">
        <v>2020</v>
      </c>
      <c r="F447" s="1" t="s">
        <v>212</v>
      </c>
      <c r="G447" s="1" t="s">
        <v>202</v>
      </c>
      <c r="H447" s="1" t="s">
        <v>219</v>
      </c>
      <c r="I447" s="3" t="s">
        <v>1</v>
      </c>
      <c r="J447" s="1" t="s">
        <v>1</v>
      </c>
      <c r="K447" s="1" t="s">
        <v>220</v>
      </c>
      <c r="L447" s="1" t="s">
        <v>225</v>
      </c>
      <c r="M447" s="1" t="s">
        <v>208</v>
      </c>
      <c r="N447">
        <v>25001</v>
      </c>
      <c r="O447" s="10">
        <v>1000000000</v>
      </c>
      <c r="P447">
        <v>1000</v>
      </c>
      <c r="Q447" s="1" t="s">
        <v>209</v>
      </c>
      <c r="R447" s="4">
        <f>1.5*7.89</f>
        <v>11.834999999999999</v>
      </c>
      <c r="S447" s="3">
        <v>1</v>
      </c>
      <c r="U447" t="s">
        <v>204</v>
      </c>
    </row>
    <row r="448" spans="1:21" x14ac:dyDescent="0.3">
      <c r="A448" s="1" t="s">
        <v>54</v>
      </c>
      <c r="B448" s="1" t="s">
        <v>300</v>
      </c>
      <c r="C448" s="1" t="s">
        <v>300</v>
      </c>
      <c r="D448" s="1" t="s">
        <v>300</v>
      </c>
      <c r="E448">
        <v>2020</v>
      </c>
      <c r="F448" s="1" t="s">
        <v>213</v>
      </c>
      <c r="G448" s="1" t="s">
        <v>202</v>
      </c>
      <c r="H448" s="1" t="s">
        <v>206</v>
      </c>
      <c r="I448" s="3">
        <v>0.625</v>
      </c>
      <c r="J448" s="1" t="s">
        <v>203</v>
      </c>
      <c r="K448" s="1" t="s">
        <v>1</v>
      </c>
      <c r="L448" s="1" t="s">
        <v>1</v>
      </c>
      <c r="M448" s="1" t="s">
        <v>204</v>
      </c>
      <c r="N448" s="1" t="s">
        <v>1</v>
      </c>
      <c r="O448" s="1" t="s">
        <v>1</v>
      </c>
      <c r="P448" s="1" t="s">
        <v>1</v>
      </c>
      <c r="Q448" s="1" t="s">
        <v>1</v>
      </c>
      <c r="R448" s="4">
        <v>22.74</v>
      </c>
      <c r="S448" s="3">
        <v>1</v>
      </c>
      <c r="U448" t="s">
        <v>204</v>
      </c>
    </row>
    <row r="449" spans="1:21" x14ac:dyDescent="0.3">
      <c r="A449" s="1" t="s">
        <v>54</v>
      </c>
      <c r="B449" s="1" t="s">
        <v>300</v>
      </c>
      <c r="C449" s="1" t="s">
        <v>300</v>
      </c>
      <c r="D449" s="1" t="s">
        <v>300</v>
      </c>
      <c r="E449">
        <v>2020</v>
      </c>
      <c r="F449" s="1" t="s">
        <v>213</v>
      </c>
      <c r="G449" s="1" t="s">
        <v>202</v>
      </c>
      <c r="H449" s="1" t="s">
        <v>231</v>
      </c>
      <c r="I449" s="3" t="s">
        <v>1</v>
      </c>
      <c r="J449" s="1" t="s">
        <v>1</v>
      </c>
      <c r="K449" s="1" t="s">
        <v>1</v>
      </c>
      <c r="L449" s="1" t="s">
        <v>1</v>
      </c>
      <c r="M449" s="1" t="s">
        <v>208</v>
      </c>
      <c r="N449">
        <v>0</v>
      </c>
      <c r="O449" s="10">
        <v>2000</v>
      </c>
      <c r="P449">
        <v>1000</v>
      </c>
      <c r="Q449" s="1" t="s">
        <v>209</v>
      </c>
      <c r="R449" s="4">
        <v>0</v>
      </c>
      <c r="S449" s="3">
        <v>1</v>
      </c>
      <c r="U449" t="s">
        <v>204</v>
      </c>
    </row>
    <row r="450" spans="1:21" x14ac:dyDescent="0.3">
      <c r="A450" s="1" t="s">
        <v>54</v>
      </c>
      <c r="B450" s="1" t="s">
        <v>300</v>
      </c>
      <c r="C450" s="1" t="s">
        <v>300</v>
      </c>
      <c r="D450" s="1" t="s">
        <v>300</v>
      </c>
      <c r="E450">
        <v>2020</v>
      </c>
      <c r="F450" s="1" t="s">
        <v>213</v>
      </c>
      <c r="G450" s="1" t="s">
        <v>202</v>
      </c>
      <c r="H450" s="1" t="s">
        <v>231</v>
      </c>
      <c r="I450" s="3" t="s">
        <v>1</v>
      </c>
      <c r="J450" s="1" t="s">
        <v>1</v>
      </c>
      <c r="K450" s="1" t="s">
        <v>1</v>
      </c>
      <c r="L450" s="1" t="s">
        <v>1</v>
      </c>
      <c r="M450" s="1" t="s">
        <v>208</v>
      </c>
      <c r="N450">
        <v>2001</v>
      </c>
      <c r="O450" s="10">
        <v>1000000000</v>
      </c>
      <c r="P450">
        <v>1000</v>
      </c>
      <c r="Q450" s="1" t="s">
        <v>209</v>
      </c>
      <c r="R450" s="4">
        <v>5</v>
      </c>
      <c r="S450" s="3">
        <v>1</v>
      </c>
      <c r="U450" t="s">
        <v>204</v>
      </c>
    </row>
    <row r="451" spans="1:21" x14ac:dyDescent="0.3">
      <c r="A451" s="1" t="s">
        <v>54</v>
      </c>
      <c r="B451" s="1" t="s">
        <v>300</v>
      </c>
      <c r="C451" s="1" t="s">
        <v>300</v>
      </c>
      <c r="D451" s="1" t="s">
        <v>300</v>
      </c>
      <c r="E451">
        <v>2020</v>
      </c>
      <c r="F451" s="1" t="s">
        <v>212</v>
      </c>
      <c r="G451" s="1" t="s">
        <v>202</v>
      </c>
      <c r="H451" s="1" t="s">
        <v>535</v>
      </c>
      <c r="I451" s="3">
        <v>0.625</v>
      </c>
      <c r="J451" s="1" t="s">
        <v>203</v>
      </c>
      <c r="K451" s="1" t="s">
        <v>220</v>
      </c>
      <c r="L451" s="1" t="s">
        <v>221</v>
      </c>
      <c r="M451" s="1" t="s">
        <v>204</v>
      </c>
      <c r="N451" s="1" t="s">
        <v>1</v>
      </c>
      <c r="O451" s="10" t="s">
        <v>1</v>
      </c>
      <c r="P451" s="1" t="s">
        <v>1</v>
      </c>
      <c r="Q451" s="1" t="s">
        <v>1</v>
      </c>
      <c r="R451" s="4">
        <v>5</v>
      </c>
      <c r="S451" s="3">
        <v>1</v>
      </c>
      <c r="U451" t="s">
        <v>204</v>
      </c>
    </row>
    <row r="452" spans="1:21" x14ac:dyDescent="0.3">
      <c r="A452" s="1" t="s">
        <v>54</v>
      </c>
      <c r="B452" s="1" t="s">
        <v>300</v>
      </c>
      <c r="C452" s="1" t="s">
        <v>300</v>
      </c>
      <c r="D452" s="1" t="s">
        <v>300</v>
      </c>
      <c r="E452">
        <v>2020</v>
      </c>
      <c r="F452" s="1" t="s">
        <v>212</v>
      </c>
      <c r="G452" s="1" t="s">
        <v>202</v>
      </c>
      <c r="H452" s="1" t="s">
        <v>535</v>
      </c>
      <c r="I452" s="3">
        <v>0.625</v>
      </c>
      <c r="J452" s="1" t="s">
        <v>203</v>
      </c>
      <c r="K452" s="1" t="s">
        <v>220</v>
      </c>
      <c r="L452" s="1" t="s">
        <v>225</v>
      </c>
      <c r="M452" s="1" t="s">
        <v>204</v>
      </c>
      <c r="N452" s="1" t="s">
        <v>1</v>
      </c>
      <c r="O452" s="10" t="s">
        <v>1</v>
      </c>
      <c r="P452" s="1" t="s">
        <v>1</v>
      </c>
      <c r="Q452" s="1" t="s">
        <v>1</v>
      </c>
      <c r="R452" s="4">
        <v>5</v>
      </c>
      <c r="S452" s="3">
        <v>1</v>
      </c>
      <c r="U452" t="s">
        <v>204</v>
      </c>
    </row>
    <row r="453" spans="1:21" x14ac:dyDescent="0.3">
      <c r="A453" s="1" t="s">
        <v>15</v>
      </c>
      <c r="B453" s="1" t="s">
        <v>302</v>
      </c>
      <c r="C453" s="1" t="s">
        <v>302</v>
      </c>
      <c r="D453" s="1" t="s">
        <v>302</v>
      </c>
      <c r="E453">
        <v>2020</v>
      </c>
      <c r="F453" s="1" t="s">
        <v>212</v>
      </c>
      <c r="G453" s="1" t="s">
        <v>202</v>
      </c>
      <c r="H453" s="1" t="s">
        <v>206</v>
      </c>
      <c r="I453" s="3" t="s">
        <v>1</v>
      </c>
      <c r="J453" s="1" t="s">
        <v>1</v>
      </c>
      <c r="K453" s="1" t="s">
        <v>1</v>
      </c>
      <c r="L453" s="1" t="s">
        <v>1</v>
      </c>
      <c r="M453" s="1" t="s">
        <v>204</v>
      </c>
      <c r="N453" s="1" t="s">
        <v>1</v>
      </c>
      <c r="O453" s="1" t="s">
        <v>1</v>
      </c>
      <c r="P453" s="1" t="s">
        <v>1</v>
      </c>
      <c r="Q453" s="1" t="s">
        <v>1</v>
      </c>
      <c r="R453" s="4">
        <v>11.42</v>
      </c>
      <c r="S453" s="3">
        <v>1</v>
      </c>
      <c r="U453" t="s">
        <v>204</v>
      </c>
    </row>
    <row r="454" spans="1:21" x14ac:dyDescent="0.3">
      <c r="A454" s="1" t="s">
        <v>15</v>
      </c>
      <c r="B454" s="1" t="s">
        <v>302</v>
      </c>
      <c r="C454" s="1" t="s">
        <v>302</v>
      </c>
      <c r="D454" s="1" t="s">
        <v>302</v>
      </c>
      <c r="E454">
        <v>2020</v>
      </c>
      <c r="F454" s="1" t="s">
        <v>212</v>
      </c>
      <c r="G454" s="1" t="s">
        <v>202</v>
      </c>
      <c r="H454" s="1" t="s">
        <v>219</v>
      </c>
      <c r="I454" s="3" t="s">
        <v>1</v>
      </c>
      <c r="J454" s="1" t="s">
        <v>1</v>
      </c>
      <c r="K454" s="1" t="s">
        <v>1</v>
      </c>
      <c r="L454" s="1" t="s">
        <v>1</v>
      </c>
      <c r="M454" s="1" t="s">
        <v>208</v>
      </c>
      <c r="N454">
        <v>0</v>
      </c>
      <c r="O454" s="10">
        <v>2000</v>
      </c>
      <c r="P454">
        <v>1000</v>
      </c>
      <c r="Q454" s="1" t="s">
        <v>209</v>
      </c>
      <c r="R454" s="4">
        <v>0</v>
      </c>
      <c r="S454" s="3">
        <v>1</v>
      </c>
      <c r="U454" t="s">
        <v>204</v>
      </c>
    </row>
    <row r="455" spans="1:21" x14ac:dyDescent="0.3">
      <c r="A455" s="1" t="s">
        <v>15</v>
      </c>
      <c r="B455" s="1" t="s">
        <v>302</v>
      </c>
      <c r="C455" s="1" t="s">
        <v>302</v>
      </c>
      <c r="D455" s="1" t="s">
        <v>302</v>
      </c>
      <c r="E455">
        <v>2020</v>
      </c>
      <c r="F455" s="1" t="s">
        <v>212</v>
      </c>
      <c r="G455" s="1" t="s">
        <v>202</v>
      </c>
      <c r="H455" s="1" t="s">
        <v>219</v>
      </c>
      <c r="I455" s="3" t="s">
        <v>1</v>
      </c>
      <c r="J455" s="1" t="s">
        <v>1</v>
      </c>
      <c r="K455" s="1" t="s">
        <v>1</v>
      </c>
      <c r="L455" s="1" t="s">
        <v>1</v>
      </c>
      <c r="M455" s="1" t="s">
        <v>208</v>
      </c>
      <c r="N455">
        <v>2001</v>
      </c>
      <c r="O455" s="10">
        <v>8000</v>
      </c>
      <c r="P455">
        <v>1000</v>
      </c>
      <c r="Q455" s="1" t="s">
        <v>209</v>
      </c>
      <c r="R455" s="4">
        <v>3.19</v>
      </c>
      <c r="S455" s="3">
        <v>1</v>
      </c>
      <c r="U455" t="s">
        <v>204</v>
      </c>
    </row>
    <row r="456" spans="1:21" x14ac:dyDescent="0.3">
      <c r="A456" s="1" t="s">
        <v>15</v>
      </c>
      <c r="B456" s="1" t="s">
        <v>302</v>
      </c>
      <c r="C456" s="1" t="s">
        <v>302</v>
      </c>
      <c r="D456" s="1" t="s">
        <v>302</v>
      </c>
      <c r="E456">
        <v>2020</v>
      </c>
      <c r="F456" s="1" t="s">
        <v>212</v>
      </c>
      <c r="G456" s="1" t="s">
        <v>202</v>
      </c>
      <c r="H456" s="1" t="s">
        <v>219</v>
      </c>
      <c r="I456" s="3" t="s">
        <v>1</v>
      </c>
      <c r="J456" s="1" t="s">
        <v>1</v>
      </c>
      <c r="K456" s="1" t="s">
        <v>1</v>
      </c>
      <c r="L456" s="1" t="s">
        <v>1</v>
      </c>
      <c r="M456" s="1" t="s">
        <v>208</v>
      </c>
      <c r="N456">
        <v>8001</v>
      </c>
      <c r="O456" s="10">
        <v>10000</v>
      </c>
      <c r="P456">
        <v>1000</v>
      </c>
      <c r="Q456" s="1" t="s">
        <v>209</v>
      </c>
      <c r="R456" s="4">
        <v>3.72</v>
      </c>
      <c r="S456" s="3">
        <v>1</v>
      </c>
      <c r="U456" t="s">
        <v>204</v>
      </c>
    </row>
    <row r="457" spans="1:21" x14ac:dyDescent="0.3">
      <c r="A457" s="1" t="s">
        <v>15</v>
      </c>
      <c r="B457" s="1" t="s">
        <v>302</v>
      </c>
      <c r="C457" s="1" t="s">
        <v>302</v>
      </c>
      <c r="D457" s="1" t="s">
        <v>302</v>
      </c>
      <c r="E457">
        <v>2020</v>
      </c>
      <c r="F457" s="1" t="s">
        <v>212</v>
      </c>
      <c r="G457" s="1" t="s">
        <v>202</v>
      </c>
      <c r="H457" s="1" t="s">
        <v>219</v>
      </c>
      <c r="I457" s="3" t="s">
        <v>1</v>
      </c>
      <c r="J457" s="1" t="s">
        <v>1</v>
      </c>
      <c r="K457" s="1" t="s">
        <v>1</v>
      </c>
      <c r="L457" s="1" t="s">
        <v>1</v>
      </c>
      <c r="M457" s="1" t="s">
        <v>208</v>
      </c>
      <c r="N457">
        <v>10001</v>
      </c>
      <c r="O457">
        <v>12000</v>
      </c>
      <c r="P457">
        <v>1000</v>
      </c>
      <c r="Q457" s="1" t="s">
        <v>209</v>
      </c>
      <c r="R457" s="4">
        <v>4.25</v>
      </c>
      <c r="S457" s="3">
        <v>1</v>
      </c>
      <c r="U457" t="s">
        <v>204</v>
      </c>
    </row>
    <row r="458" spans="1:21" x14ac:dyDescent="0.3">
      <c r="A458" s="1" t="s">
        <v>15</v>
      </c>
      <c r="B458" s="1" t="s">
        <v>302</v>
      </c>
      <c r="C458" s="1" t="s">
        <v>302</v>
      </c>
      <c r="D458" s="1" t="s">
        <v>302</v>
      </c>
      <c r="E458">
        <v>2020</v>
      </c>
      <c r="F458" s="1" t="s">
        <v>212</v>
      </c>
      <c r="G458" s="1" t="s">
        <v>202</v>
      </c>
      <c r="H458" s="1" t="s">
        <v>219</v>
      </c>
      <c r="I458" s="3" t="s">
        <v>1</v>
      </c>
      <c r="J458" s="1" t="s">
        <v>1</v>
      </c>
      <c r="K458" s="1" t="s">
        <v>1</v>
      </c>
      <c r="L458" s="1" t="s">
        <v>1</v>
      </c>
      <c r="M458" s="1" t="s">
        <v>208</v>
      </c>
      <c r="N458">
        <v>12001</v>
      </c>
      <c r="O458" s="10">
        <v>30000</v>
      </c>
      <c r="P458">
        <v>1000</v>
      </c>
      <c r="Q458" s="1" t="s">
        <v>209</v>
      </c>
      <c r="R458" s="4">
        <v>5.19</v>
      </c>
      <c r="S458" s="3">
        <v>1</v>
      </c>
      <c r="U458" t="s">
        <v>204</v>
      </c>
    </row>
    <row r="459" spans="1:21" x14ac:dyDescent="0.3">
      <c r="A459" s="1" t="s">
        <v>15</v>
      </c>
      <c r="B459" s="1" t="s">
        <v>302</v>
      </c>
      <c r="C459" s="1" t="s">
        <v>302</v>
      </c>
      <c r="D459" s="1" t="s">
        <v>302</v>
      </c>
      <c r="E459">
        <v>2020</v>
      </c>
      <c r="F459" s="1" t="s">
        <v>212</v>
      </c>
      <c r="G459" s="1" t="s">
        <v>202</v>
      </c>
      <c r="H459" s="1" t="s">
        <v>219</v>
      </c>
      <c r="I459" s="3" t="s">
        <v>1</v>
      </c>
      <c r="J459" s="1" t="s">
        <v>1</v>
      </c>
      <c r="K459" s="1" t="s">
        <v>1</v>
      </c>
      <c r="L459" s="1" t="s">
        <v>1</v>
      </c>
      <c r="M459" s="1" t="s">
        <v>208</v>
      </c>
      <c r="N459">
        <v>30001</v>
      </c>
      <c r="O459" s="10">
        <v>1000000000</v>
      </c>
      <c r="P459">
        <v>1000</v>
      </c>
      <c r="Q459" s="1" t="s">
        <v>209</v>
      </c>
      <c r="R459" s="4">
        <v>5.71</v>
      </c>
      <c r="S459" s="3">
        <v>1</v>
      </c>
      <c r="U459" t="s">
        <v>204</v>
      </c>
    </row>
    <row r="460" spans="1:21" x14ac:dyDescent="0.3">
      <c r="A460" s="1" t="s">
        <v>15</v>
      </c>
      <c r="B460" s="1" t="s">
        <v>302</v>
      </c>
      <c r="C460" s="1" t="s">
        <v>302</v>
      </c>
      <c r="D460" s="1" t="s">
        <v>302</v>
      </c>
      <c r="E460">
        <v>2020</v>
      </c>
      <c r="F460" s="1" t="s">
        <v>213</v>
      </c>
      <c r="G460" s="1" t="s">
        <v>202</v>
      </c>
      <c r="H460" s="1" t="s">
        <v>206</v>
      </c>
      <c r="I460" s="3" t="s">
        <v>1</v>
      </c>
      <c r="J460" s="1" t="s">
        <v>1</v>
      </c>
      <c r="K460" s="1" t="s">
        <v>1</v>
      </c>
      <c r="L460" s="1" t="s">
        <v>1</v>
      </c>
      <c r="M460" s="1" t="s">
        <v>204</v>
      </c>
      <c r="N460" s="1" t="s">
        <v>1</v>
      </c>
      <c r="O460" s="1" t="s">
        <v>1</v>
      </c>
      <c r="P460" s="1" t="s">
        <v>1</v>
      </c>
      <c r="Q460" s="1" t="s">
        <v>1</v>
      </c>
      <c r="R460" s="4">
        <v>11.42</v>
      </c>
      <c r="S460" s="3">
        <v>1</v>
      </c>
      <c r="U460" t="s">
        <v>204</v>
      </c>
    </row>
    <row r="461" spans="1:21" x14ac:dyDescent="0.3">
      <c r="A461" s="1" t="s">
        <v>15</v>
      </c>
      <c r="B461" s="1" t="s">
        <v>302</v>
      </c>
      <c r="C461" s="1" t="s">
        <v>302</v>
      </c>
      <c r="D461" s="1" t="s">
        <v>302</v>
      </c>
      <c r="E461">
        <v>2020</v>
      </c>
      <c r="F461" s="1" t="s">
        <v>213</v>
      </c>
      <c r="G461" s="1" t="s">
        <v>202</v>
      </c>
      <c r="H461" s="1" t="s">
        <v>219</v>
      </c>
      <c r="I461" s="3" t="s">
        <v>1</v>
      </c>
      <c r="J461" s="1" t="s">
        <v>1</v>
      </c>
      <c r="K461" s="1" t="s">
        <v>1</v>
      </c>
      <c r="L461" s="1" t="s">
        <v>1</v>
      </c>
      <c r="M461" s="1" t="s">
        <v>208</v>
      </c>
      <c r="N461">
        <v>0</v>
      </c>
      <c r="O461" s="10">
        <v>2000</v>
      </c>
      <c r="P461">
        <v>1000</v>
      </c>
      <c r="Q461" s="1" t="s">
        <v>209</v>
      </c>
      <c r="R461" s="4">
        <v>0</v>
      </c>
      <c r="S461" s="3">
        <v>1</v>
      </c>
      <c r="U461" t="s">
        <v>204</v>
      </c>
    </row>
    <row r="462" spans="1:21" x14ac:dyDescent="0.3">
      <c r="A462" s="1" t="s">
        <v>15</v>
      </c>
      <c r="B462" s="1" t="s">
        <v>302</v>
      </c>
      <c r="C462" s="1" t="s">
        <v>302</v>
      </c>
      <c r="D462" s="1" t="s">
        <v>302</v>
      </c>
      <c r="E462">
        <v>2020</v>
      </c>
      <c r="F462" s="1" t="s">
        <v>213</v>
      </c>
      <c r="G462" s="1" t="s">
        <v>202</v>
      </c>
      <c r="H462" s="1" t="s">
        <v>219</v>
      </c>
      <c r="I462" s="3" t="s">
        <v>1</v>
      </c>
      <c r="J462" s="1" t="s">
        <v>1</v>
      </c>
      <c r="K462" s="1" t="s">
        <v>1</v>
      </c>
      <c r="L462" s="1" t="s">
        <v>1</v>
      </c>
      <c r="M462" s="1" t="s">
        <v>208</v>
      </c>
      <c r="N462">
        <v>2001</v>
      </c>
      <c r="O462" s="10">
        <v>7000</v>
      </c>
      <c r="P462">
        <v>1000</v>
      </c>
      <c r="Q462" s="1" t="s">
        <v>209</v>
      </c>
      <c r="R462" s="4">
        <v>3.19</v>
      </c>
      <c r="S462" s="3">
        <v>1</v>
      </c>
      <c r="U462" t="s">
        <v>204</v>
      </c>
    </row>
    <row r="463" spans="1:21" x14ac:dyDescent="0.3">
      <c r="A463" s="1" t="s">
        <v>15</v>
      </c>
      <c r="B463" s="1" t="s">
        <v>302</v>
      </c>
      <c r="C463" s="1" t="s">
        <v>302</v>
      </c>
      <c r="D463" s="1" t="s">
        <v>302</v>
      </c>
      <c r="E463">
        <v>2020</v>
      </c>
      <c r="F463" s="1" t="s">
        <v>213</v>
      </c>
      <c r="G463" s="1" t="s">
        <v>202</v>
      </c>
      <c r="H463" s="1" t="s">
        <v>219</v>
      </c>
      <c r="I463" s="3" t="s">
        <v>1</v>
      </c>
      <c r="J463" s="1" t="s">
        <v>1</v>
      </c>
      <c r="K463" s="1" t="s">
        <v>1</v>
      </c>
      <c r="L463" s="1" t="s">
        <v>1</v>
      </c>
      <c r="M463" s="1" t="s">
        <v>208</v>
      </c>
      <c r="N463">
        <v>7001</v>
      </c>
      <c r="O463" s="10">
        <v>9000</v>
      </c>
      <c r="P463">
        <v>1000</v>
      </c>
      <c r="Q463" s="1" t="s">
        <v>209</v>
      </c>
      <c r="R463" s="4">
        <v>3.72</v>
      </c>
      <c r="S463" s="3">
        <v>1</v>
      </c>
      <c r="U463" t="s">
        <v>204</v>
      </c>
    </row>
    <row r="464" spans="1:21" x14ac:dyDescent="0.3">
      <c r="A464" s="1" t="s">
        <v>15</v>
      </c>
      <c r="B464" s="1" t="s">
        <v>302</v>
      </c>
      <c r="C464" s="1" t="s">
        <v>302</v>
      </c>
      <c r="D464" s="1" t="s">
        <v>302</v>
      </c>
      <c r="E464">
        <v>2020</v>
      </c>
      <c r="F464" s="1" t="s">
        <v>213</v>
      </c>
      <c r="G464" s="1" t="s">
        <v>202</v>
      </c>
      <c r="H464" s="1" t="s">
        <v>219</v>
      </c>
      <c r="I464" s="3" t="s">
        <v>1</v>
      </c>
      <c r="J464" s="1" t="s">
        <v>1</v>
      </c>
      <c r="K464" s="1" t="s">
        <v>1</v>
      </c>
      <c r="L464" s="1" t="s">
        <v>1</v>
      </c>
      <c r="M464" s="1" t="s">
        <v>208</v>
      </c>
      <c r="N464">
        <v>9001</v>
      </c>
      <c r="O464" s="10">
        <v>1000000000</v>
      </c>
      <c r="P464">
        <v>1000</v>
      </c>
      <c r="Q464" s="1" t="s">
        <v>209</v>
      </c>
      <c r="R464" s="4">
        <v>4.25</v>
      </c>
      <c r="S464" s="3">
        <v>1</v>
      </c>
      <c r="U464" t="s">
        <v>204</v>
      </c>
    </row>
    <row r="465" spans="1:21" x14ac:dyDescent="0.3">
      <c r="A465" s="1" t="s">
        <v>36</v>
      </c>
      <c r="B465" s="1" t="s">
        <v>305</v>
      </c>
      <c r="C465" s="1" t="s">
        <v>305</v>
      </c>
      <c r="D465" s="1" t="s">
        <v>305</v>
      </c>
      <c r="E465">
        <v>2020</v>
      </c>
      <c r="F465" s="1" t="s">
        <v>212</v>
      </c>
      <c r="G465" s="1" t="s">
        <v>202</v>
      </c>
      <c r="H465" s="1" t="s">
        <v>206</v>
      </c>
      <c r="I465" s="3" t="s">
        <v>1</v>
      </c>
      <c r="J465" s="1" t="s">
        <v>1</v>
      </c>
      <c r="K465" s="1" t="s">
        <v>1</v>
      </c>
      <c r="L465" s="1" t="s">
        <v>1</v>
      </c>
      <c r="M465" s="1" t="s">
        <v>204</v>
      </c>
      <c r="N465" s="1" t="s">
        <v>1</v>
      </c>
      <c r="O465" s="1" t="s">
        <v>1</v>
      </c>
      <c r="P465" s="1" t="s">
        <v>1</v>
      </c>
      <c r="Q465" s="1" t="s">
        <v>1</v>
      </c>
      <c r="R465" s="4">
        <v>16.52</v>
      </c>
      <c r="S465" s="3">
        <v>1</v>
      </c>
      <c r="U465" t="s">
        <v>204</v>
      </c>
    </row>
    <row r="466" spans="1:21" x14ac:dyDescent="0.3">
      <c r="A466" s="1" t="s">
        <v>36</v>
      </c>
      <c r="B466" s="1" t="s">
        <v>305</v>
      </c>
      <c r="C466" s="1" t="s">
        <v>305</v>
      </c>
      <c r="D466" s="1" t="s">
        <v>305</v>
      </c>
      <c r="E466">
        <v>2020</v>
      </c>
      <c r="F466" s="1" t="s">
        <v>212</v>
      </c>
      <c r="G466" s="1" t="s">
        <v>202</v>
      </c>
      <c r="H466" s="1" t="s">
        <v>219</v>
      </c>
      <c r="I466" s="3" t="s">
        <v>1</v>
      </c>
      <c r="J466" s="1" t="s">
        <v>1</v>
      </c>
      <c r="K466" s="1" t="s">
        <v>1</v>
      </c>
      <c r="L466" s="1" t="s">
        <v>1</v>
      </c>
      <c r="M466" s="1" t="s">
        <v>208</v>
      </c>
      <c r="N466">
        <v>0</v>
      </c>
      <c r="O466" s="10">
        <v>15000</v>
      </c>
      <c r="P466">
        <v>1000</v>
      </c>
      <c r="Q466" s="1" t="s">
        <v>209</v>
      </c>
      <c r="R466" s="4">
        <v>2.56</v>
      </c>
      <c r="S466" s="3">
        <v>1</v>
      </c>
      <c r="U466" t="s">
        <v>204</v>
      </c>
    </row>
    <row r="467" spans="1:21" x14ac:dyDescent="0.3">
      <c r="A467" s="1" t="s">
        <v>36</v>
      </c>
      <c r="B467" s="1" t="s">
        <v>305</v>
      </c>
      <c r="C467" s="1" t="s">
        <v>305</v>
      </c>
      <c r="D467" s="1" t="s">
        <v>305</v>
      </c>
      <c r="E467">
        <v>2020</v>
      </c>
      <c r="F467" s="1" t="s">
        <v>212</v>
      </c>
      <c r="G467" s="1" t="s">
        <v>202</v>
      </c>
      <c r="H467" s="1" t="s">
        <v>219</v>
      </c>
      <c r="I467" s="3" t="s">
        <v>1</v>
      </c>
      <c r="J467" s="1" t="s">
        <v>1</v>
      </c>
      <c r="K467" s="1" t="s">
        <v>1</v>
      </c>
      <c r="L467" s="1" t="s">
        <v>1</v>
      </c>
      <c r="M467" s="1" t="s">
        <v>208</v>
      </c>
      <c r="N467">
        <v>15001</v>
      </c>
      <c r="O467" s="10">
        <v>21000</v>
      </c>
      <c r="P467">
        <v>1000</v>
      </c>
      <c r="Q467" s="1" t="s">
        <v>209</v>
      </c>
      <c r="R467" s="4">
        <v>3.2</v>
      </c>
      <c r="S467" s="3">
        <v>1</v>
      </c>
      <c r="U467" t="s">
        <v>204</v>
      </c>
    </row>
    <row r="468" spans="1:21" x14ac:dyDescent="0.3">
      <c r="A468" s="1" t="s">
        <v>36</v>
      </c>
      <c r="B468" s="1" t="s">
        <v>305</v>
      </c>
      <c r="C468" s="1" t="s">
        <v>305</v>
      </c>
      <c r="D468" s="1" t="s">
        <v>305</v>
      </c>
      <c r="E468">
        <v>2020</v>
      </c>
      <c r="F468" s="1" t="s">
        <v>212</v>
      </c>
      <c r="G468" s="1" t="s">
        <v>202</v>
      </c>
      <c r="H468" s="1" t="s">
        <v>219</v>
      </c>
      <c r="I468" s="3" t="s">
        <v>1</v>
      </c>
      <c r="J468" s="1" t="s">
        <v>1</v>
      </c>
      <c r="K468" s="1" t="s">
        <v>1</v>
      </c>
      <c r="L468" s="1" t="s">
        <v>1</v>
      </c>
      <c r="M468" s="1" t="s">
        <v>208</v>
      </c>
      <c r="N468">
        <v>21001</v>
      </c>
      <c r="O468">
        <v>27000</v>
      </c>
      <c r="P468">
        <v>1000</v>
      </c>
      <c r="Q468" s="1" t="s">
        <v>209</v>
      </c>
      <c r="R468" s="4">
        <v>3.85</v>
      </c>
      <c r="S468" s="3">
        <v>1</v>
      </c>
      <c r="U468" t="s">
        <v>204</v>
      </c>
    </row>
    <row r="469" spans="1:21" x14ac:dyDescent="0.3">
      <c r="A469" s="1" t="s">
        <v>36</v>
      </c>
      <c r="B469" s="1" t="s">
        <v>305</v>
      </c>
      <c r="C469" s="1" t="s">
        <v>305</v>
      </c>
      <c r="D469" s="1" t="s">
        <v>305</v>
      </c>
      <c r="E469">
        <v>2020</v>
      </c>
      <c r="F469" s="1" t="s">
        <v>212</v>
      </c>
      <c r="G469" s="1" t="s">
        <v>202</v>
      </c>
      <c r="H469" s="1" t="s">
        <v>219</v>
      </c>
      <c r="I469" s="3" t="s">
        <v>1</v>
      </c>
      <c r="J469" s="1" t="s">
        <v>1</v>
      </c>
      <c r="K469" s="1" t="s">
        <v>1</v>
      </c>
      <c r="L469" s="1" t="s">
        <v>1</v>
      </c>
      <c r="M469" s="1" t="s">
        <v>208</v>
      </c>
      <c r="N469">
        <v>27001</v>
      </c>
      <c r="O469" s="10">
        <v>1000000000</v>
      </c>
      <c r="P469">
        <v>1000</v>
      </c>
      <c r="Q469" s="1" t="s">
        <v>209</v>
      </c>
      <c r="R469" s="4">
        <v>5.77</v>
      </c>
      <c r="S469" s="3">
        <v>1</v>
      </c>
      <c r="U469" t="s">
        <v>204</v>
      </c>
    </row>
    <row r="470" spans="1:21" x14ac:dyDescent="0.3">
      <c r="A470" s="1" t="s">
        <v>36</v>
      </c>
      <c r="B470" s="1" t="s">
        <v>305</v>
      </c>
      <c r="C470" s="1" t="s">
        <v>305</v>
      </c>
      <c r="D470" s="1" t="s">
        <v>305</v>
      </c>
      <c r="E470">
        <v>2020</v>
      </c>
      <c r="F470" s="1" t="s">
        <v>213</v>
      </c>
      <c r="G470" s="1" t="s">
        <v>202</v>
      </c>
      <c r="H470" s="1" t="s">
        <v>206</v>
      </c>
      <c r="I470" s="3" t="s">
        <v>1</v>
      </c>
      <c r="J470" s="1" t="s">
        <v>1</v>
      </c>
      <c r="K470" s="1" t="s">
        <v>1</v>
      </c>
      <c r="L470" s="1" t="s">
        <v>1</v>
      </c>
      <c r="M470" s="1" t="s">
        <v>204</v>
      </c>
      <c r="N470" s="1" t="s">
        <v>1</v>
      </c>
      <c r="O470" s="10" t="s">
        <v>1</v>
      </c>
      <c r="P470" s="1" t="s">
        <v>1</v>
      </c>
      <c r="Q470" s="1" t="s">
        <v>1</v>
      </c>
      <c r="R470" s="4">
        <v>13.27</v>
      </c>
      <c r="S470" s="3">
        <v>1</v>
      </c>
      <c r="U470" t="s">
        <v>204</v>
      </c>
    </row>
    <row r="471" spans="1:21" x14ac:dyDescent="0.3">
      <c r="A471" s="1" t="s">
        <v>36</v>
      </c>
      <c r="B471" s="1" t="s">
        <v>305</v>
      </c>
      <c r="C471" s="1" t="s">
        <v>305</v>
      </c>
      <c r="D471" s="1" t="s">
        <v>305</v>
      </c>
      <c r="E471">
        <v>2020</v>
      </c>
      <c r="F471" s="1" t="s">
        <v>213</v>
      </c>
      <c r="G471" s="1" t="s">
        <v>202</v>
      </c>
      <c r="H471" s="1" t="s">
        <v>231</v>
      </c>
      <c r="I471" s="3" t="s">
        <v>1</v>
      </c>
      <c r="J471" s="1" t="s">
        <v>1</v>
      </c>
      <c r="K471" s="1" t="s">
        <v>1</v>
      </c>
      <c r="L471" s="1" t="s">
        <v>1</v>
      </c>
      <c r="M471" s="1" t="s">
        <v>208</v>
      </c>
      <c r="N471">
        <v>0</v>
      </c>
      <c r="O471" s="10">
        <v>1000000000</v>
      </c>
      <c r="P471">
        <v>1000</v>
      </c>
      <c r="Q471" s="1" t="s">
        <v>209</v>
      </c>
      <c r="R471" s="4">
        <v>3.39</v>
      </c>
      <c r="S471" s="3">
        <v>1</v>
      </c>
      <c r="U471" t="s">
        <v>204</v>
      </c>
    </row>
    <row r="472" spans="1:21" x14ac:dyDescent="0.3">
      <c r="A472" s="1" t="s">
        <v>36</v>
      </c>
      <c r="B472" s="1" t="s">
        <v>305</v>
      </c>
      <c r="C472" s="1" t="s">
        <v>305</v>
      </c>
      <c r="D472" s="1" t="s">
        <v>305</v>
      </c>
      <c r="E472">
        <v>2020</v>
      </c>
      <c r="F472" s="1" t="s">
        <v>217</v>
      </c>
      <c r="G472" s="1" t="s">
        <v>202</v>
      </c>
      <c r="H472" s="1" t="s">
        <v>206</v>
      </c>
      <c r="I472" s="3" t="s">
        <v>1</v>
      </c>
      <c r="J472" s="1" t="s">
        <v>1</v>
      </c>
      <c r="K472" s="1" t="s">
        <v>1</v>
      </c>
      <c r="L472" s="1" t="s">
        <v>1</v>
      </c>
      <c r="M472" s="1" t="s">
        <v>204</v>
      </c>
      <c r="N472" t="s">
        <v>1</v>
      </c>
      <c r="O472" s="10" t="s">
        <v>1</v>
      </c>
      <c r="P472" t="s">
        <v>1</v>
      </c>
      <c r="Q472" s="1" t="s">
        <v>1</v>
      </c>
      <c r="R472" s="4">
        <v>4.75</v>
      </c>
      <c r="S472" s="3">
        <v>1</v>
      </c>
      <c r="U472" t="s">
        <v>204</v>
      </c>
    </row>
    <row r="473" spans="1:21" x14ac:dyDescent="0.3">
      <c r="A473" s="1" t="s">
        <v>129</v>
      </c>
      <c r="B473" s="1" t="s">
        <v>308</v>
      </c>
      <c r="C473" s="1" t="s">
        <v>308</v>
      </c>
      <c r="D473" s="1" t="s">
        <v>308</v>
      </c>
      <c r="E473">
        <v>2020</v>
      </c>
      <c r="F473" s="1" t="s">
        <v>212</v>
      </c>
      <c r="G473" s="1" t="s">
        <v>202</v>
      </c>
      <c r="H473" s="1" t="s">
        <v>206</v>
      </c>
      <c r="I473" s="3" t="s">
        <v>1</v>
      </c>
      <c r="J473" s="1" t="s">
        <v>1</v>
      </c>
      <c r="K473" s="1" t="s">
        <v>1</v>
      </c>
      <c r="L473" s="1" t="s">
        <v>1</v>
      </c>
      <c r="M473" s="1" t="s">
        <v>204</v>
      </c>
      <c r="N473" s="1" t="s">
        <v>1</v>
      </c>
      <c r="O473" s="10" t="s">
        <v>1</v>
      </c>
      <c r="P473" s="1" t="s">
        <v>1</v>
      </c>
      <c r="Q473" s="1" t="s">
        <v>1</v>
      </c>
      <c r="R473" s="4">
        <v>7.27</v>
      </c>
      <c r="S473" s="3">
        <v>1</v>
      </c>
      <c r="U473" t="s">
        <v>204</v>
      </c>
    </row>
    <row r="474" spans="1:21" x14ac:dyDescent="0.3">
      <c r="A474" s="1" t="s">
        <v>129</v>
      </c>
      <c r="B474" s="1" t="s">
        <v>308</v>
      </c>
      <c r="C474" s="1" t="s">
        <v>308</v>
      </c>
      <c r="D474" s="1" t="s">
        <v>308</v>
      </c>
      <c r="E474">
        <v>2020</v>
      </c>
      <c r="F474" s="1" t="s">
        <v>212</v>
      </c>
      <c r="G474" s="1" t="s">
        <v>202</v>
      </c>
      <c r="H474" s="1" t="s">
        <v>219</v>
      </c>
      <c r="I474" s="3" t="s">
        <v>1</v>
      </c>
      <c r="J474" s="1" t="s">
        <v>1</v>
      </c>
      <c r="K474" s="1" t="s">
        <v>1</v>
      </c>
      <c r="L474" s="1" t="s">
        <v>1</v>
      </c>
      <c r="M474" s="1" t="s">
        <v>208</v>
      </c>
      <c r="N474">
        <v>0</v>
      </c>
      <c r="O474" s="10">
        <v>3000</v>
      </c>
      <c r="P474">
        <v>1000</v>
      </c>
      <c r="Q474" s="1" t="s">
        <v>209</v>
      </c>
      <c r="R474" s="4">
        <v>2</v>
      </c>
      <c r="S474" s="3">
        <v>1</v>
      </c>
      <c r="U474" t="s">
        <v>204</v>
      </c>
    </row>
    <row r="475" spans="1:21" x14ac:dyDescent="0.3">
      <c r="A475" s="1" t="s">
        <v>129</v>
      </c>
      <c r="B475" s="1" t="s">
        <v>308</v>
      </c>
      <c r="C475" s="1" t="s">
        <v>308</v>
      </c>
      <c r="D475" s="1" t="s">
        <v>308</v>
      </c>
      <c r="E475">
        <v>2020</v>
      </c>
      <c r="F475" s="1" t="s">
        <v>212</v>
      </c>
      <c r="G475" s="1" t="s">
        <v>202</v>
      </c>
      <c r="H475" s="1" t="s">
        <v>219</v>
      </c>
      <c r="I475" s="3" t="s">
        <v>1</v>
      </c>
      <c r="J475" s="1" t="s">
        <v>1</v>
      </c>
      <c r="K475" s="1" t="s">
        <v>1</v>
      </c>
      <c r="L475" s="1" t="s">
        <v>1</v>
      </c>
      <c r="M475" s="1" t="s">
        <v>208</v>
      </c>
      <c r="N475">
        <v>3001</v>
      </c>
      <c r="O475" s="10">
        <v>10000</v>
      </c>
      <c r="P475">
        <v>1000</v>
      </c>
      <c r="Q475" s="1" t="s">
        <v>209</v>
      </c>
      <c r="R475" s="4">
        <v>5.61</v>
      </c>
      <c r="S475" s="3">
        <v>1</v>
      </c>
      <c r="U475" t="s">
        <v>204</v>
      </c>
    </row>
    <row r="476" spans="1:21" x14ac:dyDescent="0.3">
      <c r="A476" s="1" t="s">
        <v>129</v>
      </c>
      <c r="B476" s="1" t="s">
        <v>308</v>
      </c>
      <c r="C476" s="1" t="s">
        <v>308</v>
      </c>
      <c r="D476" s="1" t="s">
        <v>308</v>
      </c>
      <c r="E476">
        <v>2020</v>
      </c>
      <c r="F476" s="1" t="s">
        <v>212</v>
      </c>
      <c r="G476" s="1" t="s">
        <v>202</v>
      </c>
      <c r="H476" s="1" t="s">
        <v>219</v>
      </c>
      <c r="I476" s="3" t="s">
        <v>1</v>
      </c>
      <c r="J476" s="1" t="s">
        <v>1</v>
      </c>
      <c r="K476" s="1" t="s">
        <v>1</v>
      </c>
      <c r="L476" s="1" t="s">
        <v>1</v>
      </c>
      <c r="M476" s="1" t="s">
        <v>208</v>
      </c>
      <c r="N476">
        <v>10001</v>
      </c>
      <c r="O476">
        <v>25000</v>
      </c>
      <c r="P476">
        <v>1000</v>
      </c>
      <c r="Q476" s="1" t="s">
        <v>209</v>
      </c>
      <c r="R476" s="4">
        <v>7.14</v>
      </c>
      <c r="S476" s="3">
        <v>1</v>
      </c>
      <c r="U476" t="s">
        <v>204</v>
      </c>
    </row>
    <row r="477" spans="1:21" x14ac:dyDescent="0.3">
      <c r="A477" s="1" t="s">
        <v>129</v>
      </c>
      <c r="B477" s="1" t="s">
        <v>308</v>
      </c>
      <c r="C477" s="1" t="s">
        <v>308</v>
      </c>
      <c r="D477" s="1" t="s">
        <v>308</v>
      </c>
      <c r="E477">
        <v>2020</v>
      </c>
      <c r="F477" s="1" t="s">
        <v>212</v>
      </c>
      <c r="G477" s="1" t="s">
        <v>202</v>
      </c>
      <c r="H477" s="1" t="s">
        <v>219</v>
      </c>
      <c r="I477" s="3" t="s">
        <v>1</v>
      </c>
      <c r="J477" s="1" t="s">
        <v>1</v>
      </c>
      <c r="K477" s="1" t="s">
        <v>1</v>
      </c>
      <c r="L477" s="1" t="s">
        <v>1</v>
      </c>
      <c r="M477" s="1" t="s">
        <v>208</v>
      </c>
      <c r="N477">
        <v>25001</v>
      </c>
      <c r="O477" s="10">
        <v>1000000000</v>
      </c>
      <c r="P477">
        <v>1000</v>
      </c>
      <c r="Q477" s="1" t="s">
        <v>209</v>
      </c>
      <c r="R477" s="4">
        <v>8.67</v>
      </c>
      <c r="S477" s="3">
        <v>1</v>
      </c>
      <c r="U477" t="s">
        <v>204</v>
      </c>
    </row>
    <row r="478" spans="1:21" x14ac:dyDescent="0.3">
      <c r="A478" s="1" t="s">
        <v>129</v>
      </c>
      <c r="B478" s="1" t="s">
        <v>308</v>
      </c>
      <c r="C478" s="1" t="s">
        <v>308</v>
      </c>
      <c r="D478" s="1" t="s">
        <v>308</v>
      </c>
      <c r="E478">
        <v>2020</v>
      </c>
      <c r="F478" s="1" t="s">
        <v>213</v>
      </c>
      <c r="G478" s="1" t="s">
        <v>202</v>
      </c>
      <c r="H478" s="1" t="s">
        <v>206</v>
      </c>
      <c r="I478" s="3">
        <v>0.75</v>
      </c>
      <c r="J478" s="1" t="s">
        <v>203</v>
      </c>
      <c r="K478" s="1" t="s">
        <v>1</v>
      </c>
      <c r="L478" s="1" t="s">
        <v>1</v>
      </c>
      <c r="M478" s="1" t="s">
        <v>204</v>
      </c>
      <c r="N478" s="1" t="s">
        <v>1</v>
      </c>
      <c r="O478" s="1" t="s">
        <v>1</v>
      </c>
      <c r="P478" s="1" t="s">
        <v>1</v>
      </c>
      <c r="Q478" s="1" t="s">
        <v>1</v>
      </c>
      <c r="R478" s="4">
        <v>14.16</v>
      </c>
      <c r="S478" s="3">
        <v>1</v>
      </c>
      <c r="U478" t="s">
        <v>204</v>
      </c>
    </row>
    <row r="479" spans="1:21" x14ac:dyDescent="0.3">
      <c r="A479" s="1" t="s">
        <v>129</v>
      </c>
      <c r="B479" s="1" t="s">
        <v>308</v>
      </c>
      <c r="C479" s="1" t="s">
        <v>308</v>
      </c>
      <c r="D479" s="1" t="s">
        <v>308</v>
      </c>
      <c r="E479">
        <v>2020</v>
      </c>
      <c r="F479" s="1" t="s">
        <v>213</v>
      </c>
      <c r="G479" s="1" t="s">
        <v>202</v>
      </c>
      <c r="H479" s="1" t="s">
        <v>219</v>
      </c>
      <c r="I479" s="3" t="s">
        <v>1</v>
      </c>
      <c r="J479" s="1" t="s">
        <v>1</v>
      </c>
      <c r="K479" s="1" t="s">
        <v>1</v>
      </c>
      <c r="L479" s="1" t="s">
        <v>1</v>
      </c>
      <c r="M479" s="1" t="s">
        <v>208</v>
      </c>
      <c r="N479">
        <v>0</v>
      </c>
      <c r="O479" s="10">
        <v>3000</v>
      </c>
      <c r="P479">
        <v>1000</v>
      </c>
      <c r="Q479" s="1" t="s">
        <v>209</v>
      </c>
      <c r="R479" s="4">
        <v>2.25</v>
      </c>
      <c r="S479" s="3">
        <v>1</v>
      </c>
      <c r="U479" t="s">
        <v>204</v>
      </c>
    </row>
    <row r="480" spans="1:21" x14ac:dyDescent="0.3">
      <c r="A480" s="1" t="s">
        <v>129</v>
      </c>
      <c r="B480" s="1" t="s">
        <v>308</v>
      </c>
      <c r="C480" s="1" t="s">
        <v>308</v>
      </c>
      <c r="D480" s="1" t="s">
        <v>308</v>
      </c>
      <c r="E480">
        <v>2020</v>
      </c>
      <c r="F480" s="1" t="s">
        <v>213</v>
      </c>
      <c r="G480" s="1" t="s">
        <v>202</v>
      </c>
      <c r="H480" s="1" t="s">
        <v>219</v>
      </c>
      <c r="I480" s="3" t="s">
        <v>1</v>
      </c>
      <c r="J480" s="1" t="s">
        <v>1</v>
      </c>
      <c r="K480" s="1" t="s">
        <v>1</v>
      </c>
      <c r="L480" s="1" t="s">
        <v>1</v>
      </c>
      <c r="M480" s="1" t="s">
        <v>208</v>
      </c>
      <c r="N480">
        <v>3001</v>
      </c>
      <c r="O480" s="10">
        <v>1000000000</v>
      </c>
      <c r="P480">
        <v>1000</v>
      </c>
      <c r="Q480" s="1" t="s">
        <v>209</v>
      </c>
      <c r="R480" s="4">
        <v>4.71</v>
      </c>
      <c r="S480" s="3">
        <v>1</v>
      </c>
      <c r="U480" t="s">
        <v>204</v>
      </c>
    </row>
    <row r="481" spans="1:21" x14ac:dyDescent="0.3">
      <c r="A481" s="1" t="s">
        <v>18</v>
      </c>
      <c r="B481" s="1" t="s">
        <v>310</v>
      </c>
      <c r="C481" s="1" t="s">
        <v>310</v>
      </c>
      <c r="D481" s="1" t="s">
        <v>310</v>
      </c>
      <c r="E481">
        <v>2020</v>
      </c>
      <c r="F481" s="1" t="s">
        <v>212</v>
      </c>
      <c r="G481" s="1" t="s">
        <v>202</v>
      </c>
      <c r="H481" s="1" t="s">
        <v>206</v>
      </c>
      <c r="I481" s="3" t="s">
        <v>1</v>
      </c>
      <c r="J481" s="1" t="s">
        <v>1</v>
      </c>
      <c r="K481" s="1" t="s">
        <v>1</v>
      </c>
      <c r="L481" s="1" t="s">
        <v>1</v>
      </c>
      <c r="M481" s="1" t="s">
        <v>204</v>
      </c>
      <c r="N481" s="1" t="s">
        <v>1</v>
      </c>
      <c r="O481" s="1" t="s">
        <v>1</v>
      </c>
      <c r="P481" s="1" t="s">
        <v>1</v>
      </c>
      <c r="Q481" s="1" t="s">
        <v>1</v>
      </c>
      <c r="R481" s="4">
        <v>8</v>
      </c>
      <c r="S481" s="3">
        <v>1</v>
      </c>
      <c r="U481" t="s">
        <v>204</v>
      </c>
    </row>
    <row r="482" spans="1:21" x14ac:dyDescent="0.3">
      <c r="A482" s="1" t="s">
        <v>18</v>
      </c>
      <c r="B482" s="1" t="s">
        <v>310</v>
      </c>
      <c r="C482" s="1" t="s">
        <v>310</v>
      </c>
      <c r="D482" s="1" t="s">
        <v>310</v>
      </c>
      <c r="E482">
        <v>2020</v>
      </c>
      <c r="F482" s="1" t="s">
        <v>212</v>
      </c>
      <c r="G482" s="1" t="s">
        <v>202</v>
      </c>
      <c r="H482" s="1" t="s">
        <v>219</v>
      </c>
      <c r="I482" s="3" t="s">
        <v>1</v>
      </c>
      <c r="J482" s="1" t="s">
        <v>1</v>
      </c>
      <c r="K482" s="1" t="s">
        <v>1</v>
      </c>
      <c r="L482" s="1" t="s">
        <v>1</v>
      </c>
      <c r="M482" s="1" t="s">
        <v>208</v>
      </c>
      <c r="N482">
        <v>0</v>
      </c>
      <c r="O482" s="10">
        <v>11000</v>
      </c>
      <c r="P482">
        <v>1000</v>
      </c>
      <c r="Q482" s="1" t="s">
        <v>209</v>
      </c>
      <c r="R482" s="4">
        <v>6.61</v>
      </c>
      <c r="S482" s="3">
        <v>1</v>
      </c>
      <c r="U482" t="s">
        <v>204</v>
      </c>
    </row>
    <row r="483" spans="1:21" x14ac:dyDescent="0.3">
      <c r="A483" s="1" t="s">
        <v>18</v>
      </c>
      <c r="B483" s="1" t="s">
        <v>310</v>
      </c>
      <c r="C483" s="1" t="s">
        <v>310</v>
      </c>
      <c r="D483" s="1" t="s">
        <v>310</v>
      </c>
      <c r="E483">
        <v>2020</v>
      </c>
      <c r="F483" s="1" t="s">
        <v>212</v>
      </c>
      <c r="G483" s="1" t="s">
        <v>202</v>
      </c>
      <c r="H483" s="1" t="s">
        <v>219</v>
      </c>
      <c r="I483" s="3" t="s">
        <v>1</v>
      </c>
      <c r="J483" s="1" t="s">
        <v>1</v>
      </c>
      <c r="K483" s="1" t="s">
        <v>1</v>
      </c>
      <c r="L483" s="1" t="s">
        <v>1</v>
      </c>
      <c r="M483" s="1" t="s">
        <v>208</v>
      </c>
      <c r="N483">
        <v>11001</v>
      </c>
      <c r="O483" s="10">
        <v>20000</v>
      </c>
      <c r="P483">
        <v>1000</v>
      </c>
      <c r="Q483" s="1" t="s">
        <v>209</v>
      </c>
      <c r="R483" s="4">
        <v>7.16</v>
      </c>
      <c r="S483" s="3">
        <v>1</v>
      </c>
      <c r="U483" t="s">
        <v>204</v>
      </c>
    </row>
    <row r="484" spans="1:21" x14ac:dyDescent="0.3">
      <c r="A484" s="1" t="s">
        <v>18</v>
      </c>
      <c r="B484" s="1" t="s">
        <v>310</v>
      </c>
      <c r="C484" s="1" t="s">
        <v>310</v>
      </c>
      <c r="D484" s="1" t="s">
        <v>310</v>
      </c>
      <c r="E484">
        <v>2020</v>
      </c>
      <c r="F484" s="1" t="s">
        <v>212</v>
      </c>
      <c r="G484" s="1" t="s">
        <v>202</v>
      </c>
      <c r="H484" s="1" t="s">
        <v>219</v>
      </c>
      <c r="I484" s="3" t="s">
        <v>1</v>
      </c>
      <c r="J484" s="1" t="s">
        <v>1</v>
      </c>
      <c r="K484" s="1" t="s">
        <v>1</v>
      </c>
      <c r="L484" s="1" t="s">
        <v>1</v>
      </c>
      <c r="M484" s="1" t="s">
        <v>208</v>
      </c>
      <c r="N484">
        <v>20001</v>
      </c>
      <c r="O484" s="10">
        <v>40000</v>
      </c>
      <c r="P484">
        <v>1000</v>
      </c>
      <c r="Q484" s="1" t="s">
        <v>209</v>
      </c>
      <c r="R484" s="4">
        <v>7.46</v>
      </c>
      <c r="S484" s="3">
        <v>1</v>
      </c>
      <c r="U484" t="s">
        <v>204</v>
      </c>
    </row>
    <row r="485" spans="1:21" x14ac:dyDescent="0.3">
      <c r="A485" s="1" t="s">
        <v>18</v>
      </c>
      <c r="B485" s="1" t="s">
        <v>310</v>
      </c>
      <c r="C485" s="1" t="s">
        <v>310</v>
      </c>
      <c r="D485" s="1" t="s">
        <v>310</v>
      </c>
      <c r="E485">
        <v>2020</v>
      </c>
      <c r="F485" s="1" t="s">
        <v>212</v>
      </c>
      <c r="G485" s="1" t="s">
        <v>202</v>
      </c>
      <c r="H485" s="1" t="s">
        <v>219</v>
      </c>
      <c r="I485" s="3" t="s">
        <v>1</v>
      </c>
      <c r="J485" s="1" t="s">
        <v>1</v>
      </c>
      <c r="K485" s="1" t="s">
        <v>1</v>
      </c>
      <c r="L485" s="1" t="s">
        <v>1</v>
      </c>
      <c r="M485" s="1" t="s">
        <v>208</v>
      </c>
      <c r="N485">
        <v>40001</v>
      </c>
      <c r="O485">
        <v>60000</v>
      </c>
      <c r="P485">
        <v>1000</v>
      </c>
      <c r="Q485" s="1" t="s">
        <v>209</v>
      </c>
      <c r="R485" s="4">
        <v>8.69</v>
      </c>
      <c r="S485" s="3">
        <v>1</v>
      </c>
      <c r="U485" t="s">
        <v>204</v>
      </c>
    </row>
    <row r="486" spans="1:21" x14ac:dyDescent="0.3">
      <c r="A486" s="1" t="s">
        <v>18</v>
      </c>
      <c r="B486" s="1" t="s">
        <v>310</v>
      </c>
      <c r="C486" s="1" t="s">
        <v>310</v>
      </c>
      <c r="D486" s="1" t="s">
        <v>310</v>
      </c>
      <c r="E486">
        <v>2020</v>
      </c>
      <c r="F486" s="1" t="s">
        <v>212</v>
      </c>
      <c r="G486" s="1" t="s">
        <v>202</v>
      </c>
      <c r="H486" s="1" t="s">
        <v>219</v>
      </c>
      <c r="I486" s="3" t="s">
        <v>1</v>
      </c>
      <c r="J486" s="1" t="s">
        <v>1</v>
      </c>
      <c r="K486" s="1" t="s">
        <v>1</v>
      </c>
      <c r="L486" s="1" t="s">
        <v>1</v>
      </c>
      <c r="M486" s="1" t="s">
        <v>208</v>
      </c>
      <c r="N486">
        <v>60001</v>
      </c>
      <c r="O486" s="10">
        <v>1000000000</v>
      </c>
      <c r="P486">
        <v>1000</v>
      </c>
      <c r="Q486" s="1" t="s">
        <v>209</v>
      </c>
      <c r="R486" s="4">
        <v>9.09</v>
      </c>
      <c r="S486" s="3">
        <v>1</v>
      </c>
      <c r="U486" t="s">
        <v>204</v>
      </c>
    </row>
    <row r="487" spans="1:21" x14ac:dyDescent="0.3">
      <c r="A487" s="1" t="s">
        <v>18</v>
      </c>
      <c r="B487" s="1" t="s">
        <v>310</v>
      </c>
      <c r="C487" s="1" t="s">
        <v>310</v>
      </c>
      <c r="D487" s="1" t="s">
        <v>310</v>
      </c>
      <c r="E487">
        <v>2020</v>
      </c>
      <c r="F487" s="1" t="s">
        <v>213</v>
      </c>
      <c r="G487" s="1" t="s">
        <v>202</v>
      </c>
      <c r="H487" s="1" t="s">
        <v>206</v>
      </c>
      <c r="I487" s="3" t="s">
        <v>1</v>
      </c>
      <c r="J487" s="1" t="s">
        <v>1</v>
      </c>
      <c r="K487" s="1" t="s">
        <v>1</v>
      </c>
      <c r="L487" s="1" t="s">
        <v>1</v>
      </c>
      <c r="M487" s="1" t="s">
        <v>204</v>
      </c>
      <c r="N487" s="1" t="s">
        <v>1</v>
      </c>
      <c r="O487" s="1" t="s">
        <v>1</v>
      </c>
      <c r="P487" s="1" t="s">
        <v>1</v>
      </c>
      <c r="Q487" s="1" t="s">
        <v>1</v>
      </c>
      <c r="R487" s="4">
        <v>8</v>
      </c>
      <c r="S487" s="3">
        <v>1</v>
      </c>
      <c r="U487" t="s">
        <v>204</v>
      </c>
    </row>
    <row r="488" spans="1:21" x14ac:dyDescent="0.3">
      <c r="A488" s="1" t="s">
        <v>18</v>
      </c>
      <c r="B488" s="1" t="s">
        <v>310</v>
      </c>
      <c r="C488" s="1" t="s">
        <v>310</v>
      </c>
      <c r="D488" s="1" t="s">
        <v>310</v>
      </c>
      <c r="E488">
        <v>2020</v>
      </c>
      <c r="F488" s="1" t="s">
        <v>213</v>
      </c>
      <c r="G488" s="1" t="s">
        <v>202</v>
      </c>
      <c r="H488" s="1" t="s">
        <v>219</v>
      </c>
      <c r="I488" s="3" t="s">
        <v>1</v>
      </c>
      <c r="J488" s="1" t="s">
        <v>1</v>
      </c>
      <c r="K488" s="1" t="s">
        <v>1</v>
      </c>
      <c r="L488" s="1" t="s">
        <v>1</v>
      </c>
      <c r="M488" s="1" t="s">
        <v>208</v>
      </c>
      <c r="N488">
        <v>0</v>
      </c>
      <c r="O488">
        <v>11000</v>
      </c>
      <c r="P488">
        <v>1000</v>
      </c>
      <c r="Q488" s="1" t="s">
        <v>209</v>
      </c>
      <c r="R488" s="4">
        <v>4.71</v>
      </c>
      <c r="S488" s="3">
        <v>1</v>
      </c>
      <c r="U488" t="s">
        <v>204</v>
      </c>
    </row>
    <row r="489" spans="1:21" x14ac:dyDescent="0.3">
      <c r="A489" s="1" t="s">
        <v>18</v>
      </c>
      <c r="B489" s="1" t="s">
        <v>310</v>
      </c>
      <c r="C489" s="1" t="s">
        <v>310</v>
      </c>
      <c r="D489" s="1" t="s">
        <v>310</v>
      </c>
      <c r="E489">
        <v>2020</v>
      </c>
      <c r="F489" s="1" t="s">
        <v>213</v>
      </c>
      <c r="G489" s="1" t="s">
        <v>202</v>
      </c>
      <c r="H489" s="1" t="s">
        <v>219</v>
      </c>
      <c r="I489" s="3" t="s">
        <v>1</v>
      </c>
      <c r="J489" s="1" t="s">
        <v>1</v>
      </c>
      <c r="K489" s="1" t="s">
        <v>1</v>
      </c>
      <c r="L489" s="1" t="s">
        <v>1</v>
      </c>
      <c r="M489" s="1" t="s">
        <v>208</v>
      </c>
      <c r="N489">
        <v>11001</v>
      </c>
      <c r="O489" s="10">
        <v>1000000000</v>
      </c>
      <c r="P489">
        <v>1000</v>
      </c>
      <c r="Q489" s="1" t="s">
        <v>209</v>
      </c>
      <c r="R489" s="4">
        <v>9.34</v>
      </c>
      <c r="S489" s="3">
        <v>1</v>
      </c>
      <c r="U489" t="s">
        <v>204</v>
      </c>
    </row>
    <row r="490" spans="1:21" x14ac:dyDescent="0.3">
      <c r="A490" s="1" t="s">
        <v>18</v>
      </c>
      <c r="B490" s="1" t="s">
        <v>310</v>
      </c>
      <c r="C490" s="1" t="s">
        <v>310</v>
      </c>
      <c r="D490" s="1" t="s">
        <v>310</v>
      </c>
      <c r="E490">
        <v>2020</v>
      </c>
      <c r="F490" s="1" t="s">
        <v>217</v>
      </c>
      <c r="G490" s="1" t="s">
        <v>202</v>
      </c>
      <c r="H490" s="1" t="s">
        <v>206</v>
      </c>
      <c r="I490" s="3" t="s">
        <v>1</v>
      </c>
      <c r="J490" s="1" t="s">
        <v>1</v>
      </c>
      <c r="K490" s="1" t="s">
        <v>1</v>
      </c>
      <c r="L490" s="1" t="s">
        <v>1</v>
      </c>
      <c r="M490" s="1" t="s">
        <v>204</v>
      </c>
      <c r="N490" t="s">
        <v>1</v>
      </c>
      <c r="O490" t="s">
        <v>1</v>
      </c>
      <c r="P490" t="s">
        <v>1</v>
      </c>
      <c r="Q490" s="1" t="s">
        <v>1</v>
      </c>
      <c r="R490" s="4">
        <v>3.75</v>
      </c>
      <c r="S490" s="3">
        <v>1</v>
      </c>
      <c r="U490" t="s">
        <v>204</v>
      </c>
    </row>
    <row r="491" spans="1:21" x14ac:dyDescent="0.3">
      <c r="A491" s="1" t="s">
        <v>35</v>
      </c>
      <c r="B491" s="1" t="s">
        <v>312</v>
      </c>
      <c r="C491" s="1" t="s">
        <v>312</v>
      </c>
      <c r="D491" s="1" t="s">
        <v>312</v>
      </c>
      <c r="E491">
        <v>2020</v>
      </c>
      <c r="F491" s="1" t="s">
        <v>212</v>
      </c>
      <c r="G491" s="1" t="s">
        <v>202</v>
      </c>
      <c r="H491" s="1" t="s">
        <v>206</v>
      </c>
      <c r="I491" s="3">
        <v>0.625</v>
      </c>
      <c r="J491" s="1" t="s">
        <v>203</v>
      </c>
      <c r="K491" s="1" t="s">
        <v>1</v>
      </c>
      <c r="L491" s="1" t="s">
        <v>1</v>
      </c>
      <c r="M491" s="1" t="s">
        <v>204</v>
      </c>
      <c r="N491" s="1" t="s">
        <v>1</v>
      </c>
      <c r="O491" s="1" t="s">
        <v>1</v>
      </c>
      <c r="P491" s="1" t="s">
        <v>1</v>
      </c>
      <c r="Q491" s="1" t="s">
        <v>1</v>
      </c>
      <c r="R491" s="4">
        <v>17.91</v>
      </c>
      <c r="S491" s="3">
        <v>1</v>
      </c>
      <c r="U491" t="s">
        <v>204</v>
      </c>
    </row>
    <row r="492" spans="1:21" x14ac:dyDescent="0.3">
      <c r="A492" s="1" t="s">
        <v>35</v>
      </c>
      <c r="B492" s="1" t="s">
        <v>312</v>
      </c>
      <c r="C492" s="1" t="s">
        <v>312</v>
      </c>
      <c r="D492" s="1" t="s">
        <v>312</v>
      </c>
      <c r="E492">
        <v>2020</v>
      </c>
      <c r="F492" s="1" t="s">
        <v>212</v>
      </c>
      <c r="G492" s="1" t="s">
        <v>202</v>
      </c>
      <c r="H492" s="1" t="s">
        <v>219</v>
      </c>
      <c r="I492" s="3" t="s">
        <v>1</v>
      </c>
      <c r="J492" s="1" t="s">
        <v>1</v>
      </c>
      <c r="K492" s="1" t="s">
        <v>1</v>
      </c>
      <c r="L492" s="1" t="s">
        <v>1</v>
      </c>
      <c r="M492" s="1" t="s">
        <v>208</v>
      </c>
      <c r="N492">
        <v>0</v>
      </c>
      <c r="O492" s="10">
        <v>200</v>
      </c>
      <c r="P492">
        <v>100</v>
      </c>
      <c r="Q492" s="1" t="s">
        <v>236</v>
      </c>
      <c r="R492" s="4">
        <v>3.64</v>
      </c>
      <c r="S492" s="3">
        <v>1</v>
      </c>
      <c r="U492" t="s">
        <v>204</v>
      </c>
    </row>
    <row r="493" spans="1:21" x14ac:dyDescent="0.3">
      <c r="A493" s="1" t="s">
        <v>35</v>
      </c>
      <c r="B493" s="1" t="s">
        <v>312</v>
      </c>
      <c r="C493" s="1" t="s">
        <v>312</v>
      </c>
      <c r="D493" s="1" t="s">
        <v>312</v>
      </c>
      <c r="E493">
        <v>2020</v>
      </c>
      <c r="F493" s="1" t="s">
        <v>212</v>
      </c>
      <c r="G493" s="1" t="s">
        <v>202</v>
      </c>
      <c r="H493" s="1" t="s">
        <v>219</v>
      </c>
      <c r="I493" s="3" t="s">
        <v>1</v>
      </c>
      <c r="J493" s="1" t="s">
        <v>1</v>
      </c>
      <c r="K493" s="1" t="s">
        <v>1</v>
      </c>
      <c r="L493" s="1" t="s">
        <v>1</v>
      </c>
      <c r="M493" s="1" t="s">
        <v>208</v>
      </c>
      <c r="N493">
        <v>201</v>
      </c>
      <c r="O493" s="10">
        <v>1000</v>
      </c>
      <c r="P493">
        <v>100</v>
      </c>
      <c r="Q493" s="1" t="s">
        <v>236</v>
      </c>
      <c r="R493" s="4">
        <v>3.81</v>
      </c>
      <c r="S493" s="3">
        <v>1</v>
      </c>
      <c r="U493" t="s">
        <v>204</v>
      </c>
    </row>
    <row r="494" spans="1:21" x14ac:dyDescent="0.3">
      <c r="A494" s="1" t="s">
        <v>35</v>
      </c>
      <c r="B494" s="1" t="s">
        <v>312</v>
      </c>
      <c r="C494" s="1" t="s">
        <v>312</v>
      </c>
      <c r="D494" s="1" t="s">
        <v>312</v>
      </c>
      <c r="E494">
        <v>2020</v>
      </c>
      <c r="F494" s="1" t="s">
        <v>212</v>
      </c>
      <c r="G494" s="1" t="s">
        <v>202</v>
      </c>
      <c r="H494" s="1" t="s">
        <v>219</v>
      </c>
      <c r="I494" s="3" t="s">
        <v>1</v>
      </c>
      <c r="J494" s="1" t="s">
        <v>1</v>
      </c>
      <c r="K494" s="1" t="s">
        <v>1</v>
      </c>
      <c r="L494" s="1" t="s">
        <v>1</v>
      </c>
      <c r="M494" s="1" t="s">
        <v>208</v>
      </c>
      <c r="N494">
        <v>1001</v>
      </c>
      <c r="O494" s="10">
        <v>2000</v>
      </c>
      <c r="P494">
        <v>100</v>
      </c>
      <c r="Q494" s="1" t="s">
        <v>236</v>
      </c>
      <c r="R494" s="4">
        <v>3.99</v>
      </c>
      <c r="S494" s="3">
        <v>1</v>
      </c>
      <c r="U494" t="s">
        <v>204</v>
      </c>
    </row>
    <row r="495" spans="1:21" x14ac:dyDescent="0.3">
      <c r="A495" s="1" t="s">
        <v>35</v>
      </c>
      <c r="B495" s="1" t="s">
        <v>312</v>
      </c>
      <c r="C495" s="1" t="s">
        <v>312</v>
      </c>
      <c r="D495" s="1" t="s">
        <v>312</v>
      </c>
      <c r="E495">
        <v>2020</v>
      </c>
      <c r="F495" s="1" t="s">
        <v>212</v>
      </c>
      <c r="G495" s="1" t="s">
        <v>202</v>
      </c>
      <c r="H495" s="1" t="s">
        <v>219</v>
      </c>
      <c r="I495" s="3" t="s">
        <v>1</v>
      </c>
      <c r="J495" s="1" t="s">
        <v>1</v>
      </c>
      <c r="K495" s="1" t="s">
        <v>1</v>
      </c>
      <c r="L495" s="1" t="s">
        <v>1</v>
      </c>
      <c r="M495" s="1" t="s">
        <v>208</v>
      </c>
      <c r="N495">
        <v>2001</v>
      </c>
      <c r="O495">
        <v>4000</v>
      </c>
      <c r="P495">
        <v>100</v>
      </c>
      <c r="Q495" s="1" t="s">
        <v>236</v>
      </c>
      <c r="R495" s="4">
        <v>4.3600000000000003</v>
      </c>
      <c r="S495" s="3">
        <v>1</v>
      </c>
      <c r="U495" t="s">
        <v>204</v>
      </c>
    </row>
    <row r="496" spans="1:21" x14ac:dyDescent="0.3">
      <c r="A496" s="1" t="s">
        <v>35</v>
      </c>
      <c r="B496" s="1" t="s">
        <v>312</v>
      </c>
      <c r="C496" s="1" t="s">
        <v>312</v>
      </c>
      <c r="D496" s="1" t="s">
        <v>312</v>
      </c>
      <c r="E496">
        <v>2020</v>
      </c>
      <c r="F496" s="1" t="s">
        <v>212</v>
      </c>
      <c r="G496" s="1" t="s">
        <v>202</v>
      </c>
      <c r="H496" s="1" t="s">
        <v>219</v>
      </c>
      <c r="I496" s="3" t="s">
        <v>1</v>
      </c>
      <c r="J496" s="1" t="s">
        <v>1</v>
      </c>
      <c r="K496" s="1" t="s">
        <v>1</v>
      </c>
      <c r="L496" s="1" t="s">
        <v>1</v>
      </c>
      <c r="M496" s="1" t="s">
        <v>208</v>
      </c>
      <c r="N496">
        <v>4001</v>
      </c>
      <c r="O496" s="10">
        <v>6000</v>
      </c>
      <c r="P496">
        <v>100</v>
      </c>
      <c r="Q496" s="1" t="s">
        <v>236</v>
      </c>
      <c r="R496" s="4">
        <v>4.6100000000000003</v>
      </c>
      <c r="S496" s="3">
        <v>1</v>
      </c>
      <c r="U496" t="s">
        <v>204</v>
      </c>
    </row>
    <row r="497" spans="1:21" x14ac:dyDescent="0.3">
      <c r="A497" s="1" t="s">
        <v>35</v>
      </c>
      <c r="B497" s="1" t="s">
        <v>312</v>
      </c>
      <c r="C497" s="1" t="s">
        <v>312</v>
      </c>
      <c r="D497" s="1" t="s">
        <v>312</v>
      </c>
      <c r="E497">
        <v>2020</v>
      </c>
      <c r="F497" s="1" t="s">
        <v>212</v>
      </c>
      <c r="G497" s="1" t="s">
        <v>202</v>
      </c>
      <c r="H497" s="1" t="s">
        <v>219</v>
      </c>
      <c r="I497" s="3" t="s">
        <v>1</v>
      </c>
      <c r="J497" s="1" t="s">
        <v>1</v>
      </c>
      <c r="K497" s="1" t="s">
        <v>1</v>
      </c>
      <c r="L497" s="1" t="s">
        <v>1</v>
      </c>
      <c r="M497" s="1" t="s">
        <v>208</v>
      </c>
      <c r="N497">
        <v>6001</v>
      </c>
      <c r="O497" s="10">
        <v>1000000000</v>
      </c>
      <c r="P497">
        <v>100</v>
      </c>
      <c r="Q497" s="1" t="s">
        <v>236</v>
      </c>
      <c r="R497" s="4">
        <v>4.8899999999999997</v>
      </c>
      <c r="S497" s="3">
        <v>1</v>
      </c>
      <c r="U497" t="s">
        <v>204</v>
      </c>
    </row>
    <row r="498" spans="1:21" x14ac:dyDescent="0.3">
      <c r="A498" s="1" t="s">
        <v>35</v>
      </c>
      <c r="B498" s="1" t="s">
        <v>312</v>
      </c>
      <c r="C498" s="1" t="s">
        <v>312</v>
      </c>
      <c r="D498" s="1" t="s">
        <v>312</v>
      </c>
      <c r="E498">
        <v>2020</v>
      </c>
      <c r="F498" s="1" t="s">
        <v>213</v>
      </c>
      <c r="G498" s="1" t="s">
        <v>202</v>
      </c>
      <c r="H498" s="1" t="s">
        <v>206</v>
      </c>
      <c r="I498" s="3" t="s">
        <v>1</v>
      </c>
      <c r="J498" s="1" t="s">
        <v>1</v>
      </c>
      <c r="K498" s="1" t="s">
        <v>1</v>
      </c>
      <c r="L498" s="1" t="s">
        <v>1</v>
      </c>
      <c r="M498" s="1" t="s">
        <v>204</v>
      </c>
      <c r="N498" s="1" t="s">
        <v>1</v>
      </c>
      <c r="O498" s="1" t="s">
        <v>1</v>
      </c>
      <c r="P498" s="1" t="s">
        <v>1</v>
      </c>
      <c r="Q498" s="1" t="s">
        <v>1</v>
      </c>
      <c r="R498" s="4">
        <v>7.53</v>
      </c>
      <c r="S498" s="3">
        <v>1</v>
      </c>
      <c r="U498" t="s">
        <v>204</v>
      </c>
    </row>
    <row r="499" spans="1:21" x14ac:dyDescent="0.3">
      <c r="A499" s="1" t="s">
        <v>35</v>
      </c>
      <c r="B499" s="1" t="s">
        <v>312</v>
      </c>
      <c r="C499" s="1" t="s">
        <v>312</v>
      </c>
      <c r="D499" s="1" t="s">
        <v>312</v>
      </c>
      <c r="E499">
        <v>2020</v>
      </c>
      <c r="F499" s="1" t="s">
        <v>213</v>
      </c>
      <c r="G499" s="1" t="s">
        <v>202</v>
      </c>
      <c r="H499" s="1" t="s">
        <v>231</v>
      </c>
      <c r="I499" s="3" t="s">
        <v>1</v>
      </c>
      <c r="J499" s="1" t="s">
        <v>1</v>
      </c>
      <c r="K499" s="1" t="s">
        <v>1</v>
      </c>
      <c r="L499" s="1" t="s">
        <v>1</v>
      </c>
      <c r="M499" s="1" t="s">
        <v>208</v>
      </c>
      <c r="N499">
        <v>0</v>
      </c>
      <c r="O499" s="10">
        <v>1000000000</v>
      </c>
      <c r="P499">
        <v>100</v>
      </c>
      <c r="Q499" s="1" t="s">
        <v>236</v>
      </c>
      <c r="R499" s="4">
        <v>1.75</v>
      </c>
      <c r="S499" s="3">
        <v>1</v>
      </c>
      <c r="U499" t="s">
        <v>204</v>
      </c>
    </row>
    <row r="500" spans="1:21" x14ac:dyDescent="0.3">
      <c r="A500" s="1" t="s">
        <v>35</v>
      </c>
      <c r="B500" s="1" t="s">
        <v>312</v>
      </c>
      <c r="C500" s="1" t="s">
        <v>312</v>
      </c>
      <c r="D500" s="1" t="s">
        <v>312</v>
      </c>
      <c r="E500">
        <v>2020</v>
      </c>
      <c r="F500" s="1" t="s">
        <v>217</v>
      </c>
      <c r="G500" s="1" t="s">
        <v>202</v>
      </c>
      <c r="H500" s="1" t="s">
        <v>206</v>
      </c>
      <c r="I500" s="3" t="s">
        <v>1</v>
      </c>
      <c r="J500" s="1" t="s">
        <v>1</v>
      </c>
      <c r="K500" s="1" t="s">
        <v>1</v>
      </c>
      <c r="L500" s="1" t="s">
        <v>1</v>
      </c>
      <c r="M500" s="1" t="s">
        <v>204</v>
      </c>
      <c r="N500" t="s">
        <v>1</v>
      </c>
      <c r="O500" t="s">
        <v>1</v>
      </c>
      <c r="P500" t="s">
        <v>1</v>
      </c>
      <c r="Q500" s="1" t="s">
        <v>1</v>
      </c>
      <c r="R500" s="4">
        <v>5</v>
      </c>
      <c r="S500" s="3">
        <v>1</v>
      </c>
      <c r="U500" t="s">
        <v>204</v>
      </c>
    </row>
    <row r="501" spans="1:21" x14ac:dyDescent="0.3">
      <c r="A501" s="1" t="s">
        <v>102</v>
      </c>
      <c r="B501" s="1" t="s">
        <v>314</v>
      </c>
      <c r="C501" s="1" t="s">
        <v>314</v>
      </c>
      <c r="D501" s="1" t="s">
        <v>314</v>
      </c>
      <c r="E501">
        <v>2020</v>
      </c>
      <c r="F501" s="1" t="s">
        <v>212</v>
      </c>
      <c r="G501" s="1" t="s">
        <v>202</v>
      </c>
      <c r="H501" s="1" t="s">
        <v>206</v>
      </c>
      <c r="I501" s="3">
        <v>0.625</v>
      </c>
      <c r="J501" s="1" t="s">
        <v>203</v>
      </c>
      <c r="K501" s="1" t="s">
        <v>1</v>
      </c>
      <c r="L501" s="1" t="s">
        <v>1</v>
      </c>
      <c r="M501" s="1" t="s">
        <v>204</v>
      </c>
      <c r="N501" s="1" t="s">
        <v>1</v>
      </c>
      <c r="O501" s="10" t="s">
        <v>1</v>
      </c>
      <c r="P501" s="1" t="s">
        <v>1</v>
      </c>
      <c r="Q501" s="1" t="s">
        <v>1</v>
      </c>
      <c r="R501" s="4">
        <v>13.08</v>
      </c>
      <c r="S501" s="3">
        <v>1</v>
      </c>
      <c r="U501" t="s">
        <v>204</v>
      </c>
    </row>
    <row r="502" spans="1:21" x14ac:dyDescent="0.3">
      <c r="A502" s="1" t="s">
        <v>102</v>
      </c>
      <c r="B502" s="1" t="s">
        <v>314</v>
      </c>
      <c r="C502" s="1" t="s">
        <v>314</v>
      </c>
      <c r="D502" s="1" t="s">
        <v>314</v>
      </c>
      <c r="E502">
        <v>2020</v>
      </c>
      <c r="F502" s="1" t="s">
        <v>212</v>
      </c>
      <c r="G502" s="1" t="s">
        <v>202</v>
      </c>
      <c r="H502" s="1" t="s">
        <v>219</v>
      </c>
      <c r="I502" s="3" t="s">
        <v>1</v>
      </c>
      <c r="J502" s="1" t="s">
        <v>1</v>
      </c>
      <c r="K502" s="1" t="s">
        <v>1</v>
      </c>
      <c r="L502" s="1" t="s">
        <v>1</v>
      </c>
      <c r="M502" s="1" t="s">
        <v>208</v>
      </c>
      <c r="N502">
        <v>0</v>
      </c>
      <c r="O502" s="10">
        <v>1500</v>
      </c>
      <c r="P502">
        <v>1000</v>
      </c>
      <c r="Q502" s="1" t="s">
        <v>209</v>
      </c>
      <c r="R502" s="4">
        <v>0</v>
      </c>
      <c r="S502" s="3">
        <v>1</v>
      </c>
      <c r="U502" t="s">
        <v>204</v>
      </c>
    </row>
    <row r="503" spans="1:21" x14ac:dyDescent="0.3">
      <c r="A503" s="1" t="s">
        <v>102</v>
      </c>
      <c r="B503" s="1" t="s">
        <v>314</v>
      </c>
      <c r="C503" s="1" t="s">
        <v>314</v>
      </c>
      <c r="D503" s="1" t="s">
        <v>314</v>
      </c>
      <c r="E503">
        <v>2020</v>
      </c>
      <c r="F503" s="1" t="s">
        <v>212</v>
      </c>
      <c r="G503" s="1" t="s">
        <v>202</v>
      </c>
      <c r="H503" s="1" t="s">
        <v>219</v>
      </c>
      <c r="I503" s="3" t="s">
        <v>1</v>
      </c>
      <c r="J503" s="1" t="s">
        <v>1</v>
      </c>
      <c r="K503" s="1" t="s">
        <v>1</v>
      </c>
      <c r="L503" s="1" t="s">
        <v>1</v>
      </c>
      <c r="M503" s="1" t="s">
        <v>208</v>
      </c>
      <c r="N503">
        <v>1501</v>
      </c>
      <c r="O503" s="10">
        <v>15000</v>
      </c>
      <c r="P503">
        <v>1000</v>
      </c>
      <c r="Q503" s="1" t="s">
        <v>209</v>
      </c>
      <c r="R503" s="4">
        <v>4.32</v>
      </c>
      <c r="S503" s="3">
        <v>1</v>
      </c>
      <c r="U503" t="s">
        <v>204</v>
      </c>
    </row>
    <row r="504" spans="1:21" x14ac:dyDescent="0.3">
      <c r="A504" s="1" t="s">
        <v>102</v>
      </c>
      <c r="B504" s="1" t="s">
        <v>314</v>
      </c>
      <c r="C504" s="1" t="s">
        <v>314</v>
      </c>
      <c r="D504" s="1" t="s">
        <v>314</v>
      </c>
      <c r="E504">
        <v>2020</v>
      </c>
      <c r="F504" s="1" t="s">
        <v>212</v>
      </c>
      <c r="G504" s="1" t="s">
        <v>202</v>
      </c>
      <c r="H504" s="1" t="s">
        <v>219</v>
      </c>
      <c r="I504" s="3" t="s">
        <v>1</v>
      </c>
      <c r="J504" s="1" t="s">
        <v>1</v>
      </c>
      <c r="K504" s="1" t="s">
        <v>1</v>
      </c>
      <c r="L504" s="1" t="s">
        <v>1</v>
      </c>
      <c r="M504" s="1" t="s">
        <v>208</v>
      </c>
      <c r="N504">
        <v>15001</v>
      </c>
      <c r="O504" s="10">
        <v>25000</v>
      </c>
      <c r="P504">
        <v>1000</v>
      </c>
      <c r="Q504" s="1" t="s">
        <v>209</v>
      </c>
      <c r="R504" s="4">
        <v>5.41</v>
      </c>
      <c r="S504" s="3">
        <v>1</v>
      </c>
      <c r="U504" t="s">
        <v>204</v>
      </c>
    </row>
    <row r="505" spans="1:21" x14ac:dyDescent="0.3">
      <c r="A505" s="1" t="s">
        <v>102</v>
      </c>
      <c r="B505" s="1" t="s">
        <v>314</v>
      </c>
      <c r="C505" s="1" t="s">
        <v>314</v>
      </c>
      <c r="D505" s="1" t="s">
        <v>314</v>
      </c>
      <c r="E505">
        <v>2020</v>
      </c>
      <c r="F505" s="1" t="s">
        <v>212</v>
      </c>
      <c r="G505" s="1" t="s">
        <v>202</v>
      </c>
      <c r="H505" s="1" t="s">
        <v>219</v>
      </c>
      <c r="I505" s="3" t="s">
        <v>1</v>
      </c>
      <c r="J505" s="1" t="s">
        <v>1</v>
      </c>
      <c r="K505" s="1" t="s">
        <v>1</v>
      </c>
      <c r="L505" s="1" t="s">
        <v>1</v>
      </c>
      <c r="M505" s="1" t="s">
        <v>208</v>
      </c>
      <c r="N505">
        <v>25001</v>
      </c>
      <c r="O505">
        <v>50000</v>
      </c>
      <c r="P505">
        <v>1000</v>
      </c>
      <c r="Q505" s="1" t="s">
        <v>209</v>
      </c>
      <c r="R505" s="4">
        <v>6.76</v>
      </c>
      <c r="S505" s="3">
        <v>1</v>
      </c>
      <c r="U505" t="s">
        <v>204</v>
      </c>
    </row>
    <row r="506" spans="1:21" x14ac:dyDescent="0.3">
      <c r="A506" s="1" t="s">
        <v>102</v>
      </c>
      <c r="B506" s="1" t="s">
        <v>314</v>
      </c>
      <c r="C506" s="1" t="s">
        <v>314</v>
      </c>
      <c r="D506" s="1" t="s">
        <v>314</v>
      </c>
      <c r="E506">
        <v>2020</v>
      </c>
      <c r="F506" s="1" t="s">
        <v>212</v>
      </c>
      <c r="G506" s="1" t="s">
        <v>202</v>
      </c>
      <c r="H506" s="1" t="s">
        <v>219</v>
      </c>
      <c r="I506" s="3" t="s">
        <v>1</v>
      </c>
      <c r="J506" s="1" t="s">
        <v>1</v>
      </c>
      <c r="K506" s="1" t="s">
        <v>1</v>
      </c>
      <c r="L506" s="1" t="s">
        <v>1</v>
      </c>
      <c r="M506" s="1" t="s">
        <v>208</v>
      </c>
      <c r="N506">
        <v>50001</v>
      </c>
      <c r="O506" s="10">
        <v>1000000000</v>
      </c>
      <c r="P506">
        <v>1000</v>
      </c>
      <c r="Q506" s="1" t="s">
        <v>209</v>
      </c>
      <c r="R506" s="4">
        <v>10.37</v>
      </c>
      <c r="S506" s="3">
        <v>1</v>
      </c>
      <c r="U506" t="s">
        <v>204</v>
      </c>
    </row>
    <row r="507" spans="1:21" x14ac:dyDescent="0.3">
      <c r="A507" s="1" t="s">
        <v>102</v>
      </c>
      <c r="B507" s="1" t="s">
        <v>314</v>
      </c>
      <c r="C507" s="1" t="s">
        <v>314</v>
      </c>
      <c r="D507" s="1" t="s">
        <v>314</v>
      </c>
      <c r="E507">
        <v>2020</v>
      </c>
      <c r="F507" s="1" t="s">
        <v>213</v>
      </c>
      <c r="G507" s="1" t="s">
        <v>202</v>
      </c>
      <c r="H507" s="1" t="s">
        <v>206</v>
      </c>
      <c r="I507" s="3" t="s">
        <v>1</v>
      </c>
      <c r="J507" s="1" t="s">
        <v>1</v>
      </c>
      <c r="K507" s="1" t="s">
        <v>1</v>
      </c>
      <c r="L507" s="1" t="s">
        <v>1</v>
      </c>
      <c r="M507" s="1" t="s">
        <v>204</v>
      </c>
      <c r="N507" s="1" t="s">
        <v>1</v>
      </c>
      <c r="O507" s="1" t="s">
        <v>1</v>
      </c>
      <c r="P507" s="1" t="s">
        <v>1</v>
      </c>
      <c r="Q507" s="1" t="s">
        <v>1</v>
      </c>
      <c r="R507" s="4">
        <v>27.43</v>
      </c>
      <c r="S507" s="3">
        <v>1</v>
      </c>
      <c r="U507" t="s">
        <v>204</v>
      </c>
    </row>
    <row r="508" spans="1:21" x14ac:dyDescent="0.3">
      <c r="A508" s="1" t="s">
        <v>102</v>
      </c>
      <c r="B508" s="1" t="s">
        <v>314</v>
      </c>
      <c r="C508" s="1" t="s">
        <v>314</v>
      </c>
      <c r="D508" s="1" t="s">
        <v>314</v>
      </c>
      <c r="E508">
        <v>2020</v>
      </c>
      <c r="F508" s="1" t="s">
        <v>213</v>
      </c>
      <c r="G508" s="1" t="s">
        <v>202</v>
      </c>
      <c r="H508" s="1" t="s">
        <v>231</v>
      </c>
      <c r="I508" s="3" t="s">
        <v>1</v>
      </c>
      <c r="J508" s="1" t="s">
        <v>1</v>
      </c>
      <c r="K508" s="1" t="s">
        <v>1</v>
      </c>
      <c r="L508" s="1" t="s">
        <v>1</v>
      </c>
      <c r="M508" s="1" t="s">
        <v>208</v>
      </c>
      <c r="N508">
        <v>0</v>
      </c>
      <c r="O508" s="10">
        <v>1500</v>
      </c>
      <c r="P508">
        <v>1000</v>
      </c>
      <c r="Q508" s="1" t="s">
        <v>209</v>
      </c>
      <c r="R508" s="4">
        <v>0</v>
      </c>
      <c r="S508" s="3">
        <v>1</v>
      </c>
      <c r="U508" t="s">
        <v>204</v>
      </c>
    </row>
    <row r="509" spans="1:21" x14ac:dyDescent="0.3">
      <c r="A509" s="1" t="s">
        <v>102</v>
      </c>
      <c r="B509" s="1" t="s">
        <v>314</v>
      </c>
      <c r="C509" s="1" t="s">
        <v>314</v>
      </c>
      <c r="D509" s="1" t="s">
        <v>314</v>
      </c>
      <c r="E509">
        <v>2020</v>
      </c>
      <c r="F509" s="1" t="s">
        <v>213</v>
      </c>
      <c r="G509" s="1" t="s">
        <v>202</v>
      </c>
      <c r="H509" s="1" t="s">
        <v>231</v>
      </c>
      <c r="I509" s="3" t="s">
        <v>1</v>
      </c>
      <c r="J509" s="1" t="s">
        <v>1</v>
      </c>
      <c r="K509" s="1" t="s">
        <v>1</v>
      </c>
      <c r="L509" s="1" t="s">
        <v>1</v>
      </c>
      <c r="M509" s="1" t="s">
        <v>208</v>
      </c>
      <c r="N509">
        <v>1501</v>
      </c>
      <c r="O509">
        <v>10000</v>
      </c>
      <c r="P509">
        <v>1000</v>
      </c>
      <c r="Q509" s="1" t="s">
        <v>209</v>
      </c>
      <c r="R509" s="4">
        <v>3.38</v>
      </c>
      <c r="S509" s="3">
        <v>1</v>
      </c>
      <c r="U509" t="s">
        <v>204</v>
      </c>
    </row>
    <row r="510" spans="1:21" x14ac:dyDescent="0.3">
      <c r="A510" s="1" t="s">
        <v>102</v>
      </c>
      <c r="B510" s="1" t="s">
        <v>314</v>
      </c>
      <c r="C510" s="1" t="s">
        <v>314</v>
      </c>
      <c r="D510" s="1" t="s">
        <v>314</v>
      </c>
      <c r="E510">
        <v>2020</v>
      </c>
      <c r="F510" s="1" t="s">
        <v>213</v>
      </c>
      <c r="G510" s="1" t="s">
        <v>202</v>
      </c>
      <c r="H510" s="1" t="s">
        <v>231</v>
      </c>
      <c r="I510" s="3" t="s">
        <v>1</v>
      </c>
      <c r="J510" s="1" t="s">
        <v>1</v>
      </c>
      <c r="K510" s="1" t="s">
        <v>1</v>
      </c>
      <c r="L510" s="1" t="s">
        <v>1</v>
      </c>
      <c r="M510" s="1" t="s">
        <v>208</v>
      </c>
      <c r="N510">
        <v>10001</v>
      </c>
      <c r="O510" s="10">
        <v>1000000000</v>
      </c>
      <c r="P510">
        <v>1000</v>
      </c>
      <c r="Q510" s="1" t="s">
        <v>209</v>
      </c>
      <c r="R510" s="4">
        <v>0</v>
      </c>
      <c r="S510" s="3">
        <v>1</v>
      </c>
      <c r="T510" t="s">
        <v>536</v>
      </c>
      <c r="U510" t="s">
        <v>204</v>
      </c>
    </row>
    <row r="511" spans="1:21" x14ac:dyDescent="0.3">
      <c r="A511" s="1" t="s">
        <v>102</v>
      </c>
      <c r="B511" s="1" t="s">
        <v>314</v>
      </c>
      <c r="C511" s="1" t="s">
        <v>314</v>
      </c>
      <c r="D511" s="1" t="s">
        <v>314</v>
      </c>
      <c r="E511">
        <v>2020</v>
      </c>
      <c r="F511" s="1" t="s">
        <v>217</v>
      </c>
      <c r="G511" s="1" t="s">
        <v>202</v>
      </c>
      <c r="H511" s="1" t="s">
        <v>206</v>
      </c>
      <c r="I511" s="3" t="s">
        <v>1</v>
      </c>
      <c r="J511" s="1" t="s">
        <v>1</v>
      </c>
      <c r="K511" s="1" t="s">
        <v>1</v>
      </c>
      <c r="L511" s="1" t="s">
        <v>1</v>
      </c>
      <c r="M511" s="1" t="s">
        <v>204</v>
      </c>
      <c r="O511" s="1" t="s">
        <v>1</v>
      </c>
      <c r="P511" s="1" t="s">
        <v>1</v>
      </c>
      <c r="Q511" s="1" t="s">
        <v>1</v>
      </c>
      <c r="R511" s="4">
        <v>3.5</v>
      </c>
      <c r="S511" s="3">
        <v>1</v>
      </c>
      <c r="U511" t="s">
        <v>204</v>
      </c>
    </row>
    <row r="512" spans="1:21" x14ac:dyDescent="0.3">
      <c r="A512" s="1" t="s">
        <v>150</v>
      </c>
      <c r="B512" s="1" t="s">
        <v>316</v>
      </c>
      <c r="C512" s="1" t="s">
        <v>316</v>
      </c>
      <c r="D512" s="1" t="s">
        <v>316</v>
      </c>
      <c r="E512">
        <v>2020</v>
      </c>
      <c r="F512" s="1" t="s">
        <v>212</v>
      </c>
      <c r="G512" s="1" t="s">
        <v>202</v>
      </c>
      <c r="H512" s="1" t="s">
        <v>206</v>
      </c>
      <c r="I512" s="3">
        <v>0.625</v>
      </c>
      <c r="J512" s="1" t="s">
        <v>203</v>
      </c>
      <c r="K512" s="1" t="s">
        <v>1</v>
      </c>
      <c r="L512" s="1" t="s">
        <v>1</v>
      </c>
      <c r="M512" s="1" t="s">
        <v>204</v>
      </c>
      <c r="N512" s="1" t="s">
        <v>1</v>
      </c>
      <c r="O512" s="10" t="s">
        <v>1</v>
      </c>
      <c r="P512" s="1" t="s">
        <v>1</v>
      </c>
      <c r="Q512" s="1" t="s">
        <v>1</v>
      </c>
      <c r="R512" s="4">
        <v>30.69</v>
      </c>
      <c r="S512" s="3">
        <v>1</v>
      </c>
      <c r="U512" t="s">
        <v>204</v>
      </c>
    </row>
    <row r="513" spans="1:21" x14ac:dyDescent="0.3">
      <c r="A513" s="1" t="s">
        <v>150</v>
      </c>
      <c r="B513" s="1" t="s">
        <v>316</v>
      </c>
      <c r="C513" s="1" t="s">
        <v>316</v>
      </c>
      <c r="D513" s="1" t="s">
        <v>316</v>
      </c>
      <c r="E513">
        <v>2020</v>
      </c>
      <c r="F513" s="1" t="s">
        <v>212</v>
      </c>
      <c r="G513" s="1" t="s">
        <v>202</v>
      </c>
      <c r="H513" s="1" t="s">
        <v>219</v>
      </c>
      <c r="I513" s="3" t="s">
        <v>1</v>
      </c>
      <c r="J513" s="1" t="s">
        <v>1</v>
      </c>
      <c r="K513" s="1" t="s">
        <v>1</v>
      </c>
      <c r="L513" s="1" t="s">
        <v>1</v>
      </c>
      <c r="M513" s="1" t="s">
        <v>208</v>
      </c>
      <c r="N513">
        <v>0</v>
      </c>
      <c r="O513" s="10">
        <v>2000</v>
      </c>
      <c r="P513">
        <v>1000</v>
      </c>
      <c r="Q513" s="1" t="s">
        <v>209</v>
      </c>
      <c r="R513" s="4">
        <v>3.8</v>
      </c>
      <c r="S513" s="3">
        <v>1</v>
      </c>
      <c r="U513" t="s">
        <v>204</v>
      </c>
    </row>
    <row r="514" spans="1:21" x14ac:dyDescent="0.3">
      <c r="A514" s="1" t="s">
        <v>150</v>
      </c>
      <c r="B514" s="1" t="s">
        <v>316</v>
      </c>
      <c r="C514" s="1" t="s">
        <v>316</v>
      </c>
      <c r="D514" s="1" t="s">
        <v>316</v>
      </c>
      <c r="E514">
        <v>2020</v>
      </c>
      <c r="F514" s="1" t="s">
        <v>212</v>
      </c>
      <c r="G514" s="1" t="s">
        <v>202</v>
      </c>
      <c r="H514" s="1" t="s">
        <v>219</v>
      </c>
      <c r="I514" s="3" t="s">
        <v>1</v>
      </c>
      <c r="J514" s="1" t="s">
        <v>1</v>
      </c>
      <c r="K514" s="1" t="s">
        <v>1</v>
      </c>
      <c r="L514" s="1" t="s">
        <v>1</v>
      </c>
      <c r="M514" s="1" t="s">
        <v>208</v>
      </c>
      <c r="N514">
        <v>2001</v>
      </c>
      <c r="O514" s="10">
        <v>5000</v>
      </c>
      <c r="P514">
        <v>1000</v>
      </c>
      <c r="Q514" s="1" t="s">
        <v>209</v>
      </c>
      <c r="R514" s="4">
        <v>5.54</v>
      </c>
      <c r="S514" s="3">
        <v>1</v>
      </c>
      <c r="U514" t="s">
        <v>204</v>
      </c>
    </row>
    <row r="515" spans="1:21" x14ac:dyDescent="0.3">
      <c r="A515" s="1" t="s">
        <v>150</v>
      </c>
      <c r="B515" s="1" t="s">
        <v>316</v>
      </c>
      <c r="C515" s="1" t="s">
        <v>316</v>
      </c>
      <c r="D515" s="1" t="s">
        <v>316</v>
      </c>
      <c r="E515">
        <v>2020</v>
      </c>
      <c r="F515" s="1" t="s">
        <v>212</v>
      </c>
      <c r="G515" s="1" t="s">
        <v>202</v>
      </c>
      <c r="H515" s="1" t="s">
        <v>219</v>
      </c>
      <c r="I515" s="3" t="s">
        <v>1</v>
      </c>
      <c r="J515" s="1" t="s">
        <v>1</v>
      </c>
      <c r="K515" s="1" t="s">
        <v>1</v>
      </c>
      <c r="L515" s="1" t="s">
        <v>1</v>
      </c>
      <c r="M515" s="1" t="s">
        <v>208</v>
      </c>
      <c r="N515">
        <v>5001</v>
      </c>
      <c r="O515" s="10">
        <v>15000</v>
      </c>
      <c r="P515">
        <v>1000</v>
      </c>
      <c r="Q515" s="1" t="s">
        <v>209</v>
      </c>
      <c r="R515" s="4">
        <v>6.47</v>
      </c>
      <c r="S515" s="3">
        <v>1</v>
      </c>
      <c r="U515" t="s">
        <v>204</v>
      </c>
    </row>
    <row r="516" spans="1:21" x14ac:dyDescent="0.3">
      <c r="A516" s="1" t="s">
        <v>150</v>
      </c>
      <c r="B516" s="1" t="s">
        <v>316</v>
      </c>
      <c r="C516" s="1" t="s">
        <v>316</v>
      </c>
      <c r="D516" s="1" t="s">
        <v>316</v>
      </c>
      <c r="E516">
        <v>2020</v>
      </c>
      <c r="F516" s="1" t="s">
        <v>212</v>
      </c>
      <c r="G516" s="1" t="s">
        <v>202</v>
      </c>
      <c r="H516" s="1" t="s">
        <v>219</v>
      </c>
      <c r="I516" s="3" t="s">
        <v>1</v>
      </c>
      <c r="J516" s="1" t="s">
        <v>1</v>
      </c>
      <c r="K516" s="1" t="s">
        <v>1</v>
      </c>
      <c r="L516" s="1" t="s">
        <v>1</v>
      </c>
      <c r="M516" s="1" t="s">
        <v>208</v>
      </c>
      <c r="N516">
        <v>15001</v>
      </c>
      <c r="O516" s="10">
        <v>39000</v>
      </c>
      <c r="P516">
        <v>1000</v>
      </c>
      <c r="Q516" s="1" t="s">
        <v>209</v>
      </c>
      <c r="R516" s="4">
        <v>6.92</v>
      </c>
      <c r="S516" s="3">
        <v>1</v>
      </c>
      <c r="U516" t="s">
        <v>204</v>
      </c>
    </row>
    <row r="517" spans="1:21" x14ac:dyDescent="0.3">
      <c r="A517" s="1" t="s">
        <v>150</v>
      </c>
      <c r="B517" s="1" t="s">
        <v>316</v>
      </c>
      <c r="C517" s="1" t="s">
        <v>316</v>
      </c>
      <c r="D517" s="1" t="s">
        <v>316</v>
      </c>
      <c r="E517">
        <v>2020</v>
      </c>
      <c r="F517" s="1" t="s">
        <v>212</v>
      </c>
      <c r="G517" s="1" t="s">
        <v>202</v>
      </c>
      <c r="H517" s="1" t="s">
        <v>219</v>
      </c>
      <c r="I517" s="3" t="s">
        <v>1</v>
      </c>
      <c r="J517" s="1" t="s">
        <v>1</v>
      </c>
      <c r="K517" s="1" t="s">
        <v>1</v>
      </c>
      <c r="L517" s="1" t="s">
        <v>1</v>
      </c>
      <c r="M517" s="1" t="s">
        <v>208</v>
      </c>
      <c r="N517">
        <v>39001</v>
      </c>
      <c r="O517" s="10">
        <v>1000000000</v>
      </c>
      <c r="P517">
        <v>1000</v>
      </c>
      <c r="Q517" s="1" t="s">
        <v>209</v>
      </c>
      <c r="R517" s="4">
        <v>12.68</v>
      </c>
      <c r="S517" s="3">
        <v>1</v>
      </c>
      <c r="U517" t="s">
        <v>204</v>
      </c>
    </row>
    <row r="518" spans="1:21" x14ac:dyDescent="0.3">
      <c r="A518" s="1" t="s">
        <v>150</v>
      </c>
      <c r="B518" s="1" t="s">
        <v>316</v>
      </c>
      <c r="C518" s="1" t="s">
        <v>316</v>
      </c>
      <c r="D518" s="1" t="s">
        <v>316</v>
      </c>
      <c r="E518">
        <v>2020</v>
      </c>
      <c r="F518" s="1" t="s">
        <v>213</v>
      </c>
      <c r="G518" s="1" t="s">
        <v>202</v>
      </c>
      <c r="H518" s="1" t="s">
        <v>206</v>
      </c>
      <c r="I518" s="3">
        <v>0.625</v>
      </c>
      <c r="J518" s="1" t="s">
        <v>203</v>
      </c>
      <c r="K518" s="1" t="s">
        <v>1</v>
      </c>
      <c r="L518" s="1" t="s">
        <v>1</v>
      </c>
      <c r="M518" s="1" t="s">
        <v>204</v>
      </c>
      <c r="N518" s="1" t="s">
        <v>1</v>
      </c>
      <c r="O518" s="1" t="s">
        <v>1</v>
      </c>
      <c r="P518" s="1" t="s">
        <v>1</v>
      </c>
      <c r="Q518" s="1" t="s">
        <v>1</v>
      </c>
      <c r="R518" s="4">
        <v>29.72</v>
      </c>
      <c r="S518" s="3">
        <v>1</v>
      </c>
      <c r="U518" t="s">
        <v>204</v>
      </c>
    </row>
    <row r="519" spans="1:21" x14ac:dyDescent="0.3">
      <c r="A519" s="1" t="s">
        <v>150</v>
      </c>
      <c r="B519" s="1" t="s">
        <v>316</v>
      </c>
      <c r="C519" s="1" t="s">
        <v>316</v>
      </c>
      <c r="D519" s="1" t="s">
        <v>316</v>
      </c>
      <c r="E519">
        <v>2020</v>
      </c>
      <c r="F519" s="1" t="s">
        <v>213</v>
      </c>
      <c r="G519" s="1" t="s">
        <v>202</v>
      </c>
      <c r="H519" s="1" t="s">
        <v>231</v>
      </c>
      <c r="I519" s="3" t="s">
        <v>1</v>
      </c>
      <c r="J519" s="1" t="s">
        <v>1</v>
      </c>
      <c r="K519" s="1" t="s">
        <v>1</v>
      </c>
      <c r="L519" s="1" t="s">
        <v>1</v>
      </c>
      <c r="M519" s="1" t="s">
        <v>208</v>
      </c>
      <c r="N519">
        <v>0</v>
      </c>
      <c r="O519" s="10">
        <v>4000</v>
      </c>
      <c r="P519">
        <v>1000</v>
      </c>
      <c r="Q519" s="1" t="s">
        <v>209</v>
      </c>
      <c r="R519" s="4">
        <v>0</v>
      </c>
      <c r="S519" s="3">
        <v>1</v>
      </c>
      <c r="U519" t="s">
        <v>204</v>
      </c>
    </row>
    <row r="520" spans="1:21" x14ac:dyDescent="0.3">
      <c r="A520" s="1" t="s">
        <v>150</v>
      </c>
      <c r="B520" s="1" t="s">
        <v>316</v>
      </c>
      <c r="C520" s="1" t="s">
        <v>316</v>
      </c>
      <c r="D520" s="1" t="s">
        <v>316</v>
      </c>
      <c r="E520">
        <v>2020</v>
      </c>
      <c r="F520" s="1" t="s">
        <v>213</v>
      </c>
      <c r="G520" s="1" t="s">
        <v>202</v>
      </c>
      <c r="H520" s="1" t="s">
        <v>231</v>
      </c>
      <c r="I520" s="3" t="s">
        <v>1</v>
      </c>
      <c r="J520" s="1" t="s">
        <v>1</v>
      </c>
      <c r="K520" s="1" t="s">
        <v>1</v>
      </c>
      <c r="L520" s="1" t="s">
        <v>1</v>
      </c>
      <c r="M520" s="1" t="s">
        <v>208</v>
      </c>
      <c r="N520">
        <v>4001</v>
      </c>
      <c r="O520" s="10">
        <v>15000</v>
      </c>
      <c r="P520">
        <v>1000</v>
      </c>
      <c r="Q520" s="1" t="s">
        <v>209</v>
      </c>
      <c r="R520" s="4">
        <v>3.75</v>
      </c>
      <c r="S520" s="3">
        <v>1</v>
      </c>
      <c r="U520" t="s">
        <v>204</v>
      </c>
    </row>
    <row r="521" spans="1:21" x14ac:dyDescent="0.3">
      <c r="A521" s="1" t="s">
        <v>150</v>
      </c>
      <c r="B521" s="1" t="s">
        <v>316</v>
      </c>
      <c r="C521" s="1" t="s">
        <v>316</v>
      </c>
      <c r="D521" s="1" t="s">
        <v>316</v>
      </c>
      <c r="E521">
        <v>2020</v>
      </c>
      <c r="F521" s="1" t="s">
        <v>213</v>
      </c>
      <c r="G521" s="1" t="s">
        <v>202</v>
      </c>
      <c r="H521" s="1" t="s">
        <v>231</v>
      </c>
      <c r="I521" s="3" t="s">
        <v>1</v>
      </c>
      <c r="J521" s="1" t="s">
        <v>1</v>
      </c>
      <c r="K521" s="1" t="s">
        <v>1</v>
      </c>
      <c r="L521" s="1" t="s">
        <v>1</v>
      </c>
      <c r="M521" s="1" t="s">
        <v>208</v>
      </c>
      <c r="N521">
        <v>15001</v>
      </c>
      <c r="O521" s="10">
        <v>1000000000</v>
      </c>
      <c r="P521">
        <v>1000</v>
      </c>
      <c r="Q521" s="1" t="s">
        <v>209</v>
      </c>
      <c r="R521" s="4">
        <v>0</v>
      </c>
      <c r="S521" s="3">
        <v>1</v>
      </c>
      <c r="T521" t="s">
        <v>537</v>
      </c>
      <c r="U521" t="s">
        <v>204</v>
      </c>
    </row>
    <row r="522" spans="1:21" x14ac:dyDescent="0.3">
      <c r="A522" s="1" t="s">
        <v>150</v>
      </c>
      <c r="B522" s="1" t="s">
        <v>316</v>
      </c>
      <c r="C522" s="1" t="s">
        <v>316</v>
      </c>
      <c r="D522" s="1" t="s">
        <v>316</v>
      </c>
      <c r="E522">
        <v>2020</v>
      </c>
      <c r="F522" s="1" t="s">
        <v>217</v>
      </c>
      <c r="G522" s="1" t="s">
        <v>202</v>
      </c>
      <c r="H522" s="1" t="s">
        <v>207</v>
      </c>
      <c r="I522" s="3" t="s">
        <v>1</v>
      </c>
      <c r="J522" s="1" t="s">
        <v>1</v>
      </c>
      <c r="K522" s="1" t="s">
        <v>1</v>
      </c>
      <c r="L522" s="1" t="s">
        <v>1</v>
      </c>
      <c r="M522" s="1" t="s">
        <v>205</v>
      </c>
      <c r="N522">
        <v>0</v>
      </c>
      <c r="O522" s="10">
        <v>1000</v>
      </c>
      <c r="P522" t="s">
        <v>1</v>
      </c>
      <c r="Q522" s="1" t="s">
        <v>540</v>
      </c>
      <c r="R522" s="4">
        <v>2</v>
      </c>
      <c r="S522" s="3">
        <v>1</v>
      </c>
      <c r="U522" t="s">
        <v>204</v>
      </c>
    </row>
    <row r="523" spans="1:21" x14ac:dyDescent="0.3">
      <c r="A523" s="1" t="s">
        <v>150</v>
      </c>
      <c r="B523" s="1" t="s">
        <v>316</v>
      </c>
      <c r="C523" s="1" t="s">
        <v>316</v>
      </c>
      <c r="D523" s="1" t="s">
        <v>316</v>
      </c>
      <c r="E523">
        <v>2020</v>
      </c>
      <c r="F523" s="1" t="s">
        <v>217</v>
      </c>
      <c r="G523" s="1" t="s">
        <v>202</v>
      </c>
      <c r="H523" s="1" t="s">
        <v>207</v>
      </c>
      <c r="I523" s="3" t="s">
        <v>1</v>
      </c>
      <c r="J523" s="1" t="s">
        <v>1</v>
      </c>
      <c r="K523" s="1" t="s">
        <v>1</v>
      </c>
      <c r="L523" s="1" t="s">
        <v>1</v>
      </c>
      <c r="M523" s="1" t="s">
        <v>205</v>
      </c>
      <c r="N523">
        <v>1001</v>
      </c>
      <c r="O523" s="10">
        <v>2000</v>
      </c>
      <c r="P523" t="s">
        <v>1</v>
      </c>
      <c r="Q523" s="1" t="s">
        <v>540</v>
      </c>
      <c r="R523" s="4">
        <v>3</v>
      </c>
      <c r="S523" s="3">
        <v>1</v>
      </c>
      <c r="U523" t="s">
        <v>204</v>
      </c>
    </row>
    <row r="524" spans="1:21" x14ac:dyDescent="0.3">
      <c r="A524" s="1" t="s">
        <v>150</v>
      </c>
      <c r="B524" s="1" t="s">
        <v>316</v>
      </c>
      <c r="C524" s="1" t="s">
        <v>316</v>
      </c>
      <c r="D524" s="1" t="s">
        <v>316</v>
      </c>
      <c r="E524">
        <v>2020</v>
      </c>
      <c r="F524" s="1" t="s">
        <v>217</v>
      </c>
      <c r="G524" s="1" t="s">
        <v>202</v>
      </c>
      <c r="H524" s="1" t="s">
        <v>207</v>
      </c>
      <c r="I524" s="3" t="s">
        <v>1</v>
      </c>
      <c r="J524" s="1" t="s">
        <v>1</v>
      </c>
      <c r="K524" s="1" t="s">
        <v>1</v>
      </c>
      <c r="L524" s="1" t="s">
        <v>1</v>
      </c>
      <c r="M524" s="1" t="s">
        <v>205</v>
      </c>
      <c r="N524">
        <v>2001</v>
      </c>
      <c r="O524" s="10">
        <v>3000</v>
      </c>
      <c r="P524" t="s">
        <v>1</v>
      </c>
      <c r="Q524" s="1" t="s">
        <v>540</v>
      </c>
      <c r="R524" s="4">
        <v>4</v>
      </c>
      <c r="S524" s="3">
        <v>1</v>
      </c>
      <c r="U524" t="s">
        <v>204</v>
      </c>
    </row>
    <row r="525" spans="1:21" x14ac:dyDescent="0.3">
      <c r="A525" s="1" t="s">
        <v>150</v>
      </c>
      <c r="B525" s="1" t="s">
        <v>316</v>
      </c>
      <c r="C525" s="1" t="s">
        <v>316</v>
      </c>
      <c r="D525" s="1" t="s">
        <v>316</v>
      </c>
      <c r="E525">
        <v>2020</v>
      </c>
      <c r="F525" s="1" t="s">
        <v>217</v>
      </c>
      <c r="G525" s="1" t="s">
        <v>202</v>
      </c>
      <c r="H525" s="1" t="s">
        <v>207</v>
      </c>
      <c r="I525" s="3" t="s">
        <v>1</v>
      </c>
      <c r="J525" t="s">
        <v>1</v>
      </c>
      <c r="K525" t="s">
        <v>1</v>
      </c>
      <c r="L525" t="s">
        <v>1</v>
      </c>
      <c r="M525" t="s">
        <v>205</v>
      </c>
      <c r="N525">
        <v>3001</v>
      </c>
      <c r="O525" s="10">
        <v>1000000000</v>
      </c>
      <c r="P525" t="s">
        <v>1</v>
      </c>
      <c r="Q525" t="s">
        <v>540</v>
      </c>
      <c r="R525" s="4">
        <v>5</v>
      </c>
      <c r="S525" s="3">
        <v>1</v>
      </c>
      <c r="U525" t="s">
        <v>204</v>
      </c>
    </row>
    <row r="526" spans="1:21" x14ac:dyDescent="0.3">
      <c r="A526" s="1" t="s">
        <v>95</v>
      </c>
      <c r="B526" s="1" t="s">
        <v>319</v>
      </c>
      <c r="C526" s="1" t="s">
        <v>319</v>
      </c>
      <c r="D526" s="1" t="s">
        <v>319</v>
      </c>
      <c r="E526">
        <v>2020</v>
      </c>
      <c r="F526" s="1" t="s">
        <v>212</v>
      </c>
      <c r="G526" s="1" t="s">
        <v>202</v>
      </c>
      <c r="H526" s="1" t="s">
        <v>206</v>
      </c>
      <c r="I526" s="3">
        <v>0.625</v>
      </c>
      <c r="J526" s="1" t="s">
        <v>203</v>
      </c>
      <c r="K526" s="1" t="s">
        <v>1</v>
      </c>
      <c r="L526" s="1" t="s">
        <v>1</v>
      </c>
      <c r="M526" s="1" t="s">
        <v>204</v>
      </c>
      <c r="N526" s="1" t="s">
        <v>1</v>
      </c>
      <c r="O526" s="1" t="s">
        <v>1</v>
      </c>
      <c r="P526" s="1" t="s">
        <v>1</v>
      </c>
      <c r="Q526" s="1" t="s">
        <v>1</v>
      </c>
      <c r="R526" s="4">
        <v>15.83</v>
      </c>
      <c r="S526" s="3">
        <v>1</v>
      </c>
      <c r="U526" t="s">
        <v>204</v>
      </c>
    </row>
    <row r="527" spans="1:21" x14ac:dyDescent="0.3">
      <c r="A527" s="1" t="s">
        <v>95</v>
      </c>
      <c r="B527" s="1" t="s">
        <v>319</v>
      </c>
      <c r="C527" s="1" t="s">
        <v>319</v>
      </c>
      <c r="D527" s="1" t="s">
        <v>319</v>
      </c>
      <c r="E527">
        <v>2020</v>
      </c>
      <c r="F527" s="1" t="s">
        <v>212</v>
      </c>
      <c r="G527" s="1" t="s">
        <v>202</v>
      </c>
      <c r="H527" s="1" t="s">
        <v>231</v>
      </c>
      <c r="I527" s="3" t="s">
        <v>1</v>
      </c>
      <c r="J527" s="1" t="s">
        <v>1</v>
      </c>
      <c r="K527" s="1" t="s">
        <v>1</v>
      </c>
      <c r="L527" s="1" t="s">
        <v>1</v>
      </c>
      <c r="M527" s="1" t="s">
        <v>208</v>
      </c>
      <c r="N527">
        <v>0</v>
      </c>
      <c r="O527" s="10">
        <v>2000</v>
      </c>
      <c r="P527">
        <v>1000</v>
      </c>
      <c r="Q527" s="1" t="s">
        <v>209</v>
      </c>
      <c r="R527" s="4">
        <v>0</v>
      </c>
      <c r="S527" s="3">
        <v>1</v>
      </c>
      <c r="U527" t="s">
        <v>204</v>
      </c>
    </row>
    <row r="528" spans="1:21" x14ac:dyDescent="0.3">
      <c r="A528" s="1" t="s">
        <v>95</v>
      </c>
      <c r="B528" s="1" t="s">
        <v>319</v>
      </c>
      <c r="C528" s="1" t="s">
        <v>319</v>
      </c>
      <c r="D528" s="1" t="s">
        <v>319</v>
      </c>
      <c r="E528">
        <v>2020</v>
      </c>
      <c r="F528" s="1" t="s">
        <v>212</v>
      </c>
      <c r="G528" s="1" t="s">
        <v>202</v>
      </c>
      <c r="H528" s="1" t="s">
        <v>231</v>
      </c>
      <c r="I528" s="3" t="s">
        <v>1</v>
      </c>
      <c r="J528" s="1" t="s">
        <v>1</v>
      </c>
      <c r="K528" s="1" t="s">
        <v>1</v>
      </c>
      <c r="L528" s="1" t="s">
        <v>1</v>
      </c>
      <c r="M528" s="1" t="s">
        <v>208</v>
      </c>
      <c r="N528">
        <v>2001</v>
      </c>
      <c r="O528" s="10">
        <v>1000000000</v>
      </c>
      <c r="P528">
        <v>1000</v>
      </c>
      <c r="Q528" s="1" t="s">
        <v>209</v>
      </c>
      <c r="R528" s="4">
        <v>3.26</v>
      </c>
      <c r="S528" s="3">
        <v>1</v>
      </c>
      <c r="U528" t="s">
        <v>204</v>
      </c>
    </row>
    <row r="529" spans="1:21" x14ac:dyDescent="0.3">
      <c r="A529" s="1" t="s">
        <v>95</v>
      </c>
      <c r="B529" s="1" t="s">
        <v>319</v>
      </c>
      <c r="C529" s="1" t="s">
        <v>319</v>
      </c>
      <c r="D529" s="1" t="s">
        <v>319</v>
      </c>
      <c r="E529">
        <v>2020</v>
      </c>
      <c r="F529" s="1" t="s">
        <v>213</v>
      </c>
      <c r="G529" s="1" t="s">
        <v>202</v>
      </c>
      <c r="H529" s="1" t="s">
        <v>206</v>
      </c>
      <c r="I529" s="3" t="s">
        <v>1</v>
      </c>
      <c r="J529" s="1" t="s">
        <v>1</v>
      </c>
      <c r="K529" s="1" t="s">
        <v>1</v>
      </c>
      <c r="L529" s="1" t="s">
        <v>1</v>
      </c>
      <c r="M529" s="1" t="s">
        <v>204</v>
      </c>
      <c r="N529" s="1" t="s">
        <v>1</v>
      </c>
      <c r="O529" s="1" t="s">
        <v>1</v>
      </c>
      <c r="P529" s="1" t="s">
        <v>1</v>
      </c>
      <c r="Q529" s="1" t="s">
        <v>1</v>
      </c>
      <c r="R529" s="4">
        <v>9.58</v>
      </c>
      <c r="S529" s="3">
        <v>1</v>
      </c>
      <c r="U529" t="s">
        <v>204</v>
      </c>
    </row>
    <row r="530" spans="1:21" x14ac:dyDescent="0.3">
      <c r="A530" s="1" t="s">
        <v>95</v>
      </c>
      <c r="B530" s="1" t="s">
        <v>319</v>
      </c>
      <c r="C530" s="1" t="s">
        <v>319</v>
      </c>
      <c r="D530" s="1" t="s">
        <v>319</v>
      </c>
      <c r="E530">
        <v>2020</v>
      </c>
      <c r="F530" s="1" t="s">
        <v>213</v>
      </c>
      <c r="G530" s="1" t="s">
        <v>202</v>
      </c>
      <c r="H530" s="1" t="s">
        <v>231</v>
      </c>
      <c r="I530" s="3" t="s">
        <v>1</v>
      </c>
      <c r="J530" s="1" t="s">
        <v>1</v>
      </c>
      <c r="K530" s="1" t="s">
        <v>1</v>
      </c>
      <c r="L530" s="1" t="s">
        <v>1</v>
      </c>
      <c r="M530" s="1" t="s">
        <v>208</v>
      </c>
      <c r="N530">
        <v>0</v>
      </c>
      <c r="O530" s="10">
        <v>2000</v>
      </c>
      <c r="P530">
        <v>1000</v>
      </c>
      <c r="Q530" s="1" t="s">
        <v>209</v>
      </c>
      <c r="R530" s="4">
        <v>0</v>
      </c>
      <c r="S530" s="3">
        <v>1</v>
      </c>
      <c r="U530" t="s">
        <v>204</v>
      </c>
    </row>
    <row r="531" spans="1:21" x14ac:dyDescent="0.3">
      <c r="A531" s="1" t="s">
        <v>95</v>
      </c>
      <c r="B531" s="1" t="s">
        <v>319</v>
      </c>
      <c r="C531" s="1" t="s">
        <v>319</v>
      </c>
      <c r="D531" s="1" t="s">
        <v>319</v>
      </c>
      <c r="E531">
        <v>2020</v>
      </c>
      <c r="F531" s="1" t="s">
        <v>213</v>
      </c>
      <c r="G531" s="1" t="s">
        <v>202</v>
      </c>
      <c r="H531" s="1" t="s">
        <v>231</v>
      </c>
      <c r="I531" s="3" t="s">
        <v>1</v>
      </c>
      <c r="J531" s="1" t="s">
        <v>1</v>
      </c>
      <c r="K531" s="1" t="s">
        <v>1</v>
      </c>
      <c r="L531" s="1" t="s">
        <v>1</v>
      </c>
      <c r="M531" s="1" t="s">
        <v>208</v>
      </c>
      <c r="N531">
        <v>2001</v>
      </c>
      <c r="O531" s="10">
        <v>1000000000</v>
      </c>
      <c r="P531">
        <v>1000</v>
      </c>
      <c r="Q531" s="1" t="s">
        <v>209</v>
      </c>
      <c r="R531" s="4">
        <v>3.86</v>
      </c>
      <c r="S531" s="3">
        <v>1</v>
      </c>
      <c r="U531" t="s">
        <v>204</v>
      </c>
    </row>
    <row r="532" spans="1:21" x14ac:dyDescent="0.3">
      <c r="A532" s="1" t="s">
        <v>95</v>
      </c>
      <c r="B532" s="1" t="s">
        <v>319</v>
      </c>
      <c r="C532" s="1" t="s">
        <v>319</v>
      </c>
      <c r="D532" s="1" t="s">
        <v>319</v>
      </c>
      <c r="E532">
        <v>2020</v>
      </c>
      <c r="F532" s="1" t="s">
        <v>217</v>
      </c>
      <c r="G532" s="1" t="s">
        <v>202</v>
      </c>
      <c r="H532" s="1" t="s">
        <v>206</v>
      </c>
      <c r="I532" s="3" t="s">
        <v>1</v>
      </c>
      <c r="J532" s="1" t="s">
        <v>1</v>
      </c>
      <c r="K532" s="1" t="s">
        <v>1</v>
      </c>
      <c r="L532" s="1" t="s">
        <v>1</v>
      </c>
      <c r="M532" s="1" t="s">
        <v>204</v>
      </c>
      <c r="N532" s="1" t="s">
        <v>1</v>
      </c>
      <c r="O532" s="10" t="s">
        <v>1</v>
      </c>
      <c r="P532" s="1" t="s">
        <v>1</v>
      </c>
      <c r="Q532" s="1" t="s">
        <v>1</v>
      </c>
      <c r="R532" s="4">
        <v>4</v>
      </c>
      <c r="S532" s="3">
        <v>1</v>
      </c>
      <c r="U532" t="s">
        <v>204</v>
      </c>
    </row>
    <row r="533" spans="1:21" x14ac:dyDescent="0.3">
      <c r="A533" s="1" t="s">
        <v>57</v>
      </c>
      <c r="B533" s="1" t="s">
        <v>322</v>
      </c>
      <c r="C533" s="1" t="s">
        <v>322</v>
      </c>
      <c r="D533" s="1" t="s">
        <v>322</v>
      </c>
      <c r="E533">
        <v>2020</v>
      </c>
      <c r="F533" s="1" t="s">
        <v>212</v>
      </c>
      <c r="G533" s="1" t="s">
        <v>202</v>
      </c>
      <c r="H533" s="1" t="s">
        <v>206</v>
      </c>
      <c r="I533" s="3">
        <v>0.625</v>
      </c>
      <c r="J533" s="1" t="s">
        <v>203</v>
      </c>
      <c r="K533" s="1" t="s">
        <v>220</v>
      </c>
      <c r="L533" s="1" t="s">
        <v>221</v>
      </c>
      <c r="M533" s="1" t="s">
        <v>204</v>
      </c>
      <c r="N533" s="1" t="s">
        <v>1</v>
      </c>
      <c r="O533" s="1" t="s">
        <v>1</v>
      </c>
      <c r="P533" s="1" t="s">
        <v>1</v>
      </c>
      <c r="Q533" s="1" t="s">
        <v>1</v>
      </c>
      <c r="R533" s="4">
        <v>15.5</v>
      </c>
      <c r="S533" s="3">
        <v>1</v>
      </c>
      <c r="U533" t="s">
        <v>204</v>
      </c>
    </row>
    <row r="534" spans="1:21" x14ac:dyDescent="0.3">
      <c r="A534" s="1" t="s">
        <v>57</v>
      </c>
      <c r="B534" s="1" t="s">
        <v>322</v>
      </c>
      <c r="C534" s="1" t="s">
        <v>322</v>
      </c>
      <c r="D534" s="1" t="s">
        <v>322</v>
      </c>
      <c r="E534">
        <v>2020</v>
      </c>
      <c r="F534" s="1" t="s">
        <v>212</v>
      </c>
      <c r="G534" s="1" t="s">
        <v>202</v>
      </c>
      <c r="H534" s="1" t="s">
        <v>219</v>
      </c>
      <c r="I534" s="3" t="s">
        <v>1</v>
      </c>
      <c r="J534" s="1" t="s">
        <v>1</v>
      </c>
      <c r="K534" s="1" t="s">
        <v>220</v>
      </c>
      <c r="L534" s="1" t="s">
        <v>221</v>
      </c>
      <c r="M534" s="1" t="s">
        <v>208</v>
      </c>
      <c r="N534">
        <v>0</v>
      </c>
      <c r="O534" s="10">
        <v>10000</v>
      </c>
      <c r="P534">
        <v>1000</v>
      </c>
      <c r="Q534" s="1" t="s">
        <v>209</v>
      </c>
      <c r="R534" s="4">
        <v>1.75</v>
      </c>
      <c r="S534" s="3">
        <v>1</v>
      </c>
      <c r="U534" t="s">
        <v>204</v>
      </c>
    </row>
    <row r="535" spans="1:21" x14ac:dyDescent="0.3">
      <c r="A535" s="1" t="s">
        <v>57</v>
      </c>
      <c r="B535" s="1" t="s">
        <v>322</v>
      </c>
      <c r="C535" s="1" t="s">
        <v>322</v>
      </c>
      <c r="D535" s="1" t="s">
        <v>322</v>
      </c>
      <c r="E535">
        <v>2020</v>
      </c>
      <c r="F535" s="1" t="s">
        <v>212</v>
      </c>
      <c r="G535" s="1" t="s">
        <v>202</v>
      </c>
      <c r="H535" s="1" t="s">
        <v>219</v>
      </c>
      <c r="I535" s="3" t="s">
        <v>1</v>
      </c>
      <c r="J535" s="1" t="s">
        <v>1</v>
      </c>
      <c r="K535" s="1" t="s">
        <v>220</v>
      </c>
      <c r="L535" s="1" t="s">
        <v>221</v>
      </c>
      <c r="M535" s="1" t="s">
        <v>208</v>
      </c>
      <c r="N535">
        <v>10001</v>
      </c>
      <c r="O535" s="10">
        <v>20000</v>
      </c>
      <c r="P535">
        <v>1000</v>
      </c>
      <c r="Q535" s="1" t="s">
        <v>209</v>
      </c>
      <c r="R535" s="4">
        <v>2.4</v>
      </c>
      <c r="S535" s="3">
        <v>1</v>
      </c>
      <c r="U535" t="s">
        <v>204</v>
      </c>
    </row>
    <row r="536" spans="1:21" x14ac:dyDescent="0.3">
      <c r="A536" s="1" t="s">
        <v>57</v>
      </c>
      <c r="B536" s="1" t="s">
        <v>322</v>
      </c>
      <c r="C536" s="1" t="s">
        <v>322</v>
      </c>
      <c r="D536" s="1" t="s">
        <v>322</v>
      </c>
      <c r="E536">
        <v>2020</v>
      </c>
      <c r="F536" s="1" t="s">
        <v>212</v>
      </c>
      <c r="G536" s="1" t="s">
        <v>202</v>
      </c>
      <c r="H536" s="1" t="s">
        <v>219</v>
      </c>
      <c r="I536" s="3" t="s">
        <v>1</v>
      </c>
      <c r="J536" s="1" t="s">
        <v>1</v>
      </c>
      <c r="K536" s="1" t="s">
        <v>220</v>
      </c>
      <c r="L536" s="1" t="s">
        <v>221</v>
      </c>
      <c r="M536" s="1" t="s">
        <v>208</v>
      </c>
      <c r="N536">
        <v>20001</v>
      </c>
      <c r="O536" s="10">
        <v>40000</v>
      </c>
      <c r="P536">
        <v>1000</v>
      </c>
      <c r="Q536" s="1" t="s">
        <v>209</v>
      </c>
      <c r="R536" s="4">
        <v>4</v>
      </c>
      <c r="S536" s="3">
        <v>1</v>
      </c>
      <c r="U536" t="s">
        <v>204</v>
      </c>
    </row>
    <row r="537" spans="1:21" x14ac:dyDescent="0.3">
      <c r="A537" s="1" t="s">
        <v>57</v>
      </c>
      <c r="B537" s="1" t="s">
        <v>322</v>
      </c>
      <c r="C537" s="1" t="s">
        <v>322</v>
      </c>
      <c r="D537" s="1" t="s">
        <v>322</v>
      </c>
      <c r="E537">
        <v>2020</v>
      </c>
      <c r="F537" s="1" t="s">
        <v>212</v>
      </c>
      <c r="G537" s="1" t="s">
        <v>202</v>
      </c>
      <c r="H537" s="1" t="s">
        <v>219</v>
      </c>
      <c r="I537" s="3" t="s">
        <v>1</v>
      </c>
      <c r="J537" s="1" t="s">
        <v>1</v>
      </c>
      <c r="K537" s="1" t="s">
        <v>220</v>
      </c>
      <c r="L537" s="1" t="s">
        <v>221</v>
      </c>
      <c r="M537" s="1" t="s">
        <v>208</v>
      </c>
      <c r="N537">
        <v>40001</v>
      </c>
      <c r="O537" s="10">
        <v>60000</v>
      </c>
      <c r="P537">
        <v>1000</v>
      </c>
      <c r="Q537" s="1" t="s">
        <v>209</v>
      </c>
      <c r="R537" s="4">
        <v>6.5</v>
      </c>
      <c r="S537" s="3">
        <v>1</v>
      </c>
      <c r="U537" t="s">
        <v>204</v>
      </c>
    </row>
    <row r="538" spans="1:21" x14ac:dyDescent="0.3">
      <c r="A538" s="1" t="s">
        <v>57</v>
      </c>
      <c r="B538" s="1" t="s">
        <v>322</v>
      </c>
      <c r="C538" s="1" t="s">
        <v>322</v>
      </c>
      <c r="D538" s="1" t="s">
        <v>322</v>
      </c>
      <c r="E538">
        <v>2020</v>
      </c>
      <c r="F538" s="1" t="s">
        <v>212</v>
      </c>
      <c r="G538" s="1" t="s">
        <v>202</v>
      </c>
      <c r="H538" s="1" t="s">
        <v>219</v>
      </c>
      <c r="I538" s="3" t="s">
        <v>1</v>
      </c>
      <c r="J538" s="1" t="s">
        <v>1</v>
      </c>
      <c r="K538" s="1" t="s">
        <v>220</v>
      </c>
      <c r="L538" s="1" t="s">
        <v>221</v>
      </c>
      <c r="M538" s="1" t="s">
        <v>208</v>
      </c>
      <c r="N538">
        <v>60001</v>
      </c>
      <c r="O538" s="10">
        <v>1000000000</v>
      </c>
      <c r="P538">
        <v>1000</v>
      </c>
      <c r="Q538" s="1" t="s">
        <v>209</v>
      </c>
      <c r="R538" s="4">
        <v>8.5</v>
      </c>
      <c r="S538" s="3">
        <v>1</v>
      </c>
      <c r="U538" t="s">
        <v>204</v>
      </c>
    </row>
    <row r="539" spans="1:21" x14ac:dyDescent="0.3">
      <c r="A539" s="1" t="s">
        <v>57</v>
      </c>
      <c r="B539" s="1" t="s">
        <v>322</v>
      </c>
      <c r="C539" s="1" t="s">
        <v>322</v>
      </c>
      <c r="D539" s="1" t="s">
        <v>322</v>
      </c>
      <c r="E539">
        <v>2020</v>
      </c>
      <c r="F539" s="1" t="s">
        <v>212</v>
      </c>
      <c r="G539" s="1" t="s">
        <v>202</v>
      </c>
      <c r="H539" s="1" t="s">
        <v>206</v>
      </c>
      <c r="I539" s="3">
        <v>0.625</v>
      </c>
      <c r="J539" s="1" t="s">
        <v>203</v>
      </c>
      <c r="K539" s="1" t="s">
        <v>220</v>
      </c>
      <c r="L539" s="1" t="s">
        <v>225</v>
      </c>
      <c r="M539" s="1" t="s">
        <v>204</v>
      </c>
      <c r="N539" s="1" t="s">
        <v>1</v>
      </c>
      <c r="O539" s="1" t="s">
        <v>1</v>
      </c>
      <c r="P539" s="1" t="s">
        <v>1</v>
      </c>
      <c r="Q539" s="1" t="s">
        <v>1</v>
      </c>
      <c r="R539" s="4">
        <v>18.5</v>
      </c>
      <c r="S539" s="3">
        <v>1</v>
      </c>
      <c r="U539" t="s">
        <v>204</v>
      </c>
    </row>
    <row r="540" spans="1:21" x14ac:dyDescent="0.3">
      <c r="A540" s="1" t="s">
        <v>57</v>
      </c>
      <c r="B540" s="1" t="s">
        <v>322</v>
      </c>
      <c r="C540" s="1" t="s">
        <v>322</v>
      </c>
      <c r="D540" s="1" t="s">
        <v>322</v>
      </c>
      <c r="E540">
        <v>2020</v>
      </c>
      <c r="F540" s="1" t="s">
        <v>212</v>
      </c>
      <c r="G540" s="1" t="s">
        <v>202</v>
      </c>
      <c r="H540" s="1" t="s">
        <v>219</v>
      </c>
      <c r="I540" s="3" t="s">
        <v>1</v>
      </c>
      <c r="J540" s="1" t="s">
        <v>1</v>
      </c>
      <c r="K540" s="1" t="s">
        <v>220</v>
      </c>
      <c r="L540" s="1" t="s">
        <v>225</v>
      </c>
      <c r="M540" s="1" t="s">
        <v>208</v>
      </c>
      <c r="N540">
        <v>0</v>
      </c>
      <c r="O540" s="10">
        <v>10000</v>
      </c>
      <c r="P540">
        <v>1000</v>
      </c>
      <c r="Q540" s="1" t="s">
        <v>209</v>
      </c>
      <c r="R540" s="4">
        <v>1.75</v>
      </c>
      <c r="S540" s="3">
        <v>1</v>
      </c>
      <c r="U540" t="s">
        <v>204</v>
      </c>
    </row>
    <row r="541" spans="1:21" x14ac:dyDescent="0.3">
      <c r="A541" s="1" t="s">
        <v>57</v>
      </c>
      <c r="B541" s="1" t="s">
        <v>322</v>
      </c>
      <c r="C541" s="1" t="s">
        <v>322</v>
      </c>
      <c r="D541" s="1" t="s">
        <v>322</v>
      </c>
      <c r="E541">
        <v>2020</v>
      </c>
      <c r="F541" s="1" t="s">
        <v>212</v>
      </c>
      <c r="G541" s="1" t="s">
        <v>202</v>
      </c>
      <c r="H541" s="1" t="s">
        <v>219</v>
      </c>
      <c r="I541" s="3" t="s">
        <v>1</v>
      </c>
      <c r="J541" s="1" t="s">
        <v>1</v>
      </c>
      <c r="K541" s="1" t="s">
        <v>220</v>
      </c>
      <c r="L541" s="1" t="s">
        <v>225</v>
      </c>
      <c r="M541" s="1" t="s">
        <v>208</v>
      </c>
      <c r="N541">
        <v>10001</v>
      </c>
      <c r="O541" s="10">
        <v>20000</v>
      </c>
      <c r="P541">
        <v>1000</v>
      </c>
      <c r="Q541" s="1" t="s">
        <v>209</v>
      </c>
      <c r="R541" s="4">
        <v>2.4</v>
      </c>
      <c r="S541" s="3">
        <v>1</v>
      </c>
      <c r="U541" t="s">
        <v>204</v>
      </c>
    </row>
    <row r="542" spans="1:21" x14ac:dyDescent="0.3">
      <c r="A542" s="1" t="s">
        <v>57</v>
      </c>
      <c r="B542" s="1" t="s">
        <v>322</v>
      </c>
      <c r="C542" s="1" t="s">
        <v>322</v>
      </c>
      <c r="D542" s="1" t="s">
        <v>322</v>
      </c>
      <c r="E542">
        <v>2020</v>
      </c>
      <c r="F542" s="1" t="s">
        <v>212</v>
      </c>
      <c r="G542" s="1" t="s">
        <v>202</v>
      </c>
      <c r="H542" s="1" t="s">
        <v>219</v>
      </c>
      <c r="I542" s="3" t="s">
        <v>1</v>
      </c>
      <c r="J542" s="1" t="s">
        <v>1</v>
      </c>
      <c r="K542" s="1" t="s">
        <v>220</v>
      </c>
      <c r="L542" s="1" t="s">
        <v>225</v>
      </c>
      <c r="M542" s="1" t="s">
        <v>208</v>
      </c>
      <c r="N542">
        <v>20001</v>
      </c>
      <c r="O542" s="10">
        <v>40000</v>
      </c>
      <c r="P542">
        <v>1000</v>
      </c>
      <c r="Q542" s="1" t="s">
        <v>209</v>
      </c>
      <c r="R542" s="4">
        <v>4</v>
      </c>
      <c r="S542" s="3">
        <v>1</v>
      </c>
      <c r="U542" t="s">
        <v>204</v>
      </c>
    </row>
    <row r="543" spans="1:21" x14ac:dyDescent="0.3">
      <c r="A543" s="1" t="s">
        <v>57</v>
      </c>
      <c r="B543" s="1" t="s">
        <v>322</v>
      </c>
      <c r="C543" s="1" t="s">
        <v>322</v>
      </c>
      <c r="D543" s="1" t="s">
        <v>322</v>
      </c>
      <c r="E543">
        <v>2020</v>
      </c>
      <c r="F543" s="1" t="s">
        <v>212</v>
      </c>
      <c r="G543" s="1" t="s">
        <v>202</v>
      </c>
      <c r="H543" s="1" t="s">
        <v>219</v>
      </c>
      <c r="I543" s="3" t="s">
        <v>1</v>
      </c>
      <c r="J543" s="1" t="s">
        <v>1</v>
      </c>
      <c r="K543" s="1" t="s">
        <v>220</v>
      </c>
      <c r="L543" s="1" t="s">
        <v>225</v>
      </c>
      <c r="M543" s="1" t="s">
        <v>208</v>
      </c>
      <c r="N543">
        <v>40001</v>
      </c>
      <c r="O543" s="10">
        <v>60000</v>
      </c>
      <c r="P543">
        <v>1000</v>
      </c>
      <c r="Q543" s="1" t="s">
        <v>209</v>
      </c>
      <c r="R543" s="4">
        <v>6.5</v>
      </c>
      <c r="S543" s="3">
        <v>1</v>
      </c>
      <c r="U543" t="s">
        <v>204</v>
      </c>
    </row>
    <row r="544" spans="1:21" x14ac:dyDescent="0.3">
      <c r="A544" s="1" t="s">
        <v>57</v>
      </c>
      <c r="B544" s="1" t="s">
        <v>322</v>
      </c>
      <c r="C544" s="1" t="s">
        <v>322</v>
      </c>
      <c r="D544" s="1" t="s">
        <v>322</v>
      </c>
      <c r="E544">
        <v>2020</v>
      </c>
      <c r="F544" s="1" t="s">
        <v>212</v>
      </c>
      <c r="G544" s="1" t="s">
        <v>202</v>
      </c>
      <c r="H544" s="1" t="s">
        <v>219</v>
      </c>
      <c r="I544" s="3" t="s">
        <v>1</v>
      </c>
      <c r="J544" s="1" t="s">
        <v>1</v>
      </c>
      <c r="K544" s="1" t="s">
        <v>220</v>
      </c>
      <c r="L544" s="1" t="s">
        <v>225</v>
      </c>
      <c r="M544" s="1" t="s">
        <v>208</v>
      </c>
      <c r="N544">
        <v>60001</v>
      </c>
      <c r="O544" s="10">
        <v>1000000000</v>
      </c>
      <c r="P544">
        <v>1000</v>
      </c>
      <c r="Q544" s="1" t="s">
        <v>209</v>
      </c>
      <c r="R544" s="4">
        <v>8.5</v>
      </c>
      <c r="S544" s="3">
        <v>1</v>
      </c>
      <c r="U544" t="s">
        <v>204</v>
      </c>
    </row>
    <row r="545" spans="1:21" x14ac:dyDescent="0.3">
      <c r="A545" s="1" t="s">
        <v>57</v>
      </c>
      <c r="B545" s="1" t="s">
        <v>322</v>
      </c>
      <c r="C545" s="1" t="s">
        <v>322</v>
      </c>
      <c r="D545" s="1" t="s">
        <v>322</v>
      </c>
      <c r="E545">
        <v>2020</v>
      </c>
      <c r="F545" s="1" t="s">
        <v>213</v>
      </c>
      <c r="G545" s="1" t="s">
        <v>202</v>
      </c>
      <c r="H545" s="1" t="s">
        <v>206</v>
      </c>
      <c r="I545" s="3" t="s">
        <v>1</v>
      </c>
      <c r="J545" s="1" t="s">
        <v>1</v>
      </c>
      <c r="K545" s="1" t="s">
        <v>220</v>
      </c>
      <c r="L545" s="1" t="s">
        <v>221</v>
      </c>
      <c r="M545" s="1" t="s">
        <v>204</v>
      </c>
      <c r="N545" s="1" t="s">
        <v>1</v>
      </c>
      <c r="O545" s="1" t="s">
        <v>1</v>
      </c>
      <c r="P545" s="1" t="s">
        <v>1</v>
      </c>
      <c r="Q545" s="1" t="s">
        <v>1</v>
      </c>
      <c r="R545" s="4">
        <v>32</v>
      </c>
      <c r="S545" s="3">
        <v>1</v>
      </c>
      <c r="U545" t="s">
        <v>204</v>
      </c>
    </row>
    <row r="546" spans="1:21" x14ac:dyDescent="0.3">
      <c r="A546" s="1" t="s">
        <v>57</v>
      </c>
      <c r="B546" s="1" t="s">
        <v>322</v>
      </c>
      <c r="C546" s="1" t="s">
        <v>322</v>
      </c>
      <c r="D546" s="1" t="s">
        <v>322</v>
      </c>
      <c r="E546">
        <v>2020</v>
      </c>
      <c r="F546" s="1" t="s">
        <v>213</v>
      </c>
      <c r="G546" s="1" t="s">
        <v>202</v>
      </c>
      <c r="H546" s="1" t="s">
        <v>206</v>
      </c>
      <c r="I546" s="3" t="s">
        <v>1</v>
      </c>
      <c r="J546" s="1" t="s">
        <v>1</v>
      </c>
      <c r="K546" s="1" t="s">
        <v>220</v>
      </c>
      <c r="L546" s="1" t="s">
        <v>225</v>
      </c>
      <c r="M546" s="1" t="s">
        <v>204</v>
      </c>
      <c r="N546" t="s">
        <v>1</v>
      </c>
      <c r="O546" s="10" t="s">
        <v>1</v>
      </c>
      <c r="P546" t="s">
        <v>1</v>
      </c>
      <c r="Q546" s="1" t="s">
        <v>1</v>
      </c>
      <c r="R546" s="4">
        <v>36.75</v>
      </c>
      <c r="S546" s="3">
        <v>1</v>
      </c>
      <c r="U546" t="s">
        <v>204</v>
      </c>
    </row>
    <row r="547" spans="1:21" x14ac:dyDescent="0.3">
      <c r="A547" s="1" t="s">
        <v>57</v>
      </c>
      <c r="B547" s="1" t="s">
        <v>322</v>
      </c>
      <c r="C547" s="1" t="s">
        <v>322</v>
      </c>
      <c r="D547" s="1" t="s">
        <v>322</v>
      </c>
      <c r="E547">
        <v>2020</v>
      </c>
      <c r="F547" s="1" t="s">
        <v>217</v>
      </c>
      <c r="G547" s="1" t="s">
        <v>202</v>
      </c>
      <c r="H547" s="1" t="s">
        <v>206</v>
      </c>
      <c r="I547" s="3" t="s">
        <v>1</v>
      </c>
      <c r="J547" s="1" t="s">
        <v>1</v>
      </c>
      <c r="K547" s="1" t="s">
        <v>220</v>
      </c>
      <c r="L547" s="1" t="s">
        <v>221</v>
      </c>
      <c r="M547" s="1" t="s">
        <v>204</v>
      </c>
      <c r="N547" s="1" t="s">
        <v>1</v>
      </c>
      <c r="O547" s="10" t="s">
        <v>1</v>
      </c>
      <c r="P547" s="1" t="s">
        <v>1</v>
      </c>
      <c r="Q547" s="1" t="s">
        <v>1</v>
      </c>
      <c r="R547" s="4">
        <v>6.5</v>
      </c>
      <c r="S547" s="3">
        <v>1</v>
      </c>
      <c r="U547" t="s">
        <v>204</v>
      </c>
    </row>
    <row r="548" spans="1:21" x14ac:dyDescent="0.3">
      <c r="A548" s="1" t="s">
        <v>57</v>
      </c>
      <c r="B548" s="1" t="s">
        <v>322</v>
      </c>
      <c r="C548" s="1" t="s">
        <v>322</v>
      </c>
      <c r="D548" s="1" t="s">
        <v>322</v>
      </c>
      <c r="E548">
        <v>2020</v>
      </c>
      <c r="F548" s="1" t="s">
        <v>217</v>
      </c>
      <c r="G548" s="1" t="s">
        <v>202</v>
      </c>
      <c r="H548" s="1" t="s">
        <v>206</v>
      </c>
      <c r="I548" s="3" t="s">
        <v>1</v>
      </c>
      <c r="J548" s="1" t="s">
        <v>1</v>
      </c>
      <c r="K548" s="1" t="s">
        <v>220</v>
      </c>
      <c r="L548" s="1" t="s">
        <v>225</v>
      </c>
      <c r="M548" s="1" t="s">
        <v>204</v>
      </c>
      <c r="N548" s="1" t="s">
        <v>1</v>
      </c>
      <c r="O548" s="10" t="s">
        <v>1</v>
      </c>
      <c r="P548" s="1" t="s">
        <v>1</v>
      </c>
      <c r="Q548" s="1" t="s">
        <v>1</v>
      </c>
      <c r="R548" s="4">
        <v>0</v>
      </c>
      <c r="S548" s="3">
        <v>1</v>
      </c>
      <c r="U548" t="s">
        <v>204</v>
      </c>
    </row>
    <row r="549" spans="1:21" x14ac:dyDescent="0.3">
      <c r="A549" s="1" t="s">
        <v>169</v>
      </c>
      <c r="B549" s="1" t="s">
        <v>324</v>
      </c>
      <c r="C549" s="1" t="s">
        <v>324</v>
      </c>
      <c r="D549" s="1" t="s">
        <v>324</v>
      </c>
      <c r="E549">
        <v>2013</v>
      </c>
      <c r="F549" s="1" t="s">
        <v>212</v>
      </c>
      <c r="G549" s="1" t="s">
        <v>202</v>
      </c>
      <c r="H549" s="1" t="s">
        <v>206</v>
      </c>
      <c r="I549" s="3">
        <v>0.75</v>
      </c>
      <c r="J549" s="1" t="s">
        <v>203</v>
      </c>
      <c r="K549" s="1" t="s">
        <v>220</v>
      </c>
      <c r="L549" s="1" t="s">
        <v>221</v>
      </c>
      <c r="M549" s="1" t="s">
        <v>204</v>
      </c>
      <c r="N549" s="1" t="s">
        <v>1</v>
      </c>
      <c r="O549" s="1" t="s">
        <v>1</v>
      </c>
      <c r="P549" s="1" t="s">
        <v>1</v>
      </c>
      <c r="Q549" s="1" t="s">
        <v>1</v>
      </c>
      <c r="R549" s="4">
        <v>18.87</v>
      </c>
      <c r="S549" s="3">
        <v>1</v>
      </c>
      <c r="U549" t="s">
        <v>204</v>
      </c>
    </row>
    <row r="550" spans="1:21" x14ac:dyDescent="0.3">
      <c r="A550" s="1" t="s">
        <v>169</v>
      </c>
      <c r="B550" s="1" t="s">
        <v>324</v>
      </c>
      <c r="C550" s="1" t="s">
        <v>324</v>
      </c>
      <c r="D550" s="1" t="s">
        <v>324</v>
      </c>
      <c r="E550">
        <v>2013</v>
      </c>
      <c r="F550" s="1" t="s">
        <v>212</v>
      </c>
      <c r="G550" s="1" t="s">
        <v>202</v>
      </c>
      <c r="H550" s="1" t="s">
        <v>219</v>
      </c>
      <c r="I550" s="3" t="s">
        <v>1</v>
      </c>
      <c r="J550" s="1" t="s">
        <v>1</v>
      </c>
      <c r="K550" s="1" t="s">
        <v>220</v>
      </c>
      <c r="L550" s="1" t="s">
        <v>221</v>
      </c>
      <c r="M550" s="1" t="s">
        <v>208</v>
      </c>
      <c r="N550">
        <v>0</v>
      </c>
      <c r="O550" s="10">
        <v>2000</v>
      </c>
      <c r="P550">
        <v>1000</v>
      </c>
      <c r="Q550" s="1" t="s">
        <v>209</v>
      </c>
      <c r="R550" s="4">
        <v>0</v>
      </c>
      <c r="S550" s="3">
        <v>1</v>
      </c>
      <c r="U550" t="s">
        <v>204</v>
      </c>
    </row>
    <row r="551" spans="1:21" x14ac:dyDescent="0.3">
      <c r="A551" s="1" t="s">
        <v>169</v>
      </c>
      <c r="B551" s="1" t="s">
        <v>324</v>
      </c>
      <c r="C551" s="1" t="s">
        <v>324</v>
      </c>
      <c r="D551" s="1" t="s">
        <v>324</v>
      </c>
      <c r="E551">
        <v>2013</v>
      </c>
      <c r="F551" s="1" t="s">
        <v>212</v>
      </c>
      <c r="G551" s="1" t="s">
        <v>202</v>
      </c>
      <c r="H551" s="1" t="s">
        <v>219</v>
      </c>
      <c r="I551" s="3" t="s">
        <v>1</v>
      </c>
      <c r="J551" s="1" t="s">
        <v>1</v>
      </c>
      <c r="K551" s="1" t="s">
        <v>220</v>
      </c>
      <c r="L551" s="1" t="s">
        <v>221</v>
      </c>
      <c r="M551" s="1" t="s">
        <v>208</v>
      </c>
      <c r="N551">
        <v>2001</v>
      </c>
      <c r="O551" s="10">
        <v>10000</v>
      </c>
      <c r="P551">
        <v>1000</v>
      </c>
      <c r="Q551" s="1" t="s">
        <v>209</v>
      </c>
      <c r="R551" s="4">
        <v>5.26</v>
      </c>
      <c r="S551" s="3">
        <v>1</v>
      </c>
      <c r="U551" t="s">
        <v>204</v>
      </c>
    </row>
    <row r="552" spans="1:21" x14ac:dyDescent="0.3">
      <c r="A552" s="1" t="s">
        <v>169</v>
      </c>
      <c r="B552" s="1" t="s">
        <v>324</v>
      </c>
      <c r="C552" s="1" t="s">
        <v>324</v>
      </c>
      <c r="D552" s="1" t="s">
        <v>324</v>
      </c>
      <c r="E552">
        <v>2013</v>
      </c>
      <c r="F552" s="1" t="s">
        <v>212</v>
      </c>
      <c r="G552" s="1" t="s">
        <v>202</v>
      </c>
      <c r="H552" s="1" t="s">
        <v>219</v>
      </c>
      <c r="I552" s="3" t="s">
        <v>1</v>
      </c>
      <c r="J552" s="1" t="s">
        <v>1</v>
      </c>
      <c r="K552" s="1" t="s">
        <v>220</v>
      </c>
      <c r="L552" s="1" t="s">
        <v>221</v>
      </c>
      <c r="M552" s="1" t="s">
        <v>208</v>
      </c>
      <c r="N552">
        <v>10001</v>
      </c>
      <c r="O552" s="10">
        <v>20000</v>
      </c>
      <c r="P552">
        <v>1000</v>
      </c>
      <c r="Q552" s="1" t="s">
        <v>209</v>
      </c>
      <c r="R552" s="4">
        <v>6.05</v>
      </c>
      <c r="S552" s="3">
        <v>1</v>
      </c>
      <c r="U552" t="s">
        <v>204</v>
      </c>
    </row>
    <row r="553" spans="1:21" x14ac:dyDescent="0.3">
      <c r="A553" s="1" t="s">
        <v>169</v>
      </c>
      <c r="B553" s="1" t="s">
        <v>324</v>
      </c>
      <c r="C553" s="1" t="s">
        <v>324</v>
      </c>
      <c r="D553" s="1" t="s">
        <v>324</v>
      </c>
      <c r="E553">
        <v>2013</v>
      </c>
      <c r="F553" s="1" t="s">
        <v>212</v>
      </c>
      <c r="G553" s="1" t="s">
        <v>202</v>
      </c>
      <c r="H553" s="1" t="s">
        <v>219</v>
      </c>
      <c r="I553" s="3" t="s">
        <v>1</v>
      </c>
      <c r="J553" s="1" t="s">
        <v>1</v>
      </c>
      <c r="K553" s="1" t="s">
        <v>220</v>
      </c>
      <c r="L553" s="1" t="s">
        <v>221</v>
      </c>
      <c r="M553" s="1" t="s">
        <v>208</v>
      </c>
      <c r="N553">
        <v>20001</v>
      </c>
      <c r="O553" s="10">
        <v>50000</v>
      </c>
      <c r="P553">
        <v>1000</v>
      </c>
      <c r="Q553" s="1" t="s">
        <v>209</v>
      </c>
      <c r="R553" s="4">
        <v>6.2</v>
      </c>
      <c r="S553" s="3">
        <v>1</v>
      </c>
      <c r="U553" t="s">
        <v>204</v>
      </c>
    </row>
    <row r="554" spans="1:21" x14ac:dyDescent="0.3">
      <c r="A554" s="1" t="s">
        <v>169</v>
      </c>
      <c r="B554" s="1" t="s">
        <v>324</v>
      </c>
      <c r="C554" s="1" t="s">
        <v>324</v>
      </c>
      <c r="D554" s="1" t="s">
        <v>324</v>
      </c>
      <c r="E554">
        <v>2013</v>
      </c>
      <c r="F554" s="1" t="s">
        <v>212</v>
      </c>
      <c r="G554" s="1" t="s">
        <v>202</v>
      </c>
      <c r="H554" s="1" t="s">
        <v>219</v>
      </c>
      <c r="I554" s="3" t="s">
        <v>1</v>
      </c>
      <c r="J554" s="1" t="s">
        <v>1</v>
      </c>
      <c r="K554" s="1" t="s">
        <v>220</v>
      </c>
      <c r="L554" s="1" t="s">
        <v>221</v>
      </c>
      <c r="M554" s="1" t="s">
        <v>208</v>
      </c>
      <c r="N554">
        <v>50001</v>
      </c>
      <c r="O554" s="10">
        <v>1000000000</v>
      </c>
      <c r="P554">
        <v>1000</v>
      </c>
      <c r="Q554" s="1" t="s">
        <v>209</v>
      </c>
      <c r="R554" s="4">
        <v>6.35</v>
      </c>
      <c r="S554" s="3">
        <v>1</v>
      </c>
      <c r="U554" t="s">
        <v>204</v>
      </c>
    </row>
    <row r="555" spans="1:21" x14ac:dyDescent="0.3">
      <c r="A555" s="1" t="s">
        <v>169</v>
      </c>
      <c r="B555" s="1" t="s">
        <v>324</v>
      </c>
      <c r="C555" s="1" t="s">
        <v>324</v>
      </c>
      <c r="D555" s="1" t="s">
        <v>324</v>
      </c>
      <c r="E555">
        <v>2013</v>
      </c>
      <c r="F555" s="1" t="s">
        <v>212</v>
      </c>
      <c r="G555" s="1" t="s">
        <v>202</v>
      </c>
      <c r="H555" s="1" t="s">
        <v>327</v>
      </c>
      <c r="I555" s="3" t="s">
        <v>1</v>
      </c>
      <c r="J555" s="1" t="s">
        <v>1</v>
      </c>
      <c r="K555" s="1" t="s">
        <v>220</v>
      </c>
      <c r="L555" s="1" t="s">
        <v>221</v>
      </c>
      <c r="M555" s="1" t="s">
        <v>208</v>
      </c>
      <c r="N555">
        <v>0</v>
      </c>
      <c r="O555" s="10">
        <v>1000000000</v>
      </c>
      <c r="P555">
        <v>1000</v>
      </c>
      <c r="Q555" s="1" t="s">
        <v>209</v>
      </c>
      <c r="R555" s="2">
        <v>0.1133</v>
      </c>
      <c r="S555" s="3">
        <v>1</v>
      </c>
      <c r="U555" t="s">
        <v>204</v>
      </c>
    </row>
    <row r="556" spans="1:21" x14ac:dyDescent="0.3">
      <c r="A556" s="1" t="s">
        <v>169</v>
      </c>
      <c r="B556" s="1" t="s">
        <v>324</v>
      </c>
      <c r="C556" s="1" t="s">
        <v>324</v>
      </c>
      <c r="D556" s="1" t="s">
        <v>324</v>
      </c>
      <c r="E556">
        <v>2013</v>
      </c>
      <c r="F556" s="1" t="s">
        <v>212</v>
      </c>
      <c r="G556" s="1" t="s">
        <v>202</v>
      </c>
      <c r="H556" s="1" t="s">
        <v>206</v>
      </c>
      <c r="I556" s="3">
        <v>0.75</v>
      </c>
      <c r="J556" s="1" t="s">
        <v>203</v>
      </c>
      <c r="K556" s="1" t="s">
        <v>220</v>
      </c>
      <c r="L556" s="1" t="s">
        <v>225</v>
      </c>
      <c r="M556" s="1" t="s">
        <v>204</v>
      </c>
      <c r="N556" s="1" t="s">
        <v>1</v>
      </c>
      <c r="O556" s="1" t="s">
        <v>1</v>
      </c>
      <c r="P556" s="1" t="s">
        <v>1</v>
      </c>
      <c r="Q556" s="1" t="s">
        <v>1</v>
      </c>
      <c r="R556" s="4">
        <v>28.31</v>
      </c>
      <c r="S556" s="3">
        <v>1</v>
      </c>
      <c r="U556" t="s">
        <v>204</v>
      </c>
    </row>
    <row r="557" spans="1:21" x14ac:dyDescent="0.3">
      <c r="A557" s="1" t="s">
        <v>169</v>
      </c>
      <c r="B557" s="1" t="s">
        <v>324</v>
      </c>
      <c r="C557" s="1" t="s">
        <v>324</v>
      </c>
      <c r="D557" s="1" t="s">
        <v>324</v>
      </c>
      <c r="E557">
        <v>2013</v>
      </c>
      <c r="F557" s="1" t="s">
        <v>212</v>
      </c>
      <c r="G557" s="1" t="s">
        <v>202</v>
      </c>
      <c r="H557" s="1" t="s">
        <v>219</v>
      </c>
      <c r="I557" s="3" t="s">
        <v>1</v>
      </c>
      <c r="J557" s="1" t="s">
        <v>1</v>
      </c>
      <c r="K557" s="1" t="s">
        <v>220</v>
      </c>
      <c r="L557" s="1" t="s">
        <v>225</v>
      </c>
      <c r="M557" s="1" t="s">
        <v>208</v>
      </c>
      <c r="N557">
        <v>0</v>
      </c>
      <c r="O557" s="10">
        <v>2000</v>
      </c>
      <c r="P557">
        <v>1000</v>
      </c>
      <c r="Q557" s="1" t="s">
        <v>209</v>
      </c>
      <c r="R557" s="4">
        <v>0</v>
      </c>
      <c r="S557" s="3">
        <v>1</v>
      </c>
      <c r="U557" t="s">
        <v>204</v>
      </c>
    </row>
    <row r="558" spans="1:21" x14ac:dyDescent="0.3">
      <c r="A558" s="1" t="s">
        <v>169</v>
      </c>
      <c r="B558" s="1" t="s">
        <v>324</v>
      </c>
      <c r="C558" s="1" t="s">
        <v>324</v>
      </c>
      <c r="D558" s="1" t="s">
        <v>324</v>
      </c>
      <c r="E558">
        <v>2013</v>
      </c>
      <c r="F558" s="1" t="s">
        <v>212</v>
      </c>
      <c r="G558" s="1" t="s">
        <v>202</v>
      </c>
      <c r="H558" s="1" t="s">
        <v>219</v>
      </c>
      <c r="I558" s="3" t="s">
        <v>1</v>
      </c>
      <c r="J558" s="1" t="s">
        <v>1</v>
      </c>
      <c r="K558" s="1" t="s">
        <v>220</v>
      </c>
      <c r="L558" s="1" t="s">
        <v>225</v>
      </c>
      <c r="M558" s="1" t="s">
        <v>208</v>
      </c>
      <c r="N558">
        <v>2001</v>
      </c>
      <c r="O558" s="10">
        <v>10000</v>
      </c>
      <c r="P558">
        <v>1000</v>
      </c>
      <c r="Q558" s="1" t="s">
        <v>209</v>
      </c>
      <c r="R558" s="4">
        <v>7.89</v>
      </c>
      <c r="S558" s="3">
        <v>1</v>
      </c>
      <c r="U558" t="s">
        <v>204</v>
      </c>
    </row>
    <row r="559" spans="1:21" x14ac:dyDescent="0.3">
      <c r="A559" s="1" t="s">
        <v>169</v>
      </c>
      <c r="B559" s="1" t="s">
        <v>324</v>
      </c>
      <c r="C559" s="1" t="s">
        <v>324</v>
      </c>
      <c r="D559" s="1" t="s">
        <v>324</v>
      </c>
      <c r="E559">
        <v>2013</v>
      </c>
      <c r="F559" s="1" t="s">
        <v>212</v>
      </c>
      <c r="G559" s="1" t="s">
        <v>202</v>
      </c>
      <c r="H559" s="1" t="s">
        <v>219</v>
      </c>
      <c r="I559" s="3" t="s">
        <v>1</v>
      </c>
      <c r="J559" s="1" t="s">
        <v>1</v>
      </c>
      <c r="K559" s="1" t="s">
        <v>220</v>
      </c>
      <c r="L559" s="1" t="s">
        <v>225</v>
      </c>
      <c r="M559" s="1" t="s">
        <v>208</v>
      </c>
      <c r="N559">
        <v>10001</v>
      </c>
      <c r="O559" s="10">
        <v>20000</v>
      </c>
      <c r="P559">
        <v>1000</v>
      </c>
      <c r="Q559" s="1" t="s">
        <v>209</v>
      </c>
      <c r="R559" s="4">
        <v>9.07</v>
      </c>
      <c r="S559" s="3">
        <v>1</v>
      </c>
      <c r="U559" t="s">
        <v>204</v>
      </c>
    </row>
    <row r="560" spans="1:21" x14ac:dyDescent="0.3">
      <c r="A560" s="1" t="s">
        <v>169</v>
      </c>
      <c r="B560" s="1" t="s">
        <v>324</v>
      </c>
      <c r="C560" s="1" t="s">
        <v>324</v>
      </c>
      <c r="D560" s="1" t="s">
        <v>324</v>
      </c>
      <c r="E560">
        <v>2013</v>
      </c>
      <c r="F560" s="1" t="s">
        <v>212</v>
      </c>
      <c r="G560" s="1" t="s">
        <v>202</v>
      </c>
      <c r="H560" s="1" t="s">
        <v>219</v>
      </c>
      <c r="I560" s="3" t="s">
        <v>1</v>
      </c>
      <c r="J560" s="1" t="s">
        <v>1</v>
      </c>
      <c r="K560" s="1" t="s">
        <v>220</v>
      </c>
      <c r="L560" s="1" t="s">
        <v>225</v>
      </c>
      <c r="M560" s="1" t="s">
        <v>208</v>
      </c>
      <c r="N560">
        <v>20001</v>
      </c>
      <c r="O560" s="10">
        <v>50000</v>
      </c>
      <c r="P560">
        <v>1000</v>
      </c>
      <c r="Q560" s="1" t="s">
        <v>209</v>
      </c>
      <c r="R560" s="4">
        <v>8.41</v>
      </c>
      <c r="S560" s="3">
        <v>1</v>
      </c>
      <c r="U560" t="s">
        <v>204</v>
      </c>
    </row>
    <row r="561" spans="1:21" x14ac:dyDescent="0.3">
      <c r="A561" s="1" t="s">
        <v>169</v>
      </c>
      <c r="B561" s="1" t="s">
        <v>324</v>
      </c>
      <c r="C561" s="1" t="s">
        <v>324</v>
      </c>
      <c r="D561" s="1" t="s">
        <v>324</v>
      </c>
      <c r="E561">
        <v>2013</v>
      </c>
      <c r="F561" s="1" t="s">
        <v>212</v>
      </c>
      <c r="G561" s="1" t="s">
        <v>202</v>
      </c>
      <c r="H561" s="1" t="s">
        <v>219</v>
      </c>
      <c r="I561" s="3" t="s">
        <v>1</v>
      </c>
      <c r="J561" s="1" t="s">
        <v>1</v>
      </c>
      <c r="K561" s="1" t="s">
        <v>220</v>
      </c>
      <c r="L561" s="1" t="s">
        <v>225</v>
      </c>
      <c r="M561" s="1" t="s">
        <v>208</v>
      </c>
      <c r="N561">
        <v>50001</v>
      </c>
      <c r="O561" s="10">
        <v>1000000000</v>
      </c>
      <c r="P561">
        <v>1000</v>
      </c>
      <c r="Q561" s="1" t="s">
        <v>209</v>
      </c>
      <c r="R561" s="4">
        <v>9.5299999999999994</v>
      </c>
      <c r="S561" s="3">
        <v>1</v>
      </c>
      <c r="U561" t="s">
        <v>204</v>
      </c>
    </row>
    <row r="562" spans="1:21" x14ac:dyDescent="0.3">
      <c r="A562" s="1" t="s">
        <v>169</v>
      </c>
      <c r="B562" s="1" t="s">
        <v>324</v>
      </c>
      <c r="C562" s="1" t="s">
        <v>324</v>
      </c>
      <c r="D562" s="1" t="s">
        <v>324</v>
      </c>
      <c r="E562">
        <v>2013</v>
      </c>
      <c r="F562" s="1" t="s">
        <v>212</v>
      </c>
      <c r="G562" s="1" t="s">
        <v>202</v>
      </c>
      <c r="H562" s="1" t="s">
        <v>327</v>
      </c>
      <c r="I562" s="3" t="s">
        <v>1</v>
      </c>
      <c r="J562" s="1" t="s">
        <v>1</v>
      </c>
      <c r="K562" s="1" t="s">
        <v>220</v>
      </c>
      <c r="L562" s="1" t="s">
        <v>225</v>
      </c>
      <c r="M562" s="1" t="s">
        <v>208</v>
      </c>
      <c r="N562">
        <v>0</v>
      </c>
      <c r="O562" s="10">
        <v>1000000000</v>
      </c>
      <c r="P562">
        <v>1000</v>
      </c>
      <c r="Q562" s="1" t="s">
        <v>209</v>
      </c>
      <c r="R562" s="2">
        <v>0.1133</v>
      </c>
      <c r="S562" s="3">
        <v>1</v>
      </c>
      <c r="U562" t="s">
        <v>204</v>
      </c>
    </row>
    <row r="563" spans="1:21" x14ac:dyDescent="0.3">
      <c r="A563" s="1" t="s">
        <v>169</v>
      </c>
      <c r="B563" s="1" t="s">
        <v>324</v>
      </c>
      <c r="C563" s="1" t="s">
        <v>324</v>
      </c>
      <c r="D563" s="1" t="s">
        <v>324</v>
      </c>
      <c r="E563">
        <v>2013</v>
      </c>
      <c r="F563" s="1" t="s">
        <v>213</v>
      </c>
      <c r="G563" s="1" t="s">
        <v>202</v>
      </c>
      <c r="H563" s="1" t="s">
        <v>206</v>
      </c>
      <c r="I563" s="3" t="s">
        <v>1</v>
      </c>
      <c r="J563" s="1" t="s">
        <v>1</v>
      </c>
      <c r="K563" s="1" t="s">
        <v>220</v>
      </c>
      <c r="L563" s="1" t="s">
        <v>221</v>
      </c>
      <c r="M563" s="1" t="s">
        <v>204</v>
      </c>
      <c r="N563" s="1" t="s">
        <v>1</v>
      </c>
      <c r="O563" s="1" t="s">
        <v>1</v>
      </c>
      <c r="P563" s="1" t="s">
        <v>1</v>
      </c>
      <c r="Q563" s="1" t="s">
        <v>1</v>
      </c>
      <c r="R563" s="4">
        <v>12.32</v>
      </c>
      <c r="S563" s="3">
        <v>1</v>
      </c>
      <c r="U563" t="s">
        <v>204</v>
      </c>
    </row>
    <row r="564" spans="1:21" x14ac:dyDescent="0.3">
      <c r="A564" s="1" t="s">
        <v>169</v>
      </c>
      <c r="B564" s="1" t="s">
        <v>324</v>
      </c>
      <c r="C564" s="1" t="s">
        <v>324</v>
      </c>
      <c r="D564" s="1" t="s">
        <v>324</v>
      </c>
      <c r="E564">
        <v>2013</v>
      </c>
      <c r="F564" s="1" t="s">
        <v>213</v>
      </c>
      <c r="G564" s="1" t="s">
        <v>202</v>
      </c>
      <c r="H564" s="1" t="s">
        <v>219</v>
      </c>
      <c r="I564" s="3" t="s">
        <v>1</v>
      </c>
      <c r="J564" s="1" t="s">
        <v>1</v>
      </c>
      <c r="K564" s="1" t="s">
        <v>220</v>
      </c>
      <c r="L564" s="1" t="s">
        <v>221</v>
      </c>
      <c r="M564" s="1" t="s">
        <v>208</v>
      </c>
      <c r="N564">
        <v>0</v>
      </c>
      <c r="O564" s="10">
        <v>2000</v>
      </c>
      <c r="P564">
        <v>1000</v>
      </c>
      <c r="Q564" s="1" t="s">
        <v>209</v>
      </c>
      <c r="R564" s="4">
        <v>0</v>
      </c>
      <c r="S564" s="3">
        <v>1</v>
      </c>
      <c r="U564" t="s">
        <v>204</v>
      </c>
    </row>
    <row r="565" spans="1:21" x14ac:dyDescent="0.3">
      <c r="A565" s="1" t="s">
        <v>169</v>
      </c>
      <c r="B565" s="1" t="s">
        <v>324</v>
      </c>
      <c r="C565" s="1" t="s">
        <v>324</v>
      </c>
      <c r="D565" s="1" t="s">
        <v>324</v>
      </c>
      <c r="E565">
        <v>2013</v>
      </c>
      <c r="F565" s="1" t="s">
        <v>213</v>
      </c>
      <c r="G565" s="1" t="s">
        <v>202</v>
      </c>
      <c r="H565" s="1" t="s">
        <v>219</v>
      </c>
      <c r="I565" s="3" t="s">
        <v>1</v>
      </c>
      <c r="J565" s="1" t="s">
        <v>1</v>
      </c>
      <c r="K565" s="1" t="s">
        <v>220</v>
      </c>
      <c r="L565" s="1" t="s">
        <v>221</v>
      </c>
      <c r="M565" s="1" t="s">
        <v>208</v>
      </c>
      <c r="N565">
        <v>2001</v>
      </c>
      <c r="O565" s="10">
        <v>10000</v>
      </c>
      <c r="P565">
        <v>1000</v>
      </c>
      <c r="Q565" s="1" t="s">
        <v>209</v>
      </c>
      <c r="R565" s="4">
        <v>2.82</v>
      </c>
      <c r="S565" s="3">
        <v>1</v>
      </c>
      <c r="U565" t="s">
        <v>204</v>
      </c>
    </row>
    <row r="566" spans="1:21" x14ac:dyDescent="0.3">
      <c r="A566" s="1" t="s">
        <v>169</v>
      </c>
      <c r="B566" s="1" t="s">
        <v>324</v>
      </c>
      <c r="C566" s="1" t="s">
        <v>324</v>
      </c>
      <c r="D566" s="1" t="s">
        <v>324</v>
      </c>
      <c r="E566">
        <v>2013</v>
      </c>
      <c r="F566" s="1" t="s">
        <v>213</v>
      </c>
      <c r="G566" s="1" t="s">
        <v>202</v>
      </c>
      <c r="H566" s="1" t="s">
        <v>219</v>
      </c>
      <c r="I566" s="3" t="s">
        <v>1</v>
      </c>
      <c r="J566" s="1" t="s">
        <v>1</v>
      </c>
      <c r="K566" s="1" t="s">
        <v>220</v>
      </c>
      <c r="L566" s="1" t="s">
        <v>221</v>
      </c>
      <c r="M566" s="1" t="s">
        <v>208</v>
      </c>
      <c r="N566">
        <v>10001</v>
      </c>
      <c r="O566" s="10">
        <v>20000</v>
      </c>
      <c r="P566">
        <v>1000</v>
      </c>
      <c r="Q566" s="1" t="s">
        <v>209</v>
      </c>
      <c r="R566" s="4">
        <v>2.5099999999999998</v>
      </c>
      <c r="S566" s="3">
        <v>1</v>
      </c>
      <c r="U566" t="s">
        <v>204</v>
      </c>
    </row>
    <row r="567" spans="1:21" x14ac:dyDescent="0.3">
      <c r="A567" s="1" t="s">
        <v>169</v>
      </c>
      <c r="B567" s="1" t="s">
        <v>324</v>
      </c>
      <c r="C567" s="1" t="s">
        <v>324</v>
      </c>
      <c r="D567" s="1" t="s">
        <v>324</v>
      </c>
      <c r="E567">
        <v>2013</v>
      </c>
      <c r="F567" s="1" t="s">
        <v>213</v>
      </c>
      <c r="G567" s="1" t="s">
        <v>202</v>
      </c>
      <c r="H567" s="1" t="s">
        <v>219</v>
      </c>
      <c r="I567" s="3" t="s">
        <v>1</v>
      </c>
      <c r="J567" s="1" t="s">
        <v>1</v>
      </c>
      <c r="K567" s="1" t="s">
        <v>220</v>
      </c>
      <c r="L567" s="1" t="s">
        <v>221</v>
      </c>
      <c r="M567" s="1" t="s">
        <v>208</v>
      </c>
      <c r="N567">
        <v>20001</v>
      </c>
      <c r="O567" s="10">
        <v>50000</v>
      </c>
      <c r="P567">
        <v>1000</v>
      </c>
      <c r="Q567" s="1" t="s">
        <v>209</v>
      </c>
      <c r="R567" s="4">
        <v>3.25</v>
      </c>
      <c r="S567" s="3">
        <v>1</v>
      </c>
      <c r="U567" t="s">
        <v>204</v>
      </c>
    </row>
    <row r="568" spans="1:21" x14ac:dyDescent="0.3">
      <c r="A568" s="1" t="s">
        <v>169</v>
      </c>
      <c r="B568" s="1" t="s">
        <v>324</v>
      </c>
      <c r="C568" s="1" t="s">
        <v>324</v>
      </c>
      <c r="D568" s="1" t="s">
        <v>324</v>
      </c>
      <c r="E568">
        <v>2013</v>
      </c>
      <c r="F568" s="1" t="s">
        <v>213</v>
      </c>
      <c r="G568" s="1" t="s">
        <v>202</v>
      </c>
      <c r="H568" s="1" t="s">
        <v>219</v>
      </c>
      <c r="I568" s="3" t="s">
        <v>1</v>
      </c>
      <c r="J568" s="1" t="s">
        <v>1</v>
      </c>
      <c r="K568" s="1" t="s">
        <v>220</v>
      </c>
      <c r="L568" s="1" t="s">
        <v>221</v>
      </c>
      <c r="M568" s="1" t="s">
        <v>208</v>
      </c>
      <c r="N568">
        <v>50001</v>
      </c>
      <c r="O568" s="10">
        <v>1000000000</v>
      </c>
      <c r="P568">
        <v>1000</v>
      </c>
      <c r="Q568" s="1" t="s">
        <v>209</v>
      </c>
      <c r="R568" s="4">
        <v>3.43</v>
      </c>
      <c r="S568" s="3">
        <v>1</v>
      </c>
      <c r="U568" t="s">
        <v>204</v>
      </c>
    </row>
    <row r="569" spans="1:21" x14ac:dyDescent="0.3">
      <c r="A569" s="1" t="s">
        <v>169</v>
      </c>
      <c r="B569" s="1" t="s">
        <v>324</v>
      </c>
      <c r="C569" s="1" t="s">
        <v>324</v>
      </c>
      <c r="D569" s="1" t="s">
        <v>324</v>
      </c>
      <c r="E569">
        <v>2013</v>
      </c>
      <c r="F569" s="1" t="s">
        <v>217</v>
      </c>
      <c r="G569" s="1" t="s">
        <v>202</v>
      </c>
      <c r="H569" s="1" t="s">
        <v>206</v>
      </c>
      <c r="I569" s="3" t="s">
        <v>1</v>
      </c>
      <c r="J569" s="1" t="s">
        <v>1</v>
      </c>
      <c r="K569" s="1" t="s">
        <v>220</v>
      </c>
      <c r="L569" s="1" t="s">
        <v>221</v>
      </c>
      <c r="M569" s="1" t="s">
        <v>204</v>
      </c>
      <c r="N569" t="s">
        <v>1</v>
      </c>
      <c r="O569" s="10" t="s">
        <v>1</v>
      </c>
      <c r="P569" t="s">
        <v>1</v>
      </c>
      <c r="Q569" s="1" t="s">
        <v>1</v>
      </c>
      <c r="R569" s="4">
        <v>1.85</v>
      </c>
      <c r="S569" s="3">
        <v>1</v>
      </c>
      <c r="U569" t="s">
        <v>204</v>
      </c>
    </row>
    <row r="570" spans="1:21" x14ac:dyDescent="0.3">
      <c r="A570" s="1" t="s">
        <v>169</v>
      </c>
      <c r="B570" s="1" t="s">
        <v>324</v>
      </c>
      <c r="C570" s="1" t="s">
        <v>324</v>
      </c>
      <c r="D570" s="1" t="s">
        <v>324</v>
      </c>
      <c r="E570">
        <v>2013</v>
      </c>
      <c r="F570" s="1" t="s">
        <v>213</v>
      </c>
      <c r="G570" s="1" t="s">
        <v>202</v>
      </c>
      <c r="H570" s="1" t="s">
        <v>206</v>
      </c>
      <c r="I570" s="3" t="s">
        <v>1</v>
      </c>
      <c r="J570" s="1" t="s">
        <v>1</v>
      </c>
      <c r="K570" s="1" t="s">
        <v>220</v>
      </c>
      <c r="L570" s="1" t="s">
        <v>225</v>
      </c>
      <c r="M570" s="1" t="s">
        <v>204</v>
      </c>
      <c r="N570" s="1" t="s">
        <v>1</v>
      </c>
      <c r="O570" s="1" t="s">
        <v>1</v>
      </c>
      <c r="P570" s="1" t="s">
        <v>1</v>
      </c>
      <c r="Q570" s="1" t="s">
        <v>1</v>
      </c>
      <c r="R570" s="4">
        <v>18.48</v>
      </c>
      <c r="S570" s="3">
        <v>1</v>
      </c>
      <c r="U570" t="s">
        <v>204</v>
      </c>
    </row>
    <row r="571" spans="1:21" x14ac:dyDescent="0.3">
      <c r="A571" s="1" t="s">
        <v>169</v>
      </c>
      <c r="B571" s="1" t="s">
        <v>324</v>
      </c>
      <c r="C571" s="1" t="s">
        <v>324</v>
      </c>
      <c r="D571" s="1" t="s">
        <v>324</v>
      </c>
      <c r="E571">
        <v>2013</v>
      </c>
      <c r="F571" s="1" t="s">
        <v>213</v>
      </c>
      <c r="G571" s="1" t="s">
        <v>202</v>
      </c>
      <c r="H571" s="1" t="s">
        <v>219</v>
      </c>
      <c r="I571" s="3" t="s">
        <v>1</v>
      </c>
      <c r="J571" s="1" t="s">
        <v>1</v>
      </c>
      <c r="K571" s="1" t="s">
        <v>220</v>
      </c>
      <c r="L571" s="1" t="s">
        <v>225</v>
      </c>
      <c r="M571" s="1" t="s">
        <v>208</v>
      </c>
      <c r="N571">
        <v>0</v>
      </c>
      <c r="O571" s="10">
        <v>2000</v>
      </c>
      <c r="P571">
        <v>1000</v>
      </c>
      <c r="Q571" s="1" t="s">
        <v>209</v>
      </c>
      <c r="R571" s="4">
        <v>0</v>
      </c>
      <c r="S571" s="3">
        <v>1</v>
      </c>
      <c r="U571" t="s">
        <v>204</v>
      </c>
    </row>
    <row r="572" spans="1:21" x14ac:dyDescent="0.3">
      <c r="A572" s="1" t="s">
        <v>169</v>
      </c>
      <c r="B572" s="1" t="s">
        <v>324</v>
      </c>
      <c r="C572" s="1" t="s">
        <v>324</v>
      </c>
      <c r="D572" s="1" t="s">
        <v>324</v>
      </c>
      <c r="E572">
        <v>2013</v>
      </c>
      <c r="F572" s="1" t="s">
        <v>213</v>
      </c>
      <c r="G572" s="1" t="s">
        <v>202</v>
      </c>
      <c r="H572" s="1" t="s">
        <v>219</v>
      </c>
      <c r="I572" s="3" t="s">
        <v>1</v>
      </c>
      <c r="J572" s="1" t="s">
        <v>1</v>
      </c>
      <c r="K572" s="1" t="s">
        <v>220</v>
      </c>
      <c r="L572" s="1" t="s">
        <v>225</v>
      </c>
      <c r="M572" s="1" t="s">
        <v>208</v>
      </c>
      <c r="N572">
        <v>2001</v>
      </c>
      <c r="O572" s="10">
        <v>10000</v>
      </c>
      <c r="P572">
        <v>1000</v>
      </c>
      <c r="Q572" s="1" t="s">
        <v>209</v>
      </c>
      <c r="R572" s="4">
        <v>4.2300000000000004</v>
      </c>
      <c r="S572" s="3">
        <v>1</v>
      </c>
      <c r="U572" t="s">
        <v>204</v>
      </c>
    </row>
    <row r="573" spans="1:21" x14ac:dyDescent="0.3">
      <c r="A573" s="1" t="s">
        <v>169</v>
      </c>
      <c r="B573" s="1" t="s">
        <v>324</v>
      </c>
      <c r="C573" s="1" t="s">
        <v>324</v>
      </c>
      <c r="D573" s="1" t="s">
        <v>324</v>
      </c>
      <c r="E573">
        <v>2013</v>
      </c>
      <c r="F573" s="1" t="s">
        <v>213</v>
      </c>
      <c r="G573" s="1" t="s">
        <v>202</v>
      </c>
      <c r="H573" s="1" t="s">
        <v>219</v>
      </c>
      <c r="I573" s="3" t="s">
        <v>1</v>
      </c>
      <c r="J573" s="1" t="s">
        <v>1</v>
      </c>
      <c r="K573" s="1" t="s">
        <v>220</v>
      </c>
      <c r="L573" s="1" t="s">
        <v>225</v>
      </c>
      <c r="M573" s="1" t="s">
        <v>208</v>
      </c>
      <c r="N573">
        <v>10001</v>
      </c>
      <c r="O573" s="10">
        <v>20000</v>
      </c>
      <c r="P573">
        <v>1000</v>
      </c>
      <c r="Q573" s="1" t="s">
        <v>209</v>
      </c>
      <c r="R573" s="4">
        <v>3.77</v>
      </c>
      <c r="S573" s="3">
        <v>1</v>
      </c>
      <c r="U573" t="s">
        <v>204</v>
      </c>
    </row>
    <row r="574" spans="1:21" x14ac:dyDescent="0.3">
      <c r="A574" s="1" t="s">
        <v>169</v>
      </c>
      <c r="B574" s="1" t="s">
        <v>324</v>
      </c>
      <c r="C574" s="1" t="s">
        <v>324</v>
      </c>
      <c r="D574" s="1" t="s">
        <v>324</v>
      </c>
      <c r="E574">
        <v>2013</v>
      </c>
      <c r="F574" s="1" t="s">
        <v>213</v>
      </c>
      <c r="G574" s="1" t="s">
        <v>202</v>
      </c>
      <c r="H574" s="1" t="s">
        <v>219</v>
      </c>
      <c r="I574" s="3" t="s">
        <v>1</v>
      </c>
      <c r="J574" s="1" t="s">
        <v>1</v>
      </c>
      <c r="K574" s="1" t="s">
        <v>220</v>
      </c>
      <c r="L574" s="1" t="s">
        <v>225</v>
      </c>
      <c r="M574" s="1" t="s">
        <v>208</v>
      </c>
      <c r="N574">
        <v>20001</v>
      </c>
      <c r="O574" s="10">
        <v>50000</v>
      </c>
      <c r="P574">
        <v>1000</v>
      </c>
      <c r="Q574" s="1" t="s">
        <v>209</v>
      </c>
      <c r="R574" s="4">
        <v>4.2</v>
      </c>
      <c r="S574" s="3">
        <v>1</v>
      </c>
      <c r="U574" t="s">
        <v>204</v>
      </c>
    </row>
    <row r="575" spans="1:21" x14ac:dyDescent="0.3">
      <c r="A575" s="1" t="s">
        <v>169</v>
      </c>
      <c r="B575" s="1" t="s">
        <v>324</v>
      </c>
      <c r="C575" s="1" t="s">
        <v>324</v>
      </c>
      <c r="D575" s="1" t="s">
        <v>324</v>
      </c>
      <c r="E575">
        <v>2013</v>
      </c>
      <c r="F575" s="1" t="s">
        <v>213</v>
      </c>
      <c r="G575" s="1" t="s">
        <v>202</v>
      </c>
      <c r="H575" s="1" t="s">
        <v>219</v>
      </c>
      <c r="I575" s="3" t="s">
        <v>1</v>
      </c>
      <c r="J575" s="1" t="s">
        <v>1</v>
      </c>
      <c r="K575" s="1" t="s">
        <v>220</v>
      </c>
      <c r="L575" s="1" t="s">
        <v>225</v>
      </c>
      <c r="M575" s="1" t="s">
        <v>208</v>
      </c>
      <c r="N575">
        <v>50001</v>
      </c>
      <c r="O575" s="10">
        <v>1000000000</v>
      </c>
      <c r="P575">
        <v>1000</v>
      </c>
      <c r="Q575" s="1" t="s">
        <v>209</v>
      </c>
      <c r="R575" s="4">
        <v>5.15</v>
      </c>
      <c r="S575" s="3">
        <v>1</v>
      </c>
      <c r="U575" t="s">
        <v>204</v>
      </c>
    </row>
    <row r="576" spans="1:21" x14ac:dyDescent="0.3">
      <c r="A576" s="1" t="s">
        <v>149</v>
      </c>
      <c r="B576" s="1" t="s">
        <v>329</v>
      </c>
      <c r="C576" s="1" t="s">
        <v>329</v>
      </c>
      <c r="D576" s="1" t="s">
        <v>329</v>
      </c>
      <c r="E576">
        <v>2020</v>
      </c>
      <c r="F576" s="1" t="s">
        <v>212</v>
      </c>
      <c r="G576" s="1" t="s">
        <v>202</v>
      </c>
      <c r="H576" s="1" t="s">
        <v>206</v>
      </c>
      <c r="I576" s="3">
        <v>0.75</v>
      </c>
      <c r="J576" s="1" t="s">
        <v>203</v>
      </c>
      <c r="K576" s="1" t="s">
        <v>1</v>
      </c>
      <c r="L576" s="1" t="s">
        <v>1</v>
      </c>
      <c r="M576" s="1" t="s">
        <v>204</v>
      </c>
      <c r="N576" s="1" t="s">
        <v>1</v>
      </c>
      <c r="O576" s="1" t="s">
        <v>1</v>
      </c>
      <c r="P576" s="1" t="s">
        <v>1</v>
      </c>
      <c r="Q576" s="1" t="s">
        <v>1</v>
      </c>
      <c r="R576" s="4">
        <v>12.4</v>
      </c>
      <c r="S576" s="3">
        <v>1</v>
      </c>
      <c r="U576" t="s">
        <v>204</v>
      </c>
    </row>
    <row r="577" spans="1:21" x14ac:dyDescent="0.3">
      <c r="A577" s="1" t="s">
        <v>149</v>
      </c>
      <c r="B577" s="1" t="s">
        <v>329</v>
      </c>
      <c r="C577" s="1" t="s">
        <v>329</v>
      </c>
      <c r="D577" s="1" t="s">
        <v>329</v>
      </c>
      <c r="E577">
        <v>2020</v>
      </c>
      <c r="F577" s="1" t="s">
        <v>212</v>
      </c>
      <c r="G577" s="1" t="s">
        <v>202</v>
      </c>
      <c r="H577" s="1" t="s">
        <v>219</v>
      </c>
      <c r="I577" s="3" t="s">
        <v>1</v>
      </c>
      <c r="J577" s="1" t="s">
        <v>1</v>
      </c>
      <c r="K577" s="1" t="s">
        <v>1</v>
      </c>
      <c r="L577" s="1" t="s">
        <v>1</v>
      </c>
      <c r="M577" s="1" t="s">
        <v>208</v>
      </c>
      <c r="N577">
        <v>0</v>
      </c>
      <c r="O577" s="10">
        <v>10000</v>
      </c>
      <c r="P577">
        <v>1000</v>
      </c>
      <c r="Q577" s="1" t="s">
        <v>209</v>
      </c>
      <c r="R577" s="4">
        <v>2.75</v>
      </c>
      <c r="S577" s="3">
        <v>1</v>
      </c>
      <c r="U577" t="s">
        <v>204</v>
      </c>
    </row>
    <row r="578" spans="1:21" x14ac:dyDescent="0.3">
      <c r="A578" s="1" t="s">
        <v>149</v>
      </c>
      <c r="B578" s="1" t="s">
        <v>329</v>
      </c>
      <c r="C578" s="1" t="s">
        <v>329</v>
      </c>
      <c r="D578" s="1" t="s">
        <v>329</v>
      </c>
      <c r="E578">
        <v>2020</v>
      </c>
      <c r="F578" s="1" t="s">
        <v>212</v>
      </c>
      <c r="G578" s="1" t="s">
        <v>202</v>
      </c>
      <c r="H578" s="1" t="s">
        <v>219</v>
      </c>
      <c r="I578" s="3" t="s">
        <v>1</v>
      </c>
      <c r="J578" s="1" t="s">
        <v>1</v>
      </c>
      <c r="K578" s="1" t="s">
        <v>1</v>
      </c>
      <c r="L578" s="1" t="s">
        <v>1</v>
      </c>
      <c r="M578" s="1" t="s">
        <v>208</v>
      </c>
      <c r="N578">
        <v>10001</v>
      </c>
      <c r="O578" s="10">
        <v>15000</v>
      </c>
      <c r="P578">
        <v>1000</v>
      </c>
      <c r="Q578" s="1" t="s">
        <v>209</v>
      </c>
      <c r="R578" s="4">
        <v>3.6</v>
      </c>
      <c r="S578" s="3">
        <v>1</v>
      </c>
      <c r="U578" t="s">
        <v>204</v>
      </c>
    </row>
    <row r="579" spans="1:21" x14ac:dyDescent="0.3">
      <c r="A579" s="1" t="s">
        <v>149</v>
      </c>
      <c r="B579" s="1" t="s">
        <v>329</v>
      </c>
      <c r="C579" s="1" t="s">
        <v>329</v>
      </c>
      <c r="D579" s="1" t="s">
        <v>329</v>
      </c>
      <c r="E579">
        <v>2020</v>
      </c>
      <c r="F579" s="1" t="s">
        <v>212</v>
      </c>
      <c r="G579" s="1" t="s">
        <v>202</v>
      </c>
      <c r="H579" s="1" t="s">
        <v>219</v>
      </c>
      <c r="I579" s="3" t="s">
        <v>1</v>
      </c>
      <c r="J579" s="1" t="s">
        <v>1</v>
      </c>
      <c r="K579" s="1" t="s">
        <v>1</v>
      </c>
      <c r="L579" s="1" t="s">
        <v>1</v>
      </c>
      <c r="M579" s="1" t="s">
        <v>208</v>
      </c>
      <c r="N579">
        <v>15001</v>
      </c>
      <c r="O579" s="10">
        <v>20000</v>
      </c>
      <c r="P579">
        <v>1000</v>
      </c>
      <c r="Q579" s="1" t="s">
        <v>209</v>
      </c>
      <c r="R579" s="4">
        <v>4.4000000000000004</v>
      </c>
      <c r="S579" s="3">
        <v>1</v>
      </c>
      <c r="U579" t="s">
        <v>204</v>
      </c>
    </row>
    <row r="580" spans="1:21" x14ac:dyDescent="0.3">
      <c r="A580" s="1" t="s">
        <v>149</v>
      </c>
      <c r="B580" s="1" t="s">
        <v>329</v>
      </c>
      <c r="C580" s="1" t="s">
        <v>329</v>
      </c>
      <c r="D580" s="1" t="s">
        <v>329</v>
      </c>
      <c r="E580">
        <v>2020</v>
      </c>
      <c r="F580" s="1" t="s">
        <v>212</v>
      </c>
      <c r="G580" s="1" t="s">
        <v>202</v>
      </c>
      <c r="H580" s="1" t="s">
        <v>219</v>
      </c>
      <c r="I580" s="3" t="s">
        <v>1</v>
      </c>
      <c r="J580" s="1" t="s">
        <v>1</v>
      </c>
      <c r="K580" s="1" t="s">
        <v>1</v>
      </c>
      <c r="L580" s="1" t="s">
        <v>1</v>
      </c>
      <c r="M580" s="1" t="s">
        <v>208</v>
      </c>
      <c r="N580">
        <v>20001</v>
      </c>
      <c r="O580" s="10">
        <v>25000</v>
      </c>
      <c r="P580">
        <v>1000</v>
      </c>
      <c r="Q580" s="1" t="s">
        <v>209</v>
      </c>
      <c r="R580" s="4">
        <v>5.2</v>
      </c>
      <c r="S580" s="3">
        <v>1</v>
      </c>
      <c r="U580" t="s">
        <v>204</v>
      </c>
    </row>
    <row r="581" spans="1:21" x14ac:dyDescent="0.3">
      <c r="A581" s="1" t="s">
        <v>149</v>
      </c>
      <c r="B581" s="1" t="s">
        <v>329</v>
      </c>
      <c r="C581" s="1" t="s">
        <v>329</v>
      </c>
      <c r="D581" s="1" t="s">
        <v>329</v>
      </c>
      <c r="E581">
        <v>2020</v>
      </c>
      <c r="F581" s="1" t="s">
        <v>212</v>
      </c>
      <c r="G581" s="1" t="s">
        <v>202</v>
      </c>
      <c r="H581" s="1" t="s">
        <v>219</v>
      </c>
      <c r="I581" s="3" t="s">
        <v>1</v>
      </c>
      <c r="J581" s="1" t="s">
        <v>1</v>
      </c>
      <c r="K581" s="1" t="s">
        <v>1</v>
      </c>
      <c r="L581" s="1" t="s">
        <v>1</v>
      </c>
      <c r="M581" s="1" t="s">
        <v>208</v>
      </c>
      <c r="N581">
        <v>25001</v>
      </c>
      <c r="O581" s="10">
        <v>1000000000</v>
      </c>
      <c r="P581">
        <v>1000</v>
      </c>
      <c r="Q581" s="1" t="s">
        <v>209</v>
      </c>
      <c r="R581" s="4">
        <v>6.05</v>
      </c>
      <c r="S581" s="3">
        <v>1</v>
      </c>
      <c r="U581" t="s">
        <v>204</v>
      </c>
    </row>
    <row r="582" spans="1:21" x14ac:dyDescent="0.3">
      <c r="A582" s="1" t="s">
        <v>149</v>
      </c>
      <c r="B582" s="1" t="s">
        <v>329</v>
      </c>
      <c r="C582" s="1" t="s">
        <v>329</v>
      </c>
      <c r="D582" s="1" t="s">
        <v>329</v>
      </c>
      <c r="E582">
        <v>2020</v>
      </c>
      <c r="F582" s="1" t="s">
        <v>213</v>
      </c>
      <c r="G582" s="1" t="s">
        <v>202</v>
      </c>
      <c r="H582" s="1" t="s">
        <v>206</v>
      </c>
      <c r="I582" s="3" t="s">
        <v>1</v>
      </c>
      <c r="J582" s="1" t="s">
        <v>1</v>
      </c>
      <c r="K582" s="1" t="s">
        <v>1</v>
      </c>
      <c r="L582" s="1" t="s">
        <v>1</v>
      </c>
      <c r="M582" s="1" t="s">
        <v>204</v>
      </c>
      <c r="N582" s="1" t="s">
        <v>1</v>
      </c>
      <c r="O582" s="10" t="s">
        <v>1</v>
      </c>
      <c r="P582" s="1" t="s">
        <v>1</v>
      </c>
      <c r="Q582" s="1" t="s">
        <v>1</v>
      </c>
      <c r="R582" s="4">
        <v>21.29</v>
      </c>
      <c r="S582" s="3">
        <v>1</v>
      </c>
      <c r="U582" t="s">
        <v>204</v>
      </c>
    </row>
    <row r="583" spans="1:21" x14ac:dyDescent="0.3">
      <c r="A583" s="1" t="s">
        <v>149</v>
      </c>
      <c r="B583" s="1" t="s">
        <v>329</v>
      </c>
      <c r="C583" s="1" t="s">
        <v>329</v>
      </c>
      <c r="D583" s="1" t="s">
        <v>329</v>
      </c>
      <c r="E583">
        <v>2020</v>
      </c>
      <c r="F583" s="1" t="s">
        <v>213</v>
      </c>
      <c r="G583" s="1" t="s">
        <v>202</v>
      </c>
      <c r="H583" s="1" t="s">
        <v>231</v>
      </c>
      <c r="I583" s="3" t="s">
        <v>1</v>
      </c>
      <c r="J583" s="1" t="s">
        <v>1</v>
      </c>
      <c r="K583" s="1" t="s">
        <v>1</v>
      </c>
      <c r="L583" s="1" t="s">
        <v>1</v>
      </c>
      <c r="M583" s="1" t="s">
        <v>208</v>
      </c>
      <c r="N583">
        <v>0</v>
      </c>
      <c r="O583" s="10">
        <v>4000</v>
      </c>
      <c r="P583">
        <v>1000</v>
      </c>
      <c r="Q583" s="1" t="s">
        <v>209</v>
      </c>
      <c r="R583" s="4">
        <v>0</v>
      </c>
      <c r="S583" s="3">
        <v>1</v>
      </c>
      <c r="U583" t="s">
        <v>204</v>
      </c>
    </row>
    <row r="584" spans="1:21" x14ac:dyDescent="0.3">
      <c r="A584" s="1" t="s">
        <v>149</v>
      </c>
      <c r="B584" s="1" t="s">
        <v>329</v>
      </c>
      <c r="C584" s="1" t="s">
        <v>329</v>
      </c>
      <c r="D584" s="1" t="s">
        <v>329</v>
      </c>
      <c r="E584">
        <v>2020</v>
      </c>
      <c r="F584" s="1" t="s">
        <v>213</v>
      </c>
      <c r="G584" s="1" t="s">
        <v>202</v>
      </c>
      <c r="H584" s="1" t="s">
        <v>231</v>
      </c>
      <c r="I584" s="3" t="s">
        <v>1</v>
      </c>
      <c r="J584" s="1" t="s">
        <v>1</v>
      </c>
      <c r="K584" s="1" t="s">
        <v>1</v>
      </c>
      <c r="L584" s="1" t="s">
        <v>1</v>
      </c>
      <c r="M584" s="1" t="s">
        <v>208</v>
      </c>
      <c r="N584">
        <v>4001</v>
      </c>
      <c r="O584" s="10">
        <v>10000</v>
      </c>
      <c r="P584">
        <v>1000</v>
      </c>
      <c r="Q584" s="1" t="s">
        <v>209</v>
      </c>
      <c r="R584" s="4">
        <v>4.26</v>
      </c>
      <c r="S584" s="3">
        <v>1</v>
      </c>
      <c r="U584" t="s">
        <v>204</v>
      </c>
    </row>
    <row r="585" spans="1:21" x14ac:dyDescent="0.3">
      <c r="A585" s="1" t="s">
        <v>149</v>
      </c>
      <c r="B585" s="1" t="s">
        <v>329</v>
      </c>
      <c r="C585" s="1" t="s">
        <v>329</v>
      </c>
      <c r="D585" s="1" t="s">
        <v>329</v>
      </c>
      <c r="E585">
        <v>2020</v>
      </c>
      <c r="F585" s="1" t="s">
        <v>213</v>
      </c>
      <c r="G585" s="1" t="s">
        <v>202</v>
      </c>
      <c r="H585" s="1" t="s">
        <v>231</v>
      </c>
      <c r="I585" s="3" t="s">
        <v>1</v>
      </c>
      <c r="J585" s="1" t="s">
        <v>1</v>
      </c>
      <c r="K585" s="1" t="s">
        <v>1</v>
      </c>
      <c r="L585" s="1" t="s">
        <v>1</v>
      </c>
      <c r="M585" s="1" t="s">
        <v>208</v>
      </c>
      <c r="N585">
        <v>10001</v>
      </c>
      <c r="O585" s="10">
        <v>1000000000</v>
      </c>
      <c r="P585">
        <v>1000</v>
      </c>
      <c r="Q585" s="1" t="s">
        <v>209</v>
      </c>
      <c r="R585" s="4">
        <v>0</v>
      </c>
      <c r="S585" s="3">
        <v>1</v>
      </c>
      <c r="T585" t="s">
        <v>539</v>
      </c>
      <c r="U585" t="s">
        <v>204</v>
      </c>
    </row>
    <row r="586" spans="1:21" x14ac:dyDescent="0.3">
      <c r="A586" s="1" t="s">
        <v>107</v>
      </c>
      <c r="B586" s="1" t="s">
        <v>331</v>
      </c>
      <c r="C586" s="1" t="s">
        <v>331</v>
      </c>
      <c r="D586" s="1" t="s">
        <v>331</v>
      </c>
      <c r="E586">
        <v>2018</v>
      </c>
      <c r="F586" s="1" t="s">
        <v>212</v>
      </c>
      <c r="G586" s="1" t="s">
        <v>202</v>
      </c>
      <c r="H586" s="1" t="s">
        <v>206</v>
      </c>
      <c r="I586" s="3">
        <v>0.75</v>
      </c>
      <c r="J586" s="1" t="s">
        <v>203</v>
      </c>
      <c r="K586" s="1" t="s">
        <v>220</v>
      </c>
      <c r="L586" s="1" t="s">
        <v>221</v>
      </c>
      <c r="M586" s="1" t="s">
        <v>204</v>
      </c>
      <c r="N586" s="1" t="s">
        <v>1</v>
      </c>
      <c r="O586" s="1" t="s">
        <v>1</v>
      </c>
      <c r="P586" s="1" t="s">
        <v>1</v>
      </c>
      <c r="Q586" s="1" t="s">
        <v>1</v>
      </c>
      <c r="R586" s="4">
        <v>7.93</v>
      </c>
      <c r="S586" s="3">
        <v>1</v>
      </c>
      <c r="U586" t="s">
        <v>204</v>
      </c>
    </row>
    <row r="587" spans="1:21" x14ac:dyDescent="0.3">
      <c r="A587" s="1" t="s">
        <v>107</v>
      </c>
      <c r="B587" s="1" t="s">
        <v>331</v>
      </c>
      <c r="C587" s="1" t="s">
        <v>331</v>
      </c>
      <c r="D587" s="1" t="s">
        <v>331</v>
      </c>
      <c r="E587">
        <v>2018</v>
      </c>
      <c r="F587" s="1" t="s">
        <v>212</v>
      </c>
      <c r="G587" s="1" t="s">
        <v>202</v>
      </c>
      <c r="H587" s="1" t="s">
        <v>231</v>
      </c>
      <c r="I587" s="3" t="s">
        <v>1</v>
      </c>
      <c r="J587" s="1" t="s">
        <v>1</v>
      </c>
      <c r="K587" s="1" t="s">
        <v>220</v>
      </c>
      <c r="L587" s="1" t="s">
        <v>221</v>
      </c>
      <c r="M587" s="1" t="s">
        <v>208</v>
      </c>
      <c r="N587">
        <v>0</v>
      </c>
      <c r="O587" s="10">
        <v>1000000000</v>
      </c>
      <c r="P587">
        <v>1000</v>
      </c>
      <c r="Q587" s="1" t="s">
        <v>209</v>
      </c>
      <c r="R587" s="4">
        <v>1.65</v>
      </c>
      <c r="S587" s="3">
        <v>1</v>
      </c>
      <c r="U587" t="s">
        <v>204</v>
      </c>
    </row>
    <row r="588" spans="1:21" x14ac:dyDescent="0.3">
      <c r="A588" s="1" t="s">
        <v>107</v>
      </c>
      <c r="B588" s="1" t="s">
        <v>331</v>
      </c>
      <c r="C588" s="1" t="s">
        <v>331</v>
      </c>
      <c r="D588" s="1" t="s">
        <v>331</v>
      </c>
      <c r="E588">
        <v>2018</v>
      </c>
      <c r="F588" s="1" t="s">
        <v>212</v>
      </c>
      <c r="G588" s="1" t="s">
        <v>202</v>
      </c>
      <c r="H588" s="1" t="s">
        <v>333</v>
      </c>
      <c r="I588" s="3" t="s">
        <v>1</v>
      </c>
      <c r="J588" s="1" t="s">
        <v>1</v>
      </c>
      <c r="K588" s="1" t="s">
        <v>220</v>
      </c>
      <c r="L588" s="1" t="s">
        <v>221</v>
      </c>
      <c r="M588" s="1" t="s">
        <v>208</v>
      </c>
      <c r="N588">
        <v>0</v>
      </c>
      <c r="O588" s="10">
        <v>1000000000</v>
      </c>
      <c r="P588">
        <v>1000</v>
      </c>
      <c r="Q588" s="1" t="s">
        <v>209</v>
      </c>
      <c r="R588" s="4">
        <v>0.06</v>
      </c>
      <c r="S588" s="3">
        <v>1</v>
      </c>
      <c r="U588" t="s">
        <v>204</v>
      </c>
    </row>
    <row r="589" spans="1:21" x14ac:dyDescent="0.3">
      <c r="A589" s="1" t="s">
        <v>107</v>
      </c>
      <c r="B589" s="1" t="s">
        <v>331</v>
      </c>
      <c r="C589" s="1" t="s">
        <v>331</v>
      </c>
      <c r="D589" s="1" t="s">
        <v>331</v>
      </c>
      <c r="E589">
        <v>2018</v>
      </c>
      <c r="F589" s="1" t="s">
        <v>212</v>
      </c>
      <c r="G589" s="1" t="s">
        <v>202</v>
      </c>
      <c r="H589" s="1" t="s">
        <v>206</v>
      </c>
      <c r="I589" s="3">
        <v>0.75</v>
      </c>
      <c r="J589" s="1" t="s">
        <v>203</v>
      </c>
      <c r="K589" s="1" t="s">
        <v>220</v>
      </c>
      <c r="L589" s="1" t="s">
        <v>225</v>
      </c>
      <c r="M589" s="1" t="s">
        <v>204</v>
      </c>
      <c r="N589" s="1" t="s">
        <v>1</v>
      </c>
      <c r="O589" s="1" t="s">
        <v>1</v>
      </c>
      <c r="P589" s="1" t="s">
        <v>1</v>
      </c>
      <c r="Q589" s="1" t="s">
        <v>1</v>
      </c>
      <c r="R589" s="4">
        <v>12.49</v>
      </c>
      <c r="S589" s="3">
        <v>1</v>
      </c>
      <c r="U589" t="s">
        <v>204</v>
      </c>
    </row>
    <row r="590" spans="1:21" x14ac:dyDescent="0.3">
      <c r="A590" s="1" t="s">
        <v>107</v>
      </c>
      <c r="B590" s="1" t="s">
        <v>331</v>
      </c>
      <c r="C590" s="1" t="s">
        <v>331</v>
      </c>
      <c r="D590" s="1" t="s">
        <v>331</v>
      </c>
      <c r="E590">
        <v>2018</v>
      </c>
      <c r="F590" s="1" t="s">
        <v>212</v>
      </c>
      <c r="G590" s="1" t="s">
        <v>202</v>
      </c>
      <c r="H590" s="1" t="s">
        <v>231</v>
      </c>
      <c r="I590" s="3" t="s">
        <v>1</v>
      </c>
      <c r="J590" s="1" t="s">
        <v>1</v>
      </c>
      <c r="K590" s="1" t="s">
        <v>220</v>
      </c>
      <c r="L590" s="1" t="s">
        <v>225</v>
      </c>
      <c r="M590" s="1" t="s">
        <v>208</v>
      </c>
      <c r="N590">
        <v>0</v>
      </c>
      <c r="O590" s="10">
        <v>1000000000</v>
      </c>
      <c r="P590">
        <v>1000</v>
      </c>
      <c r="Q590" s="1" t="s">
        <v>209</v>
      </c>
      <c r="R590" s="4">
        <v>2.48</v>
      </c>
      <c r="S590" s="3">
        <v>1</v>
      </c>
      <c r="U590" t="s">
        <v>204</v>
      </c>
    </row>
    <row r="591" spans="1:21" x14ac:dyDescent="0.3">
      <c r="A591" s="1" t="s">
        <v>107</v>
      </c>
      <c r="B591" s="1" t="s">
        <v>331</v>
      </c>
      <c r="C591" s="1" t="s">
        <v>331</v>
      </c>
      <c r="D591" s="1" t="s">
        <v>331</v>
      </c>
      <c r="E591">
        <v>2018</v>
      </c>
      <c r="F591" s="1" t="s">
        <v>212</v>
      </c>
      <c r="G591" s="1" t="s">
        <v>202</v>
      </c>
      <c r="H591" s="1" t="s">
        <v>333</v>
      </c>
      <c r="I591" s="3" t="s">
        <v>1</v>
      </c>
      <c r="J591" s="1" t="s">
        <v>1</v>
      </c>
      <c r="K591" s="1" t="s">
        <v>220</v>
      </c>
      <c r="L591" s="1" t="s">
        <v>225</v>
      </c>
      <c r="M591" s="1" t="s">
        <v>208</v>
      </c>
      <c r="N591">
        <v>0</v>
      </c>
      <c r="O591" s="10">
        <v>1000000000</v>
      </c>
      <c r="P591">
        <v>1000</v>
      </c>
      <c r="Q591" s="1" t="s">
        <v>209</v>
      </c>
      <c r="R591" s="4">
        <v>0.06</v>
      </c>
      <c r="S591" s="3">
        <v>1</v>
      </c>
      <c r="U591" t="s">
        <v>204</v>
      </c>
    </row>
    <row r="592" spans="1:21" x14ac:dyDescent="0.3">
      <c r="A592" s="1" t="s">
        <v>107</v>
      </c>
      <c r="B592" s="1" t="s">
        <v>331</v>
      </c>
      <c r="C592" s="1" t="s">
        <v>331</v>
      </c>
      <c r="D592" s="1" t="s">
        <v>331</v>
      </c>
      <c r="E592">
        <v>2018</v>
      </c>
      <c r="F592" s="1" t="s">
        <v>213</v>
      </c>
      <c r="G592" s="1" t="s">
        <v>202</v>
      </c>
      <c r="H592" s="1" t="s">
        <v>206</v>
      </c>
      <c r="I592" s="3">
        <v>0.75</v>
      </c>
      <c r="J592" s="1" t="s">
        <v>203</v>
      </c>
      <c r="K592" s="1" t="s">
        <v>220</v>
      </c>
      <c r="L592" s="1" t="s">
        <v>221</v>
      </c>
      <c r="M592" s="1" t="s">
        <v>204</v>
      </c>
      <c r="N592" s="1" t="s">
        <v>1</v>
      </c>
      <c r="O592" s="1" t="s">
        <v>1</v>
      </c>
      <c r="P592" s="1" t="s">
        <v>1</v>
      </c>
      <c r="Q592" s="1" t="s">
        <v>1</v>
      </c>
      <c r="R592" s="4">
        <v>6.18</v>
      </c>
      <c r="S592" s="3">
        <v>1</v>
      </c>
      <c r="U592" t="s">
        <v>204</v>
      </c>
    </row>
    <row r="593" spans="1:21" x14ac:dyDescent="0.3">
      <c r="A593" s="1" t="s">
        <v>107</v>
      </c>
      <c r="B593" s="1" t="s">
        <v>331</v>
      </c>
      <c r="C593" s="1" t="s">
        <v>331</v>
      </c>
      <c r="D593" s="1" t="s">
        <v>331</v>
      </c>
      <c r="E593">
        <v>2018</v>
      </c>
      <c r="F593" s="1" t="s">
        <v>213</v>
      </c>
      <c r="G593" s="1" t="s">
        <v>202</v>
      </c>
      <c r="H593" s="1" t="s">
        <v>231</v>
      </c>
      <c r="I593" s="3" t="s">
        <v>1</v>
      </c>
      <c r="J593" s="1" t="s">
        <v>1</v>
      </c>
      <c r="K593" s="1" t="s">
        <v>220</v>
      </c>
      <c r="L593" s="1" t="s">
        <v>221</v>
      </c>
      <c r="M593" s="1" t="s">
        <v>208</v>
      </c>
      <c r="N593">
        <v>0</v>
      </c>
      <c r="O593" s="10">
        <v>1000000000</v>
      </c>
      <c r="P593">
        <v>1000</v>
      </c>
      <c r="Q593" s="1" t="s">
        <v>209</v>
      </c>
      <c r="R593" s="4">
        <v>3.66</v>
      </c>
      <c r="S593" s="3">
        <v>1</v>
      </c>
      <c r="U593" t="s">
        <v>204</v>
      </c>
    </row>
    <row r="594" spans="1:21" x14ac:dyDescent="0.3">
      <c r="A594" s="1" t="s">
        <v>107</v>
      </c>
      <c r="B594" s="1" t="s">
        <v>331</v>
      </c>
      <c r="C594" s="1" t="s">
        <v>331</v>
      </c>
      <c r="D594" s="1" t="s">
        <v>331</v>
      </c>
      <c r="E594">
        <v>2018</v>
      </c>
      <c r="F594" s="1" t="s">
        <v>213</v>
      </c>
      <c r="G594" s="1" t="s">
        <v>202</v>
      </c>
      <c r="H594" s="1" t="s">
        <v>333</v>
      </c>
      <c r="I594" s="3" t="s">
        <v>1</v>
      </c>
      <c r="J594" s="1" t="s">
        <v>1</v>
      </c>
      <c r="K594" s="1" t="s">
        <v>220</v>
      </c>
      <c r="L594" s="1" t="s">
        <v>221</v>
      </c>
      <c r="M594" s="1" t="s">
        <v>208</v>
      </c>
      <c r="N594">
        <v>0</v>
      </c>
      <c r="O594" s="10">
        <v>1000000000</v>
      </c>
      <c r="P594">
        <v>1000</v>
      </c>
      <c r="Q594" s="1" t="s">
        <v>209</v>
      </c>
      <c r="R594" s="4">
        <v>0.11</v>
      </c>
      <c r="S594" s="3">
        <v>1</v>
      </c>
      <c r="U594" t="s">
        <v>204</v>
      </c>
    </row>
    <row r="595" spans="1:21" x14ac:dyDescent="0.3">
      <c r="A595" s="1" t="s">
        <v>107</v>
      </c>
      <c r="B595" s="1" t="s">
        <v>331</v>
      </c>
      <c r="C595" s="1" t="s">
        <v>331</v>
      </c>
      <c r="D595" s="1" t="s">
        <v>331</v>
      </c>
      <c r="E595">
        <v>2018</v>
      </c>
      <c r="F595" s="1" t="s">
        <v>213</v>
      </c>
      <c r="G595" s="1" t="s">
        <v>202</v>
      </c>
      <c r="H595" s="1" t="s">
        <v>206</v>
      </c>
      <c r="I595" s="3">
        <v>0.75</v>
      </c>
      <c r="J595" s="1" t="s">
        <v>203</v>
      </c>
      <c r="K595" s="1" t="s">
        <v>220</v>
      </c>
      <c r="L595" s="1" t="s">
        <v>225</v>
      </c>
      <c r="M595" s="1" t="s">
        <v>204</v>
      </c>
      <c r="N595" s="1" t="s">
        <v>1</v>
      </c>
      <c r="O595" s="1" t="s">
        <v>1</v>
      </c>
      <c r="P595" s="1" t="s">
        <v>1</v>
      </c>
      <c r="Q595" s="1" t="s">
        <v>1</v>
      </c>
      <c r="R595" s="4">
        <v>20.5</v>
      </c>
      <c r="S595" s="3">
        <v>1</v>
      </c>
      <c r="U595" t="s">
        <v>204</v>
      </c>
    </row>
    <row r="596" spans="1:21" x14ac:dyDescent="0.3">
      <c r="A596" s="1" t="s">
        <v>107</v>
      </c>
      <c r="B596" s="1" t="s">
        <v>331</v>
      </c>
      <c r="C596" s="1" t="s">
        <v>331</v>
      </c>
      <c r="D596" s="1" t="s">
        <v>331</v>
      </c>
      <c r="E596">
        <v>2018</v>
      </c>
      <c r="F596" s="1" t="s">
        <v>213</v>
      </c>
      <c r="G596" s="1" t="s">
        <v>202</v>
      </c>
      <c r="H596" s="1" t="s">
        <v>231</v>
      </c>
      <c r="I596" s="3" t="s">
        <v>1</v>
      </c>
      <c r="J596" s="1" t="s">
        <v>1</v>
      </c>
      <c r="K596" s="1" t="s">
        <v>220</v>
      </c>
      <c r="L596" s="1" t="s">
        <v>225</v>
      </c>
      <c r="M596" s="1" t="s">
        <v>208</v>
      </c>
      <c r="N596">
        <v>0</v>
      </c>
      <c r="O596" s="10">
        <v>1000000000</v>
      </c>
      <c r="P596">
        <v>1000</v>
      </c>
      <c r="Q596" s="1" t="s">
        <v>209</v>
      </c>
      <c r="R596" s="4">
        <v>3.66</v>
      </c>
      <c r="S596" s="3">
        <v>1</v>
      </c>
      <c r="U596" t="s">
        <v>204</v>
      </c>
    </row>
    <row r="597" spans="1:21" x14ac:dyDescent="0.3">
      <c r="A597" s="1" t="s">
        <v>107</v>
      </c>
      <c r="B597" s="1" t="s">
        <v>331</v>
      </c>
      <c r="C597" s="1" t="s">
        <v>331</v>
      </c>
      <c r="D597" s="1" t="s">
        <v>331</v>
      </c>
      <c r="E597">
        <v>2018</v>
      </c>
      <c r="F597" s="1" t="s">
        <v>213</v>
      </c>
      <c r="G597" s="1" t="s">
        <v>202</v>
      </c>
      <c r="H597" s="1" t="s">
        <v>333</v>
      </c>
      <c r="I597" s="3" t="s">
        <v>1</v>
      </c>
      <c r="J597" s="1" t="s">
        <v>1</v>
      </c>
      <c r="K597" s="1" t="s">
        <v>220</v>
      </c>
      <c r="L597" s="1" t="s">
        <v>225</v>
      </c>
      <c r="M597" s="1" t="s">
        <v>208</v>
      </c>
      <c r="N597">
        <v>0</v>
      </c>
      <c r="O597" s="10">
        <v>1000000000</v>
      </c>
      <c r="P597">
        <v>1000</v>
      </c>
      <c r="Q597" s="1" t="s">
        <v>209</v>
      </c>
      <c r="R597" s="4">
        <v>0.11</v>
      </c>
      <c r="S597" s="3">
        <v>1</v>
      </c>
      <c r="U597" t="s">
        <v>204</v>
      </c>
    </row>
    <row r="598" spans="1:21" x14ac:dyDescent="0.3">
      <c r="A598" s="1" t="s">
        <v>136</v>
      </c>
      <c r="B598" s="1" t="s">
        <v>177</v>
      </c>
      <c r="C598" s="1" t="s">
        <v>180</v>
      </c>
      <c r="D598" s="1" t="s">
        <v>177</v>
      </c>
      <c r="E598">
        <v>2020</v>
      </c>
      <c r="F598" s="1" t="s">
        <v>212</v>
      </c>
      <c r="G598" s="1" t="s">
        <v>338</v>
      </c>
      <c r="H598" s="1" t="s">
        <v>206</v>
      </c>
      <c r="I598" s="3" t="s">
        <v>1</v>
      </c>
      <c r="J598" s="1" t="s">
        <v>1</v>
      </c>
      <c r="K598" s="1" t="s">
        <v>1</v>
      </c>
      <c r="L598" s="1" t="s">
        <v>1</v>
      </c>
      <c r="M598" s="1" t="s">
        <v>204</v>
      </c>
      <c r="N598" s="1" t="s">
        <v>1</v>
      </c>
      <c r="O598" s="1" t="s">
        <v>1</v>
      </c>
      <c r="P598" s="1" t="s">
        <v>1</v>
      </c>
      <c r="Q598" s="1" t="s">
        <v>1</v>
      </c>
      <c r="R598" s="4">
        <v>11</v>
      </c>
      <c r="S598" s="3">
        <v>1</v>
      </c>
      <c r="U598" t="s">
        <v>204</v>
      </c>
    </row>
    <row r="599" spans="1:21" x14ac:dyDescent="0.3">
      <c r="A599" s="1" t="s">
        <v>136</v>
      </c>
      <c r="B599" s="1" t="s">
        <v>177</v>
      </c>
      <c r="C599" s="1" t="s">
        <v>180</v>
      </c>
      <c r="D599" s="1" t="s">
        <v>177</v>
      </c>
      <c r="E599">
        <v>2020</v>
      </c>
      <c r="F599" s="1" t="s">
        <v>212</v>
      </c>
      <c r="G599" s="1" t="s">
        <v>338</v>
      </c>
      <c r="H599" s="1" t="s">
        <v>219</v>
      </c>
      <c r="I599" s="3" t="s">
        <v>1</v>
      </c>
      <c r="J599" s="1" t="s">
        <v>1</v>
      </c>
      <c r="K599" s="1" t="s">
        <v>1</v>
      </c>
      <c r="L599" s="1" t="s">
        <v>1</v>
      </c>
      <c r="M599" s="1" t="s">
        <v>208</v>
      </c>
      <c r="N599">
        <v>0</v>
      </c>
      <c r="O599" s="10">
        <v>2000</v>
      </c>
      <c r="P599">
        <v>1000</v>
      </c>
      <c r="Q599" s="1" t="s">
        <v>209</v>
      </c>
      <c r="R599" s="4">
        <v>0</v>
      </c>
      <c r="S599" s="3">
        <v>1</v>
      </c>
      <c r="U599" t="s">
        <v>204</v>
      </c>
    </row>
    <row r="600" spans="1:21" x14ac:dyDescent="0.3">
      <c r="A600" s="1" t="s">
        <v>136</v>
      </c>
      <c r="B600" s="1" t="s">
        <v>177</v>
      </c>
      <c r="C600" s="1" t="s">
        <v>180</v>
      </c>
      <c r="D600" s="1" t="s">
        <v>177</v>
      </c>
      <c r="E600">
        <v>2020</v>
      </c>
      <c r="F600" s="1" t="s">
        <v>212</v>
      </c>
      <c r="G600" s="1" t="s">
        <v>338</v>
      </c>
      <c r="H600" s="1" t="s">
        <v>219</v>
      </c>
      <c r="I600" s="3" t="s">
        <v>1</v>
      </c>
      <c r="J600" s="1" t="s">
        <v>1</v>
      </c>
      <c r="K600" s="1" t="s">
        <v>1</v>
      </c>
      <c r="L600" s="1" t="s">
        <v>1</v>
      </c>
      <c r="M600" s="1" t="s">
        <v>208</v>
      </c>
      <c r="N600">
        <v>2001</v>
      </c>
      <c r="O600" s="10">
        <v>10000</v>
      </c>
      <c r="P600">
        <v>1000</v>
      </c>
      <c r="Q600" s="1" t="s">
        <v>209</v>
      </c>
      <c r="R600" s="4">
        <v>1</v>
      </c>
      <c r="S600" s="3">
        <v>1</v>
      </c>
      <c r="U600" t="s">
        <v>204</v>
      </c>
    </row>
    <row r="601" spans="1:21" x14ac:dyDescent="0.3">
      <c r="A601" s="1" t="s">
        <v>136</v>
      </c>
      <c r="B601" s="1" t="s">
        <v>177</v>
      </c>
      <c r="C601" s="1" t="s">
        <v>180</v>
      </c>
      <c r="D601" s="1" t="s">
        <v>177</v>
      </c>
      <c r="E601">
        <v>2020</v>
      </c>
      <c r="F601" s="1" t="s">
        <v>212</v>
      </c>
      <c r="G601" s="1" t="s">
        <v>338</v>
      </c>
      <c r="H601" s="1" t="s">
        <v>219</v>
      </c>
      <c r="I601" s="3" t="s">
        <v>1</v>
      </c>
      <c r="J601" s="1" t="s">
        <v>1</v>
      </c>
      <c r="K601" s="1" t="s">
        <v>1</v>
      </c>
      <c r="L601" s="1" t="s">
        <v>1</v>
      </c>
      <c r="M601" s="1" t="s">
        <v>208</v>
      </c>
      <c r="N601">
        <v>10001</v>
      </c>
      <c r="O601" s="10">
        <v>20000</v>
      </c>
      <c r="P601">
        <v>1000</v>
      </c>
      <c r="Q601" s="1" t="s">
        <v>209</v>
      </c>
      <c r="R601" s="4">
        <v>2.75</v>
      </c>
      <c r="S601" s="3">
        <v>1</v>
      </c>
      <c r="U601" t="s">
        <v>204</v>
      </c>
    </row>
    <row r="602" spans="1:21" x14ac:dyDescent="0.3">
      <c r="A602" s="1" t="s">
        <v>136</v>
      </c>
      <c r="B602" s="1" t="s">
        <v>177</v>
      </c>
      <c r="C602" s="1" t="s">
        <v>180</v>
      </c>
      <c r="D602" s="1" t="s">
        <v>177</v>
      </c>
      <c r="E602">
        <v>2020</v>
      </c>
      <c r="F602" s="1" t="s">
        <v>212</v>
      </c>
      <c r="G602" s="1" t="s">
        <v>338</v>
      </c>
      <c r="H602" s="1" t="s">
        <v>219</v>
      </c>
      <c r="I602" s="3" t="s">
        <v>1</v>
      </c>
      <c r="J602" s="1" t="s">
        <v>1</v>
      </c>
      <c r="K602" s="1" t="s">
        <v>1</v>
      </c>
      <c r="L602" s="1" t="s">
        <v>1</v>
      </c>
      <c r="M602" s="1" t="s">
        <v>208</v>
      </c>
      <c r="N602" s="1">
        <v>20001</v>
      </c>
      <c r="O602" s="10">
        <v>1000000000</v>
      </c>
      <c r="P602">
        <v>1000</v>
      </c>
      <c r="Q602" s="1" t="s">
        <v>209</v>
      </c>
      <c r="R602" s="4">
        <v>2.2799999999999998</v>
      </c>
      <c r="S602" s="3">
        <v>1</v>
      </c>
      <c r="U602" t="s">
        <v>204</v>
      </c>
    </row>
    <row r="603" spans="1:21" x14ac:dyDescent="0.3">
      <c r="A603" s="1" t="s">
        <v>136</v>
      </c>
      <c r="B603" s="1" t="s">
        <v>177</v>
      </c>
      <c r="C603" s="1" t="s">
        <v>180</v>
      </c>
      <c r="D603" s="1" t="s">
        <v>177</v>
      </c>
      <c r="E603">
        <v>2020</v>
      </c>
      <c r="F603" s="1" t="s">
        <v>213</v>
      </c>
      <c r="G603" s="1" t="s">
        <v>338</v>
      </c>
      <c r="H603" s="1" t="s">
        <v>206</v>
      </c>
      <c r="I603" s="3" t="s">
        <v>1</v>
      </c>
      <c r="J603" s="1" t="s">
        <v>1</v>
      </c>
      <c r="K603" s="1" t="s">
        <v>1</v>
      </c>
      <c r="L603" s="1" t="s">
        <v>1</v>
      </c>
      <c r="M603" s="1" t="s">
        <v>204</v>
      </c>
      <c r="N603" s="1" t="s">
        <v>1</v>
      </c>
      <c r="O603" s="1" t="s">
        <v>1</v>
      </c>
      <c r="P603" s="1" t="s">
        <v>1</v>
      </c>
      <c r="Q603" s="1" t="s">
        <v>1</v>
      </c>
      <c r="R603" s="4">
        <v>11</v>
      </c>
      <c r="S603" s="3">
        <v>1</v>
      </c>
      <c r="U603" t="s">
        <v>204</v>
      </c>
    </row>
    <row r="604" spans="1:21" x14ac:dyDescent="0.3">
      <c r="A604" s="1" t="s">
        <v>136</v>
      </c>
      <c r="B604" s="1" t="s">
        <v>177</v>
      </c>
      <c r="C604" s="1" t="s">
        <v>180</v>
      </c>
      <c r="D604" s="1" t="s">
        <v>177</v>
      </c>
      <c r="E604">
        <v>2020</v>
      </c>
      <c r="F604" s="1" t="s">
        <v>213</v>
      </c>
      <c r="G604" s="1" t="s">
        <v>338</v>
      </c>
      <c r="H604" s="1" t="s">
        <v>219</v>
      </c>
      <c r="I604" s="3" t="s">
        <v>1</v>
      </c>
      <c r="J604" s="1" t="s">
        <v>1</v>
      </c>
      <c r="K604" s="1" t="s">
        <v>1</v>
      </c>
      <c r="L604" s="1" t="s">
        <v>1</v>
      </c>
      <c r="M604" s="1" t="s">
        <v>208</v>
      </c>
      <c r="N604">
        <v>0</v>
      </c>
      <c r="O604" s="10">
        <v>2000</v>
      </c>
      <c r="P604">
        <v>1000</v>
      </c>
      <c r="Q604" s="1" t="s">
        <v>209</v>
      </c>
      <c r="R604" s="4">
        <v>0</v>
      </c>
      <c r="S604" s="3">
        <v>1</v>
      </c>
      <c r="U604" t="s">
        <v>204</v>
      </c>
    </row>
    <row r="605" spans="1:21" x14ac:dyDescent="0.3">
      <c r="A605" s="1" t="s">
        <v>136</v>
      </c>
      <c r="B605" s="1" t="s">
        <v>177</v>
      </c>
      <c r="C605" s="1" t="s">
        <v>180</v>
      </c>
      <c r="D605" s="1" t="s">
        <v>177</v>
      </c>
      <c r="E605">
        <v>2020</v>
      </c>
      <c r="F605" s="1" t="s">
        <v>213</v>
      </c>
      <c r="G605" s="1" t="s">
        <v>338</v>
      </c>
      <c r="H605" s="1" t="s">
        <v>219</v>
      </c>
      <c r="I605" s="3" t="s">
        <v>1</v>
      </c>
      <c r="J605" s="1" t="s">
        <v>1</v>
      </c>
      <c r="K605" s="1" t="s">
        <v>1</v>
      </c>
      <c r="L605" s="1" t="s">
        <v>1</v>
      </c>
      <c r="M605" s="1" t="s">
        <v>208</v>
      </c>
      <c r="N605">
        <v>2001</v>
      </c>
      <c r="O605" s="10">
        <v>10000</v>
      </c>
      <c r="P605">
        <v>1000</v>
      </c>
      <c r="Q605" s="1" t="s">
        <v>209</v>
      </c>
      <c r="R605" s="4">
        <v>1</v>
      </c>
      <c r="S605" s="3">
        <v>1</v>
      </c>
      <c r="U605" t="s">
        <v>204</v>
      </c>
    </row>
    <row r="606" spans="1:21" x14ac:dyDescent="0.3">
      <c r="A606" s="1" t="s">
        <v>136</v>
      </c>
      <c r="B606" s="1" t="s">
        <v>177</v>
      </c>
      <c r="C606" s="1" t="s">
        <v>180</v>
      </c>
      <c r="D606" s="1" t="s">
        <v>177</v>
      </c>
      <c r="E606">
        <v>2020</v>
      </c>
      <c r="F606" s="1" t="s">
        <v>213</v>
      </c>
      <c r="G606" s="1" t="s">
        <v>338</v>
      </c>
      <c r="H606" s="1" t="s">
        <v>219</v>
      </c>
      <c r="I606" s="3" t="s">
        <v>1</v>
      </c>
      <c r="J606" s="1" t="s">
        <v>1</v>
      </c>
      <c r="K606" s="1" t="s">
        <v>1</v>
      </c>
      <c r="L606" s="1" t="s">
        <v>1</v>
      </c>
      <c r="M606" s="1" t="s">
        <v>208</v>
      </c>
      <c r="N606" s="1">
        <v>10001</v>
      </c>
      <c r="O606" s="10">
        <v>1000000000</v>
      </c>
      <c r="P606">
        <v>1000</v>
      </c>
      <c r="Q606" s="1" t="s">
        <v>209</v>
      </c>
      <c r="R606" s="4">
        <v>1.9</v>
      </c>
      <c r="S606" s="3">
        <v>1</v>
      </c>
      <c r="U606" t="s">
        <v>204</v>
      </c>
    </row>
    <row r="607" spans="1:21" x14ac:dyDescent="0.3">
      <c r="A607" s="1" t="s">
        <v>136</v>
      </c>
      <c r="B607" s="1" t="s">
        <v>177</v>
      </c>
      <c r="C607" s="1" t="s">
        <v>180</v>
      </c>
      <c r="D607" s="1" t="s">
        <v>180</v>
      </c>
      <c r="E607">
        <v>2020</v>
      </c>
      <c r="F607" s="1" t="s">
        <v>217</v>
      </c>
      <c r="G607" s="1" t="s">
        <v>202</v>
      </c>
      <c r="H607" s="1" t="s">
        <v>231</v>
      </c>
      <c r="I607" s="3" t="s">
        <v>1</v>
      </c>
      <c r="J607" s="1" t="s">
        <v>1</v>
      </c>
      <c r="K607" s="1" t="s">
        <v>512</v>
      </c>
      <c r="L607" s="1" t="s">
        <v>513</v>
      </c>
      <c r="M607" s="1" t="s">
        <v>208</v>
      </c>
      <c r="N607">
        <v>0</v>
      </c>
      <c r="O607">
        <v>1000000000</v>
      </c>
      <c r="P607">
        <v>12</v>
      </c>
      <c r="Q607" s="1" t="s">
        <v>540</v>
      </c>
      <c r="R607" s="4">
        <v>3.2000000000000001E-2</v>
      </c>
      <c r="S607" s="3">
        <v>1</v>
      </c>
      <c r="T607" s="9" t="s">
        <v>541</v>
      </c>
      <c r="U607" t="s">
        <v>204</v>
      </c>
    </row>
    <row r="608" spans="1:21" x14ac:dyDescent="0.3">
      <c r="A608" s="1" t="s">
        <v>136</v>
      </c>
      <c r="B608" s="1" t="s">
        <v>177</v>
      </c>
      <c r="C608" s="1" t="s">
        <v>180</v>
      </c>
      <c r="D608" s="1" t="s">
        <v>180</v>
      </c>
      <c r="E608">
        <v>2020</v>
      </c>
      <c r="F608" s="1" t="s">
        <v>217</v>
      </c>
      <c r="G608" s="1" t="s">
        <v>202</v>
      </c>
      <c r="H608" s="1" t="s">
        <v>231</v>
      </c>
      <c r="I608" s="3" t="s">
        <v>1</v>
      </c>
      <c r="J608" s="1" t="s">
        <v>1</v>
      </c>
      <c r="K608" s="1" t="s">
        <v>512</v>
      </c>
      <c r="L608" s="1" t="s">
        <v>514</v>
      </c>
      <c r="M608" s="1" t="s">
        <v>208</v>
      </c>
      <c r="N608">
        <v>0</v>
      </c>
      <c r="O608">
        <v>1000000000</v>
      </c>
      <c r="P608">
        <v>12</v>
      </c>
      <c r="Q608" s="1" t="s">
        <v>540</v>
      </c>
      <c r="R608" s="4">
        <v>2.5999999999999999E-2</v>
      </c>
      <c r="S608" s="3">
        <v>1</v>
      </c>
      <c r="T608" s="9" t="s">
        <v>541</v>
      </c>
      <c r="U608" t="s">
        <v>204</v>
      </c>
    </row>
    <row r="609" spans="1:21" x14ac:dyDescent="0.3">
      <c r="A609" s="1" t="s">
        <v>70</v>
      </c>
      <c r="B609" s="1" t="s">
        <v>339</v>
      </c>
      <c r="C609" s="1" t="s">
        <v>339</v>
      </c>
      <c r="D609" s="1" t="s">
        <v>339</v>
      </c>
      <c r="E609">
        <v>2017</v>
      </c>
      <c r="F609" s="1" t="s">
        <v>212</v>
      </c>
      <c r="G609" s="1" t="s">
        <v>202</v>
      </c>
      <c r="H609" s="1" t="s">
        <v>206</v>
      </c>
      <c r="I609" s="3">
        <v>0.625</v>
      </c>
      <c r="J609" s="1" t="s">
        <v>203</v>
      </c>
      <c r="K609" s="1" t="s">
        <v>220</v>
      </c>
      <c r="L609" s="1" t="s">
        <v>221</v>
      </c>
      <c r="M609" s="1" t="s">
        <v>204</v>
      </c>
      <c r="N609" s="1" t="s">
        <v>1</v>
      </c>
      <c r="O609" s="1" t="s">
        <v>1</v>
      </c>
      <c r="P609" s="1" t="s">
        <v>1</v>
      </c>
      <c r="Q609" s="1" t="s">
        <v>1</v>
      </c>
      <c r="R609" s="4">
        <v>9.6999999999999993</v>
      </c>
      <c r="S609" s="3">
        <v>1</v>
      </c>
      <c r="T609" s="1" t="s">
        <v>544</v>
      </c>
      <c r="U609" t="s">
        <v>204</v>
      </c>
    </row>
    <row r="610" spans="1:21" x14ac:dyDescent="0.3">
      <c r="A610" s="1" t="s">
        <v>70</v>
      </c>
      <c r="B610" s="1" t="s">
        <v>339</v>
      </c>
      <c r="C610" s="1" t="s">
        <v>339</v>
      </c>
      <c r="D610" s="1" t="s">
        <v>339</v>
      </c>
      <c r="E610">
        <v>2017</v>
      </c>
      <c r="F610" s="1" t="s">
        <v>212</v>
      </c>
      <c r="G610" s="1" t="s">
        <v>202</v>
      </c>
      <c r="H610" s="1" t="s">
        <v>219</v>
      </c>
      <c r="I610" s="3" t="s">
        <v>1</v>
      </c>
      <c r="J610" s="1" t="s">
        <v>1</v>
      </c>
      <c r="K610" s="1" t="s">
        <v>220</v>
      </c>
      <c r="L610" s="1" t="s">
        <v>221</v>
      </c>
      <c r="M610" s="1" t="s">
        <v>208</v>
      </c>
      <c r="N610">
        <v>0</v>
      </c>
      <c r="O610" s="10">
        <v>30000</v>
      </c>
      <c r="P610">
        <v>1000</v>
      </c>
      <c r="Q610" s="1" t="s">
        <v>209</v>
      </c>
      <c r="R610" s="4">
        <v>2.76</v>
      </c>
      <c r="S610" s="3">
        <v>1</v>
      </c>
      <c r="U610" t="s">
        <v>204</v>
      </c>
    </row>
    <row r="611" spans="1:21" x14ac:dyDescent="0.3">
      <c r="A611" s="1" t="s">
        <v>70</v>
      </c>
      <c r="B611" s="1" t="s">
        <v>339</v>
      </c>
      <c r="C611" s="1" t="s">
        <v>339</v>
      </c>
      <c r="D611" s="1" t="s">
        <v>339</v>
      </c>
      <c r="E611">
        <v>2017</v>
      </c>
      <c r="F611" s="1" t="s">
        <v>212</v>
      </c>
      <c r="G611" s="1" t="s">
        <v>202</v>
      </c>
      <c r="H611" s="1" t="s">
        <v>219</v>
      </c>
      <c r="I611" s="3" t="s">
        <v>1</v>
      </c>
      <c r="J611" s="1" t="s">
        <v>1</v>
      </c>
      <c r="K611" s="1" t="s">
        <v>220</v>
      </c>
      <c r="L611" s="1" t="s">
        <v>221</v>
      </c>
      <c r="M611" s="1" t="s">
        <v>208</v>
      </c>
      <c r="N611">
        <v>30001</v>
      </c>
      <c r="O611" s="10">
        <v>50000</v>
      </c>
      <c r="P611">
        <v>1000</v>
      </c>
      <c r="Q611" s="1" t="s">
        <v>209</v>
      </c>
      <c r="R611" s="4">
        <v>3</v>
      </c>
      <c r="S611" s="3">
        <v>1</v>
      </c>
      <c r="U611" t="s">
        <v>204</v>
      </c>
    </row>
    <row r="612" spans="1:21" x14ac:dyDescent="0.3">
      <c r="A612" s="1" t="s">
        <v>70</v>
      </c>
      <c r="B612" s="1" t="s">
        <v>339</v>
      </c>
      <c r="C612" s="1" t="s">
        <v>339</v>
      </c>
      <c r="D612" s="1" t="s">
        <v>339</v>
      </c>
      <c r="E612">
        <v>2017</v>
      </c>
      <c r="F612" s="1" t="s">
        <v>212</v>
      </c>
      <c r="G612" s="1" t="s">
        <v>202</v>
      </c>
      <c r="H612" s="1" t="s">
        <v>219</v>
      </c>
      <c r="I612" s="3" t="s">
        <v>1</v>
      </c>
      <c r="J612" s="1" t="s">
        <v>1</v>
      </c>
      <c r="K612" s="1" t="s">
        <v>220</v>
      </c>
      <c r="L612" s="1" t="s">
        <v>221</v>
      </c>
      <c r="M612" s="1" t="s">
        <v>208</v>
      </c>
      <c r="N612" s="1">
        <v>50001</v>
      </c>
      <c r="O612" s="10">
        <v>1000000000</v>
      </c>
      <c r="P612">
        <v>1000</v>
      </c>
      <c r="Q612" s="1" t="s">
        <v>209</v>
      </c>
      <c r="R612" s="4">
        <v>3.5</v>
      </c>
      <c r="S612" s="3">
        <v>1</v>
      </c>
      <c r="U612" t="s">
        <v>204</v>
      </c>
    </row>
    <row r="613" spans="1:21" x14ac:dyDescent="0.3">
      <c r="A613" s="1" t="s">
        <v>70</v>
      </c>
      <c r="B613" s="1" t="s">
        <v>339</v>
      </c>
      <c r="C613" s="1" t="s">
        <v>339</v>
      </c>
      <c r="D613" s="1" t="s">
        <v>339</v>
      </c>
      <c r="E613">
        <v>2017</v>
      </c>
      <c r="F613" s="1" t="s">
        <v>213</v>
      </c>
      <c r="G613" s="1" t="s">
        <v>202</v>
      </c>
      <c r="H613" s="1" t="s">
        <v>206</v>
      </c>
      <c r="I613" s="3" t="s">
        <v>1</v>
      </c>
      <c r="J613" s="1" t="s">
        <v>1</v>
      </c>
      <c r="K613" s="1" t="s">
        <v>220</v>
      </c>
      <c r="L613" s="1" t="s">
        <v>221</v>
      </c>
      <c r="M613" s="1" t="s">
        <v>204</v>
      </c>
      <c r="N613" s="1" t="s">
        <v>1</v>
      </c>
      <c r="O613" s="1" t="s">
        <v>1</v>
      </c>
      <c r="P613" s="1" t="s">
        <v>1</v>
      </c>
      <c r="Q613" s="1" t="s">
        <v>1</v>
      </c>
      <c r="R613" s="4">
        <v>7.88</v>
      </c>
      <c r="S613" s="3">
        <v>1</v>
      </c>
      <c r="T613" s="9"/>
      <c r="U613" t="s">
        <v>204</v>
      </c>
    </row>
    <row r="614" spans="1:21" x14ac:dyDescent="0.3">
      <c r="A614" s="1" t="s">
        <v>70</v>
      </c>
      <c r="B614" s="1" t="s">
        <v>339</v>
      </c>
      <c r="C614" s="1" t="s">
        <v>339</v>
      </c>
      <c r="D614" s="1" t="s">
        <v>339</v>
      </c>
      <c r="E614">
        <v>2017</v>
      </c>
      <c r="F614" s="1" t="s">
        <v>213</v>
      </c>
      <c r="G614" s="1" t="s">
        <v>202</v>
      </c>
      <c r="H614" s="1" t="s">
        <v>231</v>
      </c>
      <c r="I614" s="3" t="s">
        <v>1</v>
      </c>
      <c r="J614" s="1" t="s">
        <v>1</v>
      </c>
      <c r="K614" s="1" t="s">
        <v>220</v>
      </c>
      <c r="L614" s="1" t="s">
        <v>221</v>
      </c>
      <c r="M614" s="1" t="s">
        <v>208</v>
      </c>
      <c r="N614" s="1">
        <v>0</v>
      </c>
      <c r="O614" s="10">
        <v>1000000000</v>
      </c>
      <c r="P614">
        <v>1000</v>
      </c>
      <c r="Q614" s="1" t="s">
        <v>209</v>
      </c>
      <c r="R614" s="4">
        <v>4.03</v>
      </c>
      <c r="S614" s="3">
        <v>1</v>
      </c>
      <c r="T614" s="9" t="s">
        <v>543</v>
      </c>
      <c r="U614" t="s">
        <v>204</v>
      </c>
    </row>
    <row r="615" spans="1:21" x14ac:dyDescent="0.3">
      <c r="A615" s="1" t="s">
        <v>70</v>
      </c>
      <c r="B615" s="1" t="s">
        <v>339</v>
      </c>
      <c r="C615" s="1" t="s">
        <v>339</v>
      </c>
      <c r="D615" s="1" t="s">
        <v>339</v>
      </c>
      <c r="E615">
        <v>2017</v>
      </c>
      <c r="F615" s="1" t="s">
        <v>212</v>
      </c>
      <c r="G615" s="1" t="s">
        <v>202</v>
      </c>
      <c r="H615" s="1" t="s">
        <v>206</v>
      </c>
      <c r="I615" s="3">
        <v>0.625</v>
      </c>
      <c r="J615" s="1" t="s">
        <v>203</v>
      </c>
      <c r="K615" s="1" t="s">
        <v>220</v>
      </c>
      <c r="L615" s="1" t="s">
        <v>225</v>
      </c>
      <c r="M615" s="1" t="s">
        <v>204</v>
      </c>
      <c r="N615" s="1" t="s">
        <v>1</v>
      </c>
      <c r="O615" s="1" t="s">
        <v>1</v>
      </c>
      <c r="P615" s="1" t="s">
        <v>1</v>
      </c>
      <c r="Q615" s="1" t="s">
        <v>1</v>
      </c>
      <c r="R615" s="4">
        <f>9.7*1.5</f>
        <v>14.549999999999999</v>
      </c>
      <c r="S615" s="3">
        <v>1</v>
      </c>
      <c r="T615" s="9"/>
      <c r="U615" t="s">
        <v>204</v>
      </c>
    </row>
    <row r="616" spans="1:21" x14ac:dyDescent="0.3">
      <c r="A616" s="1" t="s">
        <v>70</v>
      </c>
      <c r="B616" s="1" t="s">
        <v>339</v>
      </c>
      <c r="C616" s="1" t="s">
        <v>339</v>
      </c>
      <c r="D616" s="1" t="s">
        <v>339</v>
      </c>
      <c r="E616">
        <v>2017</v>
      </c>
      <c r="F616" s="1" t="s">
        <v>212</v>
      </c>
      <c r="G616" s="1" t="s">
        <v>202</v>
      </c>
      <c r="H616" s="1" t="s">
        <v>219</v>
      </c>
      <c r="I616" s="3" t="s">
        <v>1</v>
      </c>
      <c r="J616" s="1" t="s">
        <v>1</v>
      </c>
      <c r="K616" s="1" t="s">
        <v>220</v>
      </c>
      <c r="L616" s="1" t="s">
        <v>225</v>
      </c>
      <c r="M616" s="1" t="s">
        <v>208</v>
      </c>
      <c r="N616">
        <v>0</v>
      </c>
      <c r="O616" s="10">
        <v>30000</v>
      </c>
      <c r="P616">
        <v>1000</v>
      </c>
      <c r="Q616" s="1" t="s">
        <v>209</v>
      </c>
      <c r="R616" s="4">
        <f>1.5*2.76</f>
        <v>4.1399999999999997</v>
      </c>
      <c r="S616" s="3">
        <v>1</v>
      </c>
      <c r="T616" s="9"/>
      <c r="U616" t="s">
        <v>204</v>
      </c>
    </row>
    <row r="617" spans="1:21" x14ac:dyDescent="0.3">
      <c r="A617" s="1" t="s">
        <v>70</v>
      </c>
      <c r="B617" s="1" t="s">
        <v>339</v>
      </c>
      <c r="C617" s="1" t="s">
        <v>339</v>
      </c>
      <c r="D617" s="1" t="s">
        <v>339</v>
      </c>
      <c r="E617">
        <v>2017</v>
      </c>
      <c r="F617" s="1" t="s">
        <v>212</v>
      </c>
      <c r="G617" s="1" t="s">
        <v>202</v>
      </c>
      <c r="H617" s="1" t="s">
        <v>219</v>
      </c>
      <c r="I617" s="3" t="s">
        <v>1</v>
      </c>
      <c r="J617" s="1" t="s">
        <v>1</v>
      </c>
      <c r="K617" s="1" t="s">
        <v>220</v>
      </c>
      <c r="L617" s="1" t="s">
        <v>225</v>
      </c>
      <c r="M617" s="1" t="s">
        <v>208</v>
      </c>
      <c r="N617">
        <v>30001</v>
      </c>
      <c r="O617" s="10">
        <v>50000</v>
      </c>
      <c r="P617">
        <v>1000</v>
      </c>
      <c r="Q617" s="1" t="s">
        <v>209</v>
      </c>
      <c r="R617" s="4">
        <f>1.5*3</f>
        <v>4.5</v>
      </c>
      <c r="S617" s="3">
        <v>1</v>
      </c>
      <c r="T617" s="9"/>
      <c r="U617" t="s">
        <v>204</v>
      </c>
    </row>
    <row r="618" spans="1:21" x14ac:dyDescent="0.3">
      <c r="A618" s="1" t="s">
        <v>70</v>
      </c>
      <c r="B618" s="1" t="s">
        <v>339</v>
      </c>
      <c r="C618" s="1" t="s">
        <v>339</v>
      </c>
      <c r="D618" s="1" t="s">
        <v>339</v>
      </c>
      <c r="E618">
        <v>2017</v>
      </c>
      <c r="F618" s="1" t="s">
        <v>212</v>
      </c>
      <c r="G618" s="1" t="s">
        <v>202</v>
      </c>
      <c r="H618" s="1" t="s">
        <v>219</v>
      </c>
      <c r="I618" s="3" t="s">
        <v>1</v>
      </c>
      <c r="J618" s="1" t="s">
        <v>1</v>
      </c>
      <c r="K618" s="1" t="s">
        <v>220</v>
      </c>
      <c r="L618" s="1" t="s">
        <v>225</v>
      </c>
      <c r="M618" s="1" t="s">
        <v>208</v>
      </c>
      <c r="N618" s="1">
        <v>50001</v>
      </c>
      <c r="O618" s="10">
        <v>1000000000</v>
      </c>
      <c r="P618">
        <v>1000</v>
      </c>
      <c r="Q618" s="1" t="s">
        <v>209</v>
      </c>
      <c r="R618" s="4">
        <f>1.5*3.5</f>
        <v>5.25</v>
      </c>
      <c r="S618" s="3">
        <v>1</v>
      </c>
      <c r="T618" s="9"/>
      <c r="U618" t="s">
        <v>204</v>
      </c>
    </row>
    <row r="619" spans="1:21" x14ac:dyDescent="0.3">
      <c r="A619" s="1" t="s">
        <v>70</v>
      </c>
      <c r="B619" s="1" t="s">
        <v>339</v>
      </c>
      <c r="C619" s="1" t="s">
        <v>339</v>
      </c>
      <c r="D619" s="1" t="s">
        <v>339</v>
      </c>
      <c r="E619">
        <v>2017</v>
      </c>
      <c r="F619" s="1" t="s">
        <v>213</v>
      </c>
      <c r="G619" s="1" t="s">
        <v>202</v>
      </c>
      <c r="H619" s="1" t="s">
        <v>206</v>
      </c>
      <c r="I619" s="3" t="s">
        <v>1</v>
      </c>
      <c r="J619" s="1" t="s">
        <v>1</v>
      </c>
      <c r="K619" s="1" t="s">
        <v>220</v>
      </c>
      <c r="L619" s="1" t="s">
        <v>225</v>
      </c>
      <c r="M619" s="1" t="s">
        <v>204</v>
      </c>
      <c r="N619" s="1" t="s">
        <v>1</v>
      </c>
      <c r="O619" s="1" t="s">
        <v>1</v>
      </c>
      <c r="P619" s="1" t="s">
        <v>1</v>
      </c>
      <c r="Q619" s="1" t="s">
        <v>1</v>
      </c>
      <c r="R619" s="4">
        <f>1.5*7.88</f>
        <v>11.82</v>
      </c>
      <c r="S619" s="3">
        <v>1</v>
      </c>
      <c r="T619" s="9"/>
      <c r="U619" t="s">
        <v>204</v>
      </c>
    </row>
    <row r="620" spans="1:21" x14ac:dyDescent="0.3">
      <c r="A620" s="1" t="s">
        <v>70</v>
      </c>
      <c r="B620" s="1" t="s">
        <v>339</v>
      </c>
      <c r="C620" s="1" t="s">
        <v>339</v>
      </c>
      <c r="D620" s="1" t="s">
        <v>339</v>
      </c>
      <c r="E620">
        <v>2017</v>
      </c>
      <c r="F620" s="1" t="s">
        <v>213</v>
      </c>
      <c r="G620" s="1" t="s">
        <v>202</v>
      </c>
      <c r="H620" s="1" t="s">
        <v>231</v>
      </c>
      <c r="I620" s="3" t="s">
        <v>1</v>
      </c>
      <c r="J620" s="1" t="s">
        <v>1</v>
      </c>
      <c r="K620" s="1" t="s">
        <v>220</v>
      </c>
      <c r="L620" s="1" t="s">
        <v>225</v>
      </c>
      <c r="M620" s="1" t="s">
        <v>208</v>
      </c>
      <c r="N620" s="1">
        <v>0</v>
      </c>
      <c r="O620" s="10">
        <v>1000000000</v>
      </c>
      <c r="P620">
        <v>1000</v>
      </c>
      <c r="Q620" s="1" t="s">
        <v>209</v>
      </c>
      <c r="R620" s="4">
        <f>1.5*4.03</f>
        <v>6.0449999999999999</v>
      </c>
      <c r="S620" s="3">
        <v>1</v>
      </c>
      <c r="T620" s="9"/>
      <c r="U620" t="s">
        <v>204</v>
      </c>
    </row>
    <row r="621" spans="1:21" x14ac:dyDescent="0.3">
      <c r="A621" s="1" t="s">
        <v>70</v>
      </c>
      <c r="B621" s="1" t="s">
        <v>339</v>
      </c>
      <c r="C621" s="1" t="s">
        <v>339</v>
      </c>
      <c r="D621" s="1" t="s">
        <v>339</v>
      </c>
      <c r="E621">
        <v>2017</v>
      </c>
      <c r="F621" s="1" t="s">
        <v>217</v>
      </c>
      <c r="G621" s="1" t="s">
        <v>202</v>
      </c>
      <c r="H621" s="1" t="s">
        <v>206</v>
      </c>
      <c r="I621" s="3" t="s">
        <v>1</v>
      </c>
      <c r="J621" s="1" t="s">
        <v>1</v>
      </c>
      <c r="K621" s="1" t="s">
        <v>220</v>
      </c>
      <c r="L621" s="1" t="s">
        <v>221</v>
      </c>
      <c r="M621" s="1" t="s">
        <v>204</v>
      </c>
      <c r="N621" s="1" t="s">
        <v>1</v>
      </c>
      <c r="O621" s="1" t="s">
        <v>1</v>
      </c>
      <c r="P621" s="1" t="s">
        <v>1</v>
      </c>
      <c r="Q621" s="1" t="s">
        <v>1</v>
      </c>
      <c r="R621" s="4">
        <v>14</v>
      </c>
      <c r="S621" s="3">
        <v>1</v>
      </c>
      <c r="T621" s="1" t="s">
        <v>545</v>
      </c>
      <c r="U621" t="s">
        <v>204</v>
      </c>
    </row>
    <row r="622" spans="1:21" x14ac:dyDescent="0.3">
      <c r="A622" s="1" t="s">
        <v>71</v>
      </c>
      <c r="B622" s="1" t="s">
        <v>343</v>
      </c>
      <c r="C622" s="1" t="s">
        <v>180</v>
      </c>
      <c r="D622" s="1" t="s">
        <v>343</v>
      </c>
      <c r="E622">
        <v>2020</v>
      </c>
      <c r="F622" s="1" t="s">
        <v>212</v>
      </c>
      <c r="G622" s="1" t="s">
        <v>202</v>
      </c>
      <c r="H622" s="1" t="s">
        <v>206</v>
      </c>
      <c r="I622" s="3" t="s">
        <v>1</v>
      </c>
      <c r="J622" s="1" t="s">
        <v>1</v>
      </c>
      <c r="K622" s="1" t="s">
        <v>1</v>
      </c>
      <c r="L622" s="1" t="s">
        <v>1</v>
      </c>
      <c r="M622" s="1" t="s">
        <v>204</v>
      </c>
      <c r="N622" s="1" t="s">
        <v>1</v>
      </c>
      <c r="O622" s="1" t="s">
        <v>1</v>
      </c>
      <c r="P622" s="1" t="s">
        <v>1</v>
      </c>
      <c r="Q622" s="1" t="s">
        <v>1</v>
      </c>
      <c r="R622" s="4">
        <v>9.89</v>
      </c>
      <c r="S622" s="3">
        <v>1</v>
      </c>
      <c r="U622" t="s">
        <v>204</v>
      </c>
    </row>
    <row r="623" spans="1:21" x14ac:dyDescent="0.3">
      <c r="A623" s="1" t="s">
        <v>71</v>
      </c>
      <c r="B623" s="1" t="s">
        <v>343</v>
      </c>
      <c r="C623" s="1" t="s">
        <v>180</v>
      </c>
      <c r="D623" s="1" t="s">
        <v>343</v>
      </c>
      <c r="E623">
        <v>2020</v>
      </c>
      <c r="F623" s="1" t="s">
        <v>212</v>
      </c>
      <c r="G623" s="1" t="s">
        <v>202</v>
      </c>
      <c r="H623" s="1" t="s">
        <v>219</v>
      </c>
      <c r="I623" s="3" t="s">
        <v>1</v>
      </c>
      <c r="J623" s="1" t="s">
        <v>1</v>
      </c>
      <c r="K623" s="1" t="s">
        <v>1</v>
      </c>
      <c r="L623" s="1" t="s">
        <v>1</v>
      </c>
      <c r="M623" s="1" t="s">
        <v>208</v>
      </c>
      <c r="N623">
        <v>0</v>
      </c>
      <c r="O623" s="10">
        <v>10000</v>
      </c>
      <c r="P623">
        <v>1000</v>
      </c>
      <c r="Q623" s="1" t="s">
        <v>209</v>
      </c>
      <c r="R623" s="4">
        <v>0</v>
      </c>
      <c r="S623" s="3">
        <v>1</v>
      </c>
      <c r="U623" t="s">
        <v>204</v>
      </c>
    </row>
    <row r="624" spans="1:21" x14ac:dyDescent="0.3">
      <c r="A624" s="1" t="s">
        <v>71</v>
      </c>
      <c r="B624" s="1" t="s">
        <v>343</v>
      </c>
      <c r="C624" s="1" t="s">
        <v>180</v>
      </c>
      <c r="D624" s="1" t="s">
        <v>343</v>
      </c>
      <c r="E624">
        <v>2020</v>
      </c>
      <c r="F624" s="1" t="s">
        <v>212</v>
      </c>
      <c r="G624" s="1" t="s">
        <v>202</v>
      </c>
      <c r="H624" s="1" t="s">
        <v>219</v>
      </c>
      <c r="I624" s="3" t="s">
        <v>1</v>
      </c>
      <c r="J624" s="1" t="s">
        <v>1</v>
      </c>
      <c r="K624" s="1" t="s">
        <v>1</v>
      </c>
      <c r="L624" s="1" t="s">
        <v>1</v>
      </c>
      <c r="M624" s="1" t="s">
        <v>208</v>
      </c>
      <c r="N624">
        <v>10001</v>
      </c>
      <c r="O624" s="10">
        <v>20000</v>
      </c>
      <c r="P624">
        <v>1000</v>
      </c>
      <c r="Q624" s="1" t="s">
        <v>209</v>
      </c>
      <c r="R624" s="4">
        <v>0.9</v>
      </c>
      <c r="S624" s="3">
        <v>1</v>
      </c>
      <c r="U624" t="s">
        <v>204</v>
      </c>
    </row>
    <row r="625" spans="1:21" x14ac:dyDescent="0.3">
      <c r="A625" s="1" t="s">
        <v>71</v>
      </c>
      <c r="B625" s="1" t="s">
        <v>343</v>
      </c>
      <c r="C625" s="1" t="s">
        <v>180</v>
      </c>
      <c r="D625" s="1" t="s">
        <v>343</v>
      </c>
      <c r="E625">
        <v>2020</v>
      </c>
      <c r="F625" s="1" t="s">
        <v>212</v>
      </c>
      <c r="G625" s="1" t="s">
        <v>202</v>
      </c>
      <c r="H625" s="1" t="s">
        <v>219</v>
      </c>
      <c r="I625" s="3" t="s">
        <v>1</v>
      </c>
      <c r="J625" s="1" t="s">
        <v>1</v>
      </c>
      <c r="K625" s="1" t="s">
        <v>1</v>
      </c>
      <c r="L625" s="1" t="s">
        <v>1</v>
      </c>
      <c r="M625" s="1" t="s">
        <v>208</v>
      </c>
      <c r="N625">
        <v>20001</v>
      </c>
      <c r="O625" s="10">
        <v>30000</v>
      </c>
      <c r="P625">
        <v>1000</v>
      </c>
      <c r="Q625" s="1" t="s">
        <v>209</v>
      </c>
      <c r="R625" s="4">
        <v>1.1000000000000001</v>
      </c>
      <c r="S625" s="3">
        <v>1</v>
      </c>
      <c r="U625" t="s">
        <v>204</v>
      </c>
    </row>
    <row r="626" spans="1:21" x14ac:dyDescent="0.3">
      <c r="A626" s="1" t="s">
        <v>71</v>
      </c>
      <c r="B626" s="1" t="s">
        <v>343</v>
      </c>
      <c r="C626" s="1" t="s">
        <v>180</v>
      </c>
      <c r="D626" s="1" t="s">
        <v>343</v>
      </c>
      <c r="E626">
        <v>2020</v>
      </c>
      <c r="F626" s="1" t="s">
        <v>212</v>
      </c>
      <c r="G626" s="1" t="s">
        <v>202</v>
      </c>
      <c r="H626" s="1" t="s">
        <v>219</v>
      </c>
      <c r="I626" s="3" t="s">
        <v>1</v>
      </c>
      <c r="J626" s="1" t="s">
        <v>1</v>
      </c>
      <c r="K626" s="1" t="s">
        <v>1</v>
      </c>
      <c r="L626" s="1" t="s">
        <v>1</v>
      </c>
      <c r="M626" s="1" t="s">
        <v>208</v>
      </c>
      <c r="N626" s="1">
        <v>31000</v>
      </c>
      <c r="O626" s="10">
        <v>1000000000</v>
      </c>
      <c r="P626">
        <v>1000</v>
      </c>
      <c r="Q626" s="1" t="s">
        <v>209</v>
      </c>
      <c r="R626" s="4">
        <v>1.5</v>
      </c>
      <c r="S626" s="3">
        <v>1</v>
      </c>
      <c r="U626" t="s">
        <v>204</v>
      </c>
    </row>
    <row r="627" spans="1:21" x14ac:dyDescent="0.3">
      <c r="A627" s="1" t="s">
        <v>71</v>
      </c>
      <c r="B627" s="1" t="s">
        <v>343</v>
      </c>
      <c r="C627" s="1" t="s">
        <v>180</v>
      </c>
      <c r="D627" s="1" t="s">
        <v>343</v>
      </c>
      <c r="E627">
        <v>2020</v>
      </c>
      <c r="F627" s="1" t="s">
        <v>213</v>
      </c>
      <c r="G627" s="1" t="s">
        <v>202</v>
      </c>
      <c r="H627" s="1" t="s">
        <v>206</v>
      </c>
      <c r="I627" s="3" t="s">
        <v>1</v>
      </c>
      <c r="J627" s="1" t="s">
        <v>1</v>
      </c>
      <c r="K627" s="1" t="s">
        <v>1</v>
      </c>
      <c r="L627" s="1" t="s">
        <v>1</v>
      </c>
      <c r="M627" s="1" t="s">
        <v>204</v>
      </c>
      <c r="N627" s="1" t="s">
        <v>1</v>
      </c>
      <c r="O627" s="10" t="s">
        <v>1</v>
      </c>
      <c r="P627" s="1" t="s">
        <v>1</v>
      </c>
      <c r="Q627" s="1" t="s">
        <v>1</v>
      </c>
      <c r="R627" s="4">
        <v>25.03</v>
      </c>
      <c r="S627" s="3">
        <v>1</v>
      </c>
      <c r="U627" t="s">
        <v>204</v>
      </c>
    </row>
    <row r="628" spans="1:21" x14ac:dyDescent="0.3">
      <c r="A628" s="1" t="s">
        <v>71</v>
      </c>
      <c r="B628" s="1" t="s">
        <v>343</v>
      </c>
      <c r="C628" s="1" t="s">
        <v>180</v>
      </c>
      <c r="D628" s="1" t="s">
        <v>180</v>
      </c>
      <c r="E628">
        <v>2020</v>
      </c>
      <c r="F628" s="1" t="s">
        <v>217</v>
      </c>
      <c r="G628" s="1" t="s">
        <v>202</v>
      </c>
      <c r="H628" s="1" t="s">
        <v>231</v>
      </c>
      <c r="I628" s="3" t="s">
        <v>1</v>
      </c>
      <c r="J628" s="1" t="s">
        <v>1</v>
      </c>
      <c r="K628" s="1" t="s">
        <v>512</v>
      </c>
      <c r="L628" s="1" t="s">
        <v>513</v>
      </c>
      <c r="M628" s="1" t="s">
        <v>208</v>
      </c>
      <c r="N628">
        <v>0</v>
      </c>
      <c r="O628">
        <v>1000000000</v>
      </c>
      <c r="P628">
        <v>12</v>
      </c>
      <c r="Q628" s="1" t="s">
        <v>540</v>
      </c>
      <c r="R628" s="4">
        <v>3.2000000000000001E-2</v>
      </c>
      <c r="S628" s="3">
        <v>1</v>
      </c>
      <c r="T628" s="9" t="s">
        <v>541</v>
      </c>
      <c r="U628" t="s">
        <v>204</v>
      </c>
    </row>
    <row r="629" spans="1:21" x14ac:dyDescent="0.3">
      <c r="A629" s="1" t="s">
        <v>71</v>
      </c>
      <c r="B629" s="1" t="s">
        <v>343</v>
      </c>
      <c r="C629" s="1" t="s">
        <v>180</v>
      </c>
      <c r="D629" s="1" t="s">
        <v>180</v>
      </c>
      <c r="E629">
        <v>2020</v>
      </c>
      <c r="F629" s="1" t="s">
        <v>217</v>
      </c>
      <c r="G629" s="1" t="s">
        <v>202</v>
      </c>
      <c r="H629" s="1" t="s">
        <v>231</v>
      </c>
      <c r="I629" s="3" t="s">
        <v>1</v>
      </c>
      <c r="J629" s="1" t="s">
        <v>1</v>
      </c>
      <c r="K629" s="1" t="s">
        <v>512</v>
      </c>
      <c r="L629" s="1" t="s">
        <v>514</v>
      </c>
      <c r="M629" s="1" t="s">
        <v>208</v>
      </c>
      <c r="N629">
        <v>0</v>
      </c>
      <c r="O629">
        <v>1000000000</v>
      </c>
      <c r="P629">
        <v>12</v>
      </c>
      <c r="Q629" s="1" t="s">
        <v>540</v>
      </c>
      <c r="R629" s="4">
        <v>2.5999999999999999E-2</v>
      </c>
      <c r="S629" s="3">
        <v>1</v>
      </c>
      <c r="T629" s="9" t="s">
        <v>541</v>
      </c>
      <c r="U629" t="s">
        <v>204</v>
      </c>
    </row>
    <row r="630" spans="1:21" x14ac:dyDescent="0.3">
      <c r="A630" s="1" t="s">
        <v>92</v>
      </c>
      <c r="B630" s="1" t="s">
        <v>344</v>
      </c>
      <c r="C630" s="1" t="s">
        <v>344</v>
      </c>
      <c r="D630" s="1" t="s">
        <v>344</v>
      </c>
      <c r="E630">
        <v>2020</v>
      </c>
      <c r="F630" s="1" t="s">
        <v>212</v>
      </c>
      <c r="G630" s="1" t="s">
        <v>202</v>
      </c>
      <c r="H630" s="1" t="s">
        <v>206</v>
      </c>
      <c r="I630" s="3">
        <v>0.625</v>
      </c>
      <c r="J630" s="1" t="s">
        <v>203</v>
      </c>
      <c r="K630" s="1" t="s">
        <v>1</v>
      </c>
      <c r="L630" s="1" t="s">
        <v>1</v>
      </c>
      <c r="M630" s="1" t="s">
        <v>204</v>
      </c>
      <c r="N630" s="1" t="s">
        <v>1</v>
      </c>
      <c r="O630" s="1" t="s">
        <v>1</v>
      </c>
      <c r="P630" s="1" t="s">
        <v>1</v>
      </c>
      <c r="Q630" s="1" t="s">
        <v>1</v>
      </c>
      <c r="R630" s="4">
        <v>8.3800000000000008</v>
      </c>
      <c r="S630" s="3">
        <v>1</v>
      </c>
      <c r="U630" t="s">
        <v>204</v>
      </c>
    </row>
    <row r="631" spans="1:21" x14ac:dyDescent="0.3">
      <c r="A631" s="1" t="s">
        <v>92</v>
      </c>
      <c r="B631" s="1" t="s">
        <v>344</v>
      </c>
      <c r="C631" s="1" t="s">
        <v>344</v>
      </c>
      <c r="D631" s="1" t="s">
        <v>344</v>
      </c>
      <c r="E631">
        <v>2020</v>
      </c>
      <c r="F631" s="1" t="s">
        <v>212</v>
      </c>
      <c r="G631" s="1" t="s">
        <v>202</v>
      </c>
      <c r="H631" s="1" t="s">
        <v>219</v>
      </c>
      <c r="I631" s="3" t="s">
        <v>1</v>
      </c>
      <c r="J631" s="1" t="s">
        <v>1</v>
      </c>
      <c r="K631" s="1" t="s">
        <v>1</v>
      </c>
      <c r="L631" s="1" t="s">
        <v>1</v>
      </c>
      <c r="M631" s="1" t="s">
        <v>208</v>
      </c>
      <c r="N631">
        <v>0</v>
      </c>
      <c r="O631" s="10">
        <v>3000</v>
      </c>
      <c r="P631">
        <v>1000</v>
      </c>
      <c r="Q631" s="1" t="s">
        <v>209</v>
      </c>
      <c r="R631" s="4">
        <v>0.95</v>
      </c>
      <c r="S631" s="3">
        <v>1</v>
      </c>
      <c r="U631" t="s">
        <v>204</v>
      </c>
    </row>
    <row r="632" spans="1:21" x14ac:dyDescent="0.3">
      <c r="A632" s="1" t="s">
        <v>92</v>
      </c>
      <c r="B632" s="1" t="s">
        <v>344</v>
      </c>
      <c r="C632" s="1" t="s">
        <v>344</v>
      </c>
      <c r="D632" s="1" t="s">
        <v>344</v>
      </c>
      <c r="E632">
        <v>2020</v>
      </c>
      <c r="F632" s="1" t="s">
        <v>212</v>
      </c>
      <c r="G632" s="1" t="s">
        <v>202</v>
      </c>
      <c r="H632" s="1" t="s">
        <v>219</v>
      </c>
      <c r="I632" s="3" t="s">
        <v>1</v>
      </c>
      <c r="J632" s="1" t="s">
        <v>1</v>
      </c>
      <c r="K632" s="1" t="s">
        <v>1</v>
      </c>
      <c r="L632" s="1" t="s">
        <v>1</v>
      </c>
      <c r="M632" s="1" t="s">
        <v>208</v>
      </c>
      <c r="N632">
        <v>3001</v>
      </c>
      <c r="O632" s="10">
        <v>10000</v>
      </c>
      <c r="P632">
        <v>1000</v>
      </c>
      <c r="Q632" s="1" t="s">
        <v>209</v>
      </c>
      <c r="R632" s="4">
        <v>1.1000000000000001</v>
      </c>
      <c r="S632" s="3">
        <v>1</v>
      </c>
      <c r="U632" t="s">
        <v>204</v>
      </c>
    </row>
    <row r="633" spans="1:21" x14ac:dyDescent="0.3">
      <c r="A633" s="1" t="s">
        <v>92</v>
      </c>
      <c r="B633" s="1" t="s">
        <v>344</v>
      </c>
      <c r="C633" s="1" t="s">
        <v>344</v>
      </c>
      <c r="D633" s="1" t="s">
        <v>344</v>
      </c>
      <c r="E633">
        <v>2020</v>
      </c>
      <c r="F633" s="1" t="s">
        <v>212</v>
      </c>
      <c r="G633" s="1" t="s">
        <v>202</v>
      </c>
      <c r="H633" s="1" t="s">
        <v>219</v>
      </c>
      <c r="I633" s="3" t="s">
        <v>1</v>
      </c>
      <c r="J633" s="1" t="s">
        <v>1</v>
      </c>
      <c r="K633" s="1" t="s">
        <v>1</v>
      </c>
      <c r="L633" s="1" t="s">
        <v>1</v>
      </c>
      <c r="M633" s="1" t="s">
        <v>208</v>
      </c>
      <c r="N633">
        <v>10001</v>
      </c>
      <c r="O633" s="10">
        <v>20000</v>
      </c>
      <c r="P633">
        <v>1000</v>
      </c>
      <c r="Q633" s="1" t="s">
        <v>209</v>
      </c>
      <c r="R633" s="4">
        <v>1.5</v>
      </c>
      <c r="S633" s="3">
        <v>1</v>
      </c>
      <c r="U633" t="s">
        <v>204</v>
      </c>
    </row>
    <row r="634" spans="1:21" x14ac:dyDescent="0.3">
      <c r="A634" s="1" t="s">
        <v>92</v>
      </c>
      <c r="B634" s="1" t="s">
        <v>344</v>
      </c>
      <c r="C634" s="1" t="s">
        <v>344</v>
      </c>
      <c r="D634" s="1" t="s">
        <v>344</v>
      </c>
      <c r="E634">
        <v>2020</v>
      </c>
      <c r="F634" s="1" t="s">
        <v>212</v>
      </c>
      <c r="G634" s="1" t="s">
        <v>202</v>
      </c>
      <c r="H634" s="1" t="s">
        <v>219</v>
      </c>
      <c r="I634" s="3" t="s">
        <v>1</v>
      </c>
      <c r="J634" s="1" t="s">
        <v>1</v>
      </c>
      <c r="K634" s="1" t="s">
        <v>1</v>
      </c>
      <c r="L634" s="1" t="s">
        <v>1</v>
      </c>
      <c r="M634" s="1" t="s">
        <v>208</v>
      </c>
      <c r="N634">
        <v>20001</v>
      </c>
      <c r="O634" s="10">
        <v>1000000000</v>
      </c>
      <c r="P634">
        <v>1000</v>
      </c>
      <c r="Q634" s="1" t="s">
        <v>209</v>
      </c>
      <c r="R634" s="4">
        <v>1.72</v>
      </c>
      <c r="S634" s="3">
        <v>1</v>
      </c>
      <c r="U634" t="s">
        <v>204</v>
      </c>
    </row>
    <row r="635" spans="1:21" x14ac:dyDescent="0.3">
      <c r="A635" s="1" t="s">
        <v>92</v>
      </c>
      <c r="B635" s="1" t="s">
        <v>344</v>
      </c>
      <c r="C635" s="1" t="s">
        <v>344</v>
      </c>
      <c r="D635" s="1" t="s">
        <v>344</v>
      </c>
      <c r="E635">
        <v>2020</v>
      </c>
      <c r="F635" s="1" t="s">
        <v>213</v>
      </c>
      <c r="G635" s="1" t="s">
        <v>202</v>
      </c>
      <c r="H635" s="1" t="s">
        <v>206</v>
      </c>
      <c r="I635" s="3">
        <v>0.625</v>
      </c>
      <c r="J635" s="1" t="s">
        <v>203</v>
      </c>
      <c r="K635" s="1" t="s">
        <v>1</v>
      </c>
      <c r="L635" s="1" t="s">
        <v>1</v>
      </c>
      <c r="M635" s="1" t="s">
        <v>204</v>
      </c>
      <c r="N635" s="1" t="s">
        <v>1</v>
      </c>
      <c r="O635" s="1" t="s">
        <v>1</v>
      </c>
      <c r="P635" s="1" t="s">
        <v>1</v>
      </c>
      <c r="Q635" s="1" t="s">
        <v>1</v>
      </c>
      <c r="R635" s="4">
        <v>13.02</v>
      </c>
      <c r="S635" s="3">
        <v>1</v>
      </c>
      <c r="U635" t="s">
        <v>204</v>
      </c>
    </row>
    <row r="636" spans="1:21" x14ac:dyDescent="0.3">
      <c r="A636" s="1" t="s">
        <v>92</v>
      </c>
      <c r="B636" s="1" t="s">
        <v>344</v>
      </c>
      <c r="C636" s="1" t="s">
        <v>344</v>
      </c>
      <c r="D636" s="1" t="s">
        <v>344</v>
      </c>
      <c r="E636">
        <v>2020</v>
      </c>
      <c r="F636" s="1" t="s">
        <v>213</v>
      </c>
      <c r="G636" s="1" t="s">
        <v>202</v>
      </c>
      <c r="H636" s="1" t="s">
        <v>231</v>
      </c>
      <c r="I636" s="3" t="s">
        <v>1</v>
      </c>
      <c r="J636" s="1" t="s">
        <v>1</v>
      </c>
      <c r="K636" s="1" t="s">
        <v>1</v>
      </c>
      <c r="L636" s="1" t="s">
        <v>1</v>
      </c>
      <c r="M636" s="1" t="s">
        <v>208</v>
      </c>
      <c r="N636">
        <v>0</v>
      </c>
      <c r="O636" s="10">
        <v>1000000000</v>
      </c>
      <c r="P636">
        <v>1000</v>
      </c>
      <c r="Q636" s="1" t="s">
        <v>209</v>
      </c>
      <c r="R636" s="4">
        <v>3.05</v>
      </c>
      <c r="S636" s="3">
        <v>1</v>
      </c>
      <c r="U636" t="s">
        <v>204</v>
      </c>
    </row>
    <row r="637" spans="1:21" x14ac:dyDescent="0.3">
      <c r="A637" s="1" t="s">
        <v>113</v>
      </c>
      <c r="B637" s="1" t="s">
        <v>348</v>
      </c>
      <c r="C637" s="1" t="s">
        <v>180</v>
      </c>
      <c r="D637" s="1" t="s">
        <v>348</v>
      </c>
      <c r="E637">
        <v>2020</v>
      </c>
      <c r="F637" s="1" t="s">
        <v>212</v>
      </c>
      <c r="G637" s="1" t="s">
        <v>202</v>
      </c>
      <c r="H637" s="1" t="s">
        <v>206</v>
      </c>
      <c r="I637" s="3" t="s">
        <v>1</v>
      </c>
      <c r="J637" s="1" t="s">
        <v>1</v>
      </c>
      <c r="K637" s="1" t="s">
        <v>1</v>
      </c>
      <c r="L637" s="1" t="s">
        <v>1</v>
      </c>
      <c r="M637" s="1" t="s">
        <v>204</v>
      </c>
      <c r="N637" s="1" t="s">
        <v>1</v>
      </c>
      <c r="O637" s="1" t="s">
        <v>1</v>
      </c>
      <c r="P637" s="1" t="s">
        <v>1</v>
      </c>
      <c r="Q637" s="1" t="s">
        <v>1</v>
      </c>
      <c r="R637" s="4">
        <v>24.75</v>
      </c>
      <c r="S637" s="3">
        <v>1</v>
      </c>
      <c r="U637" t="s">
        <v>204</v>
      </c>
    </row>
    <row r="638" spans="1:21" x14ac:dyDescent="0.3">
      <c r="A638" s="1" t="s">
        <v>113</v>
      </c>
      <c r="B638" s="1" t="s">
        <v>348</v>
      </c>
      <c r="C638" s="1" t="s">
        <v>180</v>
      </c>
      <c r="D638" s="1" t="s">
        <v>348</v>
      </c>
      <c r="E638">
        <v>2020</v>
      </c>
      <c r="F638" s="1" t="s">
        <v>212</v>
      </c>
      <c r="G638" s="1" t="s">
        <v>202</v>
      </c>
      <c r="H638" s="1" t="s">
        <v>219</v>
      </c>
      <c r="I638" s="3" t="s">
        <v>1</v>
      </c>
      <c r="J638" s="1" t="s">
        <v>1</v>
      </c>
      <c r="K638" s="1" t="s">
        <v>1</v>
      </c>
      <c r="L638" s="1" t="s">
        <v>1</v>
      </c>
      <c r="M638" s="1" t="s">
        <v>208</v>
      </c>
      <c r="N638">
        <v>0</v>
      </c>
      <c r="O638" s="10">
        <v>3000</v>
      </c>
      <c r="P638">
        <v>1000</v>
      </c>
      <c r="Q638" s="1" t="s">
        <v>209</v>
      </c>
      <c r="R638" s="4">
        <v>0</v>
      </c>
      <c r="S638" s="3">
        <v>1</v>
      </c>
      <c r="U638" t="s">
        <v>204</v>
      </c>
    </row>
    <row r="639" spans="1:21" x14ac:dyDescent="0.3">
      <c r="A639" s="1" t="s">
        <v>113</v>
      </c>
      <c r="B639" s="1" t="s">
        <v>348</v>
      </c>
      <c r="C639" s="1" t="s">
        <v>180</v>
      </c>
      <c r="D639" s="1" t="s">
        <v>348</v>
      </c>
      <c r="E639">
        <v>2020</v>
      </c>
      <c r="F639" s="1" t="s">
        <v>212</v>
      </c>
      <c r="G639" s="1" t="s">
        <v>202</v>
      </c>
      <c r="H639" s="1" t="s">
        <v>219</v>
      </c>
      <c r="I639" s="3" t="s">
        <v>1</v>
      </c>
      <c r="J639" s="1" t="s">
        <v>1</v>
      </c>
      <c r="K639" s="1" t="s">
        <v>1</v>
      </c>
      <c r="L639" s="1" t="s">
        <v>1</v>
      </c>
      <c r="M639" s="1" t="s">
        <v>208</v>
      </c>
      <c r="N639">
        <v>3001</v>
      </c>
      <c r="O639" s="10">
        <v>8000</v>
      </c>
      <c r="P639">
        <v>1000</v>
      </c>
      <c r="Q639" s="1" t="s">
        <v>209</v>
      </c>
      <c r="R639" s="4">
        <v>2.75</v>
      </c>
      <c r="S639" s="3">
        <v>1</v>
      </c>
      <c r="U639" t="s">
        <v>204</v>
      </c>
    </row>
    <row r="640" spans="1:21" x14ac:dyDescent="0.3">
      <c r="A640" s="1" t="s">
        <v>113</v>
      </c>
      <c r="B640" s="1" t="s">
        <v>348</v>
      </c>
      <c r="C640" s="1" t="s">
        <v>180</v>
      </c>
      <c r="D640" s="1" t="s">
        <v>348</v>
      </c>
      <c r="E640">
        <v>2020</v>
      </c>
      <c r="F640" s="1" t="s">
        <v>212</v>
      </c>
      <c r="G640" s="1" t="s">
        <v>202</v>
      </c>
      <c r="H640" s="1" t="s">
        <v>219</v>
      </c>
      <c r="I640" s="3" t="s">
        <v>1</v>
      </c>
      <c r="J640" s="1" t="s">
        <v>1</v>
      </c>
      <c r="K640" s="1" t="s">
        <v>1</v>
      </c>
      <c r="L640" s="1" t="s">
        <v>1</v>
      </c>
      <c r="M640" s="1" t="s">
        <v>208</v>
      </c>
      <c r="N640">
        <v>8001</v>
      </c>
      <c r="O640" s="10">
        <v>15000</v>
      </c>
      <c r="P640">
        <v>1000</v>
      </c>
      <c r="Q640" s="1" t="s">
        <v>209</v>
      </c>
      <c r="R640" s="4">
        <v>3</v>
      </c>
      <c r="S640" s="3">
        <v>1</v>
      </c>
      <c r="U640" t="s">
        <v>204</v>
      </c>
    </row>
    <row r="641" spans="1:21" x14ac:dyDescent="0.3">
      <c r="A641" s="1" t="s">
        <v>113</v>
      </c>
      <c r="B641" s="1" t="s">
        <v>348</v>
      </c>
      <c r="C641" s="1" t="s">
        <v>180</v>
      </c>
      <c r="D641" s="1" t="s">
        <v>348</v>
      </c>
      <c r="E641">
        <v>2020</v>
      </c>
      <c r="F641" s="1" t="s">
        <v>212</v>
      </c>
      <c r="G641" s="1" t="s">
        <v>202</v>
      </c>
      <c r="H641" s="1" t="s">
        <v>219</v>
      </c>
      <c r="I641" s="3" t="s">
        <v>1</v>
      </c>
      <c r="J641" s="1" t="s">
        <v>1</v>
      </c>
      <c r="K641" s="1" t="s">
        <v>1</v>
      </c>
      <c r="L641" s="1" t="s">
        <v>1</v>
      </c>
      <c r="M641" s="1" t="s">
        <v>208</v>
      </c>
      <c r="N641">
        <v>15001</v>
      </c>
      <c r="O641" s="10">
        <v>1000000000</v>
      </c>
      <c r="P641">
        <v>1000</v>
      </c>
      <c r="Q641" s="1" t="s">
        <v>209</v>
      </c>
      <c r="R641" s="4">
        <v>3.5</v>
      </c>
      <c r="S641" s="3">
        <v>1</v>
      </c>
      <c r="U641" t="s">
        <v>204</v>
      </c>
    </row>
    <row r="642" spans="1:21" x14ac:dyDescent="0.3">
      <c r="A642" s="1" t="s">
        <v>113</v>
      </c>
      <c r="B642" s="1" t="s">
        <v>348</v>
      </c>
      <c r="C642" s="1" t="s">
        <v>180</v>
      </c>
      <c r="D642" s="1" t="s">
        <v>348</v>
      </c>
      <c r="E642">
        <v>2020</v>
      </c>
      <c r="F642" s="1" t="s">
        <v>213</v>
      </c>
      <c r="G642" s="1" t="s">
        <v>202</v>
      </c>
      <c r="H642" s="1" t="s">
        <v>206</v>
      </c>
      <c r="I642" s="3" t="s">
        <v>1</v>
      </c>
      <c r="J642" s="1" t="s">
        <v>1</v>
      </c>
      <c r="K642" s="1" t="s">
        <v>1</v>
      </c>
      <c r="L642" s="1" t="s">
        <v>1</v>
      </c>
      <c r="M642" s="1" t="s">
        <v>204</v>
      </c>
      <c r="N642" s="1" t="s">
        <v>1</v>
      </c>
      <c r="O642" s="1" t="s">
        <v>1</v>
      </c>
      <c r="P642" s="1" t="s">
        <v>1</v>
      </c>
      <c r="Q642" s="1" t="s">
        <v>1</v>
      </c>
      <c r="R642" s="4">
        <v>24.75</v>
      </c>
      <c r="S642" s="3">
        <v>1</v>
      </c>
      <c r="U642" t="s">
        <v>204</v>
      </c>
    </row>
    <row r="643" spans="1:21" x14ac:dyDescent="0.3">
      <c r="A643" s="1" t="s">
        <v>113</v>
      </c>
      <c r="B643" s="1" t="s">
        <v>348</v>
      </c>
      <c r="C643" s="1" t="s">
        <v>180</v>
      </c>
      <c r="D643" s="1" t="s">
        <v>180</v>
      </c>
      <c r="E643">
        <v>2020</v>
      </c>
      <c r="F643" s="1" t="s">
        <v>217</v>
      </c>
      <c r="G643" s="1" t="s">
        <v>202</v>
      </c>
      <c r="H643" s="1" t="s">
        <v>231</v>
      </c>
      <c r="I643" s="3" t="s">
        <v>1</v>
      </c>
      <c r="J643" s="1" t="s">
        <v>1</v>
      </c>
      <c r="K643" s="1" t="s">
        <v>512</v>
      </c>
      <c r="L643" s="1" t="s">
        <v>513</v>
      </c>
      <c r="M643" s="1" t="s">
        <v>208</v>
      </c>
      <c r="N643">
        <v>0</v>
      </c>
      <c r="O643">
        <v>1000000000</v>
      </c>
      <c r="P643">
        <v>12</v>
      </c>
      <c r="Q643" s="1" t="s">
        <v>540</v>
      </c>
      <c r="R643" s="4">
        <v>3.2000000000000001E-2</v>
      </c>
      <c r="S643" s="3">
        <v>1</v>
      </c>
      <c r="T643" s="9" t="s">
        <v>541</v>
      </c>
      <c r="U643" t="s">
        <v>204</v>
      </c>
    </row>
    <row r="644" spans="1:21" x14ac:dyDescent="0.3">
      <c r="A644" s="1" t="s">
        <v>113</v>
      </c>
      <c r="B644" s="1" t="s">
        <v>348</v>
      </c>
      <c r="C644" s="1" t="s">
        <v>180</v>
      </c>
      <c r="D644" s="1" t="s">
        <v>180</v>
      </c>
      <c r="E644">
        <v>2020</v>
      </c>
      <c r="F644" s="1" t="s">
        <v>217</v>
      </c>
      <c r="G644" s="1" t="s">
        <v>202</v>
      </c>
      <c r="H644" s="1" t="s">
        <v>231</v>
      </c>
      <c r="I644" s="3" t="s">
        <v>1</v>
      </c>
      <c r="J644" s="1" t="s">
        <v>1</v>
      </c>
      <c r="K644" s="1" t="s">
        <v>512</v>
      </c>
      <c r="L644" s="1" t="s">
        <v>514</v>
      </c>
      <c r="M644" s="1" t="s">
        <v>208</v>
      </c>
      <c r="N644">
        <v>0</v>
      </c>
      <c r="O644">
        <v>1000000000</v>
      </c>
      <c r="P644">
        <v>12</v>
      </c>
      <c r="Q644" s="1" t="s">
        <v>540</v>
      </c>
      <c r="R644" s="4">
        <v>2.5999999999999999E-2</v>
      </c>
      <c r="S644" s="3">
        <v>1</v>
      </c>
      <c r="T644" s="9" t="s">
        <v>541</v>
      </c>
      <c r="U644" t="s">
        <v>204</v>
      </c>
    </row>
    <row r="645" spans="1:21" x14ac:dyDescent="0.3">
      <c r="A645" s="1" t="s">
        <v>43</v>
      </c>
      <c r="B645" s="1" t="s">
        <v>351</v>
      </c>
      <c r="C645" s="1" t="s">
        <v>351</v>
      </c>
      <c r="D645" s="1" t="s">
        <v>351</v>
      </c>
      <c r="E645">
        <v>2020</v>
      </c>
      <c r="F645" s="1" t="s">
        <v>212</v>
      </c>
      <c r="G645" s="1" t="s">
        <v>202</v>
      </c>
      <c r="H645" s="1" t="s">
        <v>206</v>
      </c>
      <c r="I645" s="3">
        <v>0.625</v>
      </c>
      <c r="J645" s="1" t="s">
        <v>203</v>
      </c>
      <c r="K645" s="1" t="s">
        <v>220</v>
      </c>
      <c r="L645" s="1" t="s">
        <v>221</v>
      </c>
      <c r="M645" s="1" t="s">
        <v>204</v>
      </c>
      <c r="N645" s="1" t="s">
        <v>1</v>
      </c>
      <c r="O645" s="1" t="s">
        <v>1</v>
      </c>
      <c r="P645" s="1" t="s">
        <v>1</v>
      </c>
      <c r="Q645" s="1" t="s">
        <v>1</v>
      </c>
      <c r="R645" s="4">
        <v>10.5</v>
      </c>
      <c r="S645" s="3">
        <v>1</v>
      </c>
      <c r="U645" t="s">
        <v>204</v>
      </c>
    </row>
    <row r="646" spans="1:21" x14ac:dyDescent="0.3">
      <c r="A646" s="1" t="s">
        <v>43</v>
      </c>
      <c r="B646" s="1" t="s">
        <v>351</v>
      </c>
      <c r="C646" s="1" t="s">
        <v>351</v>
      </c>
      <c r="D646" s="1" t="s">
        <v>351</v>
      </c>
      <c r="E646">
        <v>2020</v>
      </c>
      <c r="F646" s="1" t="s">
        <v>212</v>
      </c>
      <c r="G646" s="1" t="s">
        <v>202</v>
      </c>
      <c r="H646" s="1" t="s">
        <v>231</v>
      </c>
      <c r="I646" s="3" t="s">
        <v>1</v>
      </c>
      <c r="J646" s="1" t="s">
        <v>1</v>
      </c>
      <c r="K646" s="1" t="s">
        <v>220</v>
      </c>
      <c r="L646" s="1" t="s">
        <v>221</v>
      </c>
      <c r="M646" s="1" t="s">
        <v>208</v>
      </c>
      <c r="N646">
        <v>0</v>
      </c>
      <c r="O646" s="10">
        <v>2000</v>
      </c>
      <c r="P646">
        <v>1000</v>
      </c>
      <c r="Q646" s="1" t="s">
        <v>209</v>
      </c>
      <c r="R646" s="4">
        <v>0</v>
      </c>
      <c r="S646" s="3">
        <v>1</v>
      </c>
      <c r="U646" t="s">
        <v>204</v>
      </c>
    </row>
    <row r="647" spans="1:21" x14ac:dyDescent="0.3">
      <c r="A647" s="1" t="s">
        <v>43</v>
      </c>
      <c r="B647" s="1" t="s">
        <v>351</v>
      </c>
      <c r="C647" s="1" t="s">
        <v>351</v>
      </c>
      <c r="D647" s="1" t="s">
        <v>351</v>
      </c>
      <c r="E647">
        <v>2020</v>
      </c>
      <c r="F647" s="1" t="s">
        <v>212</v>
      </c>
      <c r="G647" s="1" t="s">
        <v>202</v>
      </c>
      <c r="H647" s="1" t="s">
        <v>231</v>
      </c>
      <c r="I647" s="3" t="s">
        <v>1</v>
      </c>
      <c r="J647" s="1" t="s">
        <v>1</v>
      </c>
      <c r="K647" s="1" t="s">
        <v>220</v>
      </c>
      <c r="L647" s="1" t="s">
        <v>221</v>
      </c>
      <c r="M647" s="1" t="s">
        <v>208</v>
      </c>
      <c r="N647">
        <v>2001</v>
      </c>
      <c r="O647" s="10">
        <v>1000000000</v>
      </c>
      <c r="P647">
        <v>1000</v>
      </c>
      <c r="Q647" s="1" t="s">
        <v>209</v>
      </c>
      <c r="R647" s="4">
        <v>2.65</v>
      </c>
      <c r="S647" s="3">
        <v>1</v>
      </c>
      <c r="U647" t="s">
        <v>204</v>
      </c>
    </row>
    <row r="648" spans="1:21" x14ac:dyDescent="0.3">
      <c r="A648" s="1" t="s">
        <v>43</v>
      </c>
      <c r="B648" s="1" t="s">
        <v>351</v>
      </c>
      <c r="C648" s="1" t="s">
        <v>351</v>
      </c>
      <c r="D648" s="1" t="s">
        <v>351</v>
      </c>
      <c r="E648">
        <v>2020</v>
      </c>
      <c r="F648" s="1" t="s">
        <v>212</v>
      </c>
      <c r="G648" s="1" t="s">
        <v>202</v>
      </c>
      <c r="H648" s="1" t="s">
        <v>206</v>
      </c>
      <c r="I648" s="3">
        <v>0.625</v>
      </c>
      <c r="J648" s="1" t="s">
        <v>203</v>
      </c>
      <c r="K648" s="1" t="s">
        <v>220</v>
      </c>
      <c r="L648" s="1" t="s">
        <v>225</v>
      </c>
      <c r="M648" s="1" t="s">
        <v>204</v>
      </c>
      <c r="N648" s="1" t="s">
        <v>1</v>
      </c>
      <c r="O648" s="1" t="s">
        <v>1</v>
      </c>
      <c r="P648" s="1" t="s">
        <v>1</v>
      </c>
      <c r="Q648" s="1" t="s">
        <v>1</v>
      </c>
      <c r="R648" s="4">
        <v>19.14</v>
      </c>
      <c r="S648" s="3">
        <v>1</v>
      </c>
      <c r="U648" t="s">
        <v>204</v>
      </c>
    </row>
    <row r="649" spans="1:21" x14ac:dyDescent="0.3">
      <c r="A649" s="1" t="s">
        <v>43</v>
      </c>
      <c r="B649" s="1" t="s">
        <v>351</v>
      </c>
      <c r="C649" s="1" t="s">
        <v>351</v>
      </c>
      <c r="D649" s="1" t="s">
        <v>351</v>
      </c>
      <c r="E649">
        <v>2020</v>
      </c>
      <c r="F649" s="1" t="s">
        <v>212</v>
      </c>
      <c r="G649" s="1" t="s">
        <v>202</v>
      </c>
      <c r="H649" s="1" t="s">
        <v>231</v>
      </c>
      <c r="I649" s="3" t="s">
        <v>1</v>
      </c>
      <c r="J649" s="1" t="s">
        <v>1</v>
      </c>
      <c r="K649" s="1" t="s">
        <v>220</v>
      </c>
      <c r="L649" s="1" t="s">
        <v>225</v>
      </c>
      <c r="M649" s="1" t="s">
        <v>208</v>
      </c>
      <c r="N649">
        <v>0</v>
      </c>
      <c r="O649" s="10">
        <v>2000</v>
      </c>
      <c r="P649">
        <v>1000</v>
      </c>
      <c r="Q649" s="1" t="s">
        <v>209</v>
      </c>
      <c r="R649" s="4">
        <v>0</v>
      </c>
      <c r="S649" s="3">
        <v>1</v>
      </c>
      <c r="U649" t="s">
        <v>204</v>
      </c>
    </row>
    <row r="650" spans="1:21" x14ac:dyDescent="0.3">
      <c r="A650" s="1" t="s">
        <v>43</v>
      </c>
      <c r="B650" s="1" t="s">
        <v>351</v>
      </c>
      <c r="C650" s="1" t="s">
        <v>351</v>
      </c>
      <c r="D650" s="1" t="s">
        <v>351</v>
      </c>
      <c r="E650">
        <v>2020</v>
      </c>
      <c r="F650" s="1" t="s">
        <v>212</v>
      </c>
      <c r="G650" s="1" t="s">
        <v>202</v>
      </c>
      <c r="H650" s="1" t="s">
        <v>231</v>
      </c>
      <c r="I650" s="3" t="s">
        <v>1</v>
      </c>
      <c r="J650" s="1" t="s">
        <v>1</v>
      </c>
      <c r="K650" s="1" t="s">
        <v>220</v>
      </c>
      <c r="L650" s="1" t="s">
        <v>225</v>
      </c>
      <c r="M650" s="1" t="s">
        <v>208</v>
      </c>
      <c r="N650">
        <v>2001</v>
      </c>
      <c r="O650" s="10">
        <v>1000000000</v>
      </c>
      <c r="P650">
        <v>1000</v>
      </c>
      <c r="Q650" s="1" t="s">
        <v>209</v>
      </c>
      <c r="R650" s="4">
        <v>4</v>
      </c>
      <c r="S650" s="3">
        <v>1</v>
      </c>
      <c r="U650" t="s">
        <v>204</v>
      </c>
    </row>
    <row r="651" spans="1:21" x14ac:dyDescent="0.3">
      <c r="A651" s="1" t="s">
        <v>43</v>
      </c>
      <c r="B651" s="1" t="s">
        <v>351</v>
      </c>
      <c r="C651" s="1" t="s">
        <v>351</v>
      </c>
      <c r="D651" s="1" t="s">
        <v>351</v>
      </c>
      <c r="E651">
        <v>2020</v>
      </c>
      <c r="F651" s="1" t="s">
        <v>213</v>
      </c>
      <c r="G651" s="1" t="s">
        <v>202</v>
      </c>
      <c r="H651" s="1" t="s">
        <v>206</v>
      </c>
      <c r="I651" s="3">
        <v>0.625</v>
      </c>
      <c r="J651" s="1" t="s">
        <v>203</v>
      </c>
      <c r="K651" s="1" t="s">
        <v>220</v>
      </c>
      <c r="L651" s="1" t="s">
        <v>221</v>
      </c>
      <c r="M651" s="1" t="s">
        <v>204</v>
      </c>
      <c r="N651" s="1" t="s">
        <v>1</v>
      </c>
      <c r="O651" s="1" t="s">
        <v>1</v>
      </c>
      <c r="P651" s="1" t="s">
        <v>1</v>
      </c>
      <c r="Q651" s="1" t="s">
        <v>1</v>
      </c>
      <c r="R651" s="4">
        <v>12.4</v>
      </c>
      <c r="S651" s="3">
        <v>1</v>
      </c>
      <c r="U651" t="s">
        <v>204</v>
      </c>
    </row>
    <row r="652" spans="1:21" x14ac:dyDescent="0.3">
      <c r="A652" s="1" t="s">
        <v>43</v>
      </c>
      <c r="B652" s="1" t="s">
        <v>351</v>
      </c>
      <c r="C652" s="1" t="s">
        <v>351</v>
      </c>
      <c r="D652" s="1" t="s">
        <v>351</v>
      </c>
      <c r="E652">
        <v>2020</v>
      </c>
      <c r="F652" s="1" t="s">
        <v>213</v>
      </c>
      <c r="G652" s="1" t="s">
        <v>202</v>
      </c>
      <c r="H652" s="1" t="s">
        <v>231</v>
      </c>
      <c r="I652" s="3" t="s">
        <v>1</v>
      </c>
      <c r="J652" s="1" t="s">
        <v>1</v>
      </c>
      <c r="K652" s="1" t="s">
        <v>220</v>
      </c>
      <c r="L652" s="1" t="s">
        <v>221</v>
      </c>
      <c r="M652" s="1" t="s">
        <v>208</v>
      </c>
      <c r="N652">
        <v>0</v>
      </c>
      <c r="O652" s="10">
        <v>1000000000</v>
      </c>
      <c r="P652">
        <v>1000</v>
      </c>
      <c r="Q652" s="1" t="s">
        <v>209</v>
      </c>
      <c r="R652" s="4">
        <v>3.95</v>
      </c>
      <c r="S652" s="3">
        <v>1</v>
      </c>
      <c r="U652" t="s">
        <v>204</v>
      </c>
    </row>
    <row r="653" spans="1:21" x14ac:dyDescent="0.3">
      <c r="A653" s="1" t="s">
        <v>43</v>
      </c>
      <c r="B653" s="1" t="s">
        <v>351</v>
      </c>
      <c r="C653" s="1" t="s">
        <v>351</v>
      </c>
      <c r="D653" s="1" t="s">
        <v>351</v>
      </c>
      <c r="E653">
        <v>2020</v>
      </c>
      <c r="F653" s="1" t="s">
        <v>213</v>
      </c>
      <c r="G653" s="1" t="s">
        <v>202</v>
      </c>
      <c r="H653" s="1" t="s">
        <v>206</v>
      </c>
      <c r="I653" s="3">
        <v>0.625</v>
      </c>
      <c r="J653" s="1" t="s">
        <v>203</v>
      </c>
      <c r="K653" s="1" t="s">
        <v>220</v>
      </c>
      <c r="L653" s="1" t="s">
        <v>225</v>
      </c>
      <c r="M653" s="1" t="s">
        <v>204</v>
      </c>
      <c r="N653" s="1" t="s">
        <v>1</v>
      </c>
      <c r="O653" s="1" t="s">
        <v>1</v>
      </c>
      <c r="P653" s="1" t="s">
        <v>1</v>
      </c>
      <c r="Q653" s="1" t="s">
        <v>1</v>
      </c>
      <c r="R653" s="4">
        <v>21.24</v>
      </c>
      <c r="S653" s="3">
        <v>1</v>
      </c>
      <c r="U653" t="s">
        <v>204</v>
      </c>
    </row>
    <row r="654" spans="1:21" x14ac:dyDescent="0.3">
      <c r="A654" s="1" t="s">
        <v>43</v>
      </c>
      <c r="B654" s="1" t="s">
        <v>351</v>
      </c>
      <c r="C654" s="1" t="s">
        <v>351</v>
      </c>
      <c r="D654" s="1" t="s">
        <v>351</v>
      </c>
      <c r="E654">
        <v>2020</v>
      </c>
      <c r="F654" s="1" t="s">
        <v>213</v>
      </c>
      <c r="G654" s="1" t="s">
        <v>202</v>
      </c>
      <c r="H654" s="1" t="s">
        <v>231</v>
      </c>
      <c r="I654" s="3" t="s">
        <v>1</v>
      </c>
      <c r="J654" s="1" t="s">
        <v>1</v>
      </c>
      <c r="K654" s="1" t="s">
        <v>220</v>
      </c>
      <c r="L654" s="1" t="s">
        <v>225</v>
      </c>
      <c r="M654" s="1" t="s">
        <v>208</v>
      </c>
      <c r="N654">
        <v>0</v>
      </c>
      <c r="O654" s="10">
        <v>1000000000</v>
      </c>
      <c r="P654">
        <v>1000</v>
      </c>
      <c r="Q654" s="1" t="s">
        <v>209</v>
      </c>
      <c r="R654" s="4">
        <v>6.38</v>
      </c>
      <c r="S654" s="3">
        <v>1</v>
      </c>
      <c r="U654" t="s">
        <v>204</v>
      </c>
    </row>
    <row r="655" spans="1:21" x14ac:dyDescent="0.3">
      <c r="A655" s="1" t="s">
        <v>37</v>
      </c>
      <c r="B655" s="1" t="s">
        <v>353</v>
      </c>
      <c r="C655" s="1" t="s">
        <v>353</v>
      </c>
      <c r="D655" s="1" t="s">
        <v>353</v>
      </c>
      <c r="E655">
        <v>2020</v>
      </c>
      <c r="F655" s="1" t="s">
        <v>212</v>
      </c>
      <c r="G655" s="1" t="s">
        <v>202</v>
      </c>
      <c r="H655" s="1" t="s">
        <v>206</v>
      </c>
      <c r="I655" s="3">
        <v>0.625</v>
      </c>
      <c r="J655" s="1" t="s">
        <v>203</v>
      </c>
      <c r="K655" s="1" t="s">
        <v>1</v>
      </c>
      <c r="L655" s="1" t="s">
        <v>1</v>
      </c>
      <c r="M655" s="1" t="s">
        <v>204</v>
      </c>
      <c r="N655" s="1" t="s">
        <v>1</v>
      </c>
      <c r="O655" s="1" t="s">
        <v>1</v>
      </c>
      <c r="P655" s="1" t="s">
        <v>1</v>
      </c>
      <c r="Q655" s="1" t="s">
        <v>1</v>
      </c>
      <c r="R655" s="4">
        <v>18.89</v>
      </c>
      <c r="S655" s="3">
        <v>1</v>
      </c>
      <c r="U655" t="s">
        <v>204</v>
      </c>
    </row>
    <row r="656" spans="1:21" x14ac:dyDescent="0.3">
      <c r="A656" s="1" t="s">
        <v>37</v>
      </c>
      <c r="B656" s="1" t="s">
        <v>353</v>
      </c>
      <c r="C656" s="1" t="s">
        <v>353</v>
      </c>
      <c r="D656" s="1" t="s">
        <v>353</v>
      </c>
      <c r="E656">
        <v>2020</v>
      </c>
      <c r="F656" s="1" t="s">
        <v>212</v>
      </c>
      <c r="G656" s="1" t="s">
        <v>202</v>
      </c>
      <c r="H656" s="1" t="s">
        <v>219</v>
      </c>
      <c r="I656" s="3" t="s">
        <v>1</v>
      </c>
      <c r="J656" s="1" t="s">
        <v>1</v>
      </c>
      <c r="K656" s="1" t="s">
        <v>1</v>
      </c>
      <c r="L656" s="1" t="s">
        <v>1</v>
      </c>
      <c r="M656" s="1" t="s">
        <v>208</v>
      </c>
      <c r="N656">
        <v>0</v>
      </c>
      <c r="O656" s="10">
        <v>2999</v>
      </c>
      <c r="P656">
        <v>1000</v>
      </c>
      <c r="Q656" s="1" t="s">
        <v>209</v>
      </c>
      <c r="R656" s="4">
        <v>1.73</v>
      </c>
      <c r="S656" s="3">
        <v>1</v>
      </c>
      <c r="U656" t="s">
        <v>204</v>
      </c>
    </row>
    <row r="657" spans="1:21" x14ac:dyDescent="0.3">
      <c r="A657" s="1" t="s">
        <v>37</v>
      </c>
      <c r="B657" s="1" t="s">
        <v>353</v>
      </c>
      <c r="C657" s="1" t="s">
        <v>353</v>
      </c>
      <c r="D657" s="1" t="s">
        <v>353</v>
      </c>
      <c r="E657">
        <v>2020</v>
      </c>
      <c r="F657" s="1" t="s">
        <v>212</v>
      </c>
      <c r="G657" s="1" t="s">
        <v>202</v>
      </c>
      <c r="H657" s="1" t="s">
        <v>219</v>
      </c>
      <c r="I657" s="3" t="s">
        <v>1</v>
      </c>
      <c r="J657" s="1" t="s">
        <v>1</v>
      </c>
      <c r="K657" s="1" t="s">
        <v>1</v>
      </c>
      <c r="L657" s="1" t="s">
        <v>1</v>
      </c>
      <c r="M657" s="1" t="s">
        <v>208</v>
      </c>
      <c r="N657">
        <v>3000</v>
      </c>
      <c r="O657" s="10">
        <v>5999</v>
      </c>
      <c r="P657">
        <v>1000</v>
      </c>
      <c r="Q657" s="1" t="s">
        <v>209</v>
      </c>
      <c r="R657" s="4">
        <v>1.9</v>
      </c>
      <c r="S657" s="3">
        <v>1</v>
      </c>
      <c r="U657" t="s">
        <v>204</v>
      </c>
    </row>
    <row r="658" spans="1:21" x14ac:dyDescent="0.3">
      <c r="A658" s="1" t="s">
        <v>37</v>
      </c>
      <c r="B658" s="1" t="s">
        <v>353</v>
      </c>
      <c r="C658" s="1" t="s">
        <v>353</v>
      </c>
      <c r="D658" s="1" t="s">
        <v>353</v>
      </c>
      <c r="E658">
        <v>2020</v>
      </c>
      <c r="F658" s="1" t="s">
        <v>212</v>
      </c>
      <c r="G658" s="1" t="s">
        <v>202</v>
      </c>
      <c r="H658" s="1" t="s">
        <v>219</v>
      </c>
      <c r="I658" s="3" t="s">
        <v>1</v>
      </c>
      <c r="J658" s="1" t="s">
        <v>1</v>
      </c>
      <c r="K658" s="1" t="s">
        <v>1</v>
      </c>
      <c r="L658" s="1" t="s">
        <v>1</v>
      </c>
      <c r="M658" s="1" t="s">
        <v>208</v>
      </c>
      <c r="N658">
        <v>6000</v>
      </c>
      <c r="O658" s="10">
        <v>19999</v>
      </c>
      <c r="P658">
        <v>1000</v>
      </c>
      <c r="Q658" s="1" t="s">
        <v>209</v>
      </c>
      <c r="R658" s="4">
        <v>2.25</v>
      </c>
      <c r="S658" s="3">
        <v>1</v>
      </c>
      <c r="U658" t="s">
        <v>204</v>
      </c>
    </row>
    <row r="659" spans="1:21" x14ac:dyDescent="0.3">
      <c r="A659" s="1" t="s">
        <v>37</v>
      </c>
      <c r="B659" s="1" t="s">
        <v>353</v>
      </c>
      <c r="C659" s="1" t="s">
        <v>353</v>
      </c>
      <c r="D659" s="1" t="s">
        <v>353</v>
      </c>
      <c r="E659">
        <v>2020</v>
      </c>
      <c r="F659" s="1" t="s">
        <v>212</v>
      </c>
      <c r="G659" s="1" t="s">
        <v>202</v>
      </c>
      <c r="H659" s="1" t="s">
        <v>219</v>
      </c>
      <c r="I659" s="3" t="s">
        <v>1</v>
      </c>
      <c r="J659" s="1" t="s">
        <v>1</v>
      </c>
      <c r="K659" s="1" t="s">
        <v>1</v>
      </c>
      <c r="L659" s="1" t="s">
        <v>1</v>
      </c>
      <c r="M659" s="1" t="s">
        <v>208</v>
      </c>
      <c r="N659">
        <v>20000</v>
      </c>
      <c r="O659" s="10">
        <v>1000000000</v>
      </c>
      <c r="P659">
        <v>1000</v>
      </c>
      <c r="Q659" s="1" t="s">
        <v>209</v>
      </c>
      <c r="R659" s="4">
        <v>2.6</v>
      </c>
      <c r="S659" s="3">
        <v>1</v>
      </c>
      <c r="U659" t="s">
        <v>204</v>
      </c>
    </row>
    <row r="660" spans="1:21" x14ac:dyDescent="0.3">
      <c r="A660" s="1" t="s">
        <v>37</v>
      </c>
      <c r="B660" s="1" t="s">
        <v>353</v>
      </c>
      <c r="C660" s="1" t="s">
        <v>353</v>
      </c>
      <c r="D660" s="1" t="s">
        <v>353</v>
      </c>
      <c r="E660">
        <v>2020</v>
      </c>
      <c r="F660" s="1" t="s">
        <v>213</v>
      </c>
      <c r="G660" s="1" t="s">
        <v>202</v>
      </c>
      <c r="H660" s="1" t="s">
        <v>206</v>
      </c>
      <c r="I660" s="3" t="s">
        <v>1</v>
      </c>
      <c r="J660" s="1" t="s">
        <v>1</v>
      </c>
      <c r="K660" s="1" t="s">
        <v>1</v>
      </c>
      <c r="L660" s="1" t="s">
        <v>1</v>
      </c>
      <c r="M660" s="1" t="s">
        <v>204</v>
      </c>
      <c r="N660" s="1" t="s">
        <v>1</v>
      </c>
      <c r="O660" s="1" t="s">
        <v>1</v>
      </c>
      <c r="P660" s="1" t="s">
        <v>1</v>
      </c>
      <c r="Q660" s="1" t="s">
        <v>1</v>
      </c>
      <c r="R660" s="4">
        <v>17.170000000000002</v>
      </c>
      <c r="S660" s="3">
        <v>1</v>
      </c>
      <c r="U660" t="s">
        <v>204</v>
      </c>
    </row>
    <row r="661" spans="1:21" x14ac:dyDescent="0.3">
      <c r="A661" s="1" t="s">
        <v>37</v>
      </c>
      <c r="B661" s="1" t="s">
        <v>353</v>
      </c>
      <c r="C661" s="1" t="s">
        <v>353</v>
      </c>
      <c r="D661" s="1" t="s">
        <v>353</v>
      </c>
      <c r="E661">
        <v>2020</v>
      </c>
      <c r="F661" s="1" t="s">
        <v>213</v>
      </c>
      <c r="G661" s="1" t="s">
        <v>202</v>
      </c>
      <c r="H661" s="1" t="s">
        <v>219</v>
      </c>
      <c r="I661" s="3" t="s">
        <v>1</v>
      </c>
      <c r="J661" s="1" t="s">
        <v>1</v>
      </c>
      <c r="K661" s="1" t="s">
        <v>1</v>
      </c>
      <c r="L661" s="1" t="s">
        <v>1</v>
      </c>
      <c r="M661" s="1" t="s">
        <v>208</v>
      </c>
      <c r="N661">
        <v>20000</v>
      </c>
      <c r="O661" s="10">
        <v>1000000000</v>
      </c>
      <c r="P661">
        <v>1000</v>
      </c>
      <c r="Q661" s="1" t="s">
        <v>209</v>
      </c>
      <c r="R661" s="4">
        <v>1.1599999999999999</v>
      </c>
      <c r="S661" s="3">
        <v>1</v>
      </c>
      <c r="U661" t="s">
        <v>204</v>
      </c>
    </row>
    <row r="662" spans="1:21" x14ac:dyDescent="0.3">
      <c r="A662" s="1" t="s">
        <v>138</v>
      </c>
      <c r="B662" s="1" t="s">
        <v>354</v>
      </c>
      <c r="C662" s="1" t="s">
        <v>354</v>
      </c>
      <c r="D662" s="1" t="s">
        <v>354</v>
      </c>
      <c r="E662">
        <v>2020</v>
      </c>
      <c r="F662" s="1" t="s">
        <v>212</v>
      </c>
      <c r="G662" s="1" t="s">
        <v>202</v>
      </c>
      <c r="H662" s="1" t="s">
        <v>206</v>
      </c>
      <c r="I662" s="3" t="s">
        <v>1</v>
      </c>
      <c r="J662" s="1" t="s">
        <v>1</v>
      </c>
      <c r="K662" s="1" t="s">
        <v>220</v>
      </c>
      <c r="L662" s="1" t="s">
        <v>221</v>
      </c>
      <c r="M662" s="1" t="s">
        <v>204</v>
      </c>
      <c r="N662" s="1" t="s">
        <v>1</v>
      </c>
      <c r="O662" s="1" t="s">
        <v>1</v>
      </c>
      <c r="P662" s="1" t="s">
        <v>1</v>
      </c>
      <c r="Q662" s="1" t="s">
        <v>1</v>
      </c>
      <c r="R662" s="4">
        <v>10.78</v>
      </c>
      <c r="S662" s="3">
        <v>1</v>
      </c>
      <c r="U662" t="s">
        <v>204</v>
      </c>
    </row>
    <row r="663" spans="1:21" x14ac:dyDescent="0.3">
      <c r="A663" s="1" t="s">
        <v>138</v>
      </c>
      <c r="B663" s="1" t="s">
        <v>354</v>
      </c>
      <c r="C663" s="1" t="s">
        <v>354</v>
      </c>
      <c r="D663" s="1" t="s">
        <v>354</v>
      </c>
      <c r="E663">
        <v>2020</v>
      </c>
      <c r="F663" s="1" t="s">
        <v>212</v>
      </c>
      <c r="G663" s="1" t="s">
        <v>202</v>
      </c>
      <c r="H663" s="1" t="s">
        <v>231</v>
      </c>
      <c r="I663" s="3" t="s">
        <v>1</v>
      </c>
      <c r="J663" s="1" t="s">
        <v>1</v>
      </c>
      <c r="K663" s="1" t="s">
        <v>220</v>
      </c>
      <c r="L663" s="1" t="s">
        <v>221</v>
      </c>
      <c r="M663" s="1" t="s">
        <v>208</v>
      </c>
      <c r="N663">
        <v>0</v>
      </c>
      <c r="O663" s="10">
        <v>3000</v>
      </c>
      <c r="P663">
        <v>1000</v>
      </c>
      <c r="Q663" s="1" t="s">
        <v>209</v>
      </c>
      <c r="R663" s="4">
        <v>0</v>
      </c>
      <c r="S663" s="3">
        <v>1</v>
      </c>
      <c r="U663" t="s">
        <v>204</v>
      </c>
    </row>
    <row r="664" spans="1:21" x14ac:dyDescent="0.3">
      <c r="A664" s="1" t="s">
        <v>138</v>
      </c>
      <c r="B664" s="1" t="s">
        <v>354</v>
      </c>
      <c r="C664" s="1" t="s">
        <v>354</v>
      </c>
      <c r="D664" s="1" t="s">
        <v>354</v>
      </c>
      <c r="E664">
        <v>2020</v>
      </c>
      <c r="F664" s="1" t="s">
        <v>212</v>
      </c>
      <c r="G664" s="1" t="s">
        <v>202</v>
      </c>
      <c r="H664" s="1" t="s">
        <v>231</v>
      </c>
      <c r="I664" s="3" t="s">
        <v>1</v>
      </c>
      <c r="J664" s="1" t="s">
        <v>1</v>
      </c>
      <c r="K664" s="1" t="s">
        <v>220</v>
      </c>
      <c r="L664" s="1" t="s">
        <v>221</v>
      </c>
      <c r="M664" s="1" t="s">
        <v>208</v>
      </c>
      <c r="N664">
        <v>3001</v>
      </c>
      <c r="O664" s="10">
        <v>1000000000</v>
      </c>
      <c r="P664">
        <v>1000</v>
      </c>
      <c r="Q664" s="1" t="s">
        <v>209</v>
      </c>
      <c r="R664" s="4">
        <v>2.4900000000000002</v>
      </c>
      <c r="S664" s="3">
        <v>1</v>
      </c>
      <c r="U664" t="s">
        <v>204</v>
      </c>
    </row>
    <row r="665" spans="1:21" x14ac:dyDescent="0.3">
      <c r="A665" s="1" t="s">
        <v>138</v>
      </c>
      <c r="B665" s="1" t="s">
        <v>354</v>
      </c>
      <c r="C665" s="1" t="s">
        <v>354</v>
      </c>
      <c r="D665" s="1" t="s">
        <v>354</v>
      </c>
      <c r="E665">
        <v>2020</v>
      </c>
      <c r="F665" s="1" t="s">
        <v>212</v>
      </c>
      <c r="G665" s="1" t="s">
        <v>202</v>
      </c>
      <c r="H665" s="1" t="s">
        <v>206</v>
      </c>
      <c r="I665" s="3" t="s">
        <v>1</v>
      </c>
      <c r="J665" s="1" t="s">
        <v>1</v>
      </c>
      <c r="K665" s="1" t="s">
        <v>220</v>
      </c>
      <c r="L665" s="1" t="s">
        <v>225</v>
      </c>
      <c r="M665" s="1" t="s">
        <v>204</v>
      </c>
      <c r="N665" s="1" t="s">
        <v>1</v>
      </c>
      <c r="O665" s="1" t="s">
        <v>1</v>
      </c>
      <c r="P665" s="1" t="s">
        <v>1</v>
      </c>
      <c r="Q665" s="1" t="s">
        <v>1</v>
      </c>
      <c r="R665" s="4">
        <v>13.48</v>
      </c>
      <c r="S665" s="3">
        <v>1</v>
      </c>
      <c r="U665" t="s">
        <v>204</v>
      </c>
    </row>
    <row r="666" spans="1:21" x14ac:dyDescent="0.3">
      <c r="A666" s="1" t="s">
        <v>138</v>
      </c>
      <c r="B666" s="1" t="s">
        <v>354</v>
      </c>
      <c r="C666" s="1" t="s">
        <v>354</v>
      </c>
      <c r="D666" s="1" t="s">
        <v>354</v>
      </c>
      <c r="E666">
        <v>2020</v>
      </c>
      <c r="F666" s="1" t="s">
        <v>212</v>
      </c>
      <c r="G666" s="1" t="s">
        <v>202</v>
      </c>
      <c r="H666" s="1" t="s">
        <v>231</v>
      </c>
      <c r="I666" s="3" t="s">
        <v>1</v>
      </c>
      <c r="J666" s="1" t="s">
        <v>1</v>
      </c>
      <c r="K666" s="1" t="s">
        <v>220</v>
      </c>
      <c r="L666" s="1" t="s">
        <v>225</v>
      </c>
      <c r="M666" s="1" t="s">
        <v>208</v>
      </c>
      <c r="N666">
        <v>0</v>
      </c>
      <c r="O666" s="10">
        <v>3000</v>
      </c>
      <c r="P666">
        <v>1000</v>
      </c>
      <c r="Q666" s="1" t="s">
        <v>209</v>
      </c>
      <c r="R666" s="4">
        <v>0</v>
      </c>
      <c r="S666" s="3">
        <v>1</v>
      </c>
      <c r="U666" t="s">
        <v>204</v>
      </c>
    </row>
    <row r="667" spans="1:21" x14ac:dyDescent="0.3">
      <c r="A667" s="1" t="s">
        <v>138</v>
      </c>
      <c r="B667" s="1" t="s">
        <v>354</v>
      </c>
      <c r="C667" s="1" t="s">
        <v>354</v>
      </c>
      <c r="D667" s="1" t="s">
        <v>354</v>
      </c>
      <c r="E667">
        <v>2020</v>
      </c>
      <c r="F667" s="1" t="s">
        <v>212</v>
      </c>
      <c r="G667" s="1" t="s">
        <v>202</v>
      </c>
      <c r="H667" s="1" t="s">
        <v>231</v>
      </c>
      <c r="I667" s="3" t="s">
        <v>1</v>
      </c>
      <c r="J667" s="1" t="s">
        <v>1</v>
      </c>
      <c r="K667" s="1" t="s">
        <v>220</v>
      </c>
      <c r="L667" s="1" t="s">
        <v>225</v>
      </c>
      <c r="M667" s="1" t="s">
        <v>208</v>
      </c>
      <c r="N667">
        <v>3001</v>
      </c>
      <c r="O667" s="10">
        <v>1000000000</v>
      </c>
      <c r="P667">
        <v>1000</v>
      </c>
      <c r="Q667" s="1" t="s">
        <v>209</v>
      </c>
      <c r="R667" s="4">
        <v>3.11</v>
      </c>
      <c r="S667" s="3">
        <v>1</v>
      </c>
      <c r="U667" t="s">
        <v>204</v>
      </c>
    </row>
    <row r="668" spans="1:21" x14ac:dyDescent="0.3">
      <c r="A668" s="1" t="s">
        <v>138</v>
      </c>
      <c r="B668" s="1" t="s">
        <v>354</v>
      </c>
      <c r="C668" s="1" t="s">
        <v>354</v>
      </c>
      <c r="D668" s="1" t="s">
        <v>354</v>
      </c>
      <c r="E668">
        <v>2020</v>
      </c>
      <c r="F668" s="1" t="s">
        <v>213</v>
      </c>
      <c r="G668" s="1" t="s">
        <v>202</v>
      </c>
      <c r="H668" s="1" t="s">
        <v>206</v>
      </c>
      <c r="I668" s="3" t="s">
        <v>1</v>
      </c>
      <c r="J668" s="1" t="s">
        <v>1</v>
      </c>
      <c r="K668" s="1" t="s">
        <v>220</v>
      </c>
      <c r="L668" s="1" t="s">
        <v>221</v>
      </c>
      <c r="M668" s="1" t="s">
        <v>204</v>
      </c>
      <c r="N668" s="1" t="s">
        <v>1</v>
      </c>
      <c r="O668" s="1" t="s">
        <v>1</v>
      </c>
      <c r="P668" s="1" t="s">
        <v>1</v>
      </c>
      <c r="Q668" s="1" t="s">
        <v>1</v>
      </c>
      <c r="R668" s="4">
        <v>8.0500000000000007</v>
      </c>
      <c r="S668" s="3">
        <v>1</v>
      </c>
      <c r="U668" t="s">
        <v>204</v>
      </c>
    </row>
    <row r="669" spans="1:21" x14ac:dyDescent="0.3">
      <c r="A669" s="1" t="s">
        <v>138</v>
      </c>
      <c r="B669" s="1" t="s">
        <v>354</v>
      </c>
      <c r="C669" s="1" t="s">
        <v>354</v>
      </c>
      <c r="D669" s="1" t="s">
        <v>354</v>
      </c>
      <c r="E669">
        <v>2020</v>
      </c>
      <c r="F669" s="1" t="s">
        <v>213</v>
      </c>
      <c r="G669" s="1" t="s">
        <v>202</v>
      </c>
      <c r="H669" s="1" t="s">
        <v>231</v>
      </c>
      <c r="I669" s="3" t="s">
        <v>1</v>
      </c>
      <c r="J669" s="1" t="s">
        <v>1</v>
      </c>
      <c r="K669" s="1" t="s">
        <v>220</v>
      </c>
      <c r="L669" s="1" t="s">
        <v>221</v>
      </c>
      <c r="M669" s="1" t="s">
        <v>208</v>
      </c>
      <c r="N669">
        <v>0</v>
      </c>
      <c r="O669" s="10">
        <v>3000</v>
      </c>
      <c r="P669">
        <v>1000</v>
      </c>
      <c r="Q669" s="1" t="s">
        <v>209</v>
      </c>
      <c r="R669" s="4">
        <v>0</v>
      </c>
      <c r="S669" s="3">
        <v>1</v>
      </c>
      <c r="U669" t="s">
        <v>204</v>
      </c>
    </row>
    <row r="670" spans="1:21" x14ac:dyDescent="0.3">
      <c r="A670" s="1" t="s">
        <v>138</v>
      </c>
      <c r="B670" s="1" t="s">
        <v>354</v>
      </c>
      <c r="C670" s="1" t="s">
        <v>354</v>
      </c>
      <c r="D670" s="1" t="s">
        <v>354</v>
      </c>
      <c r="E670">
        <v>2020</v>
      </c>
      <c r="F670" s="1" t="s">
        <v>213</v>
      </c>
      <c r="G670" s="1" t="s">
        <v>202</v>
      </c>
      <c r="H670" s="1" t="s">
        <v>231</v>
      </c>
      <c r="I670" s="3" t="s">
        <v>1</v>
      </c>
      <c r="J670" s="1" t="s">
        <v>1</v>
      </c>
      <c r="K670" s="1" t="s">
        <v>220</v>
      </c>
      <c r="L670" s="1" t="s">
        <v>221</v>
      </c>
      <c r="M670" s="1" t="s">
        <v>208</v>
      </c>
      <c r="N670">
        <v>3001</v>
      </c>
      <c r="O670" s="10">
        <v>1000000000</v>
      </c>
      <c r="P670">
        <v>1000</v>
      </c>
      <c r="Q670" s="1" t="s">
        <v>209</v>
      </c>
      <c r="R670" s="4">
        <v>1.53</v>
      </c>
      <c r="S670" s="3">
        <v>1</v>
      </c>
      <c r="U670" t="s">
        <v>204</v>
      </c>
    </row>
    <row r="671" spans="1:21" x14ac:dyDescent="0.3">
      <c r="A671" s="1" t="s">
        <v>138</v>
      </c>
      <c r="B671" s="1" t="s">
        <v>354</v>
      </c>
      <c r="C671" s="1" t="s">
        <v>354</v>
      </c>
      <c r="D671" s="1" t="s">
        <v>354</v>
      </c>
      <c r="E671">
        <v>2020</v>
      </c>
      <c r="F671" s="1" t="s">
        <v>213</v>
      </c>
      <c r="G671" s="1" t="s">
        <v>202</v>
      </c>
      <c r="H671" s="1" t="s">
        <v>206</v>
      </c>
      <c r="I671" s="3" t="s">
        <v>1</v>
      </c>
      <c r="J671" s="1" t="s">
        <v>1</v>
      </c>
      <c r="K671" s="1" t="s">
        <v>220</v>
      </c>
      <c r="L671" s="1" t="s">
        <v>225</v>
      </c>
      <c r="M671" s="1" t="s">
        <v>204</v>
      </c>
      <c r="N671" s="1" t="s">
        <v>1</v>
      </c>
      <c r="O671" s="1" t="s">
        <v>1</v>
      </c>
      <c r="P671" s="1" t="s">
        <v>1</v>
      </c>
      <c r="Q671" s="1" t="s">
        <v>1</v>
      </c>
      <c r="R671" s="4">
        <v>10.07</v>
      </c>
      <c r="S671" s="3">
        <v>1</v>
      </c>
      <c r="U671" t="s">
        <v>204</v>
      </c>
    </row>
    <row r="672" spans="1:21" x14ac:dyDescent="0.3">
      <c r="A672" s="1" t="s">
        <v>138</v>
      </c>
      <c r="B672" s="1" t="s">
        <v>354</v>
      </c>
      <c r="C672" s="1" t="s">
        <v>354</v>
      </c>
      <c r="D672" s="1" t="s">
        <v>354</v>
      </c>
      <c r="E672">
        <v>2020</v>
      </c>
      <c r="F672" s="1" t="s">
        <v>213</v>
      </c>
      <c r="G672" s="1" t="s">
        <v>202</v>
      </c>
      <c r="H672" s="1" t="s">
        <v>231</v>
      </c>
      <c r="I672" s="3" t="s">
        <v>1</v>
      </c>
      <c r="J672" s="1" t="s">
        <v>1</v>
      </c>
      <c r="K672" s="1" t="s">
        <v>220</v>
      </c>
      <c r="L672" s="1" t="s">
        <v>225</v>
      </c>
      <c r="M672" s="1" t="s">
        <v>208</v>
      </c>
      <c r="N672">
        <v>0</v>
      </c>
      <c r="O672" s="10">
        <v>3000</v>
      </c>
      <c r="P672">
        <v>1000</v>
      </c>
      <c r="Q672" s="1" t="s">
        <v>209</v>
      </c>
      <c r="R672" s="4">
        <v>0</v>
      </c>
      <c r="S672" s="3">
        <v>1</v>
      </c>
      <c r="U672" t="s">
        <v>204</v>
      </c>
    </row>
    <row r="673" spans="1:21" x14ac:dyDescent="0.3">
      <c r="A673" s="1" t="s">
        <v>138</v>
      </c>
      <c r="B673" s="1" t="s">
        <v>354</v>
      </c>
      <c r="C673" s="1" t="s">
        <v>354</v>
      </c>
      <c r="D673" s="1" t="s">
        <v>354</v>
      </c>
      <c r="E673">
        <v>2020</v>
      </c>
      <c r="F673" s="1" t="s">
        <v>213</v>
      </c>
      <c r="G673" s="1" t="s">
        <v>202</v>
      </c>
      <c r="H673" s="1" t="s">
        <v>231</v>
      </c>
      <c r="I673" s="3" t="s">
        <v>1</v>
      </c>
      <c r="J673" s="1" t="s">
        <v>1</v>
      </c>
      <c r="K673" s="1" t="s">
        <v>220</v>
      </c>
      <c r="L673" s="1" t="s">
        <v>225</v>
      </c>
      <c r="M673" s="1" t="s">
        <v>208</v>
      </c>
      <c r="N673">
        <v>3001</v>
      </c>
      <c r="O673" s="10">
        <v>18000</v>
      </c>
      <c r="P673">
        <v>1000</v>
      </c>
      <c r="Q673" s="1" t="s">
        <v>209</v>
      </c>
      <c r="R673" s="4">
        <v>1.92</v>
      </c>
      <c r="S673" s="3">
        <v>1</v>
      </c>
      <c r="T673" t="s">
        <v>548</v>
      </c>
      <c r="U673" t="s">
        <v>204</v>
      </c>
    </row>
    <row r="674" spans="1:21" x14ac:dyDescent="0.3">
      <c r="A674" s="1" t="s">
        <v>138</v>
      </c>
      <c r="B674" s="1" t="s">
        <v>354</v>
      </c>
      <c r="C674" s="1" t="s">
        <v>354</v>
      </c>
      <c r="D674" s="1" t="s">
        <v>354</v>
      </c>
      <c r="E674">
        <v>2020</v>
      </c>
      <c r="F674" s="1" t="s">
        <v>213</v>
      </c>
      <c r="G674" s="1" t="s">
        <v>202</v>
      </c>
      <c r="H674" s="1" t="s">
        <v>231</v>
      </c>
      <c r="I674" s="3" t="s">
        <v>1</v>
      </c>
      <c r="J674" s="1" t="s">
        <v>1</v>
      </c>
      <c r="K674" s="1" t="s">
        <v>220</v>
      </c>
      <c r="L674" s="1" t="s">
        <v>225</v>
      </c>
      <c r="M674" s="1" t="s">
        <v>208</v>
      </c>
      <c r="N674">
        <v>18001</v>
      </c>
      <c r="O674" s="10">
        <v>1000000000</v>
      </c>
      <c r="P674">
        <v>1000</v>
      </c>
      <c r="Q674" s="1" t="s">
        <v>209</v>
      </c>
      <c r="R674" s="4">
        <v>1.92</v>
      </c>
      <c r="S674" s="3">
        <v>1</v>
      </c>
      <c r="T674" t="s">
        <v>548</v>
      </c>
      <c r="U674" t="s">
        <v>204</v>
      </c>
    </row>
    <row r="675" spans="1:21" x14ac:dyDescent="0.3">
      <c r="A675" s="1" t="s">
        <v>119</v>
      </c>
      <c r="B675" s="1" t="s">
        <v>356</v>
      </c>
      <c r="C675" s="1" t="s">
        <v>356</v>
      </c>
      <c r="D675" s="1" t="s">
        <v>356</v>
      </c>
      <c r="E675">
        <v>2020</v>
      </c>
      <c r="F675" s="1" t="s">
        <v>212</v>
      </c>
      <c r="G675" s="1" t="s">
        <v>202</v>
      </c>
      <c r="H675" s="1" t="s">
        <v>206</v>
      </c>
      <c r="I675" s="3" t="s">
        <v>1</v>
      </c>
      <c r="J675" s="1" t="s">
        <v>1</v>
      </c>
      <c r="K675" s="1" t="s">
        <v>220</v>
      </c>
      <c r="L675" s="1" t="s">
        <v>221</v>
      </c>
      <c r="M675" s="1" t="s">
        <v>204</v>
      </c>
      <c r="N675" s="1" t="s">
        <v>1</v>
      </c>
      <c r="O675" s="1" t="s">
        <v>1</v>
      </c>
      <c r="P675" s="1" t="s">
        <v>1</v>
      </c>
      <c r="Q675" s="1" t="s">
        <v>1</v>
      </c>
      <c r="R675" s="4">
        <v>10.5</v>
      </c>
      <c r="S675" s="3">
        <v>1</v>
      </c>
      <c r="U675" t="s">
        <v>204</v>
      </c>
    </row>
    <row r="676" spans="1:21" x14ac:dyDescent="0.3">
      <c r="A676" s="1" t="s">
        <v>119</v>
      </c>
      <c r="B676" s="1" t="s">
        <v>356</v>
      </c>
      <c r="C676" s="1" t="s">
        <v>356</v>
      </c>
      <c r="D676" s="1" t="s">
        <v>356</v>
      </c>
      <c r="E676">
        <v>2020</v>
      </c>
      <c r="F676" s="1" t="s">
        <v>212</v>
      </c>
      <c r="G676" s="1" t="s">
        <v>202</v>
      </c>
      <c r="H676" s="1" t="s">
        <v>219</v>
      </c>
      <c r="I676" s="3" t="s">
        <v>1</v>
      </c>
      <c r="J676" s="1" t="s">
        <v>1</v>
      </c>
      <c r="K676" s="1" t="s">
        <v>220</v>
      </c>
      <c r="L676" s="1" t="s">
        <v>221</v>
      </c>
      <c r="M676" s="1" t="s">
        <v>208</v>
      </c>
      <c r="N676">
        <v>0</v>
      </c>
      <c r="O676" s="10">
        <v>999</v>
      </c>
      <c r="P676">
        <v>1000</v>
      </c>
      <c r="Q676" s="1" t="s">
        <v>209</v>
      </c>
      <c r="R676" s="4">
        <v>0</v>
      </c>
      <c r="S676" s="3">
        <v>1</v>
      </c>
      <c r="U676" t="s">
        <v>204</v>
      </c>
    </row>
    <row r="677" spans="1:21" x14ac:dyDescent="0.3">
      <c r="A677" s="1" t="s">
        <v>119</v>
      </c>
      <c r="B677" s="1" t="s">
        <v>356</v>
      </c>
      <c r="C677" s="1" t="s">
        <v>356</v>
      </c>
      <c r="D677" s="1" t="s">
        <v>356</v>
      </c>
      <c r="E677">
        <v>2020</v>
      </c>
      <c r="F677" s="1" t="s">
        <v>212</v>
      </c>
      <c r="G677" s="1" t="s">
        <v>202</v>
      </c>
      <c r="H677" s="1" t="s">
        <v>219</v>
      </c>
      <c r="I677" s="3" t="s">
        <v>1</v>
      </c>
      <c r="J677" s="1" t="s">
        <v>1</v>
      </c>
      <c r="K677" s="1" t="s">
        <v>220</v>
      </c>
      <c r="L677" s="1" t="s">
        <v>221</v>
      </c>
      <c r="M677" s="1" t="s">
        <v>208</v>
      </c>
      <c r="N677">
        <v>1000</v>
      </c>
      <c r="O677" s="10">
        <v>19999</v>
      </c>
      <c r="P677">
        <v>1000</v>
      </c>
      <c r="Q677" s="1" t="s">
        <v>209</v>
      </c>
      <c r="R677" s="4">
        <v>2</v>
      </c>
      <c r="S677" s="3">
        <v>1</v>
      </c>
      <c r="U677" t="s">
        <v>204</v>
      </c>
    </row>
    <row r="678" spans="1:21" x14ac:dyDescent="0.3">
      <c r="A678" s="1" t="s">
        <v>119</v>
      </c>
      <c r="B678" s="1" t="s">
        <v>356</v>
      </c>
      <c r="C678" s="1" t="s">
        <v>356</v>
      </c>
      <c r="D678" s="1" t="s">
        <v>356</v>
      </c>
      <c r="E678">
        <v>2020</v>
      </c>
      <c r="F678" s="1" t="s">
        <v>212</v>
      </c>
      <c r="G678" s="1" t="s">
        <v>202</v>
      </c>
      <c r="H678" s="1" t="s">
        <v>219</v>
      </c>
      <c r="I678" s="3" t="s">
        <v>1</v>
      </c>
      <c r="J678" s="1" t="s">
        <v>1</v>
      </c>
      <c r="K678" s="1" t="s">
        <v>220</v>
      </c>
      <c r="L678" s="1" t="s">
        <v>221</v>
      </c>
      <c r="M678" s="1" t="s">
        <v>208</v>
      </c>
      <c r="N678">
        <v>20000</v>
      </c>
      <c r="O678" s="10">
        <v>1000000000</v>
      </c>
      <c r="P678">
        <v>1000</v>
      </c>
      <c r="Q678" s="1" t="s">
        <v>209</v>
      </c>
      <c r="R678" s="4">
        <v>2.2000000000000002</v>
      </c>
      <c r="S678" s="3">
        <v>1</v>
      </c>
      <c r="U678" t="s">
        <v>204</v>
      </c>
    </row>
    <row r="679" spans="1:21" x14ac:dyDescent="0.3">
      <c r="A679" s="1" t="s">
        <v>119</v>
      </c>
      <c r="B679" s="1" t="s">
        <v>356</v>
      </c>
      <c r="C679" s="1" t="s">
        <v>356</v>
      </c>
      <c r="D679" s="1" t="s">
        <v>356</v>
      </c>
      <c r="E679">
        <v>2020</v>
      </c>
      <c r="F679" s="1" t="s">
        <v>212</v>
      </c>
      <c r="G679" s="1" t="s">
        <v>202</v>
      </c>
      <c r="H679" s="1" t="s">
        <v>206</v>
      </c>
      <c r="I679" s="3" t="s">
        <v>1</v>
      </c>
      <c r="J679" s="1" t="s">
        <v>1</v>
      </c>
      <c r="K679" s="1" t="s">
        <v>220</v>
      </c>
      <c r="L679" s="1" t="s">
        <v>225</v>
      </c>
      <c r="M679" s="1" t="s">
        <v>204</v>
      </c>
      <c r="N679" s="1" t="s">
        <v>1</v>
      </c>
      <c r="O679" s="1" t="s">
        <v>1</v>
      </c>
      <c r="P679" s="1" t="s">
        <v>1</v>
      </c>
      <c r="Q679" s="1" t="s">
        <v>1</v>
      </c>
      <c r="R679" s="4">
        <v>13.13</v>
      </c>
      <c r="S679" s="3">
        <v>1</v>
      </c>
      <c r="U679" t="s">
        <v>204</v>
      </c>
    </row>
    <row r="680" spans="1:21" x14ac:dyDescent="0.3">
      <c r="A680" s="1" t="s">
        <v>119</v>
      </c>
      <c r="B680" s="1" t="s">
        <v>356</v>
      </c>
      <c r="C680" s="1" t="s">
        <v>356</v>
      </c>
      <c r="D680" s="1" t="s">
        <v>356</v>
      </c>
      <c r="E680">
        <v>2020</v>
      </c>
      <c r="F680" s="1" t="s">
        <v>212</v>
      </c>
      <c r="G680" s="1" t="s">
        <v>202</v>
      </c>
      <c r="H680" s="1" t="s">
        <v>219</v>
      </c>
      <c r="I680" s="3" t="s">
        <v>1</v>
      </c>
      <c r="J680" s="1" t="s">
        <v>1</v>
      </c>
      <c r="K680" s="1" t="s">
        <v>220</v>
      </c>
      <c r="L680" s="1" t="s">
        <v>225</v>
      </c>
      <c r="M680" s="1" t="s">
        <v>208</v>
      </c>
      <c r="N680">
        <v>0</v>
      </c>
      <c r="O680" s="10">
        <v>999</v>
      </c>
      <c r="P680">
        <v>1000</v>
      </c>
      <c r="Q680" s="1" t="s">
        <v>209</v>
      </c>
      <c r="R680" s="4">
        <v>0</v>
      </c>
      <c r="S680" s="3">
        <v>1</v>
      </c>
      <c r="U680" t="s">
        <v>204</v>
      </c>
    </row>
    <row r="681" spans="1:21" x14ac:dyDescent="0.3">
      <c r="A681" s="1" t="s">
        <v>119</v>
      </c>
      <c r="B681" s="1" t="s">
        <v>356</v>
      </c>
      <c r="C681" s="1" t="s">
        <v>356</v>
      </c>
      <c r="D681" s="1" t="s">
        <v>356</v>
      </c>
      <c r="E681">
        <v>2020</v>
      </c>
      <c r="F681" s="1" t="s">
        <v>212</v>
      </c>
      <c r="G681" s="1" t="s">
        <v>202</v>
      </c>
      <c r="H681" s="1" t="s">
        <v>219</v>
      </c>
      <c r="I681" s="3" t="s">
        <v>1</v>
      </c>
      <c r="J681" s="1" t="s">
        <v>1</v>
      </c>
      <c r="K681" s="1" t="s">
        <v>220</v>
      </c>
      <c r="L681" s="1" t="s">
        <v>225</v>
      </c>
      <c r="M681" s="1" t="s">
        <v>208</v>
      </c>
      <c r="N681">
        <v>1000</v>
      </c>
      <c r="O681" s="10">
        <v>19999</v>
      </c>
      <c r="P681">
        <v>1000</v>
      </c>
      <c r="Q681" s="1" t="s">
        <v>209</v>
      </c>
      <c r="R681" s="4">
        <v>2</v>
      </c>
      <c r="S681" s="3">
        <v>1</v>
      </c>
      <c r="U681" t="s">
        <v>204</v>
      </c>
    </row>
    <row r="682" spans="1:21" x14ac:dyDescent="0.3">
      <c r="A682" s="1" t="s">
        <v>119</v>
      </c>
      <c r="B682" s="1" t="s">
        <v>356</v>
      </c>
      <c r="C682" s="1" t="s">
        <v>356</v>
      </c>
      <c r="D682" s="1" t="s">
        <v>356</v>
      </c>
      <c r="E682">
        <v>2020</v>
      </c>
      <c r="F682" s="1" t="s">
        <v>212</v>
      </c>
      <c r="G682" s="1" t="s">
        <v>202</v>
      </c>
      <c r="H682" s="1" t="s">
        <v>219</v>
      </c>
      <c r="I682" s="3" t="s">
        <v>1</v>
      </c>
      <c r="J682" s="1" t="s">
        <v>1</v>
      </c>
      <c r="K682" s="1" t="s">
        <v>220</v>
      </c>
      <c r="L682" s="1" t="s">
        <v>225</v>
      </c>
      <c r="M682" s="1" t="s">
        <v>208</v>
      </c>
      <c r="N682">
        <v>20000</v>
      </c>
      <c r="O682" s="10">
        <v>1000000000</v>
      </c>
      <c r="P682">
        <v>1000</v>
      </c>
      <c r="Q682" s="1" t="s">
        <v>209</v>
      </c>
      <c r="R682" s="4">
        <v>2.2000000000000002</v>
      </c>
      <c r="S682" s="3">
        <v>1</v>
      </c>
      <c r="U682" t="s">
        <v>204</v>
      </c>
    </row>
    <row r="683" spans="1:21" x14ac:dyDescent="0.3">
      <c r="A683" s="1" t="s">
        <v>119</v>
      </c>
      <c r="B683" s="1" t="s">
        <v>356</v>
      </c>
      <c r="C683" s="1" t="s">
        <v>356</v>
      </c>
      <c r="D683" s="1" t="s">
        <v>356</v>
      </c>
      <c r="E683">
        <v>2020</v>
      </c>
      <c r="F683" s="1" t="s">
        <v>213</v>
      </c>
      <c r="G683" s="1" t="s">
        <v>202</v>
      </c>
      <c r="H683" s="1" t="s">
        <v>206</v>
      </c>
      <c r="I683" s="3" t="s">
        <v>1</v>
      </c>
      <c r="J683" s="1" t="s">
        <v>1</v>
      </c>
      <c r="K683" s="1" t="s">
        <v>220</v>
      </c>
      <c r="L683" s="1" t="s">
        <v>221</v>
      </c>
      <c r="M683" s="1" t="s">
        <v>204</v>
      </c>
      <c r="N683" s="1" t="s">
        <v>1</v>
      </c>
      <c r="O683" s="1" t="s">
        <v>1</v>
      </c>
      <c r="P683" s="1" t="s">
        <v>1</v>
      </c>
      <c r="Q683" s="1" t="s">
        <v>1</v>
      </c>
      <c r="R683" s="4">
        <v>8.75</v>
      </c>
      <c r="S683" s="3">
        <v>1</v>
      </c>
      <c r="U683" t="s">
        <v>204</v>
      </c>
    </row>
    <row r="684" spans="1:21" x14ac:dyDescent="0.3">
      <c r="A684" s="1" t="s">
        <v>119</v>
      </c>
      <c r="B684" s="1" t="s">
        <v>356</v>
      </c>
      <c r="C684" s="1" t="s">
        <v>356</v>
      </c>
      <c r="D684" s="1" t="s">
        <v>356</v>
      </c>
      <c r="E684">
        <v>2020</v>
      </c>
      <c r="F684" s="1" t="s">
        <v>213</v>
      </c>
      <c r="G684" s="1" t="s">
        <v>202</v>
      </c>
      <c r="H684" s="1" t="s">
        <v>231</v>
      </c>
      <c r="I684" s="3" t="s">
        <v>1</v>
      </c>
      <c r="J684" s="1" t="s">
        <v>1</v>
      </c>
      <c r="K684" s="1" t="s">
        <v>220</v>
      </c>
      <c r="L684" s="1" t="s">
        <v>221</v>
      </c>
      <c r="M684" s="1" t="s">
        <v>208</v>
      </c>
      <c r="N684">
        <v>0</v>
      </c>
      <c r="O684" s="10">
        <v>1000000000</v>
      </c>
      <c r="P684">
        <v>1000</v>
      </c>
      <c r="Q684" s="1" t="s">
        <v>209</v>
      </c>
      <c r="R684" s="4">
        <v>1.65</v>
      </c>
      <c r="S684" s="3">
        <v>1</v>
      </c>
      <c r="U684" t="s">
        <v>204</v>
      </c>
    </row>
    <row r="685" spans="1:21" x14ac:dyDescent="0.3">
      <c r="A685" s="1" t="s">
        <v>119</v>
      </c>
      <c r="B685" s="1" t="s">
        <v>356</v>
      </c>
      <c r="C685" s="1" t="s">
        <v>356</v>
      </c>
      <c r="D685" s="1" t="s">
        <v>356</v>
      </c>
      <c r="E685">
        <v>2020</v>
      </c>
      <c r="F685" s="1" t="s">
        <v>213</v>
      </c>
      <c r="G685" s="1" t="s">
        <v>202</v>
      </c>
      <c r="H685" s="1" t="s">
        <v>206</v>
      </c>
      <c r="I685" s="3" t="s">
        <v>1</v>
      </c>
      <c r="J685" s="1" t="s">
        <v>1</v>
      </c>
      <c r="K685" s="1" t="s">
        <v>220</v>
      </c>
      <c r="L685" s="1" t="s">
        <v>225</v>
      </c>
      <c r="M685" s="1" t="s">
        <v>204</v>
      </c>
      <c r="N685" s="1" t="s">
        <v>1</v>
      </c>
      <c r="O685" s="1" t="s">
        <v>1</v>
      </c>
      <c r="P685" s="1" t="s">
        <v>1</v>
      </c>
      <c r="Q685" s="1" t="s">
        <v>1</v>
      </c>
      <c r="R685" s="4">
        <v>10.95</v>
      </c>
      <c r="S685" s="3">
        <v>1</v>
      </c>
      <c r="U685" t="s">
        <v>204</v>
      </c>
    </row>
    <row r="686" spans="1:21" x14ac:dyDescent="0.3">
      <c r="A686" s="1" t="s">
        <v>119</v>
      </c>
      <c r="B686" s="1" t="s">
        <v>356</v>
      </c>
      <c r="C686" s="1" t="s">
        <v>356</v>
      </c>
      <c r="D686" s="1" t="s">
        <v>356</v>
      </c>
      <c r="E686">
        <v>2020</v>
      </c>
      <c r="F686" s="1" t="s">
        <v>213</v>
      </c>
      <c r="G686" s="1" t="s">
        <v>202</v>
      </c>
      <c r="H686" s="1" t="s">
        <v>231</v>
      </c>
      <c r="I686" s="3" t="s">
        <v>1</v>
      </c>
      <c r="J686" s="1" t="s">
        <v>1</v>
      </c>
      <c r="K686" s="1" t="s">
        <v>220</v>
      </c>
      <c r="L686" s="1" t="s">
        <v>225</v>
      </c>
      <c r="M686" s="1" t="s">
        <v>208</v>
      </c>
      <c r="N686">
        <v>20000</v>
      </c>
      <c r="O686" s="10">
        <v>1000000000</v>
      </c>
      <c r="P686">
        <v>1000</v>
      </c>
      <c r="Q686" s="1" t="s">
        <v>209</v>
      </c>
      <c r="R686" s="4">
        <v>2.15</v>
      </c>
      <c r="S686" s="3">
        <v>1</v>
      </c>
      <c r="U686" t="s">
        <v>204</v>
      </c>
    </row>
    <row r="687" spans="1:21" x14ac:dyDescent="0.3">
      <c r="A687" s="1" t="s">
        <v>119</v>
      </c>
      <c r="B687" s="1" t="s">
        <v>356</v>
      </c>
      <c r="C687" s="1" t="s">
        <v>356</v>
      </c>
      <c r="D687" s="1" t="s">
        <v>356</v>
      </c>
      <c r="E687">
        <v>2020</v>
      </c>
      <c r="F687" s="1" t="s">
        <v>217</v>
      </c>
      <c r="G687" s="1" t="s">
        <v>202</v>
      </c>
      <c r="H687" s="1" t="s">
        <v>206</v>
      </c>
      <c r="I687" s="3" t="s">
        <v>1</v>
      </c>
      <c r="J687" s="1" t="s">
        <v>1</v>
      </c>
      <c r="K687" s="1" t="s">
        <v>220</v>
      </c>
      <c r="L687" s="1" t="s">
        <v>221</v>
      </c>
      <c r="M687" s="1" t="s">
        <v>204</v>
      </c>
      <c r="N687" s="1" t="s">
        <v>1</v>
      </c>
      <c r="O687" s="1" t="s">
        <v>1</v>
      </c>
      <c r="P687" s="1" t="s">
        <v>1</v>
      </c>
      <c r="Q687" s="1" t="s">
        <v>1</v>
      </c>
      <c r="R687" s="4">
        <v>2.5</v>
      </c>
      <c r="S687" s="3">
        <v>1</v>
      </c>
      <c r="U687" t="s">
        <v>204</v>
      </c>
    </row>
    <row r="688" spans="1:21" x14ac:dyDescent="0.3">
      <c r="A688" s="1" t="s">
        <v>47</v>
      </c>
      <c r="B688" s="1" t="s">
        <v>358</v>
      </c>
      <c r="C688" s="1" t="s">
        <v>358</v>
      </c>
      <c r="D688" s="1" t="s">
        <v>358</v>
      </c>
      <c r="E688">
        <v>2020</v>
      </c>
      <c r="F688" s="1" t="s">
        <v>212</v>
      </c>
      <c r="G688" s="1" t="s">
        <v>202</v>
      </c>
      <c r="H688" s="1" t="s">
        <v>206</v>
      </c>
      <c r="I688" s="3" t="s">
        <v>1</v>
      </c>
      <c r="J688" s="1" t="s">
        <v>1</v>
      </c>
      <c r="K688" s="1" t="s">
        <v>220</v>
      </c>
      <c r="L688" s="1" t="s">
        <v>221</v>
      </c>
      <c r="M688" s="1" t="s">
        <v>204</v>
      </c>
      <c r="N688" s="1" t="s">
        <v>1</v>
      </c>
      <c r="O688" s="1" t="s">
        <v>1</v>
      </c>
      <c r="P688" s="1" t="s">
        <v>1</v>
      </c>
      <c r="Q688" s="1" t="s">
        <v>1</v>
      </c>
      <c r="R688" s="4">
        <v>11.15</v>
      </c>
      <c r="S688" s="3">
        <v>1</v>
      </c>
      <c r="T688" s="1" t="s">
        <v>361</v>
      </c>
      <c r="U688" t="s">
        <v>204</v>
      </c>
    </row>
    <row r="689" spans="1:21" x14ac:dyDescent="0.3">
      <c r="A689" s="1" t="s">
        <v>47</v>
      </c>
      <c r="B689" s="1" t="s">
        <v>358</v>
      </c>
      <c r="C689" s="1" t="s">
        <v>358</v>
      </c>
      <c r="D689" s="1" t="s">
        <v>358</v>
      </c>
      <c r="E689">
        <v>2020</v>
      </c>
      <c r="F689" s="1" t="s">
        <v>212</v>
      </c>
      <c r="G689" s="1" t="s">
        <v>202</v>
      </c>
      <c r="H689" s="1" t="s">
        <v>219</v>
      </c>
      <c r="I689" s="3" t="s">
        <v>1</v>
      </c>
      <c r="J689" s="1" t="s">
        <v>1</v>
      </c>
      <c r="K689" s="1" t="s">
        <v>220</v>
      </c>
      <c r="L689" s="1" t="s">
        <v>221</v>
      </c>
      <c r="M689" s="1" t="s">
        <v>208</v>
      </c>
      <c r="N689">
        <v>0</v>
      </c>
      <c r="O689" s="10">
        <v>2999</v>
      </c>
      <c r="P689">
        <v>1000</v>
      </c>
      <c r="Q689" s="1" t="s">
        <v>209</v>
      </c>
      <c r="R689" s="4">
        <v>2.57</v>
      </c>
      <c r="S689" s="3">
        <v>1</v>
      </c>
      <c r="U689" t="s">
        <v>204</v>
      </c>
    </row>
    <row r="690" spans="1:21" x14ac:dyDescent="0.3">
      <c r="A690" s="1" t="s">
        <v>47</v>
      </c>
      <c r="B690" s="1" t="s">
        <v>358</v>
      </c>
      <c r="C690" s="1" t="s">
        <v>358</v>
      </c>
      <c r="D690" s="1" t="s">
        <v>358</v>
      </c>
      <c r="E690">
        <v>2020</v>
      </c>
      <c r="F690" s="1" t="s">
        <v>212</v>
      </c>
      <c r="G690" s="1" t="s">
        <v>202</v>
      </c>
      <c r="H690" s="1" t="s">
        <v>219</v>
      </c>
      <c r="I690" s="3" t="s">
        <v>1</v>
      </c>
      <c r="J690" s="1" t="s">
        <v>1</v>
      </c>
      <c r="K690" s="1" t="s">
        <v>220</v>
      </c>
      <c r="L690" s="1" t="s">
        <v>221</v>
      </c>
      <c r="M690" s="1" t="s">
        <v>208</v>
      </c>
      <c r="N690">
        <v>3000</v>
      </c>
      <c r="O690" s="10">
        <v>6999</v>
      </c>
      <c r="P690">
        <v>1000</v>
      </c>
      <c r="Q690" s="1" t="s">
        <v>209</v>
      </c>
      <c r="R690" s="4">
        <v>5.6</v>
      </c>
      <c r="S690" s="3">
        <v>1</v>
      </c>
      <c r="U690" t="s">
        <v>204</v>
      </c>
    </row>
    <row r="691" spans="1:21" x14ac:dyDescent="0.3">
      <c r="A691" s="1" t="s">
        <v>47</v>
      </c>
      <c r="B691" s="1" t="s">
        <v>358</v>
      </c>
      <c r="C691" s="1" t="s">
        <v>358</v>
      </c>
      <c r="D691" s="1" t="s">
        <v>358</v>
      </c>
      <c r="E691">
        <v>2020</v>
      </c>
      <c r="F691" s="1" t="s">
        <v>212</v>
      </c>
      <c r="G691" s="1" t="s">
        <v>202</v>
      </c>
      <c r="H691" s="1" t="s">
        <v>219</v>
      </c>
      <c r="I691" s="3" t="s">
        <v>1</v>
      </c>
      <c r="J691" s="1" t="s">
        <v>1</v>
      </c>
      <c r="K691" s="1" t="s">
        <v>220</v>
      </c>
      <c r="L691" s="1" t="s">
        <v>221</v>
      </c>
      <c r="M691" s="1" t="s">
        <v>208</v>
      </c>
      <c r="N691">
        <v>7000</v>
      </c>
      <c r="O691">
        <v>12999</v>
      </c>
      <c r="P691">
        <v>1000</v>
      </c>
      <c r="Q691" s="1" t="s">
        <v>209</v>
      </c>
      <c r="R691" s="4">
        <v>6.71</v>
      </c>
      <c r="S691" s="3">
        <v>1</v>
      </c>
      <c r="U691" t="s">
        <v>204</v>
      </c>
    </row>
    <row r="692" spans="1:21" x14ac:dyDescent="0.3">
      <c r="A692" s="1" t="s">
        <v>47</v>
      </c>
      <c r="B692" s="1" t="s">
        <v>358</v>
      </c>
      <c r="C692" s="1" t="s">
        <v>358</v>
      </c>
      <c r="D692" s="1" t="s">
        <v>358</v>
      </c>
      <c r="E692">
        <v>2020</v>
      </c>
      <c r="F692" s="1" t="s">
        <v>212</v>
      </c>
      <c r="G692" s="1" t="s">
        <v>202</v>
      </c>
      <c r="H692" s="1" t="s">
        <v>219</v>
      </c>
      <c r="I692" s="3" t="s">
        <v>1</v>
      </c>
      <c r="J692" s="1" t="s">
        <v>1</v>
      </c>
      <c r="K692" s="1" t="s">
        <v>220</v>
      </c>
      <c r="L692" s="1" t="s">
        <v>221</v>
      </c>
      <c r="M692" s="1" t="s">
        <v>208</v>
      </c>
      <c r="N692">
        <v>13000</v>
      </c>
      <c r="O692">
        <v>17999</v>
      </c>
      <c r="P692">
        <v>1000</v>
      </c>
      <c r="Q692" s="1" t="s">
        <v>209</v>
      </c>
      <c r="R692" s="4">
        <v>8.74</v>
      </c>
      <c r="S692" s="3">
        <v>1</v>
      </c>
      <c r="U692" t="s">
        <v>204</v>
      </c>
    </row>
    <row r="693" spans="1:21" x14ac:dyDescent="0.3">
      <c r="A693" s="1" t="s">
        <v>47</v>
      </c>
      <c r="B693" s="1" t="s">
        <v>358</v>
      </c>
      <c r="C693" s="1" t="s">
        <v>358</v>
      </c>
      <c r="D693" s="1" t="s">
        <v>358</v>
      </c>
      <c r="E693">
        <v>2020</v>
      </c>
      <c r="F693" s="1" t="s">
        <v>212</v>
      </c>
      <c r="G693" s="1" t="s">
        <v>202</v>
      </c>
      <c r="H693" s="1" t="s">
        <v>219</v>
      </c>
      <c r="I693" s="3" t="s">
        <v>1</v>
      </c>
      <c r="J693" s="1" t="s">
        <v>1</v>
      </c>
      <c r="K693" s="1" t="s">
        <v>220</v>
      </c>
      <c r="L693" s="1" t="s">
        <v>221</v>
      </c>
      <c r="M693" s="1" t="s">
        <v>208</v>
      </c>
      <c r="N693">
        <v>18000</v>
      </c>
      <c r="O693" s="10">
        <v>1000000000</v>
      </c>
      <c r="P693">
        <v>1000</v>
      </c>
      <c r="Q693" s="1" t="s">
        <v>209</v>
      </c>
      <c r="R693" s="4">
        <v>11.36</v>
      </c>
      <c r="S693" s="3">
        <v>1</v>
      </c>
      <c r="U693" t="s">
        <v>204</v>
      </c>
    </row>
    <row r="694" spans="1:21" x14ac:dyDescent="0.3">
      <c r="A694" s="1" t="s">
        <v>47</v>
      </c>
      <c r="B694" s="1" t="s">
        <v>358</v>
      </c>
      <c r="C694" s="1" t="s">
        <v>358</v>
      </c>
      <c r="D694" s="1" t="s">
        <v>358</v>
      </c>
      <c r="E694">
        <v>2020</v>
      </c>
      <c r="F694" s="1" t="s">
        <v>213</v>
      </c>
      <c r="G694" s="1" t="s">
        <v>202</v>
      </c>
      <c r="H694" s="1" t="s">
        <v>206</v>
      </c>
      <c r="I694" s="3" t="s">
        <v>1</v>
      </c>
      <c r="J694" s="1" t="s">
        <v>1</v>
      </c>
      <c r="K694" s="1" t="s">
        <v>220</v>
      </c>
      <c r="L694" s="1" t="s">
        <v>221</v>
      </c>
      <c r="M694" s="1" t="s">
        <v>204</v>
      </c>
      <c r="N694" s="1" t="s">
        <v>1</v>
      </c>
      <c r="O694" s="1" t="s">
        <v>1</v>
      </c>
      <c r="P694" s="1" t="s">
        <v>1</v>
      </c>
      <c r="Q694" s="1" t="s">
        <v>1</v>
      </c>
      <c r="R694" s="4">
        <v>12.04</v>
      </c>
      <c r="S694" s="3">
        <v>1</v>
      </c>
      <c r="T694" s="1" t="s">
        <v>361</v>
      </c>
      <c r="U694" t="s">
        <v>204</v>
      </c>
    </row>
    <row r="695" spans="1:21" x14ac:dyDescent="0.3">
      <c r="A695" s="1" t="s">
        <v>47</v>
      </c>
      <c r="B695" s="1" t="s">
        <v>358</v>
      </c>
      <c r="C695" s="1" t="s">
        <v>358</v>
      </c>
      <c r="D695" s="1" t="s">
        <v>358</v>
      </c>
      <c r="E695">
        <v>2020</v>
      </c>
      <c r="F695" s="1" t="s">
        <v>213</v>
      </c>
      <c r="G695" s="1" t="s">
        <v>202</v>
      </c>
      <c r="H695" s="1" t="s">
        <v>219</v>
      </c>
      <c r="I695" s="3" t="s">
        <v>1</v>
      </c>
      <c r="J695" s="1" t="s">
        <v>1</v>
      </c>
      <c r="K695" s="1" t="s">
        <v>220</v>
      </c>
      <c r="L695" s="1" t="s">
        <v>221</v>
      </c>
      <c r="M695" s="1" t="s">
        <v>208</v>
      </c>
      <c r="N695">
        <v>0</v>
      </c>
      <c r="O695" s="10">
        <v>2999</v>
      </c>
      <c r="P695">
        <v>1000</v>
      </c>
      <c r="Q695" s="1" t="s">
        <v>209</v>
      </c>
      <c r="R695" s="4">
        <v>2.81</v>
      </c>
      <c r="S695" s="3">
        <v>1</v>
      </c>
      <c r="U695" t="s">
        <v>204</v>
      </c>
    </row>
    <row r="696" spans="1:21" x14ac:dyDescent="0.3">
      <c r="A696" s="1" t="s">
        <v>47</v>
      </c>
      <c r="B696" s="1" t="s">
        <v>358</v>
      </c>
      <c r="C696" s="1" t="s">
        <v>358</v>
      </c>
      <c r="D696" s="1" t="s">
        <v>358</v>
      </c>
      <c r="E696">
        <v>2020</v>
      </c>
      <c r="F696" s="1" t="s">
        <v>213</v>
      </c>
      <c r="G696" s="1" t="s">
        <v>202</v>
      </c>
      <c r="H696" s="1" t="s">
        <v>219</v>
      </c>
      <c r="I696" s="3" t="s">
        <v>1</v>
      </c>
      <c r="J696" s="1" t="s">
        <v>1</v>
      </c>
      <c r="K696" s="1" t="s">
        <v>220</v>
      </c>
      <c r="L696" s="1" t="s">
        <v>221</v>
      </c>
      <c r="M696" s="1" t="s">
        <v>208</v>
      </c>
      <c r="N696">
        <v>3000</v>
      </c>
      <c r="O696" s="10">
        <v>6999</v>
      </c>
      <c r="P696">
        <v>1000</v>
      </c>
      <c r="Q696" s="1" t="s">
        <v>209</v>
      </c>
      <c r="R696" s="4">
        <v>6.08</v>
      </c>
      <c r="S696" s="3">
        <v>1</v>
      </c>
      <c r="U696" t="s">
        <v>204</v>
      </c>
    </row>
    <row r="697" spans="1:21" x14ac:dyDescent="0.3">
      <c r="A697" s="1" t="s">
        <v>47</v>
      </c>
      <c r="B697" s="1" t="s">
        <v>358</v>
      </c>
      <c r="C697" s="1" t="s">
        <v>358</v>
      </c>
      <c r="D697" s="1" t="s">
        <v>358</v>
      </c>
      <c r="E697">
        <v>2020</v>
      </c>
      <c r="F697" s="1" t="s">
        <v>213</v>
      </c>
      <c r="G697" s="1" t="s">
        <v>202</v>
      </c>
      <c r="H697" s="1" t="s">
        <v>219</v>
      </c>
      <c r="I697" s="3" t="s">
        <v>1</v>
      </c>
      <c r="J697" s="1" t="s">
        <v>1</v>
      </c>
      <c r="K697" s="1" t="s">
        <v>220</v>
      </c>
      <c r="L697" s="1" t="s">
        <v>221</v>
      </c>
      <c r="M697" s="1" t="s">
        <v>208</v>
      </c>
      <c r="N697">
        <v>7000</v>
      </c>
      <c r="O697">
        <v>12999</v>
      </c>
      <c r="P697">
        <v>1000</v>
      </c>
      <c r="Q697" s="1" t="s">
        <v>209</v>
      </c>
      <c r="R697" s="4">
        <v>6.08</v>
      </c>
      <c r="S697" s="3">
        <v>1</v>
      </c>
      <c r="U697" t="s">
        <v>204</v>
      </c>
    </row>
    <row r="698" spans="1:21" x14ac:dyDescent="0.3">
      <c r="A698" s="1" t="s">
        <v>47</v>
      </c>
      <c r="B698" s="1" t="s">
        <v>358</v>
      </c>
      <c r="C698" s="1" t="s">
        <v>358</v>
      </c>
      <c r="D698" s="1" t="s">
        <v>358</v>
      </c>
      <c r="E698">
        <v>2020</v>
      </c>
      <c r="F698" s="1" t="s">
        <v>213</v>
      </c>
      <c r="G698" s="1" t="s">
        <v>202</v>
      </c>
      <c r="H698" s="1" t="s">
        <v>219</v>
      </c>
      <c r="I698" s="3" t="s">
        <v>1</v>
      </c>
      <c r="J698" s="1" t="s">
        <v>1</v>
      </c>
      <c r="K698" s="1" t="s">
        <v>220</v>
      </c>
      <c r="L698" s="1" t="s">
        <v>221</v>
      </c>
      <c r="M698" s="1" t="s">
        <v>208</v>
      </c>
      <c r="N698">
        <v>13000</v>
      </c>
      <c r="O698">
        <v>17999</v>
      </c>
      <c r="P698">
        <v>1000</v>
      </c>
      <c r="Q698" s="1" t="s">
        <v>209</v>
      </c>
      <c r="R698" s="4">
        <v>0</v>
      </c>
      <c r="S698" s="3">
        <v>1</v>
      </c>
      <c r="U698" t="s">
        <v>204</v>
      </c>
    </row>
    <row r="699" spans="1:21" x14ac:dyDescent="0.3">
      <c r="A699" s="1" t="s">
        <v>47</v>
      </c>
      <c r="B699" s="1" t="s">
        <v>358</v>
      </c>
      <c r="C699" s="1" t="s">
        <v>358</v>
      </c>
      <c r="D699" s="1" t="s">
        <v>358</v>
      </c>
      <c r="E699">
        <v>2020</v>
      </c>
      <c r="F699" s="1" t="s">
        <v>213</v>
      </c>
      <c r="G699" s="1" t="s">
        <v>202</v>
      </c>
      <c r="H699" s="1" t="s">
        <v>219</v>
      </c>
      <c r="I699" s="3" t="s">
        <v>1</v>
      </c>
      <c r="J699" s="1" t="s">
        <v>1</v>
      </c>
      <c r="K699" s="1" t="s">
        <v>220</v>
      </c>
      <c r="L699" s="1" t="s">
        <v>221</v>
      </c>
      <c r="M699" s="1" t="s">
        <v>208</v>
      </c>
      <c r="N699">
        <v>18000</v>
      </c>
      <c r="O699" s="10">
        <v>1000000000</v>
      </c>
      <c r="P699">
        <v>1000</v>
      </c>
      <c r="Q699" s="1" t="s">
        <v>209</v>
      </c>
      <c r="R699" s="4">
        <v>0</v>
      </c>
      <c r="S699" s="3">
        <v>1</v>
      </c>
      <c r="U699" t="s">
        <v>204</v>
      </c>
    </row>
    <row r="700" spans="1:21" x14ac:dyDescent="0.3">
      <c r="A700" s="1" t="s">
        <v>47</v>
      </c>
      <c r="B700" s="1" t="s">
        <v>358</v>
      </c>
      <c r="C700" s="1" t="s">
        <v>358</v>
      </c>
      <c r="D700" s="1" t="s">
        <v>358</v>
      </c>
      <c r="E700">
        <v>2020</v>
      </c>
      <c r="F700" s="1" t="s">
        <v>217</v>
      </c>
      <c r="G700" s="1" t="s">
        <v>202</v>
      </c>
      <c r="H700" s="1" t="s">
        <v>206</v>
      </c>
      <c r="I700" s="3" t="s">
        <v>1</v>
      </c>
      <c r="J700" s="1" t="s">
        <v>1</v>
      </c>
      <c r="K700" s="1" t="s">
        <v>220</v>
      </c>
      <c r="L700" s="1" t="s">
        <v>221</v>
      </c>
      <c r="M700" s="1" t="s">
        <v>204</v>
      </c>
      <c r="N700" t="s">
        <v>1</v>
      </c>
      <c r="O700" t="s">
        <v>1</v>
      </c>
      <c r="P700" t="s">
        <v>1</v>
      </c>
      <c r="Q700" s="1" t="s">
        <v>1</v>
      </c>
      <c r="R700" s="4">
        <v>3</v>
      </c>
      <c r="S700" s="3">
        <v>1</v>
      </c>
      <c r="U700" t="s">
        <v>204</v>
      </c>
    </row>
    <row r="701" spans="1:21" x14ac:dyDescent="0.3">
      <c r="A701" s="1" t="s">
        <v>14</v>
      </c>
      <c r="B701" s="1" t="s">
        <v>362</v>
      </c>
      <c r="C701" s="1" t="s">
        <v>362</v>
      </c>
      <c r="D701" s="1" t="s">
        <v>362</v>
      </c>
      <c r="E701">
        <v>2020</v>
      </c>
      <c r="F701" s="1" t="s">
        <v>212</v>
      </c>
      <c r="G701" s="1" t="s">
        <v>202</v>
      </c>
      <c r="H701" s="1" t="s">
        <v>206</v>
      </c>
      <c r="I701" s="3">
        <v>0.625</v>
      </c>
      <c r="J701" s="1" t="s">
        <v>203</v>
      </c>
      <c r="K701" s="1" t="s">
        <v>220</v>
      </c>
      <c r="L701" s="1" t="s">
        <v>221</v>
      </c>
      <c r="M701" s="1" t="s">
        <v>204</v>
      </c>
      <c r="N701" s="1" t="s">
        <v>1</v>
      </c>
      <c r="O701" s="1" t="s">
        <v>1</v>
      </c>
      <c r="P701" s="1" t="s">
        <v>1</v>
      </c>
      <c r="Q701" s="1" t="s">
        <v>1</v>
      </c>
      <c r="R701" s="4">
        <v>12.48</v>
      </c>
      <c r="S701" s="3">
        <v>1</v>
      </c>
      <c r="U701" t="s">
        <v>204</v>
      </c>
    </row>
    <row r="702" spans="1:21" x14ac:dyDescent="0.3">
      <c r="A702" s="1" t="s">
        <v>14</v>
      </c>
      <c r="B702" s="1" t="s">
        <v>362</v>
      </c>
      <c r="C702" s="1" t="s">
        <v>362</v>
      </c>
      <c r="D702" s="1" t="s">
        <v>362</v>
      </c>
      <c r="E702">
        <v>2020</v>
      </c>
      <c r="F702" s="1" t="s">
        <v>212</v>
      </c>
      <c r="G702" s="1" t="s">
        <v>202</v>
      </c>
      <c r="H702" s="1" t="s">
        <v>365</v>
      </c>
      <c r="I702" s="3" t="s">
        <v>1</v>
      </c>
      <c r="J702" s="1" t="s">
        <v>1</v>
      </c>
      <c r="K702" s="1" t="s">
        <v>220</v>
      </c>
      <c r="L702" s="1" t="s">
        <v>221</v>
      </c>
      <c r="M702" s="1" t="s">
        <v>208</v>
      </c>
      <c r="N702">
        <v>0</v>
      </c>
      <c r="O702" s="10">
        <v>1000000000</v>
      </c>
      <c r="P702">
        <v>1000</v>
      </c>
      <c r="Q702" s="1" t="s">
        <v>209</v>
      </c>
      <c r="R702" s="4">
        <v>0.06</v>
      </c>
      <c r="S702" s="3">
        <v>1</v>
      </c>
      <c r="U702" t="s">
        <v>204</v>
      </c>
    </row>
    <row r="703" spans="1:21" x14ac:dyDescent="0.3">
      <c r="A703" s="1" t="s">
        <v>14</v>
      </c>
      <c r="B703" s="1" t="s">
        <v>362</v>
      </c>
      <c r="C703" s="1" t="s">
        <v>362</v>
      </c>
      <c r="D703" s="1" t="s">
        <v>362</v>
      </c>
      <c r="E703">
        <v>2020</v>
      </c>
      <c r="F703" s="1" t="s">
        <v>212</v>
      </c>
      <c r="G703" s="1" t="s">
        <v>202</v>
      </c>
      <c r="H703" s="1" t="s">
        <v>219</v>
      </c>
      <c r="I703" s="3" t="s">
        <v>1</v>
      </c>
      <c r="J703" s="1" t="s">
        <v>1</v>
      </c>
      <c r="K703" s="1" t="s">
        <v>220</v>
      </c>
      <c r="L703" s="1" t="s">
        <v>221</v>
      </c>
      <c r="M703" s="1" t="s">
        <v>208</v>
      </c>
      <c r="N703">
        <v>0</v>
      </c>
      <c r="O703" s="10">
        <v>3000</v>
      </c>
      <c r="P703">
        <v>1000</v>
      </c>
      <c r="Q703" s="1" t="s">
        <v>209</v>
      </c>
      <c r="R703" s="4">
        <v>0</v>
      </c>
      <c r="S703" s="3">
        <v>1</v>
      </c>
      <c r="U703" t="s">
        <v>204</v>
      </c>
    </row>
    <row r="704" spans="1:21" x14ac:dyDescent="0.3">
      <c r="A704" s="1" t="s">
        <v>14</v>
      </c>
      <c r="B704" s="1" t="s">
        <v>362</v>
      </c>
      <c r="C704" s="1" t="s">
        <v>362</v>
      </c>
      <c r="D704" s="1" t="s">
        <v>362</v>
      </c>
      <c r="E704">
        <v>2020</v>
      </c>
      <c r="F704" s="1" t="s">
        <v>212</v>
      </c>
      <c r="G704" s="1" t="s">
        <v>202</v>
      </c>
      <c r="H704" s="1" t="s">
        <v>219</v>
      </c>
      <c r="I704" s="3" t="s">
        <v>1</v>
      </c>
      <c r="J704" s="1" t="s">
        <v>1</v>
      </c>
      <c r="K704" s="1" t="s">
        <v>220</v>
      </c>
      <c r="L704" s="1" t="s">
        <v>221</v>
      </c>
      <c r="M704" s="1" t="s">
        <v>208</v>
      </c>
      <c r="N704">
        <v>3001</v>
      </c>
      <c r="O704" s="10">
        <v>10000</v>
      </c>
      <c r="P704">
        <v>1000</v>
      </c>
      <c r="Q704" s="1" t="s">
        <v>209</v>
      </c>
      <c r="R704" s="4">
        <v>2.66</v>
      </c>
      <c r="S704" s="3">
        <v>1</v>
      </c>
      <c r="U704" t="s">
        <v>204</v>
      </c>
    </row>
    <row r="705" spans="1:21" x14ac:dyDescent="0.3">
      <c r="A705" s="1" t="s">
        <v>14</v>
      </c>
      <c r="B705" s="1" t="s">
        <v>362</v>
      </c>
      <c r="C705" s="1" t="s">
        <v>362</v>
      </c>
      <c r="D705" s="1" t="s">
        <v>362</v>
      </c>
      <c r="E705">
        <v>2020</v>
      </c>
      <c r="F705" s="1" t="s">
        <v>212</v>
      </c>
      <c r="G705" s="1" t="s">
        <v>202</v>
      </c>
      <c r="H705" s="1" t="s">
        <v>219</v>
      </c>
      <c r="I705" s="3" t="s">
        <v>1</v>
      </c>
      <c r="J705" s="1" t="s">
        <v>1</v>
      </c>
      <c r="K705" s="1" t="s">
        <v>220</v>
      </c>
      <c r="L705" s="1" t="s">
        <v>221</v>
      </c>
      <c r="M705" s="1" t="s">
        <v>208</v>
      </c>
      <c r="N705">
        <v>10001</v>
      </c>
      <c r="O705" s="10">
        <v>15000</v>
      </c>
      <c r="P705">
        <v>1000</v>
      </c>
      <c r="Q705" s="1" t="s">
        <v>209</v>
      </c>
      <c r="R705" s="4">
        <v>3.28</v>
      </c>
      <c r="S705" s="3">
        <v>1</v>
      </c>
      <c r="U705" t="s">
        <v>204</v>
      </c>
    </row>
    <row r="706" spans="1:21" x14ac:dyDescent="0.3">
      <c r="A706" s="1" t="s">
        <v>14</v>
      </c>
      <c r="B706" s="1" t="s">
        <v>362</v>
      </c>
      <c r="C706" s="1" t="s">
        <v>362</v>
      </c>
      <c r="D706" s="1" t="s">
        <v>362</v>
      </c>
      <c r="E706">
        <v>2020</v>
      </c>
      <c r="F706" s="1" t="s">
        <v>212</v>
      </c>
      <c r="G706" s="1" t="s">
        <v>202</v>
      </c>
      <c r="H706" s="1" t="s">
        <v>219</v>
      </c>
      <c r="I706" s="3" t="s">
        <v>1</v>
      </c>
      <c r="J706" s="1" t="s">
        <v>1</v>
      </c>
      <c r="K706" s="1" t="s">
        <v>220</v>
      </c>
      <c r="L706" s="1" t="s">
        <v>221</v>
      </c>
      <c r="M706" s="1" t="s">
        <v>208</v>
      </c>
      <c r="N706">
        <v>15001</v>
      </c>
      <c r="O706" s="10">
        <v>25000</v>
      </c>
      <c r="P706">
        <v>1000</v>
      </c>
      <c r="Q706" s="1" t="s">
        <v>209</v>
      </c>
      <c r="R706" s="4">
        <v>3.89</v>
      </c>
      <c r="S706" s="3">
        <v>1</v>
      </c>
      <c r="U706" t="s">
        <v>204</v>
      </c>
    </row>
    <row r="707" spans="1:21" x14ac:dyDescent="0.3">
      <c r="A707" s="1" t="s">
        <v>14</v>
      </c>
      <c r="B707" s="1" t="s">
        <v>362</v>
      </c>
      <c r="C707" s="1" t="s">
        <v>362</v>
      </c>
      <c r="D707" s="1" t="s">
        <v>362</v>
      </c>
      <c r="E707">
        <v>2020</v>
      </c>
      <c r="F707" s="1" t="s">
        <v>212</v>
      </c>
      <c r="G707" s="1" t="s">
        <v>202</v>
      </c>
      <c r="H707" s="1" t="s">
        <v>219</v>
      </c>
      <c r="I707" s="3" t="s">
        <v>1</v>
      </c>
      <c r="J707" s="1" t="s">
        <v>1</v>
      </c>
      <c r="K707" s="1" t="s">
        <v>220</v>
      </c>
      <c r="L707" s="1" t="s">
        <v>221</v>
      </c>
      <c r="M707" s="1" t="s">
        <v>208</v>
      </c>
      <c r="N707">
        <v>25001</v>
      </c>
      <c r="O707" s="10">
        <v>35000</v>
      </c>
      <c r="P707">
        <v>1000</v>
      </c>
      <c r="Q707" s="1" t="s">
        <v>209</v>
      </c>
      <c r="R707" s="4">
        <v>4.4400000000000004</v>
      </c>
      <c r="S707" s="3">
        <v>1</v>
      </c>
      <c r="U707" t="s">
        <v>204</v>
      </c>
    </row>
    <row r="708" spans="1:21" x14ac:dyDescent="0.3">
      <c r="A708" s="1" t="s">
        <v>14</v>
      </c>
      <c r="B708" s="1" t="s">
        <v>362</v>
      </c>
      <c r="C708" s="1" t="s">
        <v>362</v>
      </c>
      <c r="D708" s="1" t="s">
        <v>362</v>
      </c>
      <c r="E708">
        <v>2020</v>
      </c>
      <c r="F708" s="1" t="s">
        <v>212</v>
      </c>
      <c r="G708" s="1" t="s">
        <v>202</v>
      </c>
      <c r="H708" s="1" t="s">
        <v>219</v>
      </c>
      <c r="I708" s="3" t="s">
        <v>1</v>
      </c>
      <c r="J708" s="1" t="s">
        <v>1</v>
      </c>
      <c r="K708" s="1" t="s">
        <v>220</v>
      </c>
      <c r="L708" s="1" t="s">
        <v>221</v>
      </c>
      <c r="M708" s="1" t="s">
        <v>208</v>
      </c>
      <c r="N708">
        <v>35001</v>
      </c>
      <c r="O708" s="10">
        <v>1000000000</v>
      </c>
      <c r="P708">
        <v>1000</v>
      </c>
      <c r="Q708" s="1" t="s">
        <v>209</v>
      </c>
      <c r="R708" s="4">
        <v>7.77</v>
      </c>
      <c r="S708" s="3">
        <v>1</v>
      </c>
      <c r="U708" t="s">
        <v>204</v>
      </c>
    </row>
    <row r="709" spans="1:21" x14ac:dyDescent="0.3">
      <c r="A709" s="1" t="s">
        <v>14</v>
      </c>
      <c r="B709" s="1" t="s">
        <v>362</v>
      </c>
      <c r="C709" s="1" t="s">
        <v>362</v>
      </c>
      <c r="D709" s="1" t="s">
        <v>362</v>
      </c>
      <c r="E709">
        <v>2020</v>
      </c>
      <c r="F709" s="1" t="s">
        <v>212</v>
      </c>
      <c r="G709" s="1" t="s">
        <v>202</v>
      </c>
      <c r="H709" s="1" t="s">
        <v>366</v>
      </c>
      <c r="I709" s="3" t="s">
        <v>1</v>
      </c>
      <c r="J709" s="1" t="s">
        <v>1</v>
      </c>
      <c r="K709" s="1" t="s">
        <v>220</v>
      </c>
      <c r="L709" s="1" t="s">
        <v>221</v>
      </c>
      <c r="M709" s="1" t="s">
        <v>208</v>
      </c>
      <c r="N709">
        <v>0</v>
      </c>
      <c r="O709" s="10">
        <v>1000000000</v>
      </c>
      <c r="P709">
        <v>1000</v>
      </c>
      <c r="Q709" s="1" t="s">
        <v>209</v>
      </c>
      <c r="R709" s="4">
        <v>3.4</v>
      </c>
      <c r="S709" s="3">
        <v>1</v>
      </c>
      <c r="T709" t="s">
        <v>367</v>
      </c>
      <c r="U709" t="s">
        <v>204</v>
      </c>
    </row>
    <row r="710" spans="1:21" x14ac:dyDescent="0.3">
      <c r="A710" s="1" t="s">
        <v>14</v>
      </c>
      <c r="B710" s="1" t="s">
        <v>362</v>
      </c>
      <c r="C710" s="1" t="s">
        <v>362</v>
      </c>
      <c r="D710" s="1" t="s">
        <v>362</v>
      </c>
      <c r="E710">
        <v>2020</v>
      </c>
      <c r="F710" s="1" t="s">
        <v>212</v>
      </c>
      <c r="G710" s="1" t="s">
        <v>202</v>
      </c>
      <c r="H710" s="1" t="s">
        <v>206</v>
      </c>
      <c r="I710" s="3">
        <v>0.625</v>
      </c>
      <c r="J710" s="1" t="s">
        <v>203</v>
      </c>
      <c r="K710" s="1" t="s">
        <v>220</v>
      </c>
      <c r="L710" s="1" t="s">
        <v>225</v>
      </c>
      <c r="M710" s="1" t="s">
        <v>204</v>
      </c>
      <c r="N710" s="1" t="s">
        <v>1</v>
      </c>
      <c r="O710" s="1" t="s">
        <v>1</v>
      </c>
      <c r="P710" s="1" t="s">
        <v>1</v>
      </c>
      <c r="Q710" s="1" t="s">
        <v>1</v>
      </c>
      <c r="R710" s="4">
        <f>12.48*2</f>
        <v>24.96</v>
      </c>
      <c r="S710" s="3">
        <v>1</v>
      </c>
      <c r="U710" t="s">
        <v>204</v>
      </c>
    </row>
    <row r="711" spans="1:21" x14ac:dyDescent="0.3">
      <c r="A711" s="1" t="s">
        <v>14</v>
      </c>
      <c r="B711" s="1" t="s">
        <v>362</v>
      </c>
      <c r="C711" s="1" t="s">
        <v>362</v>
      </c>
      <c r="D711" s="1" t="s">
        <v>362</v>
      </c>
      <c r="E711">
        <v>2020</v>
      </c>
      <c r="F711" s="1" t="s">
        <v>212</v>
      </c>
      <c r="G711" s="1" t="s">
        <v>202</v>
      </c>
      <c r="H711" s="1" t="s">
        <v>365</v>
      </c>
      <c r="I711" s="3" t="s">
        <v>1</v>
      </c>
      <c r="J711" s="1" t="s">
        <v>1</v>
      </c>
      <c r="K711" s="1" t="s">
        <v>220</v>
      </c>
      <c r="L711" s="1" t="s">
        <v>225</v>
      </c>
      <c r="M711" s="1" t="s">
        <v>208</v>
      </c>
      <c r="N711">
        <v>0</v>
      </c>
      <c r="O711" s="10">
        <v>1000000000</v>
      </c>
      <c r="P711">
        <v>1000</v>
      </c>
      <c r="Q711" s="1" t="s">
        <v>209</v>
      </c>
      <c r="R711" s="4">
        <v>0.06</v>
      </c>
      <c r="S711" s="3">
        <v>1</v>
      </c>
      <c r="U711" t="s">
        <v>204</v>
      </c>
    </row>
    <row r="712" spans="1:21" x14ac:dyDescent="0.3">
      <c r="A712" s="1" t="s">
        <v>14</v>
      </c>
      <c r="B712" s="1" t="s">
        <v>362</v>
      </c>
      <c r="C712" s="1" t="s">
        <v>362</v>
      </c>
      <c r="D712" s="1" t="s">
        <v>362</v>
      </c>
      <c r="E712">
        <v>2020</v>
      </c>
      <c r="F712" s="1" t="s">
        <v>212</v>
      </c>
      <c r="G712" s="1" t="s">
        <v>202</v>
      </c>
      <c r="H712" s="1" t="s">
        <v>219</v>
      </c>
      <c r="I712" s="3" t="s">
        <v>1</v>
      </c>
      <c r="J712" s="1" t="s">
        <v>1</v>
      </c>
      <c r="K712" s="1" t="s">
        <v>220</v>
      </c>
      <c r="L712" s="1" t="s">
        <v>225</v>
      </c>
      <c r="M712" s="1" t="s">
        <v>208</v>
      </c>
      <c r="N712">
        <v>0</v>
      </c>
      <c r="O712" s="10">
        <v>3000</v>
      </c>
      <c r="P712">
        <v>1000</v>
      </c>
      <c r="Q712" s="1" t="s">
        <v>209</v>
      </c>
      <c r="R712" s="4">
        <v>0</v>
      </c>
      <c r="S712" s="3">
        <v>1</v>
      </c>
      <c r="U712" t="s">
        <v>204</v>
      </c>
    </row>
    <row r="713" spans="1:21" x14ac:dyDescent="0.3">
      <c r="A713" s="1" t="s">
        <v>14</v>
      </c>
      <c r="B713" s="1" t="s">
        <v>362</v>
      </c>
      <c r="C713" s="1" t="s">
        <v>362</v>
      </c>
      <c r="D713" s="1" t="s">
        <v>362</v>
      </c>
      <c r="E713">
        <v>2020</v>
      </c>
      <c r="F713" s="1" t="s">
        <v>212</v>
      </c>
      <c r="G713" s="1" t="s">
        <v>202</v>
      </c>
      <c r="H713" s="1" t="s">
        <v>219</v>
      </c>
      <c r="I713" s="3" t="s">
        <v>1</v>
      </c>
      <c r="J713" s="1" t="s">
        <v>1</v>
      </c>
      <c r="K713" s="1" t="s">
        <v>220</v>
      </c>
      <c r="L713" s="1" t="s">
        <v>225</v>
      </c>
      <c r="M713" s="1" t="s">
        <v>208</v>
      </c>
      <c r="N713">
        <v>3001</v>
      </c>
      <c r="O713" s="10">
        <v>10000</v>
      </c>
      <c r="P713">
        <v>1000</v>
      </c>
      <c r="Q713" s="1" t="s">
        <v>209</v>
      </c>
      <c r="R713" s="4">
        <v>2.66</v>
      </c>
      <c r="S713" s="3">
        <v>1</v>
      </c>
      <c r="U713" t="s">
        <v>204</v>
      </c>
    </row>
    <row r="714" spans="1:21" x14ac:dyDescent="0.3">
      <c r="A714" s="1" t="s">
        <v>14</v>
      </c>
      <c r="B714" s="1" t="s">
        <v>362</v>
      </c>
      <c r="C714" s="1" t="s">
        <v>362</v>
      </c>
      <c r="D714" s="1" t="s">
        <v>362</v>
      </c>
      <c r="E714">
        <v>2020</v>
      </c>
      <c r="F714" s="1" t="s">
        <v>212</v>
      </c>
      <c r="G714" s="1" t="s">
        <v>202</v>
      </c>
      <c r="H714" s="1" t="s">
        <v>219</v>
      </c>
      <c r="I714" s="3" t="s">
        <v>1</v>
      </c>
      <c r="J714" s="1" t="s">
        <v>1</v>
      </c>
      <c r="K714" s="1" t="s">
        <v>220</v>
      </c>
      <c r="L714" s="1" t="s">
        <v>225</v>
      </c>
      <c r="M714" s="1" t="s">
        <v>208</v>
      </c>
      <c r="N714">
        <v>10001</v>
      </c>
      <c r="O714" s="10">
        <v>15000</v>
      </c>
      <c r="P714">
        <v>1000</v>
      </c>
      <c r="Q714" s="1" t="s">
        <v>209</v>
      </c>
      <c r="R714" s="4">
        <v>3.28</v>
      </c>
      <c r="S714" s="3">
        <v>1</v>
      </c>
      <c r="U714" t="s">
        <v>204</v>
      </c>
    </row>
    <row r="715" spans="1:21" x14ac:dyDescent="0.3">
      <c r="A715" s="1" t="s">
        <v>14</v>
      </c>
      <c r="B715" s="1" t="s">
        <v>362</v>
      </c>
      <c r="C715" s="1" t="s">
        <v>362</v>
      </c>
      <c r="D715" s="1" t="s">
        <v>362</v>
      </c>
      <c r="E715">
        <v>2020</v>
      </c>
      <c r="F715" s="1" t="s">
        <v>212</v>
      </c>
      <c r="G715" s="1" t="s">
        <v>202</v>
      </c>
      <c r="H715" s="1" t="s">
        <v>219</v>
      </c>
      <c r="I715" s="3" t="s">
        <v>1</v>
      </c>
      <c r="J715" s="1" t="s">
        <v>1</v>
      </c>
      <c r="K715" s="1" t="s">
        <v>220</v>
      </c>
      <c r="L715" s="1" t="s">
        <v>225</v>
      </c>
      <c r="M715" s="1" t="s">
        <v>208</v>
      </c>
      <c r="N715">
        <v>15001</v>
      </c>
      <c r="O715" s="10">
        <v>25000</v>
      </c>
      <c r="P715">
        <v>1000</v>
      </c>
      <c r="Q715" s="1" t="s">
        <v>209</v>
      </c>
      <c r="R715" s="4">
        <v>3.89</v>
      </c>
      <c r="S715" s="3">
        <v>1</v>
      </c>
      <c r="U715" t="s">
        <v>204</v>
      </c>
    </row>
    <row r="716" spans="1:21" x14ac:dyDescent="0.3">
      <c r="A716" s="1" t="s">
        <v>14</v>
      </c>
      <c r="B716" s="1" t="s">
        <v>362</v>
      </c>
      <c r="C716" s="1" t="s">
        <v>362</v>
      </c>
      <c r="D716" s="1" t="s">
        <v>362</v>
      </c>
      <c r="E716">
        <v>2020</v>
      </c>
      <c r="F716" s="1" t="s">
        <v>212</v>
      </c>
      <c r="G716" s="1" t="s">
        <v>202</v>
      </c>
      <c r="H716" s="1" t="s">
        <v>219</v>
      </c>
      <c r="I716" s="3" t="s">
        <v>1</v>
      </c>
      <c r="J716" s="1" t="s">
        <v>1</v>
      </c>
      <c r="K716" s="1" t="s">
        <v>220</v>
      </c>
      <c r="L716" s="1" t="s">
        <v>225</v>
      </c>
      <c r="M716" s="1" t="s">
        <v>208</v>
      </c>
      <c r="N716">
        <v>25001</v>
      </c>
      <c r="O716" s="10">
        <v>35000</v>
      </c>
      <c r="P716">
        <v>1000</v>
      </c>
      <c r="Q716" s="1" t="s">
        <v>209</v>
      </c>
      <c r="R716" s="4">
        <v>4.4400000000000004</v>
      </c>
      <c r="S716" s="3">
        <v>1</v>
      </c>
      <c r="U716" t="s">
        <v>204</v>
      </c>
    </row>
    <row r="717" spans="1:21" x14ac:dyDescent="0.3">
      <c r="A717" s="1" t="s">
        <v>14</v>
      </c>
      <c r="B717" s="1" t="s">
        <v>362</v>
      </c>
      <c r="C717" s="1" t="s">
        <v>362</v>
      </c>
      <c r="D717" s="1" t="s">
        <v>362</v>
      </c>
      <c r="E717">
        <v>2020</v>
      </c>
      <c r="F717" s="1" t="s">
        <v>212</v>
      </c>
      <c r="G717" s="1" t="s">
        <v>202</v>
      </c>
      <c r="H717" s="1" t="s">
        <v>219</v>
      </c>
      <c r="I717" s="3" t="s">
        <v>1</v>
      </c>
      <c r="J717" s="1" t="s">
        <v>1</v>
      </c>
      <c r="K717" s="1" t="s">
        <v>220</v>
      </c>
      <c r="L717" s="1" t="s">
        <v>225</v>
      </c>
      <c r="M717" s="1" t="s">
        <v>208</v>
      </c>
      <c r="N717">
        <v>35001</v>
      </c>
      <c r="O717" s="10">
        <v>1000000000</v>
      </c>
      <c r="P717">
        <v>1000</v>
      </c>
      <c r="Q717" s="1" t="s">
        <v>209</v>
      </c>
      <c r="R717" s="4">
        <v>7.77</v>
      </c>
      <c r="S717" s="3">
        <v>1</v>
      </c>
      <c r="U717" t="s">
        <v>204</v>
      </c>
    </row>
    <row r="718" spans="1:21" x14ac:dyDescent="0.3">
      <c r="A718" s="1" t="s">
        <v>14</v>
      </c>
      <c r="B718" s="1" t="s">
        <v>362</v>
      </c>
      <c r="C718" s="1" t="s">
        <v>362</v>
      </c>
      <c r="D718" s="1" t="s">
        <v>362</v>
      </c>
      <c r="E718">
        <v>2020</v>
      </c>
      <c r="F718" s="1" t="s">
        <v>212</v>
      </c>
      <c r="G718" s="1" t="s">
        <v>202</v>
      </c>
      <c r="H718" s="1" t="s">
        <v>366</v>
      </c>
      <c r="I718" s="3" t="s">
        <v>1</v>
      </c>
      <c r="J718" s="1" t="s">
        <v>1</v>
      </c>
      <c r="K718" s="1" t="s">
        <v>220</v>
      </c>
      <c r="L718" s="1" t="s">
        <v>225</v>
      </c>
      <c r="M718" s="1" t="s">
        <v>208</v>
      </c>
      <c r="N718">
        <v>0</v>
      </c>
      <c r="O718" s="10">
        <v>1000000000</v>
      </c>
      <c r="P718">
        <v>1000</v>
      </c>
      <c r="Q718" s="1" t="s">
        <v>209</v>
      </c>
      <c r="R718" s="4">
        <v>3.4</v>
      </c>
      <c r="S718" s="3">
        <v>1</v>
      </c>
      <c r="U718" t="s">
        <v>204</v>
      </c>
    </row>
    <row r="719" spans="1:21" x14ac:dyDescent="0.3">
      <c r="A719" s="1" t="s">
        <v>14</v>
      </c>
      <c r="B719" s="1" t="s">
        <v>362</v>
      </c>
      <c r="C719" s="1" t="s">
        <v>362</v>
      </c>
      <c r="D719" s="1" t="s">
        <v>362</v>
      </c>
      <c r="E719">
        <v>2020</v>
      </c>
      <c r="F719" s="1" t="s">
        <v>213</v>
      </c>
      <c r="G719" s="1" t="s">
        <v>202</v>
      </c>
      <c r="H719" s="1" t="s">
        <v>206</v>
      </c>
      <c r="I719" s="3" t="s">
        <v>1</v>
      </c>
      <c r="J719" s="1" t="s">
        <v>1</v>
      </c>
      <c r="K719" s="1" t="s">
        <v>220</v>
      </c>
      <c r="L719" s="1" t="s">
        <v>221</v>
      </c>
      <c r="M719" s="1" t="s">
        <v>204</v>
      </c>
      <c r="N719" s="1" t="s">
        <v>1</v>
      </c>
      <c r="O719" s="1" t="s">
        <v>1</v>
      </c>
      <c r="P719" s="1" t="s">
        <v>1</v>
      </c>
      <c r="Q719" s="1" t="s">
        <v>1</v>
      </c>
      <c r="R719" s="4">
        <v>38.83</v>
      </c>
      <c r="S719" s="3">
        <v>1</v>
      </c>
      <c r="U719" t="s">
        <v>204</v>
      </c>
    </row>
    <row r="720" spans="1:21" x14ac:dyDescent="0.3">
      <c r="A720" s="1" t="s">
        <v>14</v>
      </c>
      <c r="B720" s="1" t="s">
        <v>362</v>
      </c>
      <c r="C720" s="1" t="s">
        <v>362</v>
      </c>
      <c r="D720" s="1" t="s">
        <v>362</v>
      </c>
      <c r="E720">
        <v>2020</v>
      </c>
      <c r="F720" s="1" t="s">
        <v>213</v>
      </c>
      <c r="G720" s="1" t="s">
        <v>202</v>
      </c>
      <c r="H720" s="1" t="s">
        <v>219</v>
      </c>
      <c r="I720" s="3" t="s">
        <v>1</v>
      </c>
      <c r="J720" s="1" t="s">
        <v>1</v>
      </c>
      <c r="K720" s="1" t="s">
        <v>220</v>
      </c>
      <c r="L720" s="1" t="s">
        <v>221</v>
      </c>
      <c r="M720" s="1" t="s">
        <v>208</v>
      </c>
      <c r="N720">
        <v>0</v>
      </c>
      <c r="O720" s="10">
        <v>4000</v>
      </c>
      <c r="P720">
        <v>1000</v>
      </c>
      <c r="Q720" s="1" t="s">
        <v>209</v>
      </c>
      <c r="R720" s="4">
        <v>0</v>
      </c>
      <c r="S720" s="3">
        <v>1</v>
      </c>
      <c r="U720" t="s">
        <v>204</v>
      </c>
    </row>
    <row r="721" spans="1:21" x14ac:dyDescent="0.3">
      <c r="A721" s="1" t="s">
        <v>14</v>
      </c>
      <c r="B721" s="1" t="s">
        <v>362</v>
      </c>
      <c r="C721" s="1" t="s">
        <v>362</v>
      </c>
      <c r="D721" s="1" t="s">
        <v>362</v>
      </c>
      <c r="E721">
        <v>2020</v>
      </c>
      <c r="F721" s="1" t="s">
        <v>213</v>
      </c>
      <c r="G721" s="1" t="s">
        <v>202</v>
      </c>
      <c r="H721" s="1" t="s">
        <v>219</v>
      </c>
      <c r="I721" s="3" t="s">
        <v>1</v>
      </c>
      <c r="J721" s="1" t="s">
        <v>1</v>
      </c>
      <c r="K721" s="1" t="s">
        <v>220</v>
      </c>
      <c r="L721" s="1" t="s">
        <v>221</v>
      </c>
      <c r="M721" s="1" t="s">
        <v>208</v>
      </c>
      <c r="N721">
        <v>4001</v>
      </c>
      <c r="O721" s="10">
        <v>11000</v>
      </c>
      <c r="P721">
        <v>1000</v>
      </c>
      <c r="Q721" s="1" t="s">
        <v>209</v>
      </c>
      <c r="R721" s="4">
        <v>4.7300000000000004</v>
      </c>
      <c r="S721" s="3">
        <v>1</v>
      </c>
      <c r="U721" t="s">
        <v>204</v>
      </c>
    </row>
    <row r="722" spans="1:21" x14ac:dyDescent="0.3">
      <c r="A722" s="1" t="s">
        <v>14</v>
      </c>
      <c r="B722" s="1" t="s">
        <v>362</v>
      </c>
      <c r="C722" s="1" t="s">
        <v>362</v>
      </c>
      <c r="D722" s="1" t="s">
        <v>362</v>
      </c>
      <c r="E722">
        <v>2020</v>
      </c>
      <c r="F722" s="1" t="s">
        <v>213</v>
      </c>
      <c r="G722" s="1" t="s">
        <v>202</v>
      </c>
      <c r="H722" s="1" t="s">
        <v>219</v>
      </c>
      <c r="I722" s="3" t="s">
        <v>1</v>
      </c>
      <c r="J722" s="1" t="s">
        <v>1</v>
      </c>
      <c r="K722" s="1" t="s">
        <v>220</v>
      </c>
      <c r="L722" s="1" t="s">
        <v>221</v>
      </c>
      <c r="M722" s="1" t="s">
        <v>208</v>
      </c>
      <c r="N722">
        <v>11001</v>
      </c>
      <c r="O722" s="10">
        <v>1000000000</v>
      </c>
      <c r="P722">
        <v>1000</v>
      </c>
      <c r="Q722" s="1" t="s">
        <v>209</v>
      </c>
      <c r="R722" s="4">
        <v>0</v>
      </c>
      <c r="S722" s="3">
        <v>1</v>
      </c>
      <c r="T722" s="4"/>
      <c r="U722" t="s">
        <v>204</v>
      </c>
    </row>
    <row r="723" spans="1:21" x14ac:dyDescent="0.3">
      <c r="A723" s="1" t="s">
        <v>14</v>
      </c>
      <c r="B723" s="1" t="s">
        <v>362</v>
      </c>
      <c r="C723" s="1" t="s">
        <v>362</v>
      </c>
      <c r="D723" s="1" t="s">
        <v>362</v>
      </c>
      <c r="E723">
        <v>2020</v>
      </c>
      <c r="F723" s="1" t="s">
        <v>213</v>
      </c>
      <c r="G723" s="1" t="s">
        <v>202</v>
      </c>
      <c r="H723" s="1" t="s">
        <v>206</v>
      </c>
      <c r="I723" s="3" t="s">
        <v>1</v>
      </c>
      <c r="J723" s="1" t="s">
        <v>1</v>
      </c>
      <c r="K723" s="1" t="s">
        <v>220</v>
      </c>
      <c r="L723" s="1" t="s">
        <v>225</v>
      </c>
      <c r="M723" s="1" t="s">
        <v>204</v>
      </c>
      <c r="N723" s="1" t="s">
        <v>1</v>
      </c>
      <c r="O723" s="1" t="s">
        <v>1</v>
      </c>
      <c r="P723" s="1" t="s">
        <v>1</v>
      </c>
      <c r="Q723" s="1" t="s">
        <v>1</v>
      </c>
      <c r="R723" s="4">
        <f>2*38.83</f>
        <v>77.66</v>
      </c>
      <c r="S723" s="3">
        <v>1</v>
      </c>
      <c r="T723" s="4"/>
      <c r="U723" t="s">
        <v>204</v>
      </c>
    </row>
    <row r="724" spans="1:21" x14ac:dyDescent="0.3">
      <c r="A724" s="1" t="s">
        <v>14</v>
      </c>
      <c r="B724" s="1" t="s">
        <v>362</v>
      </c>
      <c r="C724" s="1" t="s">
        <v>362</v>
      </c>
      <c r="D724" s="1" t="s">
        <v>362</v>
      </c>
      <c r="E724">
        <v>2020</v>
      </c>
      <c r="F724" s="1" t="s">
        <v>213</v>
      </c>
      <c r="G724" s="1" t="s">
        <v>202</v>
      </c>
      <c r="H724" s="1" t="s">
        <v>219</v>
      </c>
      <c r="I724" s="3" t="s">
        <v>1</v>
      </c>
      <c r="J724" s="1" t="s">
        <v>1</v>
      </c>
      <c r="K724" s="1" t="s">
        <v>220</v>
      </c>
      <c r="L724" s="1" t="s">
        <v>225</v>
      </c>
      <c r="M724" s="1" t="s">
        <v>208</v>
      </c>
      <c r="N724">
        <v>0</v>
      </c>
      <c r="O724" s="10">
        <v>4000</v>
      </c>
      <c r="P724">
        <v>1000</v>
      </c>
      <c r="Q724" s="1" t="s">
        <v>209</v>
      </c>
      <c r="R724" s="4">
        <v>0</v>
      </c>
      <c r="S724" s="3">
        <v>1</v>
      </c>
      <c r="T724" s="4"/>
      <c r="U724" t="s">
        <v>204</v>
      </c>
    </row>
    <row r="725" spans="1:21" x14ac:dyDescent="0.3">
      <c r="A725" s="1" t="s">
        <v>14</v>
      </c>
      <c r="B725" s="1" t="s">
        <v>362</v>
      </c>
      <c r="C725" s="1" t="s">
        <v>362</v>
      </c>
      <c r="D725" s="1" t="s">
        <v>362</v>
      </c>
      <c r="E725">
        <v>2020</v>
      </c>
      <c r="F725" s="1" t="s">
        <v>213</v>
      </c>
      <c r="G725" s="1" t="s">
        <v>202</v>
      </c>
      <c r="H725" s="1" t="s">
        <v>219</v>
      </c>
      <c r="I725" s="3" t="s">
        <v>1</v>
      </c>
      <c r="J725" s="1" t="s">
        <v>1</v>
      </c>
      <c r="K725" s="1" t="s">
        <v>220</v>
      </c>
      <c r="L725" s="1" t="s">
        <v>225</v>
      </c>
      <c r="M725" s="1" t="s">
        <v>208</v>
      </c>
      <c r="N725">
        <v>4001</v>
      </c>
      <c r="O725" s="10">
        <v>11000</v>
      </c>
      <c r="P725">
        <v>1000</v>
      </c>
      <c r="Q725" s="1" t="s">
        <v>209</v>
      </c>
      <c r="R725" s="4">
        <f>2*4.73</f>
        <v>9.4600000000000009</v>
      </c>
      <c r="S725" s="3">
        <v>1</v>
      </c>
      <c r="T725" s="4"/>
      <c r="U725" t="s">
        <v>204</v>
      </c>
    </row>
    <row r="726" spans="1:21" x14ac:dyDescent="0.3">
      <c r="A726" s="1" t="s">
        <v>14</v>
      </c>
      <c r="B726" s="1" t="s">
        <v>362</v>
      </c>
      <c r="C726" s="1" t="s">
        <v>362</v>
      </c>
      <c r="D726" s="1" t="s">
        <v>362</v>
      </c>
      <c r="E726">
        <v>2020</v>
      </c>
      <c r="F726" s="1" t="s">
        <v>213</v>
      </c>
      <c r="G726" s="1" t="s">
        <v>202</v>
      </c>
      <c r="H726" s="1" t="s">
        <v>219</v>
      </c>
      <c r="I726" s="3" t="s">
        <v>1</v>
      </c>
      <c r="J726" s="1" t="s">
        <v>1</v>
      </c>
      <c r="K726" s="1" t="s">
        <v>220</v>
      </c>
      <c r="L726" s="1" t="s">
        <v>225</v>
      </c>
      <c r="M726" s="1" t="s">
        <v>208</v>
      </c>
      <c r="N726">
        <v>11001</v>
      </c>
      <c r="O726" s="10">
        <v>1000000000</v>
      </c>
      <c r="P726">
        <v>1000</v>
      </c>
      <c r="Q726" s="1" t="s">
        <v>209</v>
      </c>
      <c r="R726" s="4">
        <v>0</v>
      </c>
      <c r="S726" s="3">
        <v>1</v>
      </c>
      <c r="T726" s="4"/>
      <c r="U726" t="s">
        <v>204</v>
      </c>
    </row>
    <row r="727" spans="1:21" x14ac:dyDescent="0.3">
      <c r="A727" s="1" t="s">
        <v>10</v>
      </c>
      <c r="B727" s="1" t="s">
        <v>178</v>
      </c>
      <c r="C727" s="1" t="s">
        <v>369</v>
      </c>
      <c r="D727" s="1" t="s">
        <v>178</v>
      </c>
      <c r="E727">
        <v>2020</v>
      </c>
      <c r="F727" s="1" t="s">
        <v>212</v>
      </c>
      <c r="G727" s="1" t="s">
        <v>202</v>
      </c>
      <c r="H727" s="1" t="s">
        <v>206</v>
      </c>
      <c r="I727" s="3">
        <v>0.625</v>
      </c>
      <c r="J727" s="1" t="s">
        <v>203</v>
      </c>
      <c r="K727" s="1" t="s">
        <v>1</v>
      </c>
      <c r="L727" s="1" t="s">
        <v>1</v>
      </c>
      <c r="M727" s="1" t="s">
        <v>204</v>
      </c>
      <c r="N727" s="1" t="s">
        <v>1</v>
      </c>
      <c r="O727" s="1" t="s">
        <v>1</v>
      </c>
      <c r="P727" s="1" t="s">
        <v>1</v>
      </c>
      <c r="Q727" s="1" t="s">
        <v>1</v>
      </c>
      <c r="R727" s="4">
        <v>16.07</v>
      </c>
      <c r="S727" s="3">
        <v>1</v>
      </c>
      <c r="U727" t="s">
        <v>204</v>
      </c>
    </row>
    <row r="728" spans="1:21" x14ac:dyDescent="0.3">
      <c r="A728" s="1" t="s">
        <v>10</v>
      </c>
      <c r="B728" s="1" t="s">
        <v>178</v>
      </c>
      <c r="C728" s="1" t="s">
        <v>369</v>
      </c>
      <c r="D728" s="1" t="s">
        <v>178</v>
      </c>
      <c r="E728">
        <v>2020</v>
      </c>
      <c r="F728" s="1" t="s">
        <v>212</v>
      </c>
      <c r="G728" s="1" t="s">
        <v>202</v>
      </c>
      <c r="H728" s="1" t="s">
        <v>223</v>
      </c>
      <c r="I728" s="3" t="s">
        <v>1</v>
      </c>
      <c r="J728" s="1" t="s">
        <v>1</v>
      </c>
      <c r="K728" s="1" t="s">
        <v>1</v>
      </c>
      <c r="L728" s="1" t="s">
        <v>1</v>
      </c>
      <c r="M728" s="1" t="s">
        <v>208</v>
      </c>
      <c r="N728">
        <v>0</v>
      </c>
      <c r="O728" s="10">
        <v>1000000000</v>
      </c>
      <c r="P728">
        <v>1000</v>
      </c>
      <c r="Q728" s="1" t="s">
        <v>209</v>
      </c>
      <c r="R728" s="4">
        <v>0.33</v>
      </c>
      <c r="S728" s="3">
        <v>1</v>
      </c>
      <c r="U728" t="s">
        <v>204</v>
      </c>
    </row>
    <row r="729" spans="1:21" x14ac:dyDescent="0.3">
      <c r="A729" s="1" t="s">
        <v>10</v>
      </c>
      <c r="B729" s="1" t="s">
        <v>178</v>
      </c>
      <c r="C729" s="1" t="s">
        <v>369</v>
      </c>
      <c r="D729" s="1" t="s">
        <v>178</v>
      </c>
      <c r="E729">
        <v>2020</v>
      </c>
      <c r="F729" s="1" t="s">
        <v>212</v>
      </c>
      <c r="G729" s="1" t="s">
        <v>202</v>
      </c>
      <c r="H729" s="1" t="s">
        <v>219</v>
      </c>
      <c r="I729" s="3" t="s">
        <v>1</v>
      </c>
      <c r="J729" s="1" t="s">
        <v>1</v>
      </c>
      <c r="K729" s="1" t="s">
        <v>1</v>
      </c>
      <c r="L729" s="1" t="s">
        <v>1</v>
      </c>
      <c r="M729" s="1" t="s">
        <v>208</v>
      </c>
      <c r="N729">
        <v>0</v>
      </c>
      <c r="O729" s="10">
        <v>5000</v>
      </c>
      <c r="P729">
        <v>1000</v>
      </c>
      <c r="Q729" s="1" t="s">
        <v>209</v>
      </c>
      <c r="R729" s="4">
        <f>AVERAGE(2.39, 2.39, 2.39, 2.39, 2.39, 2.39, 2.39, 2.63, 2.63, 2.63, 2.63, 2.39)</f>
        <v>2.4699999999999998</v>
      </c>
      <c r="S729" s="3">
        <v>1</v>
      </c>
      <c r="T729" t="s">
        <v>371</v>
      </c>
      <c r="U729" t="s">
        <v>204</v>
      </c>
    </row>
    <row r="730" spans="1:21" x14ac:dyDescent="0.3">
      <c r="A730" s="1" t="s">
        <v>10</v>
      </c>
      <c r="B730" s="1" t="s">
        <v>178</v>
      </c>
      <c r="C730" s="1" t="s">
        <v>369</v>
      </c>
      <c r="D730" s="1" t="s">
        <v>178</v>
      </c>
      <c r="E730">
        <v>2020</v>
      </c>
      <c r="F730" s="1" t="s">
        <v>212</v>
      </c>
      <c r="G730" s="1" t="s">
        <v>202</v>
      </c>
      <c r="H730" s="1" t="s">
        <v>219</v>
      </c>
      <c r="I730" s="3" t="s">
        <v>1</v>
      </c>
      <c r="J730" s="1" t="s">
        <v>1</v>
      </c>
      <c r="K730" s="1" t="s">
        <v>1</v>
      </c>
      <c r="L730" s="1" t="s">
        <v>1</v>
      </c>
      <c r="M730" s="1" t="s">
        <v>208</v>
      </c>
      <c r="N730">
        <v>5001</v>
      </c>
      <c r="O730" s="10">
        <v>50000</v>
      </c>
      <c r="P730">
        <v>1000</v>
      </c>
      <c r="Q730" s="1" t="s">
        <v>209</v>
      </c>
      <c r="R730" s="4">
        <f>AVERAGE(2.6, 2.6, 2.6, 2.6, 2.6, 2.6, 2.6, 2.6, 2.99, 2.99, 2.99, 2.99)</f>
        <v>2.7300000000000004</v>
      </c>
      <c r="S730" s="3">
        <v>1</v>
      </c>
      <c r="T730" t="s">
        <v>371</v>
      </c>
      <c r="U730" t="s">
        <v>204</v>
      </c>
    </row>
    <row r="731" spans="1:21" x14ac:dyDescent="0.3">
      <c r="A731" s="1" t="s">
        <v>10</v>
      </c>
      <c r="B731" s="1" t="s">
        <v>178</v>
      </c>
      <c r="C731" s="1" t="s">
        <v>369</v>
      </c>
      <c r="D731" s="1" t="s">
        <v>178</v>
      </c>
      <c r="E731">
        <v>2020</v>
      </c>
      <c r="F731" s="1" t="s">
        <v>212</v>
      </c>
      <c r="G731" s="1" t="s">
        <v>202</v>
      </c>
      <c r="H731" s="1" t="s">
        <v>219</v>
      </c>
      <c r="I731" s="3" t="s">
        <v>1</v>
      </c>
      <c r="J731" s="1" t="s">
        <v>1</v>
      </c>
      <c r="K731" s="1" t="s">
        <v>1</v>
      </c>
      <c r="L731" s="1" t="s">
        <v>1</v>
      </c>
      <c r="M731" s="1" t="s">
        <v>208</v>
      </c>
      <c r="N731">
        <v>50001</v>
      </c>
      <c r="O731" s="10">
        <v>200000</v>
      </c>
      <c r="P731">
        <v>1000</v>
      </c>
      <c r="Q731" s="1" t="s">
        <v>209</v>
      </c>
      <c r="R731" s="4">
        <f>AVERAGE(3.03,3.03, 3.03, 3.03, 3.03, 3.03, 3.03, 3.03, 3.94, 3.94, 3.94, 3.94)</f>
        <v>3.3333333333333335</v>
      </c>
      <c r="S731" s="3">
        <v>1</v>
      </c>
      <c r="T731" t="s">
        <v>371</v>
      </c>
      <c r="U731" t="s">
        <v>204</v>
      </c>
    </row>
    <row r="732" spans="1:21" x14ac:dyDescent="0.3">
      <c r="A732" s="1" t="s">
        <v>10</v>
      </c>
      <c r="B732" s="1" t="s">
        <v>178</v>
      </c>
      <c r="C732" s="1" t="s">
        <v>369</v>
      </c>
      <c r="D732" s="1" t="s">
        <v>178</v>
      </c>
      <c r="E732">
        <v>2020</v>
      </c>
      <c r="F732" s="1" t="s">
        <v>212</v>
      </c>
      <c r="G732" s="1" t="s">
        <v>202</v>
      </c>
      <c r="H732" s="1" t="s">
        <v>219</v>
      </c>
      <c r="I732" s="3" t="s">
        <v>1</v>
      </c>
      <c r="J732" s="1" t="s">
        <v>1</v>
      </c>
      <c r="K732" s="1" t="s">
        <v>1</v>
      </c>
      <c r="L732" s="1" t="s">
        <v>1</v>
      </c>
      <c r="M732" s="1" t="s">
        <v>208</v>
      </c>
      <c r="N732">
        <v>200001</v>
      </c>
      <c r="O732" s="10">
        <v>1000000000</v>
      </c>
      <c r="P732">
        <v>1000</v>
      </c>
      <c r="Q732" s="1" t="s">
        <v>209</v>
      </c>
      <c r="R732" s="4">
        <f>AVERAGE(3.74,3.74, 3.74, 3.74, 3.74, 3.74, 3.74, 3.74, 5.23, 5.23, 5.23, 5.23)</f>
        <v>4.2366666666666681</v>
      </c>
      <c r="S732" s="3">
        <v>1</v>
      </c>
      <c r="T732" t="s">
        <v>371</v>
      </c>
      <c r="U732" t="s">
        <v>204</v>
      </c>
    </row>
    <row r="733" spans="1:21" x14ac:dyDescent="0.3">
      <c r="A733" s="1" t="s">
        <v>10</v>
      </c>
      <c r="B733" s="1" t="s">
        <v>178</v>
      </c>
      <c r="C733" s="1" t="s">
        <v>369</v>
      </c>
      <c r="D733" s="1" t="s">
        <v>178</v>
      </c>
      <c r="E733">
        <v>2020</v>
      </c>
      <c r="F733" s="1" t="s">
        <v>213</v>
      </c>
      <c r="G733" s="1" t="s">
        <v>202</v>
      </c>
      <c r="H733" s="1" t="s">
        <v>206</v>
      </c>
      <c r="I733" s="3" t="s">
        <v>1</v>
      </c>
      <c r="J733" s="1" t="s">
        <v>1</v>
      </c>
      <c r="K733" s="1" t="s">
        <v>1</v>
      </c>
      <c r="L733" s="1" t="s">
        <v>1</v>
      </c>
      <c r="M733" s="1" t="s">
        <v>204</v>
      </c>
      <c r="N733" s="1" t="s">
        <v>1</v>
      </c>
      <c r="O733" s="10" t="s">
        <v>1</v>
      </c>
      <c r="P733" s="1" t="s">
        <v>1</v>
      </c>
      <c r="Q733" s="1" t="s">
        <v>1</v>
      </c>
      <c r="R733" s="4">
        <v>18.5</v>
      </c>
      <c r="S733" s="3">
        <v>1</v>
      </c>
      <c r="T733" s="4"/>
      <c r="U733" t="s">
        <v>204</v>
      </c>
    </row>
    <row r="734" spans="1:21" x14ac:dyDescent="0.3">
      <c r="A734" s="1" t="s">
        <v>10</v>
      </c>
      <c r="B734" s="1" t="s">
        <v>178</v>
      </c>
      <c r="C734" s="1" t="s">
        <v>369</v>
      </c>
      <c r="D734" s="1" t="s">
        <v>178</v>
      </c>
      <c r="E734">
        <v>2020</v>
      </c>
      <c r="F734" s="1" t="s">
        <v>213</v>
      </c>
      <c r="G734" s="1" t="s">
        <v>202</v>
      </c>
      <c r="H734" s="1" t="s">
        <v>231</v>
      </c>
      <c r="I734" s="3" t="s">
        <v>1</v>
      </c>
      <c r="J734" s="1" t="s">
        <v>1</v>
      </c>
      <c r="K734" s="1" t="s">
        <v>1</v>
      </c>
      <c r="L734" s="1" t="s">
        <v>1</v>
      </c>
      <c r="M734" s="1" t="s">
        <v>208</v>
      </c>
      <c r="N734">
        <v>0</v>
      </c>
      <c r="O734" s="10">
        <v>1000000000</v>
      </c>
      <c r="P734">
        <v>1000</v>
      </c>
      <c r="Q734" s="1" t="s">
        <v>209</v>
      </c>
      <c r="R734" s="4">
        <v>4.3499999999999996</v>
      </c>
      <c r="S734" s="3">
        <v>1</v>
      </c>
      <c r="T734" s="4"/>
      <c r="U734" t="s">
        <v>204</v>
      </c>
    </row>
    <row r="735" spans="1:21" x14ac:dyDescent="0.3">
      <c r="A735" s="1" t="s">
        <v>117</v>
      </c>
      <c r="B735" s="1" t="s">
        <v>372</v>
      </c>
      <c r="C735" s="1" t="s">
        <v>372</v>
      </c>
      <c r="D735" s="1" t="s">
        <v>372</v>
      </c>
      <c r="E735">
        <v>2020</v>
      </c>
      <c r="F735" s="1" t="s">
        <v>212</v>
      </c>
      <c r="G735" s="1" t="s">
        <v>202</v>
      </c>
      <c r="H735" s="1" t="s">
        <v>206</v>
      </c>
      <c r="I735" s="3">
        <v>0.75</v>
      </c>
      <c r="J735" s="1" t="s">
        <v>203</v>
      </c>
      <c r="K735" s="1" t="s">
        <v>220</v>
      </c>
      <c r="L735" s="1" t="s">
        <v>221</v>
      </c>
      <c r="M735" s="1" t="s">
        <v>204</v>
      </c>
      <c r="N735" s="1" t="s">
        <v>1</v>
      </c>
      <c r="O735" s="1" t="s">
        <v>1</v>
      </c>
      <c r="P735" s="1" t="s">
        <v>1</v>
      </c>
      <c r="Q735" s="1" t="s">
        <v>1</v>
      </c>
      <c r="R735" s="4">
        <v>10</v>
      </c>
      <c r="S735" s="3">
        <v>1</v>
      </c>
      <c r="U735" t="s">
        <v>204</v>
      </c>
    </row>
    <row r="736" spans="1:21" x14ac:dyDescent="0.3">
      <c r="A736" s="1" t="s">
        <v>117</v>
      </c>
      <c r="B736" s="1" t="s">
        <v>372</v>
      </c>
      <c r="C736" s="1" t="s">
        <v>372</v>
      </c>
      <c r="D736" s="1" t="s">
        <v>372</v>
      </c>
      <c r="E736">
        <v>2020</v>
      </c>
      <c r="F736" s="1" t="s">
        <v>212</v>
      </c>
      <c r="G736" s="1" t="s">
        <v>202</v>
      </c>
      <c r="H736" s="1" t="s">
        <v>231</v>
      </c>
      <c r="I736" s="3" t="s">
        <v>1</v>
      </c>
      <c r="J736" s="1" t="s">
        <v>1</v>
      </c>
      <c r="K736" s="1" t="s">
        <v>220</v>
      </c>
      <c r="L736" s="1" t="s">
        <v>221</v>
      </c>
      <c r="M736" s="1" t="s">
        <v>208</v>
      </c>
      <c r="N736">
        <v>0</v>
      </c>
      <c r="O736" s="10">
        <v>2000</v>
      </c>
      <c r="P736">
        <v>1000</v>
      </c>
      <c r="Q736" s="1" t="s">
        <v>209</v>
      </c>
      <c r="R736" s="4">
        <v>0</v>
      </c>
      <c r="S736" s="3">
        <v>1</v>
      </c>
      <c r="U736" t="s">
        <v>204</v>
      </c>
    </row>
    <row r="737" spans="1:21" x14ac:dyDescent="0.3">
      <c r="A737" s="1" t="s">
        <v>117</v>
      </c>
      <c r="B737" s="1" t="s">
        <v>372</v>
      </c>
      <c r="C737" s="1" t="s">
        <v>372</v>
      </c>
      <c r="D737" s="1" t="s">
        <v>372</v>
      </c>
      <c r="E737">
        <v>2020</v>
      </c>
      <c r="F737" s="1" t="s">
        <v>212</v>
      </c>
      <c r="G737" s="1" t="s">
        <v>202</v>
      </c>
      <c r="H737" s="1" t="s">
        <v>231</v>
      </c>
      <c r="I737" s="3" t="s">
        <v>1</v>
      </c>
      <c r="J737" s="1" t="s">
        <v>1</v>
      </c>
      <c r="K737" s="1" t="s">
        <v>220</v>
      </c>
      <c r="L737" s="1" t="s">
        <v>221</v>
      </c>
      <c r="M737" s="1" t="s">
        <v>208</v>
      </c>
      <c r="N737">
        <v>2001</v>
      </c>
      <c r="O737" s="10">
        <v>1000000000</v>
      </c>
      <c r="P737">
        <v>1000</v>
      </c>
      <c r="Q737" s="1" t="s">
        <v>209</v>
      </c>
      <c r="R737" s="4">
        <v>3.2</v>
      </c>
      <c r="S737" s="3">
        <v>1</v>
      </c>
      <c r="U737" t="s">
        <v>204</v>
      </c>
    </row>
    <row r="738" spans="1:21" x14ac:dyDescent="0.3">
      <c r="A738" s="1" t="s">
        <v>117</v>
      </c>
      <c r="B738" s="1" t="s">
        <v>372</v>
      </c>
      <c r="C738" s="1" t="s">
        <v>372</v>
      </c>
      <c r="D738" s="1" t="s">
        <v>372</v>
      </c>
      <c r="E738">
        <v>2020</v>
      </c>
      <c r="F738" s="1" t="s">
        <v>212</v>
      </c>
      <c r="G738" s="1" t="s">
        <v>202</v>
      </c>
      <c r="H738" s="1" t="s">
        <v>206</v>
      </c>
      <c r="I738" s="3">
        <v>0.75</v>
      </c>
      <c r="J738" s="1" t="s">
        <v>203</v>
      </c>
      <c r="K738" s="1" t="s">
        <v>220</v>
      </c>
      <c r="L738" s="1" t="s">
        <v>225</v>
      </c>
      <c r="M738" s="1" t="s">
        <v>204</v>
      </c>
      <c r="N738" s="1" t="s">
        <v>1</v>
      </c>
      <c r="O738" s="1" t="s">
        <v>1</v>
      </c>
      <c r="P738" s="1" t="s">
        <v>1</v>
      </c>
      <c r="Q738" s="1" t="s">
        <v>1</v>
      </c>
      <c r="R738" s="4">
        <f>10*1.25</f>
        <v>12.5</v>
      </c>
      <c r="S738" s="3">
        <v>1</v>
      </c>
      <c r="U738" t="s">
        <v>204</v>
      </c>
    </row>
    <row r="739" spans="1:21" x14ac:dyDescent="0.3">
      <c r="A739" s="1" t="s">
        <v>117</v>
      </c>
      <c r="B739" s="1" t="s">
        <v>372</v>
      </c>
      <c r="C739" s="1" t="s">
        <v>372</v>
      </c>
      <c r="D739" s="1" t="s">
        <v>372</v>
      </c>
      <c r="E739">
        <v>2020</v>
      </c>
      <c r="F739" s="1" t="s">
        <v>212</v>
      </c>
      <c r="G739" s="1" t="s">
        <v>202</v>
      </c>
      <c r="H739" s="1" t="s">
        <v>231</v>
      </c>
      <c r="I739" s="3" t="s">
        <v>1</v>
      </c>
      <c r="J739" s="1" t="s">
        <v>1</v>
      </c>
      <c r="K739" s="1" t="s">
        <v>220</v>
      </c>
      <c r="L739" s="1" t="s">
        <v>225</v>
      </c>
      <c r="M739" s="1" t="s">
        <v>208</v>
      </c>
      <c r="N739">
        <v>0</v>
      </c>
      <c r="O739" s="10">
        <v>2000</v>
      </c>
      <c r="P739">
        <v>1000</v>
      </c>
      <c r="Q739" s="1" t="s">
        <v>209</v>
      </c>
      <c r="R739" s="4">
        <v>0</v>
      </c>
      <c r="S739" s="3">
        <v>1</v>
      </c>
      <c r="U739" t="s">
        <v>204</v>
      </c>
    </row>
    <row r="740" spans="1:21" x14ac:dyDescent="0.3">
      <c r="A740" s="1" t="s">
        <v>117</v>
      </c>
      <c r="B740" s="1" t="s">
        <v>372</v>
      </c>
      <c r="C740" s="1" t="s">
        <v>372</v>
      </c>
      <c r="D740" s="1" t="s">
        <v>372</v>
      </c>
      <c r="E740">
        <v>2020</v>
      </c>
      <c r="F740" s="1" t="s">
        <v>212</v>
      </c>
      <c r="G740" s="1" t="s">
        <v>202</v>
      </c>
      <c r="H740" s="1" t="s">
        <v>231</v>
      </c>
      <c r="I740" s="3" t="s">
        <v>1</v>
      </c>
      <c r="J740" s="1" t="s">
        <v>1</v>
      </c>
      <c r="K740" s="1" t="s">
        <v>220</v>
      </c>
      <c r="L740" s="1" t="s">
        <v>225</v>
      </c>
      <c r="M740" s="1" t="s">
        <v>208</v>
      </c>
      <c r="N740">
        <v>2001</v>
      </c>
      <c r="O740" s="10">
        <v>1000000000</v>
      </c>
      <c r="P740">
        <v>1000</v>
      </c>
      <c r="Q740" s="1" t="s">
        <v>209</v>
      </c>
      <c r="R740" s="4">
        <f>3.2*1.25</f>
        <v>4</v>
      </c>
      <c r="S740" s="3">
        <v>1</v>
      </c>
      <c r="U740" t="s">
        <v>204</v>
      </c>
    </row>
    <row r="741" spans="1:21" x14ac:dyDescent="0.3">
      <c r="A741" s="1" t="s">
        <v>117</v>
      </c>
      <c r="B741" s="1" t="s">
        <v>372</v>
      </c>
      <c r="C741" s="1" t="s">
        <v>372</v>
      </c>
      <c r="D741" s="1" t="s">
        <v>372</v>
      </c>
      <c r="E741">
        <v>2020</v>
      </c>
      <c r="F741" s="1" t="s">
        <v>213</v>
      </c>
      <c r="G741" s="1" t="s">
        <v>202</v>
      </c>
      <c r="H741" s="1" t="s">
        <v>206</v>
      </c>
      <c r="I741" s="3">
        <v>0.75</v>
      </c>
      <c r="J741" s="1" t="s">
        <v>203</v>
      </c>
      <c r="K741" s="1" t="s">
        <v>220</v>
      </c>
      <c r="L741" s="1" t="s">
        <v>221</v>
      </c>
      <c r="M741" s="1" t="s">
        <v>204</v>
      </c>
      <c r="N741" s="1" t="s">
        <v>1</v>
      </c>
      <c r="O741" s="1" t="s">
        <v>1</v>
      </c>
      <c r="P741" s="1" t="s">
        <v>1</v>
      </c>
      <c r="Q741" s="1" t="s">
        <v>1</v>
      </c>
      <c r="R741" s="4">
        <v>13</v>
      </c>
      <c r="S741" s="3">
        <v>1</v>
      </c>
      <c r="U741" t="s">
        <v>204</v>
      </c>
    </row>
    <row r="742" spans="1:21" x14ac:dyDescent="0.3">
      <c r="A742" s="1" t="s">
        <v>117</v>
      </c>
      <c r="B742" s="1" t="s">
        <v>372</v>
      </c>
      <c r="C742" s="1" t="s">
        <v>372</v>
      </c>
      <c r="D742" s="1" t="s">
        <v>372</v>
      </c>
      <c r="E742">
        <v>2020</v>
      </c>
      <c r="F742" s="1" t="s">
        <v>213</v>
      </c>
      <c r="G742" s="1" t="s">
        <v>202</v>
      </c>
      <c r="H742" s="1" t="s">
        <v>231</v>
      </c>
      <c r="I742" s="3" t="s">
        <v>1</v>
      </c>
      <c r="J742" s="1" t="s">
        <v>1</v>
      </c>
      <c r="K742" s="1" t="s">
        <v>220</v>
      </c>
      <c r="L742" s="1" t="s">
        <v>221</v>
      </c>
      <c r="M742" s="1" t="s">
        <v>208</v>
      </c>
      <c r="N742">
        <v>0</v>
      </c>
      <c r="O742" s="10">
        <v>2000</v>
      </c>
      <c r="P742">
        <v>1000</v>
      </c>
      <c r="Q742" s="1" t="s">
        <v>209</v>
      </c>
      <c r="R742" s="4">
        <v>0</v>
      </c>
      <c r="S742" s="3">
        <v>1</v>
      </c>
      <c r="U742" t="s">
        <v>204</v>
      </c>
    </row>
    <row r="743" spans="1:21" x14ac:dyDescent="0.3">
      <c r="A743" s="1" t="s">
        <v>117</v>
      </c>
      <c r="B743" s="1" t="s">
        <v>372</v>
      </c>
      <c r="C743" s="1" t="s">
        <v>372</v>
      </c>
      <c r="D743" s="1" t="s">
        <v>372</v>
      </c>
      <c r="E743">
        <v>2020</v>
      </c>
      <c r="F743" s="1" t="s">
        <v>213</v>
      </c>
      <c r="G743" s="1" t="s">
        <v>202</v>
      </c>
      <c r="H743" s="1" t="s">
        <v>231</v>
      </c>
      <c r="I743" s="3" t="s">
        <v>1</v>
      </c>
      <c r="J743" s="1" t="s">
        <v>1</v>
      </c>
      <c r="K743" s="1" t="s">
        <v>220</v>
      </c>
      <c r="L743" s="1" t="s">
        <v>221</v>
      </c>
      <c r="M743" s="1" t="s">
        <v>208</v>
      </c>
      <c r="N743">
        <v>2001</v>
      </c>
      <c r="O743" s="10">
        <v>1000000000</v>
      </c>
      <c r="P743">
        <v>1000</v>
      </c>
      <c r="Q743" s="1" t="s">
        <v>209</v>
      </c>
      <c r="R743" s="4">
        <v>4.5</v>
      </c>
      <c r="S743" s="3">
        <v>1</v>
      </c>
      <c r="U743" t="s">
        <v>204</v>
      </c>
    </row>
    <row r="744" spans="1:21" x14ac:dyDescent="0.3">
      <c r="A744" s="1" t="s">
        <v>117</v>
      </c>
      <c r="B744" s="1" t="s">
        <v>372</v>
      </c>
      <c r="C744" s="1" t="s">
        <v>372</v>
      </c>
      <c r="D744" s="1" t="s">
        <v>372</v>
      </c>
      <c r="E744">
        <v>2020</v>
      </c>
      <c r="F744" s="1" t="s">
        <v>213</v>
      </c>
      <c r="G744" s="1" t="s">
        <v>202</v>
      </c>
      <c r="H744" s="1" t="s">
        <v>206</v>
      </c>
      <c r="I744" s="3">
        <v>0.75</v>
      </c>
      <c r="J744" s="1" t="s">
        <v>203</v>
      </c>
      <c r="K744" s="1" t="s">
        <v>220</v>
      </c>
      <c r="L744" s="1" t="s">
        <v>225</v>
      </c>
      <c r="M744" s="1" t="s">
        <v>204</v>
      </c>
      <c r="N744" s="1" t="s">
        <v>1</v>
      </c>
      <c r="O744" s="1" t="s">
        <v>1</v>
      </c>
      <c r="P744" s="1" t="s">
        <v>1</v>
      </c>
      <c r="Q744" s="1" t="s">
        <v>1</v>
      </c>
      <c r="R744" s="4">
        <v>13</v>
      </c>
      <c r="S744" s="3">
        <v>1</v>
      </c>
      <c r="U744" t="s">
        <v>204</v>
      </c>
    </row>
    <row r="745" spans="1:21" x14ac:dyDescent="0.3">
      <c r="A745" s="1" t="s">
        <v>117</v>
      </c>
      <c r="B745" s="1" t="s">
        <v>372</v>
      </c>
      <c r="C745" s="1" t="s">
        <v>372</v>
      </c>
      <c r="D745" s="1" t="s">
        <v>372</v>
      </c>
      <c r="E745">
        <v>2020</v>
      </c>
      <c r="F745" s="1" t="s">
        <v>213</v>
      </c>
      <c r="G745" s="1" t="s">
        <v>202</v>
      </c>
      <c r="H745" s="1" t="s">
        <v>231</v>
      </c>
      <c r="I745" s="3" t="s">
        <v>1</v>
      </c>
      <c r="J745" s="1" t="s">
        <v>1</v>
      </c>
      <c r="K745" s="1" t="s">
        <v>220</v>
      </c>
      <c r="L745" s="1" t="s">
        <v>225</v>
      </c>
      <c r="M745" s="1" t="s">
        <v>208</v>
      </c>
      <c r="N745">
        <v>0</v>
      </c>
      <c r="O745" s="10">
        <v>2000</v>
      </c>
      <c r="P745">
        <v>1000</v>
      </c>
      <c r="Q745" s="1" t="s">
        <v>209</v>
      </c>
      <c r="R745" s="4">
        <v>0</v>
      </c>
      <c r="S745" s="3">
        <v>1</v>
      </c>
      <c r="U745" t="s">
        <v>204</v>
      </c>
    </row>
    <row r="746" spans="1:21" x14ac:dyDescent="0.3">
      <c r="A746" s="1" t="s">
        <v>117</v>
      </c>
      <c r="B746" s="1" t="s">
        <v>372</v>
      </c>
      <c r="C746" s="1" t="s">
        <v>372</v>
      </c>
      <c r="D746" s="1" t="s">
        <v>372</v>
      </c>
      <c r="E746">
        <v>2020</v>
      </c>
      <c r="F746" s="1" t="s">
        <v>213</v>
      </c>
      <c r="G746" s="1" t="s">
        <v>202</v>
      </c>
      <c r="H746" s="1" t="s">
        <v>231</v>
      </c>
      <c r="I746" s="3" t="s">
        <v>1</v>
      </c>
      <c r="J746" s="1" t="s">
        <v>1</v>
      </c>
      <c r="K746" s="1" t="s">
        <v>220</v>
      </c>
      <c r="L746" s="1" t="s">
        <v>225</v>
      </c>
      <c r="M746" s="1" t="s">
        <v>208</v>
      </c>
      <c r="N746">
        <v>2001</v>
      </c>
      <c r="O746" s="10">
        <v>1000000000</v>
      </c>
      <c r="P746">
        <v>1000</v>
      </c>
      <c r="Q746" s="1" t="s">
        <v>209</v>
      </c>
      <c r="R746" s="4">
        <v>4.5</v>
      </c>
      <c r="S746" s="3">
        <v>1</v>
      </c>
      <c r="U746" t="s">
        <v>204</v>
      </c>
    </row>
    <row r="747" spans="1:21" x14ac:dyDescent="0.3">
      <c r="A747" s="1" t="s">
        <v>97</v>
      </c>
      <c r="B747" s="1" t="s">
        <v>375</v>
      </c>
      <c r="C747" s="1" t="s">
        <v>375</v>
      </c>
      <c r="D747" s="1" t="s">
        <v>375</v>
      </c>
      <c r="E747">
        <v>2020</v>
      </c>
      <c r="F747" s="1" t="s">
        <v>212</v>
      </c>
      <c r="G747" s="1" t="s">
        <v>202</v>
      </c>
      <c r="H747" s="1" t="s">
        <v>206</v>
      </c>
      <c r="I747" s="3">
        <v>0.625</v>
      </c>
      <c r="J747" s="1" t="s">
        <v>203</v>
      </c>
      <c r="K747" s="1" t="s">
        <v>1</v>
      </c>
      <c r="L747" s="1" t="s">
        <v>1</v>
      </c>
      <c r="M747" s="1" t="s">
        <v>204</v>
      </c>
      <c r="N747" s="1" t="s">
        <v>1</v>
      </c>
      <c r="O747" s="1" t="s">
        <v>1</v>
      </c>
      <c r="P747" s="1" t="s">
        <v>1</v>
      </c>
      <c r="Q747" s="1" t="s">
        <v>1</v>
      </c>
      <c r="R747" s="4">
        <v>22.57</v>
      </c>
      <c r="S747" s="3">
        <v>1</v>
      </c>
      <c r="U747" t="s">
        <v>204</v>
      </c>
    </row>
    <row r="748" spans="1:21" x14ac:dyDescent="0.3">
      <c r="A748" s="1" t="s">
        <v>97</v>
      </c>
      <c r="B748" s="1" t="s">
        <v>375</v>
      </c>
      <c r="C748" s="1" t="s">
        <v>375</v>
      </c>
      <c r="D748" s="1" t="s">
        <v>375</v>
      </c>
      <c r="E748">
        <v>2020</v>
      </c>
      <c r="F748" s="1" t="s">
        <v>212</v>
      </c>
      <c r="G748" s="1" t="s">
        <v>202</v>
      </c>
      <c r="H748" s="1" t="s">
        <v>219</v>
      </c>
      <c r="I748" s="3" t="s">
        <v>1</v>
      </c>
      <c r="J748" s="1" t="s">
        <v>1</v>
      </c>
      <c r="K748" s="1" t="s">
        <v>1</v>
      </c>
      <c r="L748" s="1" t="s">
        <v>1</v>
      </c>
      <c r="M748" s="1" t="s">
        <v>208</v>
      </c>
      <c r="N748">
        <v>0</v>
      </c>
      <c r="O748" s="10">
        <v>2000</v>
      </c>
      <c r="P748">
        <v>1000</v>
      </c>
      <c r="Q748" s="1" t="s">
        <v>209</v>
      </c>
      <c r="R748" s="4">
        <v>0</v>
      </c>
      <c r="S748" s="3">
        <v>1</v>
      </c>
      <c r="U748" t="s">
        <v>204</v>
      </c>
    </row>
    <row r="749" spans="1:21" x14ac:dyDescent="0.3">
      <c r="A749" s="1" t="s">
        <v>97</v>
      </c>
      <c r="B749" s="1" t="s">
        <v>375</v>
      </c>
      <c r="C749" s="1" t="s">
        <v>375</v>
      </c>
      <c r="D749" s="1" t="s">
        <v>375</v>
      </c>
      <c r="E749">
        <v>2020</v>
      </c>
      <c r="F749" s="1" t="s">
        <v>212</v>
      </c>
      <c r="G749" s="1" t="s">
        <v>202</v>
      </c>
      <c r="H749" s="1" t="s">
        <v>219</v>
      </c>
      <c r="I749" s="3" t="s">
        <v>1</v>
      </c>
      <c r="J749" s="1" t="s">
        <v>1</v>
      </c>
      <c r="K749" s="1" t="s">
        <v>1</v>
      </c>
      <c r="L749" s="1" t="s">
        <v>1</v>
      </c>
      <c r="M749" s="1" t="s">
        <v>208</v>
      </c>
      <c r="N749">
        <v>2001</v>
      </c>
      <c r="O749" s="10">
        <v>32000</v>
      </c>
      <c r="P749">
        <v>1000</v>
      </c>
      <c r="Q749" s="1" t="s">
        <v>209</v>
      </c>
      <c r="R749" s="4">
        <v>3.29</v>
      </c>
      <c r="S749" s="3">
        <v>1</v>
      </c>
      <c r="U749" t="s">
        <v>204</v>
      </c>
    </row>
    <row r="750" spans="1:21" x14ac:dyDescent="0.3">
      <c r="A750" s="1" t="s">
        <v>97</v>
      </c>
      <c r="B750" s="1" t="s">
        <v>375</v>
      </c>
      <c r="C750" s="1" t="s">
        <v>375</v>
      </c>
      <c r="D750" s="1" t="s">
        <v>375</v>
      </c>
      <c r="E750">
        <v>2020</v>
      </c>
      <c r="F750" s="1" t="s">
        <v>212</v>
      </c>
      <c r="G750" s="1" t="s">
        <v>202</v>
      </c>
      <c r="H750" s="1" t="s">
        <v>219</v>
      </c>
      <c r="I750" s="3" t="s">
        <v>1</v>
      </c>
      <c r="J750" s="1" t="s">
        <v>1</v>
      </c>
      <c r="K750" s="1" t="s">
        <v>1</v>
      </c>
      <c r="L750" s="1" t="s">
        <v>1</v>
      </c>
      <c r="M750" s="1" t="s">
        <v>208</v>
      </c>
      <c r="N750">
        <v>32001</v>
      </c>
      <c r="O750" s="10">
        <v>1000000000</v>
      </c>
      <c r="P750">
        <v>1000</v>
      </c>
      <c r="Q750" s="1" t="s">
        <v>209</v>
      </c>
      <c r="R750" s="4">
        <v>4.1100000000000003</v>
      </c>
      <c r="S750" s="3">
        <v>1</v>
      </c>
      <c r="U750" t="s">
        <v>204</v>
      </c>
    </row>
    <row r="751" spans="1:21" x14ac:dyDescent="0.3">
      <c r="A751" s="1" t="s">
        <v>97</v>
      </c>
      <c r="B751" s="1" t="s">
        <v>375</v>
      </c>
      <c r="C751" s="1" t="s">
        <v>375</v>
      </c>
      <c r="D751" s="1" t="s">
        <v>375</v>
      </c>
      <c r="E751">
        <v>2020</v>
      </c>
      <c r="F751" s="1" t="s">
        <v>213</v>
      </c>
      <c r="G751" s="1" t="s">
        <v>202</v>
      </c>
      <c r="H751" s="1" t="s">
        <v>207</v>
      </c>
      <c r="I751" s="3" t="s">
        <v>1</v>
      </c>
      <c r="J751" s="1" t="s">
        <v>1</v>
      </c>
      <c r="K751" s="1" t="s">
        <v>1</v>
      </c>
      <c r="L751" s="1" t="s">
        <v>1</v>
      </c>
      <c r="M751" s="1" t="s">
        <v>205</v>
      </c>
      <c r="N751" s="1">
        <v>0</v>
      </c>
      <c r="O751" s="1">
        <v>2000</v>
      </c>
      <c r="P751" s="1" t="s">
        <v>1</v>
      </c>
      <c r="Q751" s="1" t="s">
        <v>209</v>
      </c>
      <c r="R751" s="4">
        <v>10.02</v>
      </c>
      <c r="S751" s="3">
        <v>1</v>
      </c>
      <c r="T751" t="s">
        <v>550</v>
      </c>
      <c r="U751" t="s">
        <v>204</v>
      </c>
    </row>
    <row r="752" spans="1:21" x14ac:dyDescent="0.3">
      <c r="A752" s="1" t="s">
        <v>97</v>
      </c>
      <c r="B752" s="1" t="s">
        <v>375</v>
      </c>
      <c r="C752" s="1" t="s">
        <v>375</v>
      </c>
      <c r="D752" s="1" t="s">
        <v>375</v>
      </c>
      <c r="E752">
        <v>2020</v>
      </c>
      <c r="F752" s="1" t="s">
        <v>213</v>
      </c>
      <c r="G752" s="1" t="s">
        <v>202</v>
      </c>
      <c r="H752" s="1" t="s">
        <v>207</v>
      </c>
      <c r="I752" s="3" t="s">
        <v>1</v>
      </c>
      <c r="J752" s="1" t="s">
        <v>1</v>
      </c>
      <c r="K752" s="1" t="s">
        <v>1</v>
      </c>
      <c r="L752" s="1" t="s">
        <v>1</v>
      </c>
      <c r="M752" s="1" t="s">
        <v>205</v>
      </c>
      <c r="N752" s="1">
        <v>2001</v>
      </c>
      <c r="O752" s="10">
        <v>1000000000</v>
      </c>
      <c r="P752" s="1" t="s">
        <v>1</v>
      </c>
      <c r="Q752" s="1" t="s">
        <v>209</v>
      </c>
      <c r="R752" s="4">
        <v>28.54</v>
      </c>
      <c r="S752" s="3">
        <v>1</v>
      </c>
      <c r="T752" t="s">
        <v>550</v>
      </c>
      <c r="U752" t="s">
        <v>204</v>
      </c>
    </row>
    <row r="753" spans="1:21" x14ac:dyDescent="0.3">
      <c r="A753" s="1" t="s">
        <v>97</v>
      </c>
      <c r="B753" s="1" t="s">
        <v>375</v>
      </c>
      <c r="C753" s="1" t="s">
        <v>375</v>
      </c>
      <c r="D753" s="1" t="s">
        <v>375</v>
      </c>
      <c r="E753">
        <v>2020</v>
      </c>
      <c r="F753" s="1" t="s">
        <v>213</v>
      </c>
      <c r="G753" s="1" t="s">
        <v>202</v>
      </c>
      <c r="H753" s="1" t="s">
        <v>219</v>
      </c>
      <c r="I753" s="3" t="s">
        <v>1</v>
      </c>
      <c r="J753" s="1" t="s">
        <v>1</v>
      </c>
      <c r="K753" s="1" t="s">
        <v>1</v>
      </c>
      <c r="L753" s="1" t="s">
        <v>1</v>
      </c>
      <c r="M753" s="1" t="s">
        <v>208</v>
      </c>
      <c r="N753">
        <v>0</v>
      </c>
      <c r="O753" s="10">
        <v>2000</v>
      </c>
      <c r="P753">
        <v>1000</v>
      </c>
      <c r="Q753" s="1" t="s">
        <v>209</v>
      </c>
      <c r="R753" s="4">
        <v>0</v>
      </c>
      <c r="S753" s="3">
        <v>1</v>
      </c>
      <c r="U753" t="s">
        <v>204</v>
      </c>
    </row>
    <row r="754" spans="1:21" x14ac:dyDescent="0.3">
      <c r="A754" s="1" t="s">
        <v>97</v>
      </c>
      <c r="B754" s="1" t="s">
        <v>375</v>
      </c>
      <c r="C754" s="1" t="s">
        <v>375</v>
      </c>
      <c r="D754" s="1" t="s">
        <v>375</v>
      </c>
      <c r="E754">
        <v>2020</v>
      </c>
      <c r="F754" s="1" t="s">
        <v>213</v>
      </c>
      <c r="G754" s="1" t="s">
        <v>202</v>
      </c>
      <c r="H754" s="1" t="s">
        <v>219</v>
      </c>
      <c r="I754" s="3" t="s">
        <v>1</v>
      </c>
      <c r="J754" s="1" t="s">
        <v>1</v>
      </c>
      <c r="K754" s="1" t="s">
        <v>1</v>
      </c>
      <c r="L754" s="1" t="s">
        <v>1</v>
      </c>
      <c r="M754" s="1" t="s">
        <v>208</v>
      </c>
      <c r="N754">
        <v>2001</v>
      </c>
      <c r="O754" s="10">
        <v>14000</v>
      </c>
      <c r="P754">
        <v>1000</v>
      </c>
      <c r="Q754" s="1" t="s">
        <v>209</v>
      </c>
      <c r="R754" s="4">
        <v>3.78</v>
      </c>
      <c r="S754" s="3">
        <v>1</v>
      </c>
      <c r="U754" t="s">
        <v>204</v>
      </c>
    </row>
    <row r="755" spans="1:21" x14ac:dyDescent="0.3">
      <c r="A755" s="1" t="s">
        <v>97</v>
      </c>
      <c r="B755" s="1" t="s">
        <v>375</v>
      </c>
      <c r="C755" s="1" t="s">
        <v>375</v>
      </c>
      <c r="D755" s="1" t="s">
        <v>375</v>
      </c>
      <c r="E755">
        <v>2020</v>
      </c>
      <c r="F755" s="1" t="s">
        <v>213</v>
      </c>
      <c r="G755" s="1" t="s">
        <v>202</v>
      </c>
      <c r="H755" s="1" t="s">
        <v>219</v>
      </c>
      <c r="I755" s="3" t="s">
        <v>1</v>
      </c>
      <c r="J755" s="1" t="s">
        <v>1</v>
      </c>
      <c r="K755" s="1" t="s">
        <v>1</v>
      </c>
      <c r="L755" s="1" t="s">
        <v>1</v>
      </c>
      <c r="M755" s="1" t="s">
        <v>208</v>
      </c>
      <c r="N755">
        <v>14001</v>
      </c>
      <c r="O755" s="10">
        <v>1000000000</v>
      </c>
      <c r="P755">
        <v>1000</v>
      </c>
      <c r="Q755" s="1" t="s">
        <v>209</v>
      </c>
      <c r="R755" s="4">
        <v>0</v>
      </c>
      <c r="S755" s="3">
        <v>1</v>
      </c>
      <c r="T755" t="s">
        <v>551</v>
      </c>
      <c r="U755" t="s">
        <v>204</v>
      </c>
    </row>
    <row r="756" spans="1:21" x14ac:dyDescent="0.3">
      <c r="A756" s="1" t="s">
        <v>17</v>
      </c>
      <c r="B756" s="1" t="s">
        <v>377</v>
      </c>
      <c r="C756" s="1" t="s">
        <v>377</v>
      </c>
      <c r="D756" s="1" t="s">
        <v>377</v>
      </c>
      <c r="E756">
        <v>2020</v>
      </c>
      <c r="F756" s="1" t="s">
        <v>212</v>
      </c>
      <c r="G756" s="1" t="s">
        <v>202</v>
      </c>
      <c r="H756" s="1" t="s">
        <v>206</v>
      </c>
      <c r="I756" s="3" t="s">
        <v>1</v>
      </c>
      <c r="J756" s="1" t="s">
        <v>1</v>
      </c>
      <c r="K756" s="1" t="s">
        <v>220</v>
      </c>
      <c r="L756" s="1" t="s">
        <v>221</v>
      </c>
      <c r="M756" s="1" t="s">
        <v>204</v>
      </c>
      <c r="N756" s="1" t="s">
        <v>1</v>
      </c>
      <c r="O756" s="1" t="s">
        <v>1</v>
      </c>
      <c r="P756" s="1" t="s">
        <v>1</v>
      </c>
      <c r="Q756" s="1" t="s">
        <v>1</v>
      </c>
      <c r="R756" s="4">
        <v>24.32</v>
      </c>
      <c r="S756" s="3">
        <v>1</v>
      </c>
      <c r="U756" t="s">
        <v>204</v>
      </c>
    </row>
    <row r="757" spans="1:21" x14ac:dyDescent="0.3">
      <c r="A757" s="1" t="s">
        <v>17</v>
      </c>
      <c r="B757" s="1" t="s">
        <v>377</v>
      </c>
      <c r="C757" s="1" t="s">
        <v>377</v>
      </c>
      <c r="D757" s="1" t="s">
        <v>377</v>
      </c>
      <c r="E757">
        <v>2020</v>
      </c>
      <c r="F757" s="1" t="s">
        <v>212</v>
      </c>
      <c r="G757" s="1" t="s">
        <v>202</v>
      </c>
      <c r="H757" s="1" t="s">
        <v>219</v>
      </c>
      <c r="I757" s="3" t="s">
        <v>1</v>
      </c>
      <c r="J757" s="1" t="s">
        <v>1</v>
      </c>
      <c r="K757" s="1" t="s">
        <v>220</v>
      </c>
      <c r="L757" s="1" t="s">
        <v>221</v>
      </c>
      <c r="M757" s="1" t="s">
        <v>208</v>
      </c>
      <c r="N757">
        <v>0</v>
      </c>
      <c r="O757" s="10">
        <v>6000</v>
      </c>
      <c r="P757">
        <v>1000</v>
      </c>
      <c r="Q757" s="1" t="s">
        <v>209</v>
      </c>
      <c r="R757" s="4">
        <v>4.07</v>
      </c>
      <c r="S757" s="3">
        <v>1</v>
      </c>
      <c r="U757" t="s">
        <v>204</v>
      </c>
    </row>
    <row r="758" spans="1:21" x14ac:dyDescent="0.3">
      <c r="A758" s="1" t="s">
        <v>17</v>
      </c>
      <c r="B758" s="1" t="s">
        <v>377</v>
      </c>
      <c r="C758" s="1" t="s">
        <v>377</v>
      </c>
      <c r="D758" s="1" t="s">
        <v>377</v>
      </c>
      <c r="E758">
        <v>2020</v>
      </c>
      <c r="F758" s="1" t="s">
        <v>212</v>
      </c>
      <c r="G758" s="1" t="s">
        <v>202</v>
      </c>
      <c r="H758" s="1" t="s">
        <v>219</v>
      </c>
      <c r="I758" s="3" t="s">
        <v>1</v>
      </c>
      <c r="J758" s="1" t="s">
        <v>1</v>
      </c>
      <c r="K758" s="1" t="s">
        <v>220</v>
      </c>
      <c r="L758" s="1" t="s">
        <v>221</v>
      </c>
      <c r="M758" s="1" t="s">
        <v>208</v>
      </c>
      <c r="N758">
        <v>6001</v>
      </c>
      <c r="O758" s="10">
        <v>9000</v>
      </c>
      <c r="P758">
        <v>1000</v>
      </c>
      <c r="Q758" s="1" t="s">
        <v>209</v>
      </c>
      <c r="R758" s="4">
        <v>7.13</v>
      </c>
      <c r="S758" s="3">
        <v>1</v>
      </c>
      <c r="U758" t="s">
        <v>204</v>
      </c>
    </row>
    <row r="759" spans="1:21" x14ac:dyDescent="0.3">
      <c r="A759" s="1" t="s">
        <v>17</v>
      </c>
      <c r="B759" s="1" t="s">
        <v>377</v>
      </c>
      <c r="C759" s="1" t="s">
        <v>377</v>
      </c>
      <c r="D759" s="1" t="s">
        <v>377</v>
      </c>
      <c r="E759">
        <v>2020</v>
      </c>
      <c r="F759" s="1" t="s">
        <v>212</v>
      </c>
      <c r="G759" s="1" t="s">
        <v>202</v>
      </c>
      <c r="H759" s="1" t="s">
        <v>219</v>
      </c>
      <c r="I759" s="3" t="s">
        <v>1</v>
      </c>
      <c r="J759" s="1" t="s">
        <v>1</v>
      </c>
      <c r="K759" s="1" t="s">
        <v>220</v>
      </c>
      <c r="L759" s="1" t="s">
        <v>221</v>
      </c>
      <c r="M759" s="1" t="s">
        <v>208</v>
      </c>
      <c r="N759">
        <v>9001</v>
      </c>
      <c r="O759" s="10">
        <v>12000</v>
      </c>
      <c r="P759">
        <v>1000</v>
      </c>
      <c r="Q759" s="1" t="s">
        <v>209</v>
      </c>
      <c r="R759" s="4">
        <v>8.16</v>
      </c>
      <c r="S759" s="3">
        <v>1</v>
      </c>
      <c r="U759" t="s">
        <v>204</v>
      </c>
    </row>
    <row r="760" spans="1:21" x14ac:dyDescent="0.3">
      <c r="A760" s="1" t="s">
        <v>17</v>
      </c>
      <c r="B760" s="1" t="s">
        <v>377</v>
      </c>
      <c r="C760" s="1" t="s">
        <v>377</v>
      </c>
      <c r="D760" s="1" t="s">
        <v>377</v>
      </c>
      <c r="E760">
        <v>2020</v>
      </c>
      <c r="F760" s="1" t="s">
        <v>212</v>
      </c>
      <c r="G760" s="1" t="s">
        <v>202</v>
      </c>
      <c r="H760" s="1" t="s">
        <v>219</v>
      </c>
      <c r="I760" s="3" t="s">
        <v>1</v>
      </c>
      <c r="J760" s="1" t="s">
        <v>1</v>
      </c>
      <c r="K760" s="1" t="s">
        <v>220</v>
      </c>
      <c r="L760" s="1" t="s">
        <v>221</v>
      </c>
      <c r="M760" s="1" t="s">
        <v>208</v>
      </c>
      <c r="N760">
        <v>12001</v>
      </c>
      <c r="O760" s="10">
        <v>20000</v>
      </c>
      <c r="P760">
        <v>1000</v>
      </c>
      <c r="Q760" s="1" t="s">
        <v>209</v>
      </c>
      <c r="R760" s="4">
        <v>9.18</v>
      </c>
      <c r="S760" s="3">
        <v>1</v>
      </c>
      <c r="U760" t="s">
        <v>204</v>
      </c>
    </row>
    <row r="761" spans="1:21" x14ac:dyDescent="0.3">
      <c r="A761" s="1" t="s">
        <v>17</v>
      </c>
      <c r="B761" s="1" t="s">
        <v>377</v>
      </c>
      <c r="C761" s="1" t="s">
        <v>377</v>
      </c>
      <c r="D761" s="1" t="s">
        <v>377</v>
      </c>
      <c r="E761">
        <v>2020</v>
      </c>
      <c r="F761" s="1" t="s">
        <v>212</v>
      </c>
      <c r="G761" s="1" t="s">
        <v>202</v>
      </c>
      <c r="H761" s="1" t="s">
        <v>219</v>
      </c>
      <c r="I761" s="3" t="s">
        <v>1</v>
      </c>
      <c r="J761" s="1" t="s">
        <v>1</v>
      </c>
      <c r="K761" s="1" t="s">
        <v>220</v>
      </c>
      <c r="L761" s="1" t="s">
        <v>221</v>
      </c>
      <c r="M761" s="1" t="s">
        <v>208</v>
      </c>
      <c r="N761">
        <v>20001</v>
      </c>
      <c r="O761" s="10">
        <v>50000</v>
      </c>
      <c r="P761">
        <v>1000</v>
      </c>
      <c r="Q761" s="1" t="s">
        <v>209</v>
      </c>
      <c r="R761" s="4">
        <v>10.19</v>
      </c>
      <c r="S761" s="3">
        <v>1</v>
      </c>
      <c r="U761" t="s">
        <v>204</v>
      </c>
    </row>
    <row r="762" spans="1:21" x14ac:dyDescent="0.3">
      <c r="A762" s="1" t="s">
        <v>17</v>
      </c>
      <c r="B762" s="1" t="s">
        <v>377</v>
      </c>
      <c r="C762" s="1" t="s">
        <v>377</v>
      </c>
      <c r="D762" s="1" t="s">
        <v>377</v>
      </c>
      <c r="E762">
        <v>2020</v>
      </c>
      <c r="F762" s="1" t="s">
        <v>212</v>
      </c>
      <c r="G762" s="1" t="s">
        <v>202</v>
      </c>
      <c r="H762" s="1" t="s">
        <v>219</v>
      </c>
      <c r="I762" s="3" t="s">
        <v>1</v>
      </c>
      <c r="J762" s="1" t="s">
        <v>1</v>
      </c>
      <c r="K762" s="1" t="s">
        <v>220</v>
      </c>
      <c r="L762" s="1" t="s">
        <v>221</v>
      </c>
      <c r="M762" s="1" t="s">
        <v>208</v>
      </c>
      <c r="N762">
        <v>50001</v>
      </c>
      <c r="O762" s="10">
        <v>1000000000</v>
      </c>
      <c r="P762">
        <v>1000</v>
      </c>
      <c r="Q762" s="1" t="s">
        <v>209</v>
      </c>
      <c r="R762" s="4">
        <v>12.22</v>
      </c>
      <c r="S762" s="3">
        <v>1</v>
      </c>
      <c r="U762" t="s">
        <v>204</v>
      </c>
    </row>
    <row r="763" spans="1:21" x14ac:dyDescent="0.3">
      <c r="A763" s="1" t="s">
        <v>17</v>
      </c>
      <c r="B763" s="1" t="s">
        <v>377</v>
      </c>
      <c r="C763" s="1" t="s">
        <v>377</v>
      </c>
      <c r="D763" s="1" t="s">
        <v>377</v>
      </c>
      <c r="E763">
        <v>2020</v>
      </c>
      <c r="F763" s="1" t="s">
        <v>212</v>
      </c>
      <c r="G763" s="1" t="s">
        <v>202</v>
      </c>
      <c r="H763" s="1" t="s">
        <v>206</v>
      </c>
      <c r="I763" s="3" t="s">
        <v>1</v>
      </c>
      <c r="J763" s="1" t="s">
        <v>1</v>
      </c>
      <c r="K763" s="1" t="s">
        <v>220</v>
      </c>
      <c r="L763" s="1" t="s">
        <v>225</v>
      </c>
      <c r="M763" s="1" t="s">
        <v>204</v>
      </c>
      <c r="N763" s="1" t="s">
        <v>1</v>
      </c>
      <c r="O763" s="1" t="s">
        <v>1</v>
      </c>
      <c r="P763" s="1" t="s">
        <v>1</v>
      </c>
      <c r="Q763" s="1" t="s">
        <v>1</v>
      </c>
      <c r="R763" s="4">
        <v>30.41</v>
      </c>
      <c r="S763" s="3">
        <v>1</v>
      </c>
      <c r="U763" t="s">
        <v>204</v>
      </c>
    </row>
    <row r="764" spans="1:21" x14ac:dyDescent="0.3">
      <c r="A764" s="1" t="s">
        <v>17</v>
      </c>
      <c r="B764" s="1" t="s">
        <v>377</v>
      </c>
      <c r="C764" s="1" t="s">
        <v>377</v>
      </c>
      <c r="D764" s="1" t="s">
        <v>377</v>
      </c>
      <c r="E764">
        <v>2020</v>
      </c>
      <c r="F764" s="1" t="s">
        <v>212</v>
      </c>
      <c r="G764" s="1" t="s">
        <v>202</v>
      </c>
      <c r="H764" s="1" t="s">
        <v>219</v>
      </c>
      <c r="I764" s="3" t="s">
        <v>1</v>
      </c>
      <c r="J764" s="1" t="s">
        <v>1</v>
      </c>
      <c r="K764" s="1" t="s">
        <v>220</v>
      </c>
      <c r="L764" s="1" t="s">
        <v>225</v>
      </c>
      <c r="M764" s="1" t="s">
        <v>208</v>
      </c>
      <c r="N764">
        <v>0</v>
      </c>
      <c r="O764" s="10">
        <v>6000</v>
      </c>
      <c r="P764">
        <v>1000</v>
      </c>
      <c r="Q764" s="1" t="s">
        <v>209</v>
      </c>
      <c r="R764" s="4">
        <v>5.1100000000000003</v>
      </c>
      <c r="S764" s="3">
        <v>1</v>
      </c>
      <c r="U764" t="s">
        <v>204</v>
      </c>
    </row>
    <row r="765" spans="1:21" x14ac:dyDescent="0.3">
      <c r="A765" s="1" t="s">
        <v>17</v>
      </c>
      <c r="B765" s="1" t="s">
        <v>377</v>
      </c>
      <c r="C765" s="1" t="s">
        <v>377</v>
      </c>
      <c r="D765" s="1" t="s">
        <v>377</v>
      </c>
      <c r="E765">
        <v>2020</v>
      </c>
      <c r="F765" s="1" t="s">
        <v>212</v>
      </c>
      <c r="G765" s="1" t="s">
        <v>202</v>
      </c>
      <c r="H765" s="1" t="s">
        <v>219</v>
      </c>
      <c r="I765" s="3" t="s">
        <v>1</v>
      </c>
      <c r="J765" s="1" t="s">
        <v>1</v>
      </c>
      <c r="K765" s="1" t="s">
        <v>220</v>
      </c>
      <c r="L765" s="1" t="s">
        <v>225</v>
      </c>
      <c r="M765" s="1" t="s">
        <v>208</v>
      </c>
      <c r="N765">
        <v>6001</v>
      </c>
      <c r="O765" s="10">
        <v>9000</v>
      </c>
      <c r="P765">
        <v>1000</v>
      </c>
      <c r="Q765" s="1" t="s">
        <v>209</v>
      </c>
      <c r="R765" s="4">
        <v>8.91</v>
      </c>
      <c r="S765" s="3">
        <v>1</v>
      </c>
      <c r="U765" t="s">
        <v>204</v>
      </c>
    </row>
    <row r="766" spans="1:21" x14ac:dyDescent="0.3">
      <c r="A766" s="1" t="s">
        <v>17</v>
      </c>
      <c r="B766" s="1" t="s">
        <v>377</v>
      </c>
      <c r="C766" s="1" t="s">
        <v>377</v>
      </c>
      <c r="D766" s="1" t="s">
        <v>377</v>
      </c>
      <c r="E766">
        <v>2020</v>
      </c>
      <c r="F766" s="1" t="s">
        <v>212</v>
      </c>
      <c r="G766" s="1" t="s">
        <v>202</v>
      </c>
      <c r="H766" s="1" t="s">
        <v>219</v>
      </c>
      <c r="I766" s="3" t="s">
        <v>1</v>
      </c>
      <c r="J766" s="1" t="s">
        <v>1</v>
      </c>
      <c r="K766" s="1" t="s">
        <v>220</v>
      </c>
      <c r="L766" s="1" t="s">
        <v>225</v>
      </c>
      <c r="M766" s="1" t="s">
        <v>208</v>
      </c>
      <c r="N766">
        <v>9001</v>
      </c>
      <c r="O766" s="10">
        <v>12000</v>
      </c>
      <c r="P766">
        <v>1000</v>
      </c>
      <c r="Q766" s="1" t="s">
        <v>209</v>
      </c>
      <c r="R766" s="4">
        <v>10.19</v>
      </c>
      <c r="S766" s="3">
        <v>1</v>
      </c>
      <c r="U766" t="s">
        <v>204</v>
      </c>
    </row>
    <row r="767" spans="1:21" x14ac:dyDescent="0.3">
      <c r="A767" s="1" t="s">
        <v>17</v>
      </c>
      <c r="B767" s="1" t="s">
        <v>377</v>
      </c>
      <c r="C767" s="1" t="s">
        <v>377</v>
      </c>
      <c r="D767" s="1" t="s">
        <v>377</v>
      </c>
      <c r="E767">
        <v>2020</v>
      </c>
      <c r="F767" s="1" t="s">
        <v>212</v>
      </c>
      <c r="G767" s="1" t="s">
        <v>202</v>
      </c>
      <c r="H767" s="1" t="s">
        <v>219</v>
      </c>
      <c r="I767" s="3" t="s">
        <v>1</v>
      </c>
      <c r="J767" s="1" t="s">
        <v>1</v>
      </c>
      <c r="K767" s="1" t="s">
        <v>220</v>
      </c>
      <c r="L767" s="1" t="s">
        <v>225</v>
      </c>
      <c r="M767" s="1" t="s">
        <v>208</v>
      </c>
      <c r="N767">
        <v>12001</v>
      </c>
      <c r="O767" s="10">
        <v>20000</v>
      </c>
      <c r="P767">
        <v>1000</v>
      </c>
      <c r="Q767" s="1" t="s">
        <v>209</v>
      </c>
      <c r="R767" s="4">
        <v>11.46</v>
      </c>
      <c r="S767" s="3">
        <v>1</v>
      </c>
      <c r="U767" t="s">
        <v>204</v>
      </c>
    </row>
    <row r="768" spans="1:21" x14ac:dyDescent="0.3">
      <c r="A768" s="1" t="s">
        <v>17</v>
      </c>
      <c r="B768" s="1" t="s">
        <v>377</v>
      </c>
      <c r="C768" s="1" t="s">
        <v>377</v>
      </c>
      <c r="D768" s="1" t="s">
        <v>377</v>
      </c>
      <c r="E768">
        <v>2020</v>
      </c>
      <c r="F768" s="1" t="s">
        <v>212</v>
      </c>
      <c r="G768" s="1" t="s">
        <v>202</v>
      </c>
      <c r="H768" s="1" t="s">
        <v>219</v>
      </c>
      <c r="I768" s="3" t="s">
        <v>1</v>
      </c>
      <c r="J768" s="1" t="s">
        <v>1</v>
      </c>
      <c r="K768" s="1" t="s">
        <v>220</v>
      </c>
      <c r="L768" s="1" t="s">
        <v>225</v>
      </c>
      <c r="M768" s="1" t="s">
        <v>208</v>
      </c>
      <c r="N768">
        <v>20001</v>
      </c>
      <c r="O768" s="10">
        <v>50000</v>
      </c>
      <c r="P768">
        <v>1000</v>
      </c>
      <c r="Q768" s="1" t="s">
        <v>209</v>
      </c>
      <c r="R768" s="4">
        <v>12.73</v>
      </c>
      <c r="S768" s="3">
        <v>1</v>
      </c>
      <c r="U768" t="s">
        <v>204</v>
      </c>
    </row>
    <row r="769" spans="1:21" x14ac:dyDescent="0.3">
      <c r="A769" s="1" t="s">
        <v>17</v>
      </c>
      <c r="B769" s="1" t="s">
        <v>377</v>
      </c>
      <c r="C769" s="1" t="s">
        <v>377</v>
      </c>
      <c r="D769" s="1" t="s">
        <v>377</v>
      </c>
      <c r="E769">
        <v>2020</v>
      </c>
      <c r="F769" s="1" t="s">
        <v>212</v>
      </c>
      <c r="G769" s="1" t="s">
        <v>202</v>
      </c>
      <c r="H769" s="1" t="s">
        <v>219</v>
      </c>
      <c r="I769" s="3" t="s">
        <v>1</v>
      </c>
      <c r="J769" s="1" t="s">
        <v>1</v>
      </c>
      <c r="K769" s="1" t="s">
        <v>220</v>
      </c>
      <c r="L769" s="1" t="s">
        <v>225</v>
      </c>
      <c r="M769" s="1" t="s">
        <v>208</v>
      </c>
      <c r="N769">
        <v>50001</v>
      </c>
      <c r="O769" s="10">
        <v>1000000000</v>
      </c>
      <c r="P769">
        <v>1000</v>
      </c>
      <c r="Q769" s="1" t="s">
        <v>209</v>
      </c>
      <c r="R769" s="4">
        <v>15.29</v>
      </c>
      <c r="S769" s="3">
        <v>1</v>
      </c>
      <c r="U769" t="s">
        <v>204</v>
      </c>
    </row>
    <row r="770" spans="1:21" x14ac:dyDescent="0.3">
      <c r="A770" s="1" t="s">
        <v>17</v>
      </c>
      <c r="B770" s="1" t="s">
        <v>377</v>
      </c>
      <c r="C770" s="1" t="s">
        <v>377</v>
      </c>
      <c r="D770" s="1" t="s">
        <v>377</v>
      </c>
      <c r="E770">
        <v>2020</v>
      </c>
      <c r="F770" s="1" t="s">
        <v>213</v>
      </c>
      <c r="G770" s="1" t="s">
        <v>202</v>
      </c>
      <c r="H770" s="1" t="s">
        <v>206</v>
      </c>
      <c r="I770" s="3" t="s">
        <v>1</v>
      </c>
      <c r="J770" s="1" t="s">
        <v>1</v>
      </c>
      <c r="K770" s="1" t="s">
        <v>220</v>
      </c>
      <c r="L770" s="1" t="s">
        <v>221</v>
      </c>
      <c r="M770" s="1" t="s">
        <v>204</v>
      </c>
      <c r="N770" s="1" t="s">
        <v>1</v>
      </c>
      <c r="O770" s="1" t="s">
        <v>1</v>
      </c>
      <c r="P770" s="1" t="s">
        <v>1</v>
      </c>
      <c r="Q770" s="1" t="s">
        <v>1</v>
      </c>
      <c r="R770" s="4">
        <v>26.28</v>
      </c>
      <c r="S770" s="3">
        <v>1</v>
      </c>
      <c r="U770" t="s">
        <v>204</v>
      </c>
    </row>
    <row r="771" spans="1:21" x14ac:dyDescent="0.3">
      <c r="A771" s="1" t="s">
        <v>17</v>
      </c>
      <c r="B771" s="1" t="s">
        <v>377</v>
      </c>
      <c r="C771" s="1" t="s">
        <v>377</v>
      </c>
      <c r="D771" s="1" t="s">
        <v>377</v>
      </c>
      <c r="E771">
        <v>2020</v>
      </c>
      <c r="F771" s="1" t="s">
        <v>213</v>
      </c>
      <c r="G771" s="1" t="s">
        <v>202</v>
      </c>
      <c r="H771" s="1" t="s">
        <v>231</v>
      </c>
      <c r="I771" s="3" t="s">
        <v>1</v>
      </c>
      <c r="J771" s="1" t="s">
        <v>1</v>
      </c>
      <c r="K771" s="1" t="s">
        <v>220</v>
      </c>
      <c r="L771" s="1" t="s">
        <v>221</v>
      </c>
      <c r="M771" s="1" t="s">
        <v>208</v>
      </c>
      <c r="N771">
        <v>0</v>
      </c>
      <c r="O771" s="10">
        <v>2000</v>
      </c>
      <c r="P771">
        <v>1000</v>
      </c>
      <c r="Q771" s="1" t="s">
        <v>209</v>
      </c>
      <c r="R771" s="4">
        <v>0</v>
      </c>
      <c r="S771" s="3">
        <v>1</v>
      </c>
      <c r="U771" t="s">
        <v>204</v>
      </c>
    </row>
    <row r="772" spans="1:21" x14ac:dyDescent="0.3">
      <c r="A772" s="1" t="s">
        <v>17</v>
      </c>
      <c r="B772" s="1" t="s">
        <v>377</v>
      </c>
      <c r="C772" s="1" t="s">
        <v>377</v>
      </c>
      <c r="D772" s="1" t="s">
        <v>377</v>
      </c>
      <c r="E772">
        <v>2020</v>
      </c>
      <c r="F772" s="1" t="s">
        <v>213</v>
      </c>
      <c r="G772" s="1" t="s">
        <v>202</v>
      </c>
      <c r="H772" s="1" t="s">
        <v>231</v>
      </c>
      <c r="I772" s="3" t="s">
        <v>1</v>
      </c>
      <c r="J772" s="1" t="s">
        <v>1</v>
      </c>
      <c r="K772" s="1" t="s">
        <v>220</v>
      </c>
      <c r="L772" s="1" t="s">
        <v>221</v>
      </c>
      <c r="M772" s="1" t="s">
        <v>208</v>
      </c>
      <c r="N772">
        <v>2001</v>
      </c>
      <c r="O772" s="10">
        <v>9000</v>
      </c>
      <c r="P772">
        <v>1000</v>
      </c>
      <c r="Q772" s="1" t="s">
        <v>209</v>
      </c>
      <c r="R772" s="4">
        <v>7.58</v>
      </c>
      <c r="S772" s="3">
        <v>1</v>
      </c>
      <c r="U772" t="s">
        <v>204</v>
      </c>
    </row>
    <row r="773" spans="1:21" x14ac:dyDescent="0.3">
      <c r="A773" s="1" t="s">
        <v>17</v>
      </c>
      <c r="B773" s="1" t="s">
        <v>377</v>
      </c>
      <c r="C773" s="1" t="s">
        <v>377</v>
      </c>
      <c r="D773" s="1" t="s">
        <v>377</v>
      </c>
      <c r="E773">
        <v>2020</v>
      </c>
      <c r="F773" s="1" t="s">
        <v>213</v>
      </c>
      <c r="G773" s="1" t="s">
        <v>202</v>
      </c>
      <c r="H773" s="1" t="s">
        <v>231</v>
      </c>
      <c r="I773" s="3" t="s">
        <v>1</v>
      </c>
      <c r="J773" s="1" t="s">
        <v>1</v>
      </c>
      <c r="K773" s="1" t="s">
        <v>220</v>
      </c>
      <c r="L773" s="1" t="s">
        <v>221</v>
      </c>
      <c r="M773" s="1" t="s">
        <v>208</v>
      </c>
      <c r="N773">
        <v>9001</v>
      </c>
      <c r="O773" s="10">
        <v>1000000000</v>
      </c>
      <c r="P773">
        <v>1000</v>
      </c>
      <c r="Q773" s="1" t="s">
        <v>209</v>
      </c>
      <c r="R773" s="4">
        <v>0</v>
      </c>
      <c r="S773" s="3">
        <v>1</v>
      </c>
      <c r="U773" t="s">
        <v>204</v>
      </c>
    </row>
    <row r="774" spans="1:21" x14ac:dyDescent="0.3">
      <c r="A774" s="1" t="s">
        <v>17</v>
      </c>
      <c r="B774" s="1" t="s">
        <v>377</v>
      </c>
      <c r="C774" s="1" t="s">
        <v>377</v>
      </c>
      <c r="D774" s="1" t="s">
        <v>377</v>
      </c>
      <c r="E774">
        <v>2020</v>
      </c>
      <c r="F774" s="1" t="s">
        <v>213</v>
      </c>
      <c r="G774" s="1" t="s">
        <v>202</v>
      </c>
      <c r="H774" s="1" t="s">
        <v>206</v>
      </c>
      <c r="I774" s="3" t="s">
        <v>1</v>
      </c>
      <c r="J774" s="1" t="s">
        <v>1</v>
      </c>
      <c r="K774" s="1" t="s">
        <v>220</v>
      </c>
      <c r="L774" s="1" t="s">
        <v>225</v>
      </c>
      <c r="M774" s="1" t="s">
        <v>204</v>
      </c>
      <c r="N774" s="1" t="s">
        <v>1</v>
      </c>
      <c r="O774" s="1" t="s">
        <v>1</v>
      </c>
      <c r="P774" s="1" t="s">
        <v>1</v>
      </c>
      <c r="Q774" s="1" t="s">
        <v>1</v>
      </c>
      <c r="R774" s="4">
        <v>32.840000000000003</v>
      </c>
      <c r="S774" s="3">
        <v>1</v>
      </c>
      <c r="U774" t="s">
        <v>204</v>
      </c>
    </row>
    <row r="775" spans="1:21" x14ac:dyDescent="0.3">
      <c r="A775" s="1" t="s">
        <v>17</v>
      </c>
      <c r="B775" s="1" t="s">
        <v>377</v>
      </c>
      <c r="C775" s="1" t="s">
        <v>377</v>
      </c>
      <c r="D775" s="1" t="s">
        <v>377</v>
      </c>
      <c r="E775">
        <v>2020</v>
      </c>
      <c r="F775" s="1" t="s">
        <v>213</v>
      </c>
      <c r="G775" s="1" t="s">
        <v>202</v>
      </c>
      <c r="H775" s="1" t="s">
        <v>231</v>
      </c>
      <c r="I775" s="3" t="s">
        <v>1</v>
      </c>
      <c r="J775" s="1" t="s">
        <v>1</v>
      </c>
      <c r="K775" s="1" t="s">
        <v>220</v>
      </c>
      <c r="L775" s="1" t="s">
        <v>225</v>
      </c>
      <c r="M775" s="1" t="s">
        <v>208</v>
      </c>
      <c r="N775">
        <v>0</v>
      </c>
      <c r="O775" s="10">
        <v>2000</v>
      </c>
      <c r="P775">
        <v>1000</v>
      </c>
      <c r="Q775" s="1" t="s">
        <v>209</v>
      </c>
      <c r="R775" s="4">
        <v>0</v>
      </c>
      <c r="S775" s="3">
        <v>1</v>
      </c>
      <c r="U775" t="s">
        <v>204</v>
      </c>
    </row>
    <row r="776" spans="1:21" x14ac:dyDescent="0.3">
      <c r="A776" s="1" t="s">
        <v>17</v>
      </c>
      <c r="B776" s="1" t="s">
        <v>377</v>
      </c>
      <c r="C776" s="1" t="s">
        <v>377</v>
      </c>
      <c r="D776" s="1" t="s">
        <v>377</v>
      </c>
      <c r="E776">
        <v>2020</v>
      </c>
      <c r="F776" s="1" t="s">
        <v>213</v>
      </c>
      <c r="G776" s="1" t="s">
        <v>202</v>
      </c>
      <c r="H776" s="1" t="s">
        <v>231</v>
      </c>
      <c r="I776" s="3" t="s">
        <v>1</v>
      </c>
      <c r="J776" s="1" t="s">
        <v>1</v>
      </c>
      <c r="K776" s="1" t="s">
        <v>220</v>
      </c>
      <c r="L776" s="1" t="s">
        <v>225</v>
      </c>
      <c r="M776" s="1" t="s">
        <v>208</v>
      </c>
      <c r="N776">
        <v>2001</v>
      </c>
      <c r="O776" s="10">
        <v>9000</v>
      </c>
      <c r="P776">
        <v>1000</v>
      </c>
      <c r="Q776" s="1" t="s">
        <v>209</v>
      </c>
      <c r="R776" s="4">
        <v>9.4499999999999993</v>
      </c>
      <c r="S776" s="3">
        <v>1</v>
      </c>
      <c r="U776" t="s">
        <v>204</v>
      </c>
    </row>
    <row r="777" spans="1:21" x14ac:dyDescent="0.3">
      <c r="A777" s="1" t="s">
        <v>17</v>
      </c>
      <c r="B777" s="1" t="s">
        <v>377</v>
      </c>
      <c r="C777" s="1" t="s">
        <v>377</v>
      </c>
      <c r="D777" s="1" t="s">
        <v>377</v>
      </c>
      <c r="E777">
        <v>2020</v>
      </c>
      <c r="F777" s="1" t="s">
        <v>213</v>
      </c>
      <c r="G777" s="1" t="s">
        <v>202</v>
      </c>
      <c r="H777" s="1" t="s">
        <v>231</v>
      </c>
      <c r="I777" s="3" t="s">
        <v>1</v>
      </c>
      <c r="J777" s="1" t="s">
        <v>1</v>
      </c>
      <c r="K777" s="1" t="s">
        <v>220</v>
      </c>
      <c r="L777" s="1" t="s">
        <v>225</v>
      </c>
      <c r="M777" s="1" t="s">
        <v>208</v>
      </c>
      <c r="N777">
        <v>9001</v>
      </c>
      <c r="O777" s="10">
        <v>1000000000</v>
      </c>
      <c r="P777">
        <v>1000</v>
      </c>
      <c r="Q777" s="1" t="s">
        <v>209</v>
      </c>
      <c r="R777" s="4">
        <v>0</v>
      </c>
      <c r="S777" s="3">
        <v>1</v>
      </c>
      <c r="U777" t="s">
        <v>204</v>
      </c>
    </row>
    <row r="778" spans="1:21" x14ac:dyDescent="0.3">
      <c r="A778" s="1" t="s">
        <v>17</v>
      </c>
      <c r="B778" s="1" t="s">
        <v>377</v>
      </c>
      <c r="C778" s="1" t="s">
        <v>377</v>
      </c>
      <c r="D778" s="1" t="s">
        <v>377</v>
      </c>
      <c r="E778">
        <v>2020</v>
      </c>
      <c r="F778" s="1" t="s">
        <v>217</v>
      </c>
      <c r="G778" s="1" t="s">
        <v>202</v>
      </c>
      <c r="H778" s="1" t="s">
        <v>207</v>
      </c>
      <c r="I778" s="3" t="s">
        <v>1</v>
      </c>
      <c r="J778" s="1" t="s">
        <v>1</v>
      </c>
      <c r="K778" s="1" t="s">
        <v>220</v>
      </c>
      <c r="L778" s="1" t="s">
        <v>221</v>
      </c>
      <c r="M778" s="1" t="s">
        <v>205</v>
      </c>
      <c r="N778">
        <v>0</v>
      </c>
      <c r="O778" s="10">
        <v>1980</v>
      </c>
      <c r="P778" t="s">
        <v>1</v>
      </c>
      <c r="Q778" s="1" t="s">
        <v>540</v>
      </c>
      <c r="R778" s="4">
        <v>7.91</v>
      </c>
      <c r="S778" s="3">
        <v>1</v>
      </c>
      <c r="T778" t="s">
        <v>552</v>
      </c>
      <c r="U778" t="s">
        <v>204</v>
      </c>
    </row>
    <row r="779" spans="1:21" x14ac:dyDescent="0.3">
      <c r="A779" s="1" t="s">
        <v>17</v>
      </c>
      <c r="B779" s="1" t="s">
        <v>377</v>
      </c>
      <c r="C779" s="1" t="s">
        <v>377</v>
      </c>
      <c r="D779" s="1" t="s">
        <v>377</v>
      </c>
      <c r="E779">
        <v>2020</v>
      </c>
      <c r="F779" s="1" t="s">
        <v>217</v>
      </c>
      <c r="G779" s="1" t="s">
        <v>202</v>
      </c>
      <c r="H779" s="1" t="s">
        <v>207</v>
      </c>
      <c r="I779" s="3" t="s">
        <v>1</v>
      </c>
      <c r="J779" s="1" t="s">
        <v>1</v>
      </c>
      <c r="K779" s="1" t="s">
        <v>220</v>
      </c>
      <c r="L779" s="1" t="s">
        <v>221</v>
      </c>
      <c r="M779" s="1" t="s">
        <v>205</v>
      </c>
      <c r="N779">
        <v>1981</v>
      </c>
      <c r="O779" s="10">
        <v>3363</v>
      </c>
      <c r="P779" t="s">
        <v>1</v>
      </c>
      <c r="Q779" s="1" t="s">
        <v>540</v>
      </c>
      <c r="R779" s="4">
        <v>12.89</v>
      </c>
      <c r="S779" s="3">
        <v>1</v>
      </c>
      <c r="U779" t="s">
        <v>204</v>
      </c>
    </row>
    <row r="780" spans="1:21" x14ac:dyDescent="0.3">
      <c r="A780" s="1" t="s">
        <v>17</v>
      </c>
      <c r="B780" s="1" t="s">
        <v>377</v>
      </c>
      <c r="C780" s="1" t="s">
        <v>377</v>
      </c>
      <c r="D780" s="1" t="s">
        <v>377</v>
      </c>
      <c r="E780">
        <v>2020</v>
      </c>
      <c r="F780" s="1" t="s">
        <v>217</v>
      </c>
      <c r="G780" s="1" t="s">
        <v>202</v>
      </c>
      <c r="H780" s="1" t="s">
        <v>207</v>
      </c>
      <c r="I780" s="3" t="s">
        <v>1</v>
      </c>
      <c r="J780" s="1" t="s">
        <v>1</v>
      </c>
      <c r="K780" s="1" t="s">
        <v>220</v>
      </c>
      <c r="L780" s="1" t="s">
        <v>221</v>
      </c>
      <c r="M780" s="1" t="s">
        <v>205</v>
      </c>
      <c r="N780">
        <v>3363</v>
      </c>
      <c r="O780" s="10">
        <v>1000000000</v>
      </c>
      <c r="P780" t="s">
        <v>1</v>
      </c>
      <c r="Q780" s="1" t="s">
        <v>540</v>
      </c>
      <c r="R780" s="4">
        <v>18.829999999999998</v>
      </c>
      <c r="S780" s="3">
        <v>1</v>
      </c>
      <c r="U780" t="s">
        <v>204</v>
      </c>
    </row>
    <row r="781" spans="1:21" x14ac:dyDescent="0.3">
      <c r="A781" s="1" t="s">
        <v>80</v>
      </c>
      <c r="B781" s="1" t="s">
        <v>381</v>
      </c>
      <c r="C781" s="1" t="s">
        <v>381</v>
      </c>
      <c r="D781" s="1" t="s">
        <v>381</v>
      </c>
      <c r="E781">
        <v>2020</v>
      </c>
      <c r="F781" s="1" t="s">
        <v>212</v>
      </c>
      <c r="G781" s="1" t="s">
        <v>202</v>
      </c>
      <c r="H781" s="1" t="s">
        <v>206</v>
      </c>
      <c r="I781" s="3">
        <v>0.75</v>
      </c>
      <c r="J781" s="1" t="s">
        <v>203</v>
      </c>
      <c r="K781" s="1" t="s">
        <v>1</v>
      </c>
      <c r="L781" s="1" t="s">
        <v>1</v>
      </c>
      <c r="M781" s="1" t="s">
        <v>204</v>
      </c>
      <c r="N781" s="1" t="s">
        <v>1</v>
      </c>
      <c r="O781" s="1" t="s">
        <v>1</v>
      </c>
      <c r="P781" s="1" t="s">
        <v>1</v>
      </c>
      <c r="Q781" s="1" t="s">
        <v>1</v>
      </c>
      <c r="R781" s="4">
        <v>17.5</v>
      </c>
      <c r="S781" s="3">
        <v>1</v>
      </c>
      <c r="U781" t="s">
        <v>204</v>
      </c>
    </row>
    <row r="782" spans="1:21" x14ac:dyDescent="0.3">
      <c r="A782" s="1" t="s">
        <v>80</v>
      </c>
      <c r="B782" s="1" t="s">
        <v>381</v>
      </c>
      <c r="C782" s="1" t="s">
        <v>381</v>
      </c>
      <c r="D782" s="1" t="s">
        <v>381</v>
      </c>
      <c r="E782">
        <v>2020</v>
      </c>
      <c r="F782" s="1" t="s">
        <v>212</v>
      </c>
      <c r="G782" s="1" t="s">
        <v>202</v>
      </c>
      <c r="H782" s="1" t="s">
        <v>219</v>
      </c>
      <c r="I782" s="3" t="s">
        <v>1</v>
      </c>
      <c r="J782" s="1" t="s">
        <v>1</v>
      </c>
      <c r="K782" s="1" t="s">
        <v>1</v>
      </c>
      <c r="L782" s="1" t="s">
        <v>1</v>
      </c>
      <c r="M782" s="1" t="s">
        <v>208</v>
      </c>
      <c r="N782">
        <v>0</v>
      </c>
      <c r="O782" s="10">
        <v>2000</v>
      </c>
      <c r="P782">
        <v>1000</v>
      </c>
      <c r="Q782" s="1" t="s">
        <v>209</v>
      </c>
      <c r="R782" s="4">
        <v>0</v>
      </c>
      <c r="S782" s="3">
        <v>1</v>
      </c>
      <c r="U782" t="s">
        <v>204</v>
      </c>
    </row>
    <row r="783" spans="1:21" x14ac:dyDescent="0.3">
      <c r="A783" s="1" t="s">
        <v>80</v>
      </c>
      <c r="B783" s="1" t="s">
        <v>381</v>
      </c>
      <c r="C783" s="1" t="s">
        <v>381</v>
      </c>
      <c r="D783" s="1" t="s">
        <v>381</v>
      </c>
      <c r="E783">
        <v>2020</v>
      </c>
      <c r="F783" s="1" t="s">
        <v>212</v>
      </c>
      <c r="G783" s="1" t="s">
        <v>202</v>
      </c>
      <c r="H783" s="1" t="s">
        <v>219</v>
      </c>
      <c r="I783" s="3" t="s">
        <v>1</v>
      </c>
      <c r="J783" s="1" t="s">
        <v>1</v>
      </c>
      <c r="K783" s="1" t="s">
        <v>1</v>
      </c>
      <c r="L783" s="1" t="s">
        <v>1</v>
      </c>
      <c r="M783" s="1" t="s">
        <v>208</v>
      </c>
      <c r="N783">
        <v>2001</v>
      </c>
      <c r="O783" s="10">
        <v>22440</v>
      </c>
      <c r="P783">
        <v>1000</v>
      </c>
      <c r="Q783" s="1" t="s">
        <v>209</v>
      </c>
      <c r="R783" s="4">
        <v>4.6500000000000004</v>
      </c>
      <c r="S783" s="3">
        <v>1</v>
      </c>
      <c r="U783" t="s">
        <v>204</v>
      </c>
    </row>
    <row r="784" spans="1:21" x14ac:dyDescent="0.3">
      <c r="A784" s="1" t="s">
        <v>80</v>
      </c>
      <c r="B784" s="1" t="s">
        <v>381</v>
      </c>
      <c r="C784" s="1" t="s">
        <v>381</v>
      </c>
      <c r="D784" s="1" t="s">
        <v>381</v>
      </c>
      <c r="E784">
        <v>2020</v>
      </c>
      <c r="F784" s="1" t="s">
        <v>212</v>
      </c>
      <c r="G784" s="1" t="s">
        <v>202</v>
      </c>
      <c r="H784" s="1" t="s">
        <v>219</v>
      </c>
      <c r="I784" s="3" t="s">
        <v>1</v>
      </c>
      <c r="J784" s="1" t="s">
        <v>1</v>
      </c>
      <c r="K784" s="1" t="s">
        <v>1</v>
      </c>
      <c r="L784" s="1" t="s">
        <v>1</v>
      </c>
      <c r="M784" s="1" t="s">
        <v>208</v>
      </c>
      <c r="N784">
        <v>22441</v>
      </c>
      <c r="O784" s="10">
        <v>1000000000</v>
      </c>
      <c r="P784">
        <v>1000</v>
      </c>
      <c r="Q784" s="1" t="s">
        <v>209</v>
      </c>
      <c r="R784" s="4">
        <v>4.74</v>
      </c>
      <c r="S784" s="3">
        <v>1</v>
      </c>
      <c r="U784" t="s">
        <v>204</v>
      </c>
    </row>
    <row r="785" spans="1:21" x14ac:dyDescent="0.3">
      <c r="A785" s="1" t="s">
        <v>80</v>
      </c>
      <c r="B785" s="1" t="s">
        <v>381</v>
      </c>
      <c r="C785" s="1" t="s">
        <v>381</v>
      </c>
      <c r="D785" s="1" t="s">
        <v>381</v>
      </c>
      <c r="E785">
        <v>2020</v>
      </c>
      <c r="F785" s="1" t="s">
        <v>212</v>
      </c>
      <c r="G785" s="1" t="s">
        <v>202</v>
      </c>
      <c r="H785" s="1" t="s">
        <v>384</v>
      </c>
      <c r="I785" s="3" t="s">
        <v>1</v>
      </c>
      <c r="J785" s="1" t="s">
        <v>1</v>
      </c>
      <c r="K785" s="1" t="s">
        <v>1</v>
      </c>
      <c r="L785" s="1" t="s">
        <v>1</v>
      </c>
      <c r="M785" s="1" t="s">
        <v>208</v>
      </c>
      <c r="N785">
        <v>0</v>
      </c>
      <c r="O785" s="10">
        <v>1000000000</v>
      </c>
      <c r="P785">
        <v>1000</v>
      </c>
      <c r="Q785" s="1" t="s">
        <v>209</v>
      </c>
      <c r="R785" s="4">
        <v>2.5299999999999998</v>
      </c>
      <c r="S785" s="3">
        <v>1</v>
      </c>
      <c r="U785" t="s">
        <v>204</v>
      </c>
    </row>
    <row r="786" spans="1:21" x14ac:dyDescent="0.3">
      <c r="A786" s="1" t="s">
        <v>80</v>
      </c>
      <c r="B786" s="1" t="s">
        <v>381</v>
      </c>
      <c r="C786" s="1" t="s">
        <v>381</v>
      </c>
      <c r="D786" s="1" t="s">
        <v>381</v>
      </c>
      <c r="E786">
        <v>2020</v>
      </c>
      <c r="F786" s="1" t="s">
        <v>213</v>
      </c>
      <c r="G786" s="1" t="s">
        <v>202</v>
      </c>
      <c r="H786" s="1" t="s">
        <v>206</v>
      </c>
      <c r="I786" s="3" t="s">
        <v>1</v>
      </c>
      <c r="J786" s="1" t="s">
        <v>1</v>
      </c>
      <c r="K786" s="1" t="s">
        <v>1</v>
      </c>
      <c r="L786" s="1" t="s">
        <v>1</v>
      </c>
      <c r="M786" s="1" t="s">
        <v>204</v>
      </c>
      <c r="N786" s="1" t="s">
        <v>1</v>
      </c>
      <c r="O786" s="10" t="s">
        <v>1</v>
      </c>
      <c r="P786" s="1" t="s">
        <v>1</v>
      </c>
      <c r="Q786" s="1" t="s">
        <v>1</v>
      </c>
      <c r="R786" s="4">
        <v>11</v>
      </c>
      <c r="S786" s="3">
        <v>1</v>
      </c>
      <c r="U786" t="s">
        <v>204</v>
      </c>
    </row>
    <row r="787" spans="1:21" x14ac:dyDescent="0.3">
      <c r="A787" s="1" t="s">
        <v>80</v>
      </c>
      <c r="B787" s="1" t="s">
        <v>381</v>
      </c>
      <c r="C787" s="1" t="s">
        <v>381</v>
      </c>
      <c r="D787" s="1" t="s">
        <v>381</v>
      </c>
      <c r="E787">
        <v>2020</v>
      </c>
      <c r="F787" s="1" t="s">
        <v>213</v>
      </c>
      <c r="G787" s="1" t="s">
        <v>202</v>
      </c>
      <c r="H787" s="1" t="s">
        <v>231</v>
      </c>
      <c r="I787" s="3" t="s">
        <v>1</v>
      </c>
      <c r="J787" s="1" t="s">
        <v>1</v>
      </c>
      <c r="K787" s="1" t="s">
        <v>1</v>
      </c>
      <c r="L787" s="1" t="s">
        <v>1</v>
      </c>
      <c r="M787" s="1" t="s">
        <v>208</v>
      </c>
      <c r="N787">
        <v>0</v>
      </c>
      <c r="O787" s="10">
        <v>18700</v>
      </c>
      <c r="P787">
        <v>1000</v>
      </c>
      <c r="Q787" s="1" t="s">
        <v>209</v>
      </c>
      <c r="R787" s="4">
        <v>2.06</v>
      </c>
      <c r="S787" s="3">
        <v>1</v>
      </c>
      <c r="U787" t="s">
        <v>204</v>
      </c>
    </row>
    <row r="788" spans="1:21" x14ac:dyDescent="0.3">
      <c r="A788" s="1" t="s">
        <v>80</v>
      </c>
      <c r="B788" s="1" t="s">
        <v>381</v>
      </c>
      <c r="C788" s="1" t="s">
        <v>381</v>
      </c>
      <c r="D788" s="1" t="s">
        <v>381</v>
      </c>
      <c r="E788">
        <v>2020</v>
      </c>
      <c r="F788" s="1" t="s">
        <v>213</v>
      </c>
      <c r="G788" s="1" t="s">
        <v>202</v>
      </c>
      <c r="H788" s="1" t="s">
        <v>231</v>
      </c>
      <c r="I788" s="3" t="s">
        <v>1</v>
      </c>
      <c r="J788" s="1" t="s">
        <v>1</v>
      </c>
      <c r="K788" s="1" t="s">
        <v>1</v>
      </c>
      <c r="L788" s="1" t="s">
        <v>1</v>
      </c>
      <c r="M788" s="1" t="s">
        <v>208</v>
      </c>
      <c r="N788">
        <v>18701</v>
      </c>
      <c r="O788" s="10">
        <v>1000000000</v>
      </c>
      <c r="P788">
        <v>1000</v>
      </c>
      <c r="Q788" s="1" t="s">
        <v>209</v>
      </c>
      <c r="R788" s="4">
        <v>0</v>
      </c>
      <c r="S788" s="3">
        <v>1</v>
      </c>
      <c r="U788" t="s">
        <v>204</v>
      </c>
    </row>
    <row r="789" spans="1:21" x14ac:dyDescent="0.3">
      <c r="A789" s="1" t="s">
        <v>80</v>
      </c>
      <c r="B789" s="1" t="s">
        <v>381</v>
      </c>
      <c r="C789" s="1" t="s">
        <v>381</v>
      </c>
      <c r="D789" s="1" t="s">
        <v>381</v>
      </c>
      <c r="E789">
        <v>2020</v>
      </c>
      <c r="F789" s="1" t="s">
        <v>213</v>
      </c>
      <c r="G789" s="1" t="s">
        <v>202</v>
      </c>
      <c r="H789" s="1" t="s">
        <v>384</v>
      </c>
      <c r="I789" s="3" t="s">
        <v>1</v>
      </c>
      <c r="J789" s="1" t="s">
        <v>1</v>
      </c>
      <c r="K789" s="1" t="s">
        <v>1</v>
      </c>
      <c r="L789" s="1" t="s">
        <v>1</v>
      </c>
      <c r="M789" s="1" t="s">
        <v>208</v>
      </c>
      <c r="N789">
        <v>0</v>
      </c>
      <c r="O789" s="10">
        <v>18700</v>
      </c>
      <c r="P789">
        <v>1000</v>
      </c>
      <c r="Q789" s="1" t="s">
        <v>209</v>
      </c>
      <c r="R789" s="4">
        <v>2.2200000000000002</v>
      </c>
      <c r="S789" s="3">
        <v>1</v>
      </c>
      <c r="U789" t="s">
        <v>204</v>
      </c>
    </row>
    <row r="790" spans="1:21" x14ac:dyDescent="0.3">
      <c r="A790" s="1" t="s">
        <v>80</v>
      </c>
      <c r="B790" s="1" t="s">
        <v>381</v>
      </c>
      <c r="C790" s="1" t="s">
        <v>381</v>
      </c>
      <c r="D790" s="1" t="s">
        <v>381</v>
      </c>
      <c r="E790">
        <v>2020</v>
      </c>
      <c r="F790" s="1" t="s">
        <v>213</v>
      </c>
      <c r="G790" s="1" t="s">
        <v>202</v>
      </c>
      <c r="H790" s="1" t="s">
        <v>384</v>
      </c>
      <c r="I790" s="3" t="s">
        <v>1</v>
      </c>
      <c r="J790" s="1" t="s">
        <v>1</v>
      </c>
      <c r="K790" s="1" t="s">
        <v>1</v>
      </c>
      <c r="L790" s="1" t="s">
        <v>1</v>
      </c>
      <c r="M790" s="1" t="s">
        <v>208</v>
      </c>
      <c r="N790">
        <v>18701</v>
      </c>
      <c r="O790" s="10">
        <v>1000000000</v>
      </c>
      <c r="P790">
        <v>1000</v>
      </c>
      <c r="Q790" s="1" t="s">
        <v>209</v>
      </c>
      <c r="R790" s="4">
        <v>0</v>
      </c>
      <c r="S790" s="3">
        <v>1</v>
      </c>
      <c r="U790" t="s">
        <v>204</v>
      </c>
    </row>
    <row r="791" spans="1:21" x14ac:dyDescent="0.3">
      <c r="A791" s="1" t="s">
        <v>19</v>
      </c>
      <c r="B791" s="1" t="s">
        <v>385</v>
      </c>
      <c r="C791" s="1" t="s">
        <v>385</v>
      </c>
      <c r="D791" s="1" t="s">
        <v>385</v>
      </c>
      <c r="E791">
        <v>2016</v>
      </c>
      <c r="F791" s="1" t="s">
        <v>212</v>
      </c>
      <c r="G791" s="1" t="s">
        <v>202</v>
      </c>
      <c r="H791" s="1" t="s">
        <v>206</v>
      </c>
      <c r="I791" s="3" t="s">
        <v>1</v>
      </c>
      <c r="J791" s="1" t="s">
        <v>1</v>
      </c>
      <c r="K791" s="1" t="s">
        <v>183</v>
      </c>
      <c r="L791" s="1" t="s">
        <v>388</v>
      </c>
      <c r="M791" s="1" t="s">
        <v>204</v>
      </c>
      <c r="N791" s="1" t="s">
        <v>1</v>
      </c>
      <c r="O791" s="1" t="s">
        <v>1</v>
      </c>
      <c r="P791" s="1" t="s">
        <v>1</v>
      </c>
      <c r="Q791" s="1" t="s">
        <v>1</v>
      </c>
      <c r="R791" s="4">
        <v>17.77</v>
      </c>
      <c r="S791" s="3">
        <v>1</v>
      </c>
      <c r="U791" t="s">
        <v>204</v>
      </c>
    </row>
    <row r="792" spans="1:21" x14ac:dyDescent="0.3">
      <c r="A792" s="1" t="s">
        <v>19</v>
      </c>
      <c r="B792" s="1" t="s">
        <v>385</v>
      </c>
      <c r="C792" s="1" t="s">
        <v>385</v>
      </c>
      <c r="D792" s="1" t="s">
        <v>385</v>
      </c>
      <c r="E792">
        <v>2016</v>
      </c>
      <c r="F792" s="1" t="s">
        <v>212</v>
      </c>
      <c r="G792" s="1" t="s">
        <v>202</v>
      </c>
      <c r="H792" s="1" t="s">
        <v>219</v>
      </c>
      <c r="I792" s="3" t="s">
        <v>1</v>
      </c>
      <c r="J792" s="1" t="s">
        <v>1</v>
      </c>
      <c r="K792" s="1" t="s">
        <v>183</v>
      </c>
      <c r="L792" s="1" t="s">
        <v>388</v>
      </c>
      <c r="M792" s="1" t="s">
        <v>208</v>
      </c>
      <c r="N792">
        <v>0</v>
      </c>
      <c r="O792" s="10">
        <v>2000</v>
      </c>
      <c r="P792">
        <v>1000</v>
      </c>
      <c r="Q792" s="1" t="s">
        <v>209</v>
      </c>
      <c r="R792" s="4">
        <v>0</v>
      </c>
      <c r="S792" s="3">
        <v>1</v>
      </c>
      <c r="U792" t="s">
        <v>204</v>
      </c>
    </row>
    <row r="793" spans="1:21" x14ac:dyDescent="0.3">
      <c r="A793" s="1" t="s">
        <v>19</v>
      </c>
      <c r="B793" s="1" t="s">
        <v>385</v>
      </c>
      <c r="C793" s="1" t="s">
        <v>385</v>
      </c>
      <c r="D793" s="1" t="s">
        <v>385</v>
      </c>
      <c r="E793">
        <v>2016</v>
      </c>
      <c r="F793" s="1" t="s">
        <v>212</v>
      </c>
      <c r="G793" s="1" t="s">
        <v>202</v>
      </c>
      <c r="H793" s="1" t="s">
        <v>219</v>
      </c>
      <c r="I793" s="3" t="s">
        <v>1</v>
      </c>
      <c r="J793" s="1" t="s">
        <v>1</v>
      </c>
      <c r="K793" s="1" t="s">
        <v>183</v>
      </c>
      <c r="L793" s="1" t="s">
        <v>388</v>
      </c>
      <c r="M793" s="1" t="s">
        <v>208</v>
      </c>
      <c r="N793">
        <v>2001</v>
      </c>
      <c r="O793" s="10">
        <v>10000</v>
      </c>
      <c r="P793">
        <v>1000</v>
      </c>
      <c r="Q793" s="1" t="s">
        <v>209</v>
      </c>
      <c r="R793" s="4">
        <v>3.63</v>
      </c>
      <c r="S793" s="3">
        <v>1</v>
      </c>
      <c r="U793" t="s">
        <v>204</v>
      </c>
    </row>
    <row r="794" spans="1:21" x14ac:dyDescent="0.3">
      <c r="A794" s="1" t="s">
        <v>19</v>
      </c>
      <c r="B794" s="1" t="s">
        <v>385</v>
      </c>
      <c r="C794" s="1" t="s">
        <v>385</v>
      </c>
      <c r="D794" s="1" t="s">
        <v>385</v>
      </c>
      <c r="E794">
        <v>2016</v>
      </c>
      <c r="F794" s="1" t="s">
        <v>212</v>
      </c>
      <c r="G794" s="1" t="s">
        <v>202</v>
      </c>
      <c r="H794" s="1" t="s">
        <v>219</v>
      </c>
      <c r="I794" s="3" t="s">
        <v>1</v>
      </c>
      <c r="J794" s="1" t="s">
        <v>1</v>
      </c>
      <c r="K794" s="1" t="s">
        <v>183</v>
      </c>
      <c r="L794" s="1" t="s">
        <v>388</v>
      </c>
      <c r="M794" s="1" t="s">
        <v>208</v>
      </c>
      <c r="N794">
        <v>10001</v>
      </c>
      <c r="O794" s="10">
        <v>15000</v>
      </c>
      <c r="P794">
        <v>1000</v>
      </c>
      <c r="Q794" s="1" t="s">
        <v>209</v>
      </c>
      <c r="R794" s="4">
        <v>4.3600000000000003</v>
      </c>
      <c r="S794" s="3">
        <v>1</v>
      </c>
      <c r="U794" t="s">
        <v>204</v>
      </c>
    </row>
    <row r="795" spans="1:21" x14ac:dyDescent="0.3">
      <c r="A795" s="1" t="s">
        <v>19</v>
      </c>
      <c r="B795" s="1" t="s">
        <v>385</v>
      </c>
      <c r="C795" s="1" t="s">
        <v>385</v>
      </c>
      <c r="D795" s="1" t="s">
        <v>385</v>
      </c>
      <c r="E795">
        <v>2016</v>
      </c>
      <c r="F795" s="1" t="s">
        <v>212</v>
      </c>
      <c r="G795" s="1" t="s">
        <v>202</v>
      </c>
      <c r="H795" s="1" t="s">
        <v>219</v>
      </c>
      <c r="I795" s="3" t="s">
        <v>1</v>
      </c>
      <c r="J795" s="1" t="s">
        <v>1</v>
      </c>
      <c r="K795" s="1" t="s">
        <v>183</v>
      </c>
      <c r="L795" s="1" t="s">
        <v>388</v>
      </c>
      <c r="M795" s="1" t="s">
        <v>208</v>
      </c>
      <c r="N795">
        <v>15001</v>
      </c>
      <c r="O795" s="10">
        <v>1000000000</v>
      </c>
      <c r="P795">
        <v>1000</v>
      </c>
      <c r="Q795" s="1" t="s">
        <v>209</v>
      </c>
      <c r="R795" s="4">
        <v>5.23</v>
      </c>
      <c r="S795" s="3">
        <v>1</v>
      </c>
      <c r="U795" t="s">
        <v>204</v>
      </c>
    </row>
    <row r="796" spans="1:21" x14ac:dyDescent="0.3">
      <c r="A796" s="1" t="s">
        <v>19</v>
      </c>
      <c r="B796" s="1" t="s">
        <v>385</v>
      </c>
      <c r="C796" s="1" t="s">
        <v>385</v>
      </c>
      <c r="D796" s="1" t="s">
        <v>385</v>
      </c>
      <c r="E796">
        <v>2016</v>
      </c>
      <c r="F796" s="1" t="s">
        <v>212</v>
      </c>
      <c r="G796" s="1" t="s">
        <v>202</v>
      </c>
      <c r="H796" s="1" t="s">
        <v>206</v>
      </c>
      <c r="I796" s="3" t="s">
        <v>1</v>
      </c>
      <c r="J796" s="1" t="s">
        <v>1</v>
      </c>
      <c r="K796" s="1" t="s">
        <v>183</v>
      </c>
      <c r="L796" s="1" t="s">
        <v>389</v>
      </c>
      <c r="M796" s="1" t="s">
        <v>204</v>
      </c>
      <c r="N796" s="1" t="s">
        <v>1</v>
      </c>
      <c r="O796" s="1" t="s">
        <v>1</v>
      </c>
      <c r="P796" s="1" t="s">
        <v>1</v>
      </c>
      <c r="Q796" s="1" t="s">
        <v>1</v>
      </c>
      <c r="R796" s="4">
        <v>17.77</v>
      </c>
      <c r="S796" s="3">
        <v>1</v>
      </c>
      <c r="U796" t="s">
        <v>204</v>
      </c>
    </row>
    <row r="797" spans="1:21" x14ac:dyDescent="0.3">
      <c r="A797" s="1" t="s">
        <v>19</v>
      </c>
      <c r="B797" s="1" t="s">
        <v>385</v>
      </c>
      <c r="C797" s="1" t="s">
        <v>385</v>
      </c>
      <c r="D797" s="1" t="s">
        <v>385</v>
      </c>
      <c r="E797">
        <v>2016</v>
      </c>
      <c r="F797" s="1" t="s">
        <v>212</v>
      </c>
      <c r="G797" s="1" t="s">
        <v>202</v>
      </c>
      <c r="H797" s="1" t="s">
        <v>219</v>
      </c>
      <c r="I797" s="3" t="s">
        <v>1</v>
      </c>
      <c r="J797" s="1" t="s">
        <v>1</v>
      </c>
      <c r="K797" s="1" t="s">
        <v>183</v>
      </c>
      <c r="L797" s="1" t="s">
        <v>389</v>
      </c>
      <c r="M797" s="1" t="s">
        <v>208</v>
      </c>
      <c r="N797">
        <v>0</v>
      </c>
      <c r="O797" s="10">
        <v>2000</v>
      </c>
      <c r="P797">
        <v>1000</v>
      </c>
      <c r="Q797" s="1" t="s">
        <v>209</v>
      </c>
      <c r="R797" s="4">
        <v>0</v>
      </c>
      <c r="S797" s="3">
        <v>1</v>
      </c>
      <c r="U797" t="s">
        <v>204</v>
      </c>
    </row>
    <row r="798" spans="1:21" x14ac:dyDescent="0.3">
      <c r="A798" s="1" t="s">
        <v>19</v>
      </c>
      <c r="B798" s="1" t="s">
        <v>385</v>
      </c>
      <c r="C798" s="1" t="s">
        <v>385</v>
      </c>
      <c r="D798" s="1" t="s">
        <v>385</v>
      </c>
      <c r="E798">
        <v>2016</v>
      </c>
      <c r="F798" s="1" t="s">
        <v>212</v>
      </c>
      <c r="G798" s="1" t="s">
        <v>202</v>
      </c>
      <c r="H798" s="1" t="s">
        <v>219</v>
      </c>
      <c r="I798" s="3" t="s">
        <v>1</v>
      </c>
      <c r="J798" s="1" t="s">
        <v>1</v>
      </c>
      <c r="K798" s="1" t="s">
        <v>183</v>
      </c>
      <c r="L798" s="1" t="s">
        <v>389</v>
      </c>
      <c r="M798" s="1" t="s">
        <v>208</v>
      </c>
      <c r="N798">
        <v>2001</v>
      </c>
      <c r="O798" s="10">
        <v>10000</v>
      </c>
      <c r="P798">
        <v>1000</v>
      </c>
      <c r="Q798" s="1" t="s">
        <v>209</v>
      </c>
      <c r="R798" s="4">
        <v>3.63</v>
      </c>
      <c r="S798" s="3">
        <v>1</v>
      </c>
      <c r="U798" t="s">
        <v>204</v>
      </c>
    </row>
    <row r="799" spans="1:21" x14ac:dyDescent="0.3">
      <c r="A799" s="1" t="s">
        <v>19</v>
      </c>
      <c r="B799" s="1" t="s">
        <v>385</v>
      </c>
      <c r="C799" s="1" t="s">
        <v>385</v>
      </c>
      <c r="D799" s="1" t="s">
        <v>385</v>
      </c>
      <c r="E799">
        <v>2016</v>
      </c>
      <c r="F799" s="1" t="s">
        <v>212</v>
      </c>
      <c r="G799" s="1" t="s">
        <v>202</v>
      </c>
      <c r="H799" s="1" t="s">
        <v>219</v>
      </c>
      <c r="I799" s="3" t="s">
        <v>1</v>
      </c>
      <c r="J799" s="1" t="s">
        <v>1</v>
      </c>
      <c r="K799" s="1" t="s">
        <v>183</v>
      </c>
      <c r="L799" s="1" t="s">
        <v>389</v>
      </c>
      <c r="M799" s="1" t="s">
        <v>208</v>
      </c>
      <c r="N799">
        <v>10001</v>
      </c>
      <c r="O799" s="10">
        <v>15000</v>
      </c>
      <c r="P799">
        <v>1000</v>
      </c>
      <c r="Q799" s="1" t="s">
        <v>209</v>
      </c>
      <c r="R799" s="4">
        <v>4.3600000000000003</v>
      </c>
      <c r="S799" s="3">
        <v>1</v>
      </c>
      <c r="U799" t="s">
        <v>204</v>
      </c>
    </row>
    <row r="800" spans="1:21" x14ac:dyDescent="0.3">
      <c r="A800" s="1" t="s">
        <v>19</v>
      </c>
      <c r="B800" s="1" t="s">
        <v>385</v>
      </c>
      <c r="C800" s="1" t="s">
        <v>385</v>
      </c>
      <c r="D800" s="1" t="s">
        <v>385</v>
      </c>
      <c r="E800">
        <v>2016</v>
      </c>
      <c r="F800" s="1" t="s">
        <v>212</v>
      </c>
      <c r="G800" s="1" t="s">
        <v>202</v>
      </c>
      <c r="H800" s="1" t="s">
        <v>219</v>
      </c>
      <c r="I800" s="3" t="s">
        <v>1</v>
      </c>
      <c r="J800" s="1" t="s">
        <v>1</v>
      </c>
      <c r="K800" s="1" t="s">
        <v>183</v>
      </c>
      <c r="L800" s="1" t="s">
        <v>389</v>
      </c>
      <c r="M800" s="1" t="s">
        <v>208</v>
      </c>
      <c r="N800">
        <v>15001</v>
      </c>
      <c r="O800" s="10">
        <v>1000000000</v>
      </c>
      <c r="P800">
        <v>1000</v>
      </c>
      <c r="Q800" s="1" t="s">
        <v>209</v>
      </c>
      <c r="R800" s="4">
        <v>5.23</v>
      </c>
      <c r="S800" s="3">
        <v>1</v>
      </c>
      <c r="U800" t="s">
        <v>204</v>
      </c>
    </row>
    <row r="801" spans="1:21" x14ac:dyDescent="0.3">
      <c r="A801" s="1" t="s">
        <v>19</v>
      </c>
      <c r="B801" s="1" t="s">
        <v>385</v>
      </c>
      <c r="C801" s="1" t="s">
        <v>385</v>
      </c>
      <c r="D801" s="1" t="s">
        <v>385</v>
      </c>
      <c r="E801">
        <v>2016</v>
      </c>
      <c r="F801" s="1" t="s">
        <v>212</v>
      </c>
      <c r="G801" s="1" t="s">
        <v>202</v>
      </c>
      <c r="H801" s="1" t="s">
        <v>390</v>
      </c>
      <c r="I801" s="3" t="s">
        <v>1</v>
      </c>
      <c r="J801" s="1" t="s">
        <v>1</v>
      </c>
      <c r="K801" s="1" t="s">
        <v>183</v>
      </c>
      <c r="L801" s="1" t="s">
        <v>389</v>
      </c>
      <c r="M801" s="1" t="s">
        <v>204</v>
      </c>
      <c r="N801" t="s">
        <v>1</v>
      </c>
      <c r="O801" s="10" t="s">
        <v>1</v>
      </c>
      <c r="P801" t="s">
        <v>1</v>
      </c>
      <c r="Q801" s="1" t="s">
        <v>1</v>
      </c>
      <c r="R801" s="4">
        <v>22</v>
      </c>
      <c r="S801" s="3">
        <v>1</v>
      </c>
      <c r="U801" t="s">
        <v>204</v>
      </c>
    </row>
    <row r="802" spans="1:21" x14ac:dyDescent="0.3">
      <c r="A802" s="1" t="s">
        <v>19</v>
      </c>
      <c r="B802" s="1" t="s">
        <v>385</v>
      </c>
      <c r="C802" s="1" t="s">
        <v>385</v>
      </c>
      <c r="D802" s="1" t="s">
        <v>385</v>
      </c>
      <c r="E802">
        <v>2016</v>
      </c>
      <c r="F802" s="1" t="s">
        <v>212</v>
      </c>
      <c r="G802" s="1" t="s">
        <v>202</v>
      </c>
      <c r="H802" s="1" t="s">
        <v>206</v>
      </c>
      <c r="I802" s="3" t="s">
        <v>1</v>
      </c>
      <c r="J802" s="1" t="s">
        <v>1</v>
      </c>
      <c r="K802" s="1" t="s">
        <v>183</v>
      </c>
      <c r="L802" s="1" t="s">
        <v>391</v>
      </c>
      <c r="M802" s="1" t="s">
        <v>204</v>
      </c>
      <c r="N802" s="1" t="s">
        <v>1</v>
      </c>
      <c r="O802" s="1" t="s">
        <v>1</v>
      </c>
      <c r="P802" s="1" t="s">
        <v>1</v>
      </c>
      <c r="Q802" s="1" t="s">
        <v>1</v>
      </c>
      <c r="R802" s="4">
        <v>17.77</v>
      </c>
      <c r="S802" s="3">
        <v>1</v>
      </c>
      <c r="U802" t="s">
        <v>204</v>
      </c>
    </row>
    <row r="803" spans="1:21" x14ac:dyDescent="0.3">
      <c r="A803" s="1" t="s">
        <v>19</v>
      </c>
      <c r="B803" s="1" t="s">
        <v>385</v>
      </c>
      <c r="C803" s="1" t="s">
        <v>385</v>
      </c>
      <c r="D803" s="1" t="s">
        <v>385</v>
      </c>
      <c r="E803">
        <v>2016</v>
      </c>
      <c r="F803" s="1" t="s">
        <v>212</v>
      </c>
      <c r="G803" s="1" t="s">
        <v>202</v>
      </c>
      <c r="H803" s="1" t="s">
        <v>219</v>
      </c>
      <c r="I803" s="3" t="s">
        <v>1</v>
      </c>
      <c r="J803" s="1" t="s">
        <v>1</v>
      </c>
      <c r="K803" s="1" t="s">
        <v>183</v>
      </c>
      <c r="L803" s="1" t="s">
        <v>391</v>
      </c>
      <c r="M803" s="1" t="s">
        <v>208</v>
      </c>
      <c r="N803">
        <v>0</v>
      </c>
      <c r="O803" s="10">
        <v>2000</v>
      </c>
      <c r="P803">
        <v>1000</v>
      </c>
      <c r="Q803" s="1" t="s">
        <v>209</v>
      </c>
      <c r="R803" s="4">
        <v>0</v>
      </c>
      <c r="S803" s="3">
        <v>1</v>
      </c>
      <c r="U803" t="s">
        <v>204</v>
      </c>
    </row>
    <row r="804" spans="1:21" x14ac:dyDescent="0.3">
      <c r="A804" s="1" t="s">
        <v>19</v>
      </c>
      <c r="B804" s="1" t="s">
        <v>385</v>
      </c>
      <c r="C804" s="1" t="s">
        <v>385</v>
      </c>
      <c r="D804" s="1" t="s">
        <v>385</v>
      </c>
      <c r="E804">
        <v>2016</v>
      </c>
      <c r="F804" s="1" t="s">
        <v>212</v>
      </c>
      <c r="G804" s="1" t="s">
        <v>202</v>
      </c>
      <c r="H804" s="1" t="s">
        <v>219</v>
      </c>
      <c r="I804" s="3" t="s">
        <v>1</v>
      </c>
      <c r="J804" s="1" t="s">
        <v>1</v>
      </c>
      <c r="K804" s="1" t="s">
        <v>183</v>
      </c>
      <c r="L804" s="1" t="s">
        <v>391</v>
      </c>
      <c r="M804" s="1" t="s">
        <v>208</v>
      </c>
      <c r="N804">
        <v>2001</v>
      </c>
      <c r="O804" s="10">
        <v>10000</v>
      </c>
      <c r="P804">
        <v>1000</v>
      </c>
      <c r="Q804" s="1" t="s">
        <v>209</v>
      </c>
      <c r="R804" s="4">
        <v>3.63</v>
      </c>
      <c r="S804" s="3">
        <v>1</v>
      </c>
      <c r="U804" t="s">
        <v>204</v>
      </c>
    </row>
    <row r="805" spans="1:21" x14ac:dyDescent="0.3">
      <c r="A805" s="1" t="s">
        <v>19</v>
      </c>
      <c r="B805" s="1" t="s">
        <v>385</v>
      </c>
      <c r="C805" s="1" t="s">
        <v>385</v>
      </c>
      <c r="D805" s="1" t="s">
        <v>385</v>
      </c>
      <c r="E805">
        <v>2016</v>
      </c>
      <c r="F805" s="1" t="s">
        <v>212</v>
      </c>
      <c r="G805" s="1" t="s">
        <v>202</v>
      </c>
      <c r="H805" s="1" t="s">
        <v>219</v>
      </c>
      <c r="I805" s="3" t="s">
        <v>1</v>
      </c>
      <c r="J805" s="1" t="s">
        <v>1</v>
      </c>
      <c r="K805" s="1" t="s">
        <v>183</v>
      </c>
      <c r="L805" s="1" t="s">
        <v>391</v>
      </c>
      <c r="M805" s="1" t="s">
        <v>208</v>
      </c>
      <c r="N805">
        <v>10001</v>
      </c>
      <c r="O805" s="10">
        <v>15000</v>
      </c>
      <c r="P805">
        <v>1000</v>
      </c>
      <c r="Q805" s="1" t="s">
        <v>209</v>
      </c>
      <c r="R805" s="4">
        <v>4.3600000000000003</v>
      </c>
      <c r="S805" s="3">
        <v>1</v>
      </c>
      <c r="U805" t="s">
        <v>204</v>
      </c>
    </row>
    <row r="806" spans="1:21" x14ac:dyDescent="0.3">
      <c r="A806" s="1" t="s">
        <v>19</v>
      </c>
      <c r="B806" s="1" t="s">
        <v>385</v>
      </c>
      <c r="C806" s="1" t="s">
        <v>385</v>
      </c>
      <c r="D806" s="1" t="s">
        <v>385</v>
      </c>
      <c r="E806">
        <v>2016</v>
      </c>
      <c r="F806" s="1" t="s">
        <v>212</v>
      </c>
      <c r="G806" s="1" t="s">
        <v>202</v>
      </c>
      <c r="H806" s="1" t="s">
        <v>219</v>
      </c>
      <c r="I806" s="3" t="s">
        <v>1</v>
      </c>
      <c r="J806" s="1" t="s">
        <v>1</v>
      </c>
      <c r="K806" s="1" t="s">
        <v>183</v>
      </c>
      <c r="L806" s="1" t="s">
        <v>391</v>
      </c>
      <c r="M806" s="1" t="s">
        <v>208</v>
      </c>
      <c r="N806">
        <v>15001</v>
      </c>
      <c r="O806" s="10">
        <v>1000000000</v>
      </c>
      <c r="P806">
        <v>1000</v>
      </c>
      <c r="Q806" s="1" t="s">
        <v>209</v>
      </c>
      <c r="R806" s="4">
        <v>5.23</v>
      </c>
      <c r="S806" s="3">
        <v>1</v>
      </c>
      <c r="U806" t="s">
        <v>204</v>
      </c>
    </row>
    <row r="807" spans="1:21" x14ac:dyDescent="0.3">
      <c r="A807" s="1" t="s">
        <v>19</v>
      </c>
      <c r="B807" s="1" t="s">
        <v>385</v>
      </c>
      <c r="C807" s="1" t="s">
        <v>385</v>
      </c>
      <c r="D807" s="1" t="s">
        <v>385</v>
      </c>
      <c r="E807">
        <v>2016</v>
      </c>
      <c r="F807" s="1" t="s">
        <v>212</v>
      </c>
      <c r="G807" s="1" t="s">
        <v>202</v>
      </c>
      <c r="H807" s="1" t="s">
        <v>390</v>
      </c>
      <c r="I807" s="3" t="s">
        <v>1</v>
      </c>
      <c r="J807" s="1" t="s">
        <v>1</v>
      </c>
      <c r="K807" s="1" t="s">
        <v>183</v>
      </c>
      <c r="L807" s="1" t="s">
        <v>391</v>
      </c>
      <c r="M807" s="1" t="s">
        <v>204</v>
      </c>
      <c r="N807" t="s">
        <v>1</v>
      </c>
      <c r="O807" s="10" t="s">
        <v>1</v>
      </c>
      <c r="P807" t="s">
        <v>1</v>
      </c>
      <c r="Q807" s="1" t="s">
        <v>1</v>
      </c>
      <c r="R807" s="4">
        <v>44</v>
      </c>
      <c r="S807" s="3">
        <v>1</v>
      </c>
      <c r="U807" t="s">
        <v>204</v>
      </c>
    </row>
    <row r="808" spans="1:21" x14ac:dyDescent="0.3">
      <c r="A808" s="1" t="s">
        <v>19</v>
      </c>
      <c r="B808" s="1" t="s">
        <v>385</v>
      </c>
      <c r="C808" s="1" t="s">
        <v>385</v>
      </c>
      <c r="D808" s="1" t="s">
        <v>385</v>
      </c>
      <c r="E808">
        <v>2016</v>
      </c>
      <c r="F808" s="1" t="s">
        <v>212</v>
      </c>
      <c r="G808" s="1" t="s">
        <v>202</v>
      </c>
      <c r="H808" s="1" t="s">
        <v>206</v>
      </c>
      <c r="I808" s="3" t="s">
        <v>1</v>
      </c>
      <c r="J808" s="1" t="s">
        <v>1</v>
      </c>
      <c r="K808" s="1" t="s">
        <v>183</v>
      </c>
      <c r="L808" s="1" t="s">
        <v>392</v>
      </c>
      <c r="M808" s="1" t="s">
        <v>204</v>
      </c>
      <c r="N808" s="1" t="s">
        <v>1</v>
      </c>
      <c r="O808" s="1" t="s">
        <v>1</v>
      </c>
      <c r="P808" s="1" t="s">
        <v>1</v>
      </c>
      <c r="Q808" s="1" t="s">
        <v>1</v>
      </c>
      <c r="R808" s="4">
        <v>17.77</v>
      </c>
      <c r="S808" s="3">
        <v>1</v>
      </c>
      <c r="U808" t="s">
        <v>204</v>
      </c>
    </row>
    <row r="809" spans="1:21" x14ac:dyDescent="0.3">
      <c r="A809" s="1" t="s">
        <v>19</v>
      </c>
      <c r="B809" s="1" t="s">
        <v>385</v>
      </c>
      <c r="C809" s="1" t="s">
        <v>385</v>
      </c>
      <c r="D809" s="1" t="s">
        <v>385</v>
      </c>
      <c r="E809">
        <v>2016</v>
      </c>
      <c r="F809" s="1" t="s">
        <v>212</v>
      </c>
      <c r="G809" s="1" t="s">
        <v>202</v>
      </c>
      <c r="H809" s="1" t="s">
        <v>219</v>
      </c>
      <c r="I809" s="3" t="s">
        <v>1</v>
      </c>
      <c r="J809" s="1" t="s">
        <v>1</v>
      </c>
      <c r="K809" s="1" t="s">
        <v>183</v>
      </c>
      <c r="L809" s="1" t="s">
        <v>392</v>
      </c>
      <c r="M809" s="1" t="s">
        <v>208</v>
      </c>
      <c r="N809">
        <v>0</v>
      </c>
      <c r="O809" s="10">
        <v>2000</v>
      </c>
      <c r="P809">
        <v>1000</v>
      </c>
      <c r="Q809" s="1" t="s">
        <v>209</v>
      </c>
      <c r="R809" s="4">
        <v>0</v>
      </c>
      <c r="S809" s="3">
        <v>1</v>
      </c>
      <c r="U809" t="s">
        <v>204</v>
      </c>
    </row>
    <row r="810" spans="1:21" x14ac:dyDescent="0.3">
      <c r="A810" s="1" t="s">
        <v>19</v>
      </c>
      <c r="B810" s="1" t="s">
        <v>385</v>
      </c>
      <c r="C810" s="1" t="s">
        <v>385</v>
      </c>
      <c r="D810" s="1" t="s">
        <v>385</v>
      </c>
      <c r="E810">
        <v>2016</v>
      </c>
      <c r="F810" s="1" t="s">
        <v>212</v>
      </c>
      <c r="G810" s="1" t="s">
        <v>202</v>
      </c>
      <c r="H810" s="1" t="s">
        <v>219</v>
      </c>
      <c r="I810" s="3" t="s">
        <v>1</v>
      </c>
      <c r="J810" s="1" t="s">
        <v>1</v>
      </c>
      <c r="K810" s="1" t="s">
        <v>183</v>
      </c>
      <c r="L810" s="1" t="s">
        <v>392</v>
      </c>
      <c r="M810" s="1" t="s">
        <v>208</v>
      </c>
      <c r="N810">
        <v>2001</v>
      </c>
      <c r="O810" s="10">
        <v>10000</v>
      </c>
      <c r="P810">
        <v>1000</v>
      </c>
      <c r="Q810" s="1" t="s">
        <v>209</v>
      </c>
      <c r="R810" s="4">
        <v>3.63</v>
      </c>
      <c r="S810" s="3">
        <v>1</v>
      </c>
      <c r="U810" t="s">
        <v>204</v>
      </c>
    </row>
    <row r="811" spans="1:21" x14ac:dyDescent="0.3">
      <c r="A811" s="1" t="s">
        <v>19</v>
      </c>
      <c r="B811" s="1" t="s">
        <v>385</v>
      </c>
      <c r="C811" s="1" t="s">
        <v>385</v>
      </c>
      <c r="D811" s="1" t="s">
        <v>385</v>
      </c>
      <c r="E811">
        <v>2016</v>
      </c>
      <c r="F811" s="1" t="s">
        <v>212</v>
      </c>
      <c r="G811" s="1" t="s">
        <v>202</v>
      </c>
      <c r="H811" s="1" t="s">
        <v>219</v>
      </c>
      <c r="I811" s="3" t="s">
        <v>1</v>
      </c>
      <c r="J811" s="1" t="s">
        <v>1</v>
      </c>
      <c r="K811" s="1" t="s">
        <v>183</v>
      </c>
      <c r="L811" s="1" t="s">
        <v>392</v>
      </c>
      <c r="M811" s="1" t="s">
        <v>208</v>
      </c>
      <c r="N811">
        <v>10001</v>
      </c>
      <c r="O811" s="10">
        <v>15000</v>
      </c>
      <c r="P811">
        <v>1000</v>
      </c>
      <c r="Q811" s="1" t="s">
        <v>209</v>
      </c>
      <c r="R811" s="4">
        <v>4.3600000000000003</v>
      </c>
      <c r="S811" s="3">
        <v>1</v>
      </c>
      <c r="U811" t="s">
        <v>204</v>
      </c>
    </row>
    <row r="812" spans="1:21" x14ac:dyDescent="0.3">
      <c r="A812" s="1" t="s">
        <v>19</v>
      </c>
      <c r="B812" s="1" t="s">
        <v>385</v>
      </c>
      <c r="C812" s="1" t="s">
        <v>385</v>
      </c>
      <c r="D812" s="1" t="s">
        <v>385</v>
      </c>
      <c r="E812">
        <v>2016</v>
      </c>
      <c r="F812" s="1" t="s">
        <v>212</v>
      </c>
      <c r="G812" s="1" t="s">
        <v>202</v>
      </c>
      <c r="H812" s="1" t="s">
        <v>219</v>
      </c>
      <c r="I812" s="3" t="s">
        <v>1</v>
      </c>
      <c r="J812" s="1" t="s">
        <v>1</v>
      </c>
      <c r="K812" s="1" t="s">
        <v>183</v>
      </c>
      <c r="L812" s="1" t="s">
        <v>392</v>
      </c>
      <c r="M812" s="1" t="s">
        <v>208</v>
      </c>
      <c r="N812">
        <v>15001</v>
      </c>
      <c r="O812" s="10">
        <v>1000000000</v>
      </c>
      <c r="P812">
        <v>1000</v>
      </c>
      <c r="Q812" s="1" t="s">
        <v>209</v>
      </c>
      <c r="R812" s="4">
        <v>5.23</v>
      </c>
      <c r="S812" s="3">
        <v>1</v>
      </c>
      <c r="U812" t="s">
        <v>204</v>
      </c>
    </row>
    <row r="813" spans="1:21" x14ac:dyDescent="0.3">
      <c r="A813" s="1" t="s">
        <v>19</v>
      </c>
      <c r="B813" s="1" t="s">
        <v>385</v>
      </c>
      <c r="C813" s="1" t="s">
        <v>385</v>
      </c>
      <c r="D813" s="1" t="s">
        <v>385</v>
      </c>
      <c r="E813">
        <v>2016</v>
      </c>
      <c r="F813" s="1" t="s">
        <v>212</v>
      </c>
      <c r="G813" s="1" t="s">
        <v>202</v>
      </c>
      <c r="H813" s="1" t="s">
        <v>390</v>
      </c>
      <c r="I813" s="3" t="s">
        <v>1</v>
      </c>
      <c r="J813" s="1" t="s">
        <v>1</v>
      </c>
      <c r="K813" s="1" t="s">
        <v>183</v>
      </c>
      <c r="L813" s="1" t="s">
        <v>392</v>
      </c>
      <c r="M813" s="1" t="s">
        <v>204</v>
      </c>
      <c r="N813" t="s">
        <v>1</v>
      </c>
      <c r="O813" s="10" t="s">
        <v>1</v>
      </c>
      <c r="P813" t="s">
        <v>1</v>
      </c>
      <c r="Q813" s="1" t="s">
        <v>1</v>
      </c>
      <c r="R813" s="4">
        <v>22.5</v>
      </c>
      <c r="S813" s="3">
        <v>1</v>
      </c>
      <c r="U813" t="s">
        <v>204</v>
      </c>
    </row>
    <row r="814" spans="1:21" x14ac:dyDescent="0.3">
      <c r="A814" s="1" t="s">
        <v>19</v>
      </c>
      <c r="B814" s="1" t="s">
        <v>385</v>
      </c>
      <c r="C814" s="1" t="s">
        <v>385</v>
      </c>
      <c r="D814" s="1" t="s">
        <v>385</v>
      </c>
      <c r="E814">
        <v>2016</v>
      </c>
      <c r="F814" s="1" t="s">
        <v>213</v>
      </c>
      <c r="G814" s="1" t="s">
        <v>202</v>
      </c>
      <c r="H814" s="1" t="s">
        <v>206</v>
      </c>
      <c r="I814" s="3" t="s">
        <v>1</v>
      </c>
      <c r="J814" s="1" t="s">
        <v>1</v>
      </c>
      <c r="K814" s="1" t="s">
        <v>1</v>
      </c>
      <c r="L814" s="1" t="s">
        <v>1</v>
      </c>
      <c r="M814" s="1" t="s">
        <v>204</v>
      </c>
      <c r="N814" s="1" t="s">
        <v>1</v>
      </c>
      <c r="O814" s="1" t="s">
        <v>1</v>
      </c>
      <c r="P814" s="1" t="s">
        <v>1</v>
      </c>
      <c r="Q814" s="1" t="s">
        <v>1</v>
      </c>
      <c r="R814" s="4">
        <v>21.7</v>
      </c>
      <c r="S814" s="3">
        <v>1</v>
      </c>
      <c r="U814" t="s">
        <v>204</v>
      </c>
    </row>
    <row r="815" spans="1:21" x14ac:dyDescent="0.3">
      <c r="A815" s="1" t="s">
        <v>19</v>
      </c>
      <c r="B815" s="1" t="s">
        <v>385</v>
      </c>
      <c r="C815" s="1" t="s">
        <v>385</v>
      </c>
      <c r="D815" s="1" t="s">
        <v>385</v>
      </c>
      <c r="E815">
        <v>2016</v>
      </c>
      <c r="F815" s="1" t="s">
        <v>213</v>
      </c>
      <c r="G815" s="1" t="s">
        <v>202</v>
      </c>
      <c r="H815" s="1" t="s">
        <v>231</v>
      </c>
      <c r="I815" s="3" t="s">
        <v>1</v>
      </c>
      <c r="J815" s="1" t="s">
        <v>1</v>
      </c>
      <c r="K815" s="1" t="s">
        <v>1</v>
      </c>
      <c r="L815" s="1" t="s">
        <v>1</v>
      </c>
      <c r="M815" s="1" t="s">
        <v>208</v>
      </c>
      <c r="N815">
        <v>0</v>
      </c>
      <c r="O815" s="10">
        <v>2000</v>
      </c>
      <c r="P815">
        <v>1000</v>
      </c>
      <c r="Q815" s="1" t="s">
        <v>209</v>
      </c>
      <c r="R815" s="4">
        <v>0</v>
      </c>
      <c r="S815" s="3">
        <v>1</v>
      </c>
      <c r="U815" t="s">
        <v>204</v>
      </c>
    </row>
    <row r="816" spans="1:21" x14ac:dyDescent="0.3">
      <c r="A816" s="1" t="s">
        <v>19</v>
      </c>
      <c r="B816" s="1" t="s">
        <v>385</v>
      </c>
      <c r="C816" s="1" t="s">
        <v>385</v>
      </c>
      <c r="D816" s="1" t="s">
        <v>385</v>
      </c>
      <c r="E816">
        <v>2016</v>
      </c>
      <c r="F816" s="1" t="s">
        <v>213</v>
      </c>
      <c r="G816" s="1" t="s">
        <v>202</v>
      </c>
      <c r="H816" s="1" t="s">
        <v>231</v>
      </c>
      <c r="I816" s="3" t="s">
        <v>1</v>
      </c>
      <c r="J816" s="1" t="s">
        <v>1</v>
      </c>
      <c r="K816" s="1" t="s">
        <v>1</v>
      </c>
      <c r="L816" s="1" t="s">
        <v>1</v>
      </c>
      <c r="M816" s="1" t="s">
        <v>208</v>
      </c>
      <c r="N816">
        <v>2001</v>
      </c>
      <c r="O816" s="10">
        <v>1000000000</v>
      </c>
      <c r="P816">
        <v>1000</v>
      </c>
      <c r="Q816" s="1" t="s">
        <v>209</v>
      </c>
      <c r="R816" s="4">
        <v>3.99</v>
      </c>
      <c r="S816" s="3">
        <v>1</v>
      </c>
      <c r="U816" t="s">
        <v>204</v>
      </c>
    </row>
    <row r="817" spans="1:21" x14ac:dyDescent="0.3">
      <c r="A817" s="1" t="s">
        <v>4</v>
      </c>
      <c r="B817" s="1" t="s">
        <v>393</v>
      </c>
      <c r="C817" s="1" t="s">
        <v>393</v>
      </c>
      <c r="D817" s="1" t="s">
        <v>393</v>
      </c>
      <c r="E817">
        <v>2020</v>
      </c>
      <c r="F817" s="1" t="s">
        <v>212</v>
      </c>
      <c r="G817" s="1" t="s">
        <v>202</v>
      </c>
      <c r="H817" s="1" t="s">
        <v>206</v>
      </c>
      <c r="I817" s="3" t="s">
        <v>1</v>
      </c>
      <c r="J817" s="1" t="s">
        <v>1</v>
      </c>
      <c r="K817" s="1" t="s">
        <v>1</v>
      </c>
      <c r="L817" s="1" t="s">
        <v>1</v>
      </c>
      <c r="M817" s="1" t="s">
        <v>204</v>
      </c>
      <c r="N817" s="1" t="s">
        <v>1</v>
      </c>
      <c r="O817" s="1" t="s">
        <v>1</v>
      </c>
      <c r="P817" s="1" t="s">
        <v>1</v>
      </c>
      <c r="Q817" s="1" t="s">
        <v>1</v>
      </c>
      <c r="R817" s="4">
        <v>35.86</v>
      </c>
      <c r="S817" s="3">
        <v>1</v>
      </c>
      <c r="U817" t="s">
        <v>204</v>
      </c>
    </row>
    <row r="818" spans="1:21" x14ac:dyDescent="0.3">
      <c r="A818" s="1" t="s">
        <v>4</v>
      </c>
      <c r="B818" s="1" t="s">
        <v>393</v>
      </c>
      <c r="C818" s="1" t="s">
        <v>393</v>
      </c>
      <c r="D818" s="1" t="s">
        <v>393</v>
      </c>
      <c r="E818">
        <v>2020</v>
      </c>
      <c r="F818" s="1" t="s">
        <v>212</v>
      </c>
      <c r="G818" s="1" t="s">
        <v>202</v>
      </c>
      <c r="H818" s="1" t="s">
        <v>219</v>
      </c>
      <c r="I818" s="3" t="s">
        <v>1</v>
      </c>
      <c r="J818" s="1" t="s">
        <v>1</v>
      </c>
      <c r="K818" s="1" t="s">
        <v>1</v>
      </c>
      <c r="L818" s="1" t="s">
        <v>1</v>
      </c>
      <c r="M818" s="1" t="s">
        <v>208</v>
      </c>
      <c r="N818">
        <v>0</v>
      </c>
      <c r="O818" s="10">
        <v>2000</v>
      </c>
      <c r="P818">
        <v>1000</v>
      </c>
      <c r="Q818" s="1" t="s">
        <v>209</v>
      </c>
      <c r="R818" s="4">
        <v>0</v>
      </c>
      <c r="S818" s="3">
        <v>1</v>
      </c>
      <c r="U818" t="s">
        <v>204</v>
      </c>
    </row>
    <row r="819" spans="1:21" x14ac:dyDescent="0.3">
      <c r="A819" s="1" t="s">
        <v>4</v>
      </c>
      <c r="B819" s="1" t="s">
        <v>393</v>
      </c>
      <c r="C819" s="1" t="s">
        <v>393</v>
      </c>
      <c r="D819" s="1" t="s">
        <v>393</v>
      </c>
      <c r="E819">
        <v>2020</v>
      </c>
      <c r="F819" s="1" t="s">
        <v>212</v>
      </c>
      <c r="G819" s="1" t="s">
        <v>202</v>
      </c>
      <c r="H819" s="1" t="s">
        <v>219</v>
      </c>
      <c r="I819" s="3" t="s">
        <v>1</v>
      </c>
      <c r="J819" s="1" t="s">
        <v>1</v>
      </c>
      <c r="K819" s="1" t="s">
        <v>1</v>
      </c>
      <c r="L819" s="1" t="s">
        <v>1</v>
      </c>
      <c r="M819" s="1" t="s">
        <v>208</v>
      </c>
      <c r="N819">
        <v>2001</v>
      </c>
      <c r="O819" s="10">
        <v>10000</v>
      </c>
      <c r="P819">
        <v>1000</v>
      </c>
      <c r="Q819" s="1" t="s">
        <v>209</v>
      </c>
      <c r="R819" s="4">
        <v>4.0599999999999996</v>
      </c>
      <c r="S819" s="3">
        <v>1</v>
      </c>
      <c r="U819" t="s">
        <v>204</v>
      </c>
    </row>
    <row r="820" spans="1:21" x14ac:dyDescent="0.3">
      <c r="A820" s="1" t="s">
        <v>4</v>
      </c>
      <c r="B820" s="1" t="s">
        <v>393</v>
      </c>
      <c r="C820" s="1" t="s">
        <v>393</v>
      </c>
      <c r="D820" s="1" t="s">
        <v>393</v>
      </c>
      <c r="E820">
        <v>2020</v>
      </c>
      <c r="F820" s="1" t="s">
        <v>212</v>
      </c>
      <c r="G820" s="1" t="s">
        <v>202</v>
      </c>
      <c r="H820" s="1" t="s">
        <v>219</v>
      </c>
      <c r="I820" s="3" t="s">
        <v>1</v>
      </c>
      <c r="J820" s="1" t="s">
        <v>1</v>
      </c>
      <c r="K820" s="1" t="s">
        <v>1</v>
      </c>
      <c r="L820" s="1" t="s">
        <v>1</v>
      </c>
      <c r="M820" s="1" t="s">
        <v>208</v>
      </c>
      <c r="N820">
        <v>10001</v>
      </c>
      <c r="O820" s="10">
        <v>15000</v>
      </c>
      <c r="P820">
        <v>1000</v>
      </c>
      <c r="Q820" s="1" t="s">
        <v>209</v>
      </c>
      <c r="R820" s="4">
        <v>5.49</v>
      </c>
      <c r="S820" s="3">
        <v>1</v>
      </c>
      <c r="U820" t="s">
        <v>204</v>
      </c>
    </row>
    <row r="821" spans="1:21" x14ac:dyDescent="0.3">
      <c r="A821" s="1" t="s">
        <v>4</v>
      </c>
      <c r="B821" s="1" t="s">
        <v>393</v>
      </c>
      <c r="C821" s="1" t="s">
        <v>393</v>
      </c>
      <c r="D821" s="1" t="s">
        <v>393</v>
      </c>
      <c r="E821">
        <v>2020</v>
      </c>
      <c r="F821" s="1" t="s">
        <v>212</v>
      </c>
      <c r="G821" s="1" t="s">
        <v>202</v>
      </c>
      <c r="H821" s="1" t="s">
        <v>219</v>
      </c>
      <c r="I821" s="3" t="s">
        <v>1</v>
      </c>
      <c r="J821" s="1" t="s">
        <v>1</v>
      </c>
      <c r="K821" s="1" t="s">
        <v>1</v>
      </c>
      <c r="L821" s="1" t="s">
        <v>1</v>
      </c>
      <c r="M821" s="1" t="s">
        <v>208</v>
      </c>
      <c r="N821">
        <v>15001</v>
      </c>
      <c r="O821" s="10">
        <v>50000</v>
      </c>
      <c r="P821">
        <v>1000</v>
      </c>
      <c r="Q821" s="1" t="s">
        <v>209</v>
      </c>
      <c r="R821" s="4">
        <v>6.25</v>
      </c>
      <c r="S821" s="3">
        <v>1</v>
      </c>
      <c r="U821" t="s">
        <v>204</v>
      </c>
    </row>
    <row r="822" spans="1:21" x14ac:dyDescent="0.3">
      <c r="A822" s="1" t="s">
        <v>4</v>
      </c>
      <c r="B822" s="1" t="s">
        <v>393</v>
      </c>
      <c r="C822" s="1" t="s">
        <v>393</v>
      </c>
      <c r="D822" s="1" t="s">
        <v>393</v>
      </c>
      <c r="E822">
        <v>2020</v>
      </c>
      <c r="F822" s="1" t="s">
        <v>212</v>
      </c>
      <c r="G822" s="1" t="s">
        <v>202</v>
      </c>
      <c r="H822" s="1" t="s">
        <v>219</v>
      </c>
      <c r="I822" s="3" t="s">
        <v>1</v>
      </c>
      <c r="J822" s="1" t="s">
        <v>1</v>
      </c>
      <c r="K822" s="1" t="s">
        <v>1</v>
      </c>
      <c r="L822" s="1" t="s">
        <v>1</v>
      </c>
      <c r="M822" s="1" t="s">
        <v>208</v>
      </c>
      <c r="N822">
        <v>50001</v>
      </c>
      <c r="O822" s="10">
        <v>1000000000</v>
      </c>
      <c r="P822">
        <v>1000</v>
      </c>
      <c r="Q822" s="1" t="s">
        <v>209</v>
      </c>
      <c r="R822" s="4">
        <v>7.01</v>
      </c>
      <c r="S822" s="3">
        <v>1</v>
      </c>
      <c r="U822" t="s">
        <v>204</v>
      </c>
    </row>
    <row r="823" spans="1:21" x14ac:dyDescent="0.3">
      <c r="A823" s="1" t="s">
        <v>4</v>
      </c>
      <c r="B823" s="1" t="s">
        <v>393</v>
      </c>
      <c r="C823" s="1" t="s">
        <v>393</v>
      </c>
      <c r="D823" s="1" t="s">
        <v>393</v>
      </c>
      <c r="E823">
        <v>2020</v>
      </c>
      <c r="F823" s="1" t="s">
        <v>213</v>
      </c>
      <c r="G823" s="1" t="s">
        <v>202</v>
      </c>
      <c r="H823" s="1" t="s">
        <v>206</v>
      </c>
      <c r="I823" s="3" t="s">
        <v>1</v>
      </c>
      <c r="J823" s="1" t="s">
        <v>1</v>
      </c>
      <c r="K823" s="1" t="s">
        <v>1</v>
      </c>
      <c r="L823" s="1" t="s">
        <v>1</v>
      </c>
      <c r="M823" s="1" t="s">
        <v>204</v>
      </c>
      <c r="N823" s="1" t="s">
        <v>1</v>
      </c>
      <c r="O823" s="1" t="s">
        <v>1</v>
      </c>
      <c r="P823" s="1" t="s">
        <v>1</v>
      </c>
      <c r="Q823" s="1" t="s">
        <v>1</v>
      </c>
      <c r="R823" s="4">
        <v>20.82</v>
      </c>
      <c r="S823" s="3">
        <v>1</v>
      </c>
      <c r="U823" t="s">
        <v>204</v>
      </c>
    </row>
    <row r="824" spans="1:21" x14ac:dyDescent="0.3">
      <c r="A824" s="1" t="s">
        <v>4</v>
      </c>
      <c r="B824" s="1" t="s">
        <v>393</v>
      </c>
      <c r="C824" s="1" t="s">
        <v>393</v>
      </c>
      <c r="D824" s="1" t="s">
        <v>393</v>
      </c>
      <c r="E824">
        <v>2020</v>
      </c>
      <c r="F824" s="1" t="s">
        <v>213</v>
      </c>
      <c r="G824" s="1" t="s">
        <v>202</v>
      </c>
      <c r="H824" s="1" t="s">
        <v>231</v>
      </c>
      <c r="I824" s="3" t="s">
        <v>1</v>
      </c>
      <c r="J824" s="1" t="s">
        <v>1</v>
      </c>
      <c r="K824" s="1" t="s">
        <v>1</v>
      </c>
      <c r="L824" s="1" t="s">
        <v>1</v>
      </c>
      <c r="M824" s="1" t="s">
        <v>208</v>
      </c>
      <c r="N824">
        <v>0</v>
      </c>
      <c r="O824" s="10">
        <v>2000</v>
      </c>
      <c r="P824">
        <v>1000</v>
      </c>
      <c r="Q824" s="1" t="s">
        <v>209</v>
      </c>
      <c r="R824" s="4">
        <v>0</v>
      </c>
      <c r="S824" s="3">
        <v>1</v>
      </c>
      <c r="U824" t="s">
        <v>204</v>
      </c>
    </row>
    <row r="825" spans="1:21" x14ac:dyDescent="0.3">
      <c r="A825" s="1" t="s">
        <v>4</v>
      </c>
      <c r="B825" s="1" t="s">
        <v>393</v>
      </c>
      <c r="C825" s="1" t="s">
        <v>393</v>
      </c>
      <c r="D825" s="1" t="s">
        <v>393</v>
      </c>
      <c r="E825">
        <v>2020</v>
      </c>
      <c r="F825" s="1" t="s">
        <v>213</v>
      </c>
      <c r="G825" s="1" t="s">
        <v>202</v>
      </c>
      <c r="H825" s="1" t="s">
        <v>231</v>
      </c>
      <c r="I825" s="3" t="s">
        <v>1</v>
      </c>
      <c r="J825" s="1" t="s">
        <v>1</v>
      </c>
      <c r="K825" s="1" t="s">
        <v>1</v>
      </c>
      <c r="L825" s="1" t="s">
        <v>1</v>
      </c>
      <c r="M825" s="1" t="s">
        <v>208</v>
      </c>
      <c r="N825">
        <v>2001</v>
      </c>
      <c r="O825" s="10">
        <v>1000000000</v>
      </c>
      <c r="P825">
        <v>1000</v>
      </c>
      <c r="Q825" s="1" t="s">
        <v>209</v>
      </c>
      <c r="R825" s="4">
        <v>4.2300000000000004</v>
      </c>
      <c r="S825" s="3">
        <v>1</v>
      </c>
      <c r="U825" t="s">
        <v>204</v>
      </c>
    </row>
    <row r="826" spans="1:21" x14ac:dyDescent="0.3">
      <c r="A826" s="1" t="s">
        <v>4</v>
      </c>
      <c r="B826" s="1" t="s">
        <v>393</v>
      </c>
      <c r="C826" s="1" t="s">
        <v>393</v>
      </c>
      <c r="D826" s="1" t="s">
        <v>393</v>
      </c>
      <c r="E826">
        <v>2020</v>
      </c>
      <c r="F826" s="1" t="s">
        <v>217</v>
      </c>
      <c r="G826" s="1" t="s">
        <v>202</v>
      </c>
      <c r="H826" s="1" t="s">
        <v>207</v>
      </c>
      <c r="I826" s="3" t="s">
        <v>1</v>
      </c>
      <c r="J826" s="1" t="s">
        <v>1</v>
      </c>
      <c r="K826" s="1" t="s">
        <v>1</v>
      </c>
      <c r="L826" s="1" t="s">
        <v>1</v>
      </c>
      <c r="M826" s="1" t="s">
        <v>205</v>
      </c>
      <c r="N826">
        <v>0</v>
      </c>
      <c r="O826" s="10">
        <v>43560</v>
      </c>
      <c r="P826" s="1" t="s">
        <v>1</v>
      </c>
      <c r="Q826" s="1" t="s">
        <v>540</v>
      </c>
      <c r="R826" s="4">
        <v>4.55</v>
      </c>
      <c r="S826" s="3">
        <v>1</v>
      </c>
      <c r="U826" t="s">
        <v>204</v>
      </c>
    </row>
    <row r="827" spans="1:21" x14ac:dyDescent="0.3">
      <c r="A827" s="1" t="s">
        <v>4</v>
      </c>
      <c r="B827" s="1" t="s">
        <v>393</v>
      </c>
      <c r="C827" s="1" t="s">
        <v>393</v>
      </c>
      <c r="D827" s="1" t="s">
        <v>393</v>
      </c>
      <c r="E827">
        <v>2020</v>
      </c>
      <c r="F827" s="1" t="s">
        <v>217</v>
      </c>
      <c r="G827" s="1" t="s">
        <v>202</v>
      </c>
      <c r="H827" s="1" t="s">
        <v>207</v>
      </c>
      <c r="I827" s="3" t="s">
        <v>1</v>
      </c>
      <c r="J827" s="1" t="s">
        <v>1</v>
      </c>
      <c r="K827" s="1" t="s">
        <v>1</v>
      </c>
      <c r="L827" s="1" t="s">
        <v>1</v>
      </c>
      <c r="M827" s="1" t="s">
        <v>205</v>
      </c>
      <c r="N827">
        <v>43561</v>
      </c>
      <c r="O827" s="10">
        <f>O826*5</f>
        <v>217800</v>
      </c>
      <c r="P827" s="1" t="s">
        <v>1</v>
      </c>
      <c r="Q827" s="1" t="s">
        <v>540</v>
      </c>
      <c r="R827" s="4">
        <v>3.92</v>
      </c>
      <c r="S827" s="3">
        <v>1</v>
      </c>
      <c r="U827" t="s">
        <v>204</v>
      </c>
    </row>
    <row r="828" spans="1:21" x14ac:dyDescent="0.3">
      <c r="A828" s="1" t="s">
        <v>4</v>
      </c>
      <c r="B828" s="1" t="s">
        <v>393</v>
      </c>
      <c r="C828" s="1" t="s">
        <v>393</v>
      </c>
      <c r="D828" s="1" t="s">
        <v>393</v>
      </c>
      <c r="E828">
        <v>2020</v>
      </c>
      <c r="F828" s="1" t="s">
        <v>217</v>
      </c>
      <c r="G828" s="1" t="s">
        <v>202</v>
      </c>
      <c r="H828" s="1" t="s">
        <v>207</v>
      </c>
      <c r="I828" s="3" t="s">
        <v>1</v>
      </c>
      <c r="J828" s="1" t="s">
        <v>1</v>
      </c>
      <c r="K828" s="1" t="s">
        <v>1</v>
      </c>
      <c r="L828" s="1" t="s">
        <v>1</v>
      </c>
      <c r="M828" s="1" t="s">
        <v>205</v>
      </c>
      <c r="N828">
        <v>217801</v>
      </c>
      <c r="O828" s="10">
        <v>1000000000</v>
      </c>
      <c r="P828" s="1" t="s">
        <v>1</v>
      </c>
      <c r="Q828" s="1" t="s">
        <v>540</v>
      </c>
      <c r="R828" s="4">
        <v>3.3</v>
      </c>
      <c r="S828" s="3">
        <v>1</v>
      </c>
      <c r="U828" t="s">
        <v>204</v>
      </c>
    </row>
    <row r="829" spans="1:21" x14ac:dyDescent="0.3">
      <c r="A829" s="1" t="s">
        <v>32</v>
      </c>
      <c r="B829" s="1" t="s">
        <v>395</v>
      </c>
      <c r="C829" s="1" t="s">
        <v>395</v>
      </c>
      <c r="D829" s="1" t="s">
        <v>395</v>
      </c>
      <c r="E829">
        <v>2020</v>
      </c>
      <c r="F829" s="1" t="s">
        <v>212</v>
      </c>
      <c r="G829" s="1" t="s">
        <v>202</v>
      </c>
      <c r="H829" s="1" t="s">
        <v>206</v>
      </c>
      <c r="I829" s="3">
        <v>0.75</v>
      </c>
      <c r="J829" s="1" t="s">
        <v>203</v>
      </c>
      <c r="K829" s="1" t="s">
        <v>220</v>
      </c>
      <c r="L829" s="1" t="s">
        <v>221</v>
      </c>
      <c r="M829" s="1" t="s">
        <v>204</v>
      </c>
      <c r="N829" s="1" t="s">
        <v>1</v>
      </c>
      <c r="O829" s="1" t="s">
        <v>1</v>
      </c>
      <c r="P829" s="1" t="s">
        <v>1</v>
      </c>
      <c r="Q829" s="1" t="s">
        <v>1</v>
      </c>
      <c r="R829" s="4">
        <v>18.21</v>
      </c>
      <c r="S829" s="3">
        <v>1</v>
      </c>
      <c r="U829" t="s">
        <v>204</v>
      </c>
    </row>
    <row r="830" spans="1:21" x14ac:dyDescent="0.3">
      <c r="A830" s="1" t="s">
        <v>32</v>
      </c>
      <c r="B830" s="1" t="s">
        <v>395</v>
      </c>
      <c r="C830" s="1" t="s">
        <v>395</v>
      </c>
      <c r="D830" s="1" t="s">
        <v>395</v>
      </c>
      <c r="E830">
        <v>2020</v>
      </c>
      <c r="F830" s="1" t="s">
        <v>212</v>
      </c>
      <c r="G830" s="1" t="s">
        <v>202</v>
      </c>
      <c r="H830" s="1" t="s">
        <v>219</v>
      </c>
      <c r="I830" s="3" t="s">
        <v>1</v>
      </c>
      <c r="J830" s="1" t="s">
        <v>1</v>
      </c>
      <c r="K830" s="1" t="s">
        <v>220</v>
      </c>
      <c r="L830" s="1" t="s">
        <v>221</v>
      </c>
      <c r="M830" s="1" t="s">
        <v>208</v>
      </c>
      <c r="N830">
        <v>0</v>
      </c>
      <c r="O830" s="10">
        <v>2000</v>
      </c>
      <c r="P830">
        <v>1000</v>
      </c>
      <c r="Q830" s="1" t="s">
        <v>209</v>
      </c>
      <c r="R830" s="4">
        <v>0</v>
      </c>
      <c r="S830" s="3">
        <v>1</v>
      </c>
      <c r="U830" t="s">
        <v>204</v>
      </c>
    </row>
    <row r="831" spans="1:21" x14ac:dyDescent="0.3">
      <c r="A831" s="1" t="s">
        <v>32</v>
      </c>
      <c r="B831" s="1" t="s">
        <v>395</v>
      </c>
      <c r="C831" s="1" t="s">
        <v>395</v>
      </c>
      <c r="D831" s="1" t="s">
        <v>395</v>
      </c>
      <c r="E831">
        <v>2020</v>
      </c>
      <c r="F831" s="1" t="s">
        <v>212</v>
      </c>
      <c r="G831" s="1" t="s">
        <v>202</v>
      </c>
      <c r="H831" s="1" t="s">
        <v>219</v>
      </c>
      <c r="I831" s="3" t="s">
        <v>1</v>
      </c>
      <c r="J831" s="1" t="s">
        <v>1</v>
      </c>
      <c r="K831" s="1" t="s">
        <v>220</v>
      </c>
      <c r="L831" s="1" t="s">
        <v>221</v>
      </c>
      <c r="M831" s="1" t="s">
        <v>208</v>
      </c>
      <c r="N831">
        <v>2001</v>
      </c>
      <c r="O831" s="10">
        <v>10000</v>
      </c>
      <c r="P831">
        <v>1000</v>
      </c>
      <c r="Q831" s="1" t="s">
        <v>209</v>
      </c>
      <c r="R831" s="4">
        <v>2.25</v>
      </c>
      <c r="S831" s="3">
        <v>1</v>
      </c>
      <c r="U831" t="s">
        <v>204</v>
      </c>
    </row>
    <row r="832" spans="1:21" x14ac:dyDescent="0.3">
      <c r="A832" s="1" t="s">
        <v>32</v>
      </c>
      <c r="B832" s="1" t="s">
        <v>395</v>
      </c>
      <c r="C832" s="1" t="s">
        <v>395</v>
      </c>
      <c r="D832" s="1" t="s">
        <v>395</v>
      </c>
      <c r="E832">
        <v>2020</v>
      </c>
      <c r="F832" s="1" t="s">
        <v>212</v>
      </c>
      <c r="G832" s="1" t="s">
        <v>202</v>
      </c>
      <c r="H832" s="1" t="s">
        <v>219</v>
      </c>
      <c r="I832" s="3" t="s">
        <v>1</v>
      </c>
      <c r="J832" s="1" t="s">
        <v>1</v>
      </c>
      <c r="K832" s="1" t="s">
        <v>220</v>
      </c>
      <c r="L832" s="1" t="s">
        <v>221</v>
      </c>
      <c r="M832" s="1" t="s">
        <v>208</v>
      </c>
      <c r="N832">
        <v>10001</v>
      </c>
      <c r="O832" s="10">
        <v>25000</v>
      </c>
      <c r="P832">
        <v>1000</v>
      </c>
      <c r="Q832" s="1" t="s">
        <v>209</v>
      </c>
      <c r="R832" s="4">
        <v>2.5</v>
      </c>
      <c r="S832" s="3">
        <v>1</v>
      </c>
      <c r="U832" t="s">
        <v>204</v>
      </c>
    </row>
    <row r="833" spans="1:21" x14ac:dyDescent="0.3">
      <c r="A833" s="1" t="s">
        <v>32</v>
      </c>
      <c r="B833" s="1" t="s">
        <v>395</v>
      </c>
      <c r="C833" s="1" t="s">
        <v>395</v>
      </c>
      <c r="D833" s="1" t="s">
        <v>395</v>
      </c>
      <c r="E833">
        <v>2020</v>
      </c>
      <c r="F833" s="1" t="s">
        <v>212</v>
      </c>
      <c r="G833" s="1" t="s">
        <v>202</v>
      </c>
      <c r="H833" s="1" t="s">
        <v>219</v>
      </c>
      <c r="I833" s="3" t="s">
        <v>1</v>
      </c>
      <c r="J833" s="1" t="s">
        <v>1</v>
      </c>
      <c r="K833" s="1" t="s">
        <v>220</v>
      </c>
      <c r="L833" s="1" t="s">
        <v>221</v>
      </c>
      <c r="M833" s="1" t="s">
        <v>208</v>
      </c>
      <c r="N833">
        <v>25001</v>
      </c>
      <c r="O833" s="10">
        <v>1000000000</v>
      </c>
      <c r="P833">
        <v>1000</v>
      </c>
      <c r="Q833" s="1" t="s">
        <v>209</v>
      </c>
      <c r="R833" s="4">
        <v>3.15</v>
      </c>
      <c r="S833" s="3">
        <v>1</v>
      </c>
      <c r="U833" t="s">
        <v>204</v>
      </c>
    </row>
    <row r="834" spans="1:21" x14ac:dyDescent="0.3">
      <c r="A834" s="1" t="s">
        <v>32</v>
      </c>
      <c r="B834" s="1" t="s">
        <v>395</v>
      </c>
      <c r="C834" s="1" t="s">
        <v>395</v>
      </c>
      <c r="D834" s="1" t="s">
        <v>395</v>
      </c>
      <c r="E834">
        <v>2020</v>
      </c>
      <c r="F834" s="1" t="s">
        <v>212</v>
      </c>
      <c r="G834" s="1" t="s">
        <v>202</v>
      </c>
      <c r="H834" s="1" t="s">
        <v>206</v>
      </c>
      <c r="I834" s="3">
        <v>0.75</v>
      </c>
      <c r="J834" s="1" t="s">
        <v>203</v>
      </c>
      <c r="K834" s="1" t="s">
        <v>220</v>
      </c>
      <c r="L834" s="1" t="s">
        <v>225</v>
      </c>
      <c r="M834" s="1" t="s">
        <v>204</v>
      </c>
      <c r="N834" s="1" t="s">
        <v>1</v>
      </c>
      <c r="O834" s="1" t="s">
        <v>1</v>
      </c>
      <c r="P834" s="1" t="s">
        <v>1</v>
      </c>
      <c r="Q834" s="1" t="s">
        <v>1</v>
      </c>
      <c r="R834" s="4">
        <f>18.21*1.5</f>
        <v>27.315000000000001</v>
      </c>
      <c r="S834" s="3">
        <v>1</v>
      </c>
      <c r="U834" t="s">
        <v>204</v>
      </c>
    </row>
    <row r="835" spans="1:21" x14ac:dyDescent="0.3">
      <c r="A835" s="1" t="s">
        <v>32</v>
      </c>
      <c r="B835" s="1" t="s">
        <v>395</v>
      </c>
      <c r="C835" s="1" t="s">
        <v>395</v>
      </c>
      <c r="D835" s="1" t="s">
        <v>395</v>
      </c>
      <c r="E835">
        <v>2020</v>
      </c>
      <c r="F835" s="1" t="s">
        <v>212</v>
      </c>
      <c r="G835" s="1" t="s">
        <v>202</v>
      </c>
      <c r="H835" s="1" t="s">
        <v>219</v>
      </c>
      <c r="I835" s="3" t="s">
        <v>1</v>
      </c>
      <c r="J835" s="1" t="s">
        <v>1</v>
      </c>
      <c r="K835" s="1" t="s">
        <v>220</v>
      </c>
      <c r="L835" s="1" t="s">
        <v>225</v>
      </c>
      <c r="M835" s="1" t="s">
        <v>208</v>
      </c>
      <c r="N835">
        <v>0</v>
      </c>
      <c r="O835" s="10">
        <v>2000</v>
      </c>
      <c r="P835">
        <v>1000</v>
      </c>
      <c r="Q835" s="1" t="s">
        <v>209</v>
      </c>
      <c r="R835" s="4">
        <v>0</v>
      </c>
      <c r="S835" s="3">
        <v>1</v>
      </c>
      <c r="U835" t="s">
        <v>204</v>
      </c>
    </row>
    <row r="836" spans="1:21" x14ac:dyDescent="0.3">
      <c r="A836" s="1" t="s">
        <v>32</v>
      </c>
      <c r="B836" s="1" t="s">
        <v>395</v>
      </c>
      <c r="C836" s="1" t="s">
        <v>395</v>
      </c>
      <c r="D836" s="1" t="s">
        <v>395</v>
      </c>
      <c r="E836">
        <v>2020</v>
      </c>
      <c r="F836" s="1" t="s">
        <v>212</v>
      </c>
      <c r="G836" s="1" t="s">
        <v>202</v>
      </c>
      <c r="H836" s="1" t="s">
        <v>219</v>
      </c>
      <c r="I836" s="3" t="s">
        <v>1</v>
      </c>
      <c r="J836" s="1" t="s">
        <v>1</v>
      </c>
      <c r="K836" s="1" t="s">
        <v>220</v>
      </c>
      <c r="L836" s="1" t="s">
        <v>225</v>
      </c>
      <c r="M836" s="1" t="s">
        <v>208</v>
      </c>
      <c r="N836">
        <v>2001</v>
      </c>
      <c r="O836" s="10">
        <v>10000</v>
      </c>
      <c r="P836">
        <v>1000</v>
      </c>
      <c r="Q836" s="1" t="s">
        <v>209</v>
      </c>
      <c r="R836" s="4">
        <f>2.25*1.5</f>
        <v>3.375</v>
      </c>
      <c r="S836" s="3">
        <v>1</v>
      </c>
      <c r="U836" t="s">
        <v>204</v>
      </c>
    </row>
    <row r="837" spans="1:21" x14ac:dyDescent="0.3">
      <c r="A837" s="1" t="s">
        <v>32</v>
      </c>
      <c r="B837" s="1" t="s">
        <v>395</v>
      </c>
      <c r="C837" s="1" t="s">
        <v>395</v>
      </c>
      <c r="D837" s="1" t="s">
        <v>395</v>
      </c>
      <c r="E837">
        <v>2020</v>
      </c>
      <c r="F837" s="1" t="s">
        <v>212</v>
      </c>
      <c r="G837" s="1" t="s">
        <v>202</v>
      </c>
      <c r="H837" s="1" t="s">
        <v>219</v>
      </c>
      <c r="I837" s="3" t="s">
        <v>1</v>
      </c>
      <c r="J837" s="1" t="s">
        <v>1</v>
      </c>
      <c r="K837" s="1" t="s">
        <v>220</v>
      </c>
      <c r="L837" s="1" t="s">
        <v>225</v>
      </c>
      <c r="M837" s="1" t="s">
        <v>208</v>
      </c>
      <c r="N837">
        <v>10001</v>
      </c>
      <c r="O837" s="10">
        <v>25000</v>
      </c>
      <c r="P837">
        <v>1000</v>
      </c>
      <c r="Q837" s="1" t="s">
        <v>209</v>
      </c>
      <c r="R837" s="4">
        <f>2.5*1.5</f>
        <v>3.75</v>
      </c>
      <c r="S837" s="3">
        <v>1</v>
      </c>
      <c r="U837" t="s">
        <v>204</v>
      </c>
    </row>
    <row r="838" spans="1:21" x14ac:dyDescent="0.3">
      <c r="A838" s="1" t="s">
        <v>32</v>
      </c>
      <c r="B838" s="1" t="s">
        <v>395</v>
      </c>
      <c r="C838" s="1" t="s">
        <v>395</v>
      </c>
      <c r="D838" s="1" t="s">
        <v>395</v>
      </c>
      <c r="E838">
        <v>2020</v>
      </c>
      <c r="F838" s="1" t="s">
        <v>212</v>
      </c>
      <c r="G838" s="1" t="s">
        <v>202</v>
      </c>
      <c r="H838" s="1" t="s">
        <v>219</v>
      </c>
      <c r="I838" s="3" t="s">
        <v>1</v>
      </c>
      <c r="J838" s="1" t="s">
        <v>1</v>
      </c>
      <c r="K838" s="1" t="s">
        <v>220</v>
      </c>
      <c r="L838" s="1" t="s">
        <v>225</v>
      </c>
      <c r="M838" s="1" t="s">
        <v>208</v>
      </c>
      <c r="N838">
        <v>25001</v>
      </c>
      <c r="O838" s="10">
        <v>1000000000</v>
      </c>
      <c r="P838">
        <v>1000</v>
      </c>
      <c r="Q838" s="1" t="s">
        <v>209</v>
      </c>
      <c r="R838" s="4">
        <f>3.15*1.5</f>
        <v>4.7249999999999996</v>
      </c>
      <c r="S838" s="3">
        <v>1</v>
      </c>
      <c r="U838" t="s">
        <v>204</v>
      </c>
    </row>
    <row r="839" spans="1:21" x14ac:dyDescent="0.3">
      <c r="A839" s="1" t="s">
        <v>32</v>
      </c>
      <c r="B839" s="1" t="s">
        <v>395</v>
      </c>
      <c r="C839" s="1" t="s">
        <v>395</v>
      </c>
      <c r="D839" s="1" t="s">
        <v>395</v>
      </c>
      <c r="E839">
        <v>2020</v>
      </c>
      <c r="F839" s="1" t="s">
        <v>213</v>
      </c>
      <c r="G839" s="1" t="s">
        <v>202</v>
      </c>
      <c r="H839" s="1" t="s">
        <v>206</v>
      </c>
      <c r="I839" s="3">
        <v>0.75</v>
      </c>
      <c r="J839" s="1" t="s">
        <v>203</v>
      </c>
      <c r="K839" s="1" t="s">
        <v>220</v>
      </c>
      <c r="L839" s="1" t="s">
        <v>221</v>
      </c>
      <c r="M839" s="1" t="s">
        <v>204</v>
      </c>
      <c r="N839" s="1" t="s">
        <v>1</v>
      </c>
      <c r="O839" s="1" t="s">
        <v>1</v>
      </c>
      <c r="P839" s="1" t="s">
        <v>1</v>
      </c>
      <c r="Q839" s="1" t="s">
        <v>1</v>
      </c>
      <c r="R839" s="4">
        <v>22.68</v>
      </c>
      <c r="S839" s="3">
        <v>1</v>
      </c>
      <c r="U839" t="s">
        <v>204</v>
      </c>
    </row>
    <row r="840" spans="1:21" x14ac:dyDescent="0.3">
      <c r="A840" s="1" t="s">
        <v>32</v>
      </c>
      <c r="B840" s="1" t="s">
        <v>395</v>
      </c>
      <c r="C840" s="1" t="s">
        <v>395</v>
      </c>
      <c r="D840" s="1" t="s">
        <v>395</v>
      </c>
      <c r="E840">
        <v>2020</v>
      </c>
      <c r="F840" s="1" t="s">
        <v>213</v>
      </c>
      <c r="G840" s="1" t="s">
        <v>202</v>
      </c>
      <c r="H840" s="1" t="s">
        <v>219</v>
      </c>
      <c r="I840" s="3" t="s">
        <v>1</v>
      </c>
      <c r="J840" s="1" t="s">
        <v>1</v>
      </c>
      <c r="K840" s="1" t="s">
        <v>220</v>
      </c>
      <c r="L840" s="1" t="s">
        <v>221</v>
      </c>
      <c r="M840" s="1" t="s">
        <v>208</v>
      </c>
      <c r="N840">
        <v>0</v>
      </c>
      <c r="O840" s="10">
        <v>2000</v>
      </c>
      <c r="P840">
        <v>1000</v>
      </c>
      <c r="Q840" s="1" t="s">
        <v>209</v>
      </c>
      <c r="R840" s="4">
        <v>0</v>
      </c>
      <c r="S840" s="3">
        <v>1</v>
      </c>
      <c r="U840" t="s">
        <v>204</v>
      </c>
    </row>
    <row r="841" spans="1:21" x14ac:dyDescent="0.3">
      <c r="A841" s="1" t="s">
        <v>32</v>
      </c>
      <c r="B841" s="1" t="s">
        <v>395</v>
      </c>
      <c r="C841" s="1" t="s">
        <v>395</v>
      </c>
      <c r="D841" s="1" t="s">
        <v>395</v>
      </c>
      <c r="E841">
        <v>2020</v>
      </c>
      <c r="F841" s="1" t="s">
        <v>213</v>
      </c>
      <c r="G841" s="1" t="s">
        <v>202</v>
      </c>
      <c r="H841" s="1" t="s">
        <v>219</v>
      </c>
      <c r="I841" s="3" t="s">
        <v>1</v>
      </c>
      <c r="J841" s="1" t="s">
        <v>1</v>
      </c>
      <c r="K841" s="1" t="s">
        <v>220</v>
      </c>
      <c r="L841" s="1" t="s">
        <v>221</v>
      </c>
      <c r="M841" s="1" t="s">
        <v>208</v>
      </c>
      <c r="N841">
        <v>2001</v>
      </c>
      <c r="O841" s="10">
        <v>10000</v>
      </c>
      <c r="P841">
        <v>1000</v>
      </c>
      <c r="Q841" s="1" t="s">
        <v>209</v>
      </c>
      <c r="R841" s="4">
        <v>2.5</v>
      </c>
      <c r="S841" s="3">
        <v>1</v>
      </c>
      <c r="U841" t="s">
        <v>204</v>
      </c>
    </row>
    <row r="842" spans="1:21" x14ac:dyDescent="0.3">
      <c r="A842" s="1" t="s">
        <v>32</v>
      </c>
      <c r="B842" s="1" t="s">
        <v>395</v>
      </c>
      <c r="C842" s="1" t="s">
        <v>395</v>
      </c>
      <c r="D842" s="1" t="s">
        <v>395</v>
      </c>
      <c r="E842">
        <v>2020</v>
      </c>
      <c r="F842" s="1" t="s">
        <v>213</v>
      </c>
      <c r="G842" s="1" t="s">
        <v>202</v>
      </c>
      <c r="H842" s="1" t="s">
        <v>219</v>
      </c>
      <c r="I842" s="3" t="s">
        <v>1</v>
      </c>
      <c r="J842" s="1" t="s">
        <v>1</v>
      </c>
      <c r="K842" s="1" t="s">
        <v>220</v>
      </c>
      <c r="L842" s="1" t="s">
        <v>221</v>
      </c>
      <c r="M842" s="1" t="s">
        <v>208</v>
      </c>
      <c r="N842">
        <v>10001</v>
      </c>
      <c r="O842" s="10">
        <v>25000</v>
      </c>
      <c r="P842">
        <v>1000</v>
      </c>
      <c r="Q842" s="1" t="s">
        <v>209</v>
      </c>
      <c r="R842" s="4">
        <v>2.5499999999999998</v>
      </c>
      <c r="S842" s="3">
        <v>1</v>
      </c>
      <c r="U842" t="s">
        <v>204</v>
      </c>
    </row>
    <row r="843" spans="1:21" x14ac:dyDescent="0.3">
      <c r="A843" s="1" t="s">
        <v>32</v>
      </c>
      <c r="B843" s="1" t="s">
        <v>395</v>
      </c>
      <c r="C843" s="1" t="s">
        <v>395</v>
      </c>
      <c r="D843" s="1" t="s">
        <v>395</v>
      </c>
      <c r="E843">
        <v>2020</v>
      </c>
      <c r="F843" s="1" t="s">
        <v>213</v>
      </c>
      <c r="G843" s="1" t="s">
        <v>202</v>
      </c>
      <c r="H843" s="1" t="s">
        <v>219</v>
      </c>
      <c r="I843" s="3" t="s">
        <v>1</v>
      </c>
      <c r="J843" s="1" t="s">
        <v>1</v>
      </c>
      <c r="K843" s="1" t="s">
        <v>220</v>
      </c>
      <c r="L843" s="1" t="s">
        <v>221</v>
      </c>
      <c r="M843" s="1" t="s">
        <v>208</v>
      </c>
      <c r="N843">
        <v>25001</v>
      </c>
      <c r="O843" s="10">
        <v>1000000000</v>
      </c>
      <c r="P843">
        <v>1000</v>
      </c>
      <c r="Q843" s="1" t="s">
        <v>209</v>
      </c>
      <c r="R843" s="4">
        <v>2.75</v>
      </c>
      <c r="S843" s="3">
        <v>1</v>
      </c>
      <c r="U843" t="s">
        <v>204</v>
      </c>
    </row>
    <row r="844" spans="1:21" x14ac:dyDescent="0.3">
      <c r="A844" s="1" t="s">
        <v>32</v>
      </c>
      <c r="B844" s="1" t="s">
        <v>395</v>
      </c>
      <c r="C844" s="1" t="s">
        <v>395</v>
      </c>
      <c r="D844" s="1" t="s">
        <v>395</v>
      </c>
      <c r="E844">
        <v>2020</v>
      </c>
      <c r="F844" s="1" t="s">
        <v>213</v>
      </c>
      <c r="G844" s="1" t="s">
        <v>202</v>
      </c>
      <c r="H844" s="1" t="s">
        <v>206</v>
      </c>
      <c r="I844" s="3">
        <v>0.75</v>
      </c>
      <c r="J844" s="1" t="s">
        <v>203</v>
      </c>
      <c r="K844" s="1" t="s">
        <v>220</v>
      </c>
      <c r="L844" s="1" t="s">
        <v>225</v>
      </c>
      <c r="M844" s="1" t="s">
        <v>204</v>
      </c>
      <c r="N844" s="1" t="s">
        <v>1</v>
      </c>
      <c r="O844" s="1" t="s">
        <v>1</v>
      </c>
      <c r="P844" s="1" t="s">
        <v>1</v>
      </c>
      <c r="Q844" s="1" t="s">
        <v>1</v>
      </c>
      <c r="R844" s="4">
        <f>1.5*22.68</f>
        <v>34.019999999999996</v>
      </c>
      <c r="S844" s="3">
        <v>1</v>
      </c>
      <c r="U844" t="s">
        <v>204</v>
      </c>
    </row>
    <row r="845" spans="1:21" x14ac:dyDescent="0.3">
      <c r="A845" s="1" t="s">
        <v>32</v>
      </c>
      <c r="B845" s="1" t="s">
        <v>395</v>
      </c>
      <c r="C845" s="1" t="s">
        <v>395</v>
      </c>
      <c r="D845" s="1" t="s">
        <v>395</v>
      </c>
      <c r="E845">
        <v>2020</v>
      </c>
      <c r="F845" s="1" t="s">
        <v>213</v>
      </c>
      <c r="G845" s="1" t="s">
        <v>202</v>
      </c>
      <c r="H845" s="1" t="s">
        <v>219</v>
      </c>
      <c r="I845" s="3" t="s">
        <v>1</v>
      </c>
      <c r="J845" s="1" t="s">
        <v>1</v>
      </c>
      <c r="K845" s="1" t="s">
        <v>220</v>
      </c>
      <c r="L845" s="1" t="s">
        <v>225</v>
      </c>
      <c r="M845" s="1" t="s">
        <v>208</v>
      </c>
      <c r="N845">
        <v>0</v>
      </c>
      <c r="O845" s="10">
        <v>2000</v>
      </c>
      <c r="P845">
        <v>1000</v>
      </c>
      <c r="Q845" s="1" t="s">
        <v>209</v>
      </c>
      <c r="R845" s="4">
        <v>0</v>
      </c>
      <c r="S845" s="3">
        <v>1</v>
      </c>
      <c r="U845" t="s">
        <v>204</v>
      </c>
    </row>
    <row r="846" spans="1:21" x14ac:dyDescent="0.3">
      <c r="A846" s="1" t="s">
        <v>32</v>
      </c>
      <c r="B846" s="1" t="s">
        <v>395</v>
      </c>
      <c r="C846" s="1" t="s">
        <v>395</v>
      </c>
      <c r="D846" s="1" t="s">
        <v>395</v>
      </c>
      <c r="E846">
        <v>2020</v>
      </c>
      <c r="F846" s="1" t="s">
        <v>213</v>
      </c>
      <c r="G846" s="1" t="s">
        <v>202</v>
      </c>
      <c r="H846" s="1" t="s">
        <v>219</v>
      </c>
      <c r="I846" s="3" t="s">
        <v>1</v>
      </c>
      <c r="J846" s="1" t="s">
        <v>1</v>
      </c>
      <c r="K846" s="1" t="s">
        <v>220</v>
      </c>
      <c r="L846" s="1" t="s">
        <v>225</v>
      </c>
      <c r="M846" s="1" t="s">
        <v>208</v>
      </c>
      <c r="N846">
        <v>2001</v>
      </c>
      <c r="O846" s="10">
        <v>10000</v>
      </c>
      <c r="P846">
        <v>1000</v>
      </c>
      <c r="Q846" s="1" t="s">
        <v>209</v>
      </c>
      <c r="R846" s="4">
        <f>1.5*2.5</f>
        <v>3.75</v>
      </c>
      <c r="S846" s="3">
        <v>1</v>
      </c>
      <c r="U846" t="s">
        <v>204</v>
      </c>
    </row>
    <row r="847" spans="1:21" x14ac:dyDescent="0.3">
      <c r="A847" s="1" t="s">
        <v>32</v>
      </c>
      <c r="B847" s="1" t="s">
        <v>395</v>
      </c>
      <c r="C847" s="1" t="s">
        <v>395</v>
      </c>
      <c r="D847" s="1" t="s">
        <v>395</v>
      </c>
      <c r="E847">
        <v>2020</v>
      </c>
      <c r="F847" s="1" t="s">
        <v>213</v>
      </c>
      <c r="G847" s="1" t="s">
        <v>202</v>
      </c>
      <c r="H847" s="1" t="s">
        <v>219</v>
      </c>
      <c r="I847" s="3" t="s">
        <v>1</v>
      </c>
      <c r="J847" s="1" t="s">
        <v>1</v>
      </c>
      <c r="K847" s="1" t="s">
        <v>220</v>
      </c>
      <c r="L847" s="1" t="s">
        <v>225</v>
      </c>
      <c r="M847" s="1" t="s">
        <v>208</v>
      </c>
      <c r="N847">
        <v>10001</v>
      </c>
      <c r="O847" s="10">
        <v>25000</v>
      </c>
      <c r="P847">
        <v>1000</v>
      </c>
      <c r="Q847" s="1" t="s">
        <v>209</v>
      </c>
      <c r="R847" s="4">
        <f>1.5*2.55</f>
        <v>3.8249999999999997</v>
      </c>
      <c r="S847" s="3">
        <v>1</v>
      </c>
      <c r="U847" t="s">
        <v>204</v>
      </c>
    </row>
    <row r="848" spans="1:21" x14ac:dyDescent="0.3">
      <c r="A848" s="1" t="s">
        <v>32</v>
      </c>
      <c r="B848" s="1" t="s">
        <v>395</v>
      </c>
      <c r="C848" s="1" t="s">
        <v>395</v>
      </c>
      <c r="D848" s="1" t="s">
        <v>395</v>
      </c>
      <c r="E848">
        <v>2020</v>
      </c>
      <c r="F848" s="1" t="s">
        <v>213</v>
      </c>
      <c r="G848" s="1" t="s">
        <v>202</v>
      </c>
      <c r="H848" s="1" t="s">
        <v>219</v>
      </c>
      <c r="I848" s="3" t="s">
        <v>1</v>
      </c>
      <c r="J848" s="1" t="s">
        <v>1</v>
      </c>
      <c r="K848" s="1" t="s">
        <v>220</v>
      </c>
      <c r="L848" s="1" t="s">
        <v>225</v>
      </c>
      <c r="M848" s="1" t="s">
        <v>208</v>
      </c>
      <c r="N848">
        <v>25001</v>
      </c>
      <c r="O848" s="10">
        <v>1000000000</v>
      </c>
      <c r="P848">
        <v>1000</v>
      </c>
      <c r="Q848" s="1" t="s">
        <v>209</v>
      </c>
      <c r="R848" s="4">
        <f>1.5*2.75</f>
        <v>4.125</v>
      </c>
      <c r="S848" s="3">
        <v>1</v>
      </c>
      <c r="U848" t="s">
        <v>204</v>
      </c>
    </row>
    <row r="849" spans="1:21" x14ac:dyDescent="0.3">
      <c r="A849" s="1" t="s">
        <v>27</v>
      </c>
      <c r="B849" s="1" t="s">
        <v>398</v>
      </c>
      <c r="C849" s="1" t="s">
        <v>398</v>
      </c>
      <c r="D849" s="1" t="s">
        <v>398</v>
      </c>
      <c r="E849">
        <v>2020</v>
      </c>
      <c r="F849" s="1" t="s">
        <v>212</v>
      </c>
      <c r="G849" s="1" t="s">
        <v>202</v>
      </c>
      <c r="H849" s="1" t="s">
        <v>206</v>
      </c>
      <c r="I849" s="3">
        <v>0.625</v>
      </c>
      <c r="J849" s="1" t="s">
        <v>203</v>
      </c>
      <c r="K849" s="1" t="s">
        <v>1</v>
      </c>
      <c r="L849" s="1" t="s">
        <v>1</v>
      </c>
      <c r="M849" s="1" t="s">
        <v>204</v>
      </c>
      <c r="N849" s="1" t="s">
        <v>1</v>
      </c>
      <c r="O849" s="1" t="s">
        <v>1</v>
      </c>
      <c r="P849" s="1" t="s">
        <v>1</v>
      </c>
      <c r="Q849" s="1" t="s">
        <v>1</v>
      </c>
      <c r="R849" s="4">
        <v>25.15</v>
      </c>
      <c r="S849" s="3">
        <v>1</v>
      </c>
      <c r="U849" t="s">
        <v>204</v>
      </c>
    </row>
    <row r="850" spans="1:21" x14ac:dyDescent="0.3">
      <c r="A850" s="1" t="s">
        <v>27</v>
      </c>
      <c r="B850" s="1" t="s">
        <v>398</v>
      </c>
      <c r="C850" s="1" t="s">
        <v>398</v>
      </c>
      <c r="D850" s="1" t="s">
        <v>398</v>
      </c>
      <c r="E850">
        <v>2020</v>
      </c>
      <c r="F850" s="1" t="s">
        <v>212</v>
      </c>
      <c r="G850" s="1" t="s">
        <v>202</v>
      </c>
      <c r="H850" s="1" t="s">
        <v>219</v>
      </c>
      <c r="I850" s="3" t="s">
        <v>1</v>
      </c>
      <c r="J850" s="1" t="s">
        <v>1</v>
      </c>
      <c r="K850" s="1" t="s">
        <v>1</v>
      </c>
      <c r="L850" s="1" t="s">
        <v>1</v>
      </c>
      <c r="M850" s="1" t="s">
        <v>208</v>
      </c>
      <c r="N850">
        <v>0</v>
      </c>
      <c r="O850" s="10">
        <v>10000</v>
      </c>
      <c r="P850">
        <v>1000</v>
      </c>
      <c r="Q850" s="1" t="s">
        <v>209</v>
      </c>
      <c r="R850" s="4">
        <v>3.75</v>
      </c>
      <c r="S850" s="3">
        <v>1</v>
      </c>
      <c r="U850" t="s">
        <v>204</v>
      </c>
    </row>
    <row r="851" spans="1:21" x14ac:dyDescent="0.3">
      <c r="A851" s="1" t="s">
        <v>27</v>
      </c>
      <c r="B851" s="1" t="s">
        <v>398</v>
      </c>
      <c r="C851" s="1" t="s">
        <v>398</v>
      </c>
      <c r="D851" s="1" t="s">
        <v>398</v>
      </c>
      <c r="E851">
        <v>2020</v>
      </c>
      <c r="F851" s="1" t="s">
        <v>212</v>
      </c>
      <c r="G851" s="1" t="s">
        <v>202</v>
      </c>
      <c r="H851" s="1" t="s">
        <v>219</v>
      </c>
      <c r="I851" s="3" t="s">
        <v>1</v>
      </c>
      <c r="J851" s="1" t="s">
        <v>1</v>
      </c>
      <c r="K851" s="1" t="s">
        <v>1</v>
      </c>
      <c r="L851" s="1" t="s">
        <v>1</v>
      </c>
      <c r="M851" s="1" t="s">
        <v>208</v>
      </c>
      <c r="N851">
        <v>10001</v>
      </c>
      <c r="O851" s="10">
        <v>20000</v>
      </c>
      <c r="P851">
        <v>1000</v>
      </c>
      <c r="Q851" s="1" t="s">
        <v>209</v>
      </c>
      <c r="R851" s="4">
        <v>5.75</v>
      </c>
      <c r="S851" s="3">
        <v>1</v>
      </c>
      <c r="U851" t="s">
        <v>204</v>
      </c>
    </row>
    <row r="852" spans="1:21" x14ac:dyDescent="0.3">
      <c r="A852" s="1" t="s">
        <v>27</v>
      </c>
      <c r="B852" s="1" t="s">
        <v>398</v>
      </c>
      <c r="C852" s="1" t="s">
        <v>398</v>
      </c>
      <c r="D852" s="1" t="s">
        <v>398</v>
      </c>
      <c r="E852">
        <v>2020</v>
      </c>
      <c r="F852" s="1" t="s">
        <v>212</v>
      </c>
      <c r="G852" s="1" t="s">
        <v>202</v>
      </c>
      <c r="H852" s="1" t="s">
        <v>219</v>
      </c>
      <c r="I852" s="3" t="s">
        <v>1</v>
      </c>
      <c r="J852" s="1" t="s">
        <v>1</v>
      </c>
      <c r="K852" s="1" t="s">
        <v>1</v>
      </c>
      <c r="L852" s="1" t="s">
        <v>1</v>
      </c>
      <c r="M852" s="1" t="s">
        <v>208</v>
      </c>
      <c r="N852">
        <v>20001</v>
      </c>
      <c r="O852" s="10">
        <v>1000000000</v>
      </c>
      <c r="P852">
        <v>1000</v>
      </c>
      <c r="Q852" s="1" t="s">
        <v>209</v>
      </c>
      <c r="R852" s="4">
        <v>7</v>
      </c>
      <c r="S852" s="3">
        <v>1</v>
      </c>
      <c r="U852" t="s">
        <v>204</v>
      </c>
    </row>
    <row r="853" spans="1:21" x14ac:dyDescent="0.3">
      <c r="A853" s="1" t="s">
        <v>27</v>
      </c>
      <c r="B853" s="1" t="s">
        <v>398</v>
      </c>
      <c r="C853" s="1" t="s">
        <v>557</v>
      </c>
      <c r="D853" s="1" t="s">
        <v>556</v>
      </c>
      <c r="E853">
        <v>2019</v>
      </c>
      <c r="F853" s="1" t="s">
        <v>213</v>
      </c>
      <c r="G853" s="1" t="s">
        <v>202</v>
      </c>
      <c r="H853" s="1" t="s">
        <v>206</v>
      </c>
      <c r="I853" s="3" t="s">
        <v>1</v>
      </c>
      <c r="J853" s="1" t="s">
        <v>1</v>
      </c>
      <c r="K853" s="1" t="s">
        <v>183</v>
      </c>
      <c r="L853" s="1" t="s">
        <v>555</v>
      </c>
      <c r="M853" s="1" t="s">
        <v>204</v>
      </c>
      <c r="N853" s="1" t="s">
        <v>1</v>
      </c>
      <c r="O853" s="1" t="s">
        <v>1</v>
      </c>
      <c r="P853" s="1" t="s">
        <v>1</v>
      </c>
      <c r="Q853" s="1" t="s">
        <v>1</v>
      </c>
      <c r="R853" s="4">
        <v>40</v>
      </c>
      <c r="S853" s="3">
        <v>1</v>
      </c>
      <c r="U853" t="s">
        <v>204</v>
      </c>
    </row>
    <row r="854" spans="1:21" x14ac:dyDescent="0.3">
      <c r="A854" s="1" t="s">
        <v>27</v>
      </c>
      <c r="B854" s="1" t="s">
        <v>398</v>
      </c>
      <c r="C854" s="1" t="s">
        <v>557</v>
      </c>
      <c r="D854" s="1" t="s">
        <v>556</v>
      </c>
      <c r="E854">
        <v>2019</v>
      </c>
      <c r="F854" s="1" t="s">
        <v>213</v>
      </c>
      <c r="G854" s="1" t="s">
        <v>202</v>
      </c>
      <c r="H854" s="1" t="s">
        <v>231</v>
      </c>
      <c r="I854" s="3" t="s">
        <v>1</v>
      </c>
      <c r="J854" s="1" t="s">
        <v>1</v>
      </c>
      <c r="K854" s="1" t="s">
        <v>183</v>
      </c>
      <c r="L854" s="1" t="s">
        <v>555</v>
      </c>
      <c r="M854" s="1" t="s">
        <v>208</v>
      </c>
      <c r="N854">
        <v>0</v>
      </c>
      <c r="O854" s="10">
        <v>1000000000</v>
      </c>
      <c r="P854">
        <v>1000</v>
      </c>
      <c r="Q854" s="1" t="s">
        <v>209</v>
      </c>
      <c r="R854" s="4">
        <v>6</v>
      </c>
      <c r="S854" s="3">
        <v>1</v>
      </c>
      <c r="U854" t="s">
        <v>204</v>
      </c>
    </row>
    <row r="855" spans="1:21" x14ac:dyDescent="0.3">
      <c r="A855" s="1" t="s">
        <v>27</v>
      </c>
      <c r="B855" s="1" t="s">
        <v>398</v>
      </c>
      <c r="C855" s="1" t="s">
        <v>557</v>
      </c>
      <c r="D855" s="1" t="s">
        <v>556</v>
      </c>
      <c r="E855">
        <v>2019</v>
      </c>
      <c r="F855" s="1" t="s">
        <v>213</v>
      </c>
      <c r="G855" s="1" t="s">
        <v>202</v>
      </c>
      <c r="H855" s="1" t="s">
        <v>206</v>
      </c>
      <c r="I855" s="3" t="s">
        <v>1</v>
      </c>
      <c r="J855" s="1" t="s">
        <v>1</v>
      </c>
      <c r="K855" s="1" t="s">
        <v>183</v>
      </c>
      <c r="L855" s="1" t="s">
        <v>558</v>
      </c>
      <c r="M855" s="1" t="s">
        <v>204</v>
      </c>
      <c r="N855" s="1" t="s">
        <v>1</v>
      </c>
      <c r="O855" s="1" t="s">
        <v>1</v>
      </c>
      <c r="P855" s="1" t="s">
        <v>1</v>
      </c>
      <c r="Q855" s="1" t="s">
        <v>1</v>
      </c>
      <c r="R855" s="4">
        <v>27</v>
      </c>
      <c r="S855" s="3">
        <v>1</v>
      </c>
      <c r="U855" t="s">
        <v>204</v>
      </c>
    </row>
    <row r="856" spans="1:21" x14ac:dyDescent="0.3">
      <c r="A856" s="1" t="s">
        <v>27</v>
      </c>
      <c r="B856" s="1" t="s">
        <v>398</v>
      </c>
      <c r="C856" s="1" t="s">
        <v>557</v>
      </c>
      <c r="D856" s="1" t="s">
        <v>556</v>
      </c>
      <c r="E856">
        <v>2019</v>
      </c>
      <c r="F856" s="1" t="s">
        <v>213</v>
      </c>
      <c r="G856" s="1" t="s">
        <v>202</v>
      </c>
      <c r="H856" s="1" t="s">
        <v>231</v>
      </c>
      <c r="I856" s="3" t="s">
        <v>1</v>
      </c>
      <c r="J856" s="1" t="s">
        <v>1</v>
      </c>
      <c r="K856" s="1" t="s">
        <v>183</v>
      </c>
      <c r="L856" s="1" t="s">
        <v>558</v>
      </c>
      <c r="M856" s="1" t="s">
        <v>208</v>
      </c>
      <c r="N856">
        <v>0</v>
      </c>
      <c r="O856" s="10">
        <v>1000000000</v>
      </c>
      <c r="P856">
        <v>1000</v>
      </c>
      <c r="Q856" s="1" t="s">
        <v>209</v>
      </c>
      <c r="R856" s="4">
        <v>5.5</v>
      </c>
      <c r="S856" s="3">
        <v>1</v>
      </c>
      <c r="U856" t="s">
        <v>204</v>
      </c>
    </row>
    <row r="857" spans="1:21" x14ac:dyDescent="0.3">
      <c r="A857" s="1" t="s">
        <v>144</v>
      </c>
      <c r="B857" s="1" t="s">
        <v>401</v>
      </c>
      <c r="C857" s="1" t="s">
        <v>401</v>
      </c>
      <c r="D857" s="1" t="s">
        <v>401</v>
      </c>
      <c r="E857">
        <v>2020</v>
      </c>
      <c r="F857" s="1" t="s">
        <v>212</v>
      </c>
      <c r="G857" s="1" t="s">
        <v>202</v>
      </c>
      <c r="H857" s="1" t="s">
        <v>206</v>
      </c>
      <c r="I857" s="3">
        <v>0.625</v>
      </c>
      <c r="J857" s="1" t="s">
        <v>203</v>
      </c>
      <c r="K857" s="1" t="s">
        <v>1</v>
      </c>
      <c r="L857" s="1" t="s">
        <v>1</v>
      </c>
      <c r="M857" s="1" t="s">
        <v>204</v>
      </c>
      <c r="N857" s="1" t="s">
        <v>1</v>
      </c>
      <c r="O857" s="1" t="s">
        <v>1</v>
      </c>
      <c r="P857" s="1" t="s">
        <v>1</v>
      </c>
      <c r="Q857" s="1" t="s">
        <v>1</v>
      </c>
      <c r="R857" s="4">
        <v>22</v>
      </c>
      <c r="S857" s="3">
        <v>1</v>
      </c>
      <c r="U857" t="s">
        <v>204</v>
      </c>
    </row>
    <row r="858" spans="1:21" x14ac:dyDescent="0.3">
      <c r="A858" s="1" t="s">
        <v>144</v>
      </c>
      <c r="B858" s="1" t="s">
        <v>401</v>
      </c>
      <c r="C858" s="1" t="s">
        <v>401</v>
      </c>
      <c r="D858" s="1" t="s">
        <v>401</v>
      </c>
      <c r="E858">
        <v>2020</v>
      </c>
      <c r="F858" s="1" t="s">
        <v>212</v>
      </c>
      <c r="G858" s="1" t="s">
        <v>202</v>
      </c>
      <c r="H858" s="1" t="s">
        <v>219</v>
      </c>
      <c r="I858" s="3" t="s">
        <v>1</v>
      </c>
      <c r="J858" s="1" t="s">
        <v>1</v>
      </c>
      <c r="K858" s="1" t="s">
        <v>1</v>
      </c>
      <c r="L858" s="1" t="s">
        <v>1</v>
      </c>
      <c r="M858" s="1" t="s">
        <v>208</v>
      </c>
      <c r="N858">
        <v>0</v>
      </c>
      <c r="O858" s="10">
        <v>3000</v>
      </c>
      <c r="P858">
        <v>1000</v>
      </c>
      <c r="Q858" s="1" t="s">
        <v>209</v>
      </c>
      <c r="R858" s="4">
        <v>4.6100000000000003</v>
      </c>
      <c r="S858" s="3">
        <v>1</v>
      </c>
      <c r="U858" t="s">
        <v>204</v>
      </c>
    </row>
    <row r="859" spans="1:21" x14ac:dyDescent="0.3">
      <c r="A859" s="1" t="s">
        <v>144</v>
      </c>
      <c r="B859" s="1" t="s">
        <v>401</v>
      </c>
      <c r="C859" s="1" t="s">
        <v>401</v>
      </c>
      <c r="D859" s="1" t="s">
        <v>401</v>
      </c>
      <c r="E859">
        <v>2020</v>
      </c>
      <c r="F859" s="1" t="s">
        <v>212</v>
      </c>
      <c r="G859" s="1" t="s">
        <v>202</v>
      </c>
      <c r="H859" s="1" t="s">
        <v>219</v>
      </c>
      <c r="I859" s="3" t="s">
        <v>1</v>
      </c>
      <c r="J859" s="1" t="s">
        <v>1</v>
      </c>
      <c r="K859" s="1" t="s">
        <v>1</v>
      </c>
      <c r="L859" s="1" t="s">
        <v>1</v>
      </c>
      <c r="M859" s="1" t="s">
        <v>208</v>
      </c>
      <c r="N859">
        <v>3001</v>
      </c>
      <c r="O859" s="10">
        <v>15000</v>
      </c>
      <c r="P859">
        <v>1000</v>
      </c>
      <c r="Q859" s="1" t="s">
        <v>209</v>
      </c>
      <c r="R859" s="4">
        <v>5.76</v>
      </c>
      <c r="S859" s="3">
        <v>1</v>
      </c>
      <c r="U859" t="s">
        <v>204</v>
      </c>
    </row>
    <row r="860" spans="1:21" x14ac:dyDescent="0.3">
      <c r="A860" s="1" t="s">
        <v>144</v>
      </c>
      <c r="B860" s="1" t="s">
        <v>401</v>
      </c>
      <c r="C860" s="1" t="s">
        <v>401</v>
      </c>
      <c r="D860" s="1" t="s">
        <v>401</v>
      </c>
      <c r="E860">
        <v>2020</v>
      </c>
      <c r="F860" s="1" t="s">
        <v>212</v>
      </c>
      <c r="G860" s="1" t="s">
        <v>202</v>
      </c>
      <c r="H860" s="1" t="s">
        <v>219</v>
      </c>
      <c r="I860" s="3" t="s">
        <v>1</v>
      </c>
      <c r="J860" s="1" t="s">
        <v>1</v>
      </c>
      <c r="K860" s="1" t="s">
        <v>1</v>
      </c>
      <c r="L860" s="1" t="s">
        <v>1</v>
      </c>
      <c r="M860" s="1" t="s">
        <v>208</v>
      </c>
      <c r="N860">
        <v>15001</v>
      </c>
      <c r="O860" s="10">
        <v>1000000000</v>
      </c>
      <c r="P860">
        <v>1000</v>
      </c>
      <c r="Q860" s="1" t="s">
        <v>209</v>
      </c>
      <c r="R860" s="4">
        <v>7.2</v>
      </c>
      <c r="S860" s="3">
        <v>1</v>
      </c>
      <c r="U860" t="s">
        <v>204</v>
      </c>
    </row>
    <row r="861" spans="1:21" x14ac:dyDescent="0.3">
      <c r="A861" s="1" t="s">
        <v>144</v>
      </c>
      <c r="B861" s="1" t="s">
        <v>401</v>
      </c>
      <c r="C861" s="1" t="s">
        <v>401</v>
      </c>
      <c r="D861" s="1" t="s">
        <v>401</v>
      </c>
      <c r="E861">
        <v>2020</v>
      </c>
      <c r="F861" s="1" t="s">
        <v>213</v>
      </c>
      <c r="G861" s="1" t="s">
        <v>202</v>
      </c>
      <c r="H861" s="1" t="s">
        <v>206</v>
      </c>
      <c r="I861" s="3" t="s">
        <v>1</v>
      </c>
      <c r="J861" s="1" t="s">
        <v>1</v>
      </c>
      <c r="K861" s="1" t="s">
        <v>1</v>
      </c>
      <c r="L861" s="1" t="s">
        <v>1</v>
      </c>
      <c r="M861" s="1" t="s">
        <v>204</v>
      </c>
      <c r="N861" s="1" t="s">
        <v>1</v>
      </c>
      <c r="O861" s="1" t="s">
        <v>1</v>
      </c>
      <c r="P861" s="1" t="s">
        <v>1</v>
      </c>
      <c r="Q861" s="1" t="s">
        <v>1</v>
      </c>
      <c r="R861" s="4">
        <v>22.81</v>
      </c>
      <c r="S861" s="3">
        <v>1</v>
      </c>
      <c r="U861" t="s">
        <v>204</v>
      </c>
    </row>
    <row r="862" spans="1:21" x14ac:dyDescent="0.3">
      <c r="A862" s="1" t="s">
        <v>144</v>
      </c>
      <c r="B862" s="1" t="s">
        <v>401</v>
      </c>
      <c r="C862" s="1" t="s">
        <v>401</v>
      </c>
      <c r="D862" s="1" t="s">
        <v>401</v>
      </c>
      <c r="E862">
        <v>2020</v>
      </c>
      <c r="F862" s="1" t="s">
        <v>213</v>
      </c>
      <c r="G862" s="1" t="s">
        <v>202</v>
      </c>
      <c r="H862" s="1" t="s">
        <v>231</v>
      </c>
      <c r="I862" s="3" t="s">
        <v>1</v>
      </c>
      <c r="J862" s="1" t="s">
        <v>1</v>
      </c>
      <c r="K862" s="1" t="s">
        <v>1</v>
      </c>
      <c r="L862" s="1" t="s">
        <v>1</v>
      </c>
      <c r="M862" s="1" t="s">
        <v>208</v>
      </c>
      <c r="N862">
        <v>0</v>
      </c>
      <c r="O862" s="10">
        <v>10000</v>
      </c>
      <c r="P862">
        <v>1000</v>
      </c>
      <c r="Q862" s="1" t="s">
        <v>209</v>
      </c>
      <c r="R862" s="4">
        <v>5.61</v>
      </c>
      <c r="S862" s="3">
        <v>1</v>
      </c>
      <c r="U862" t="s">
        <v>204</v>
      </c>
    </row>
    <row r="863" spans="1:21" x14ac:dyDescent="0.3">
      <c r="A863" s="1" t="s">
        <v>144</v>
      </c>
      <c r="B863" s="1" t="s">
        <v>401</v>
      </c>
      <c r="C863" s="1" t="s">
        <v>401</v>
      </c>
      <c r="D863" s="1" t="s">
        <v>401</v>
      </c>
      <c r="E863">
        <v>2020</v>
      </c>
      <c r="F863" s="1" t="s">
        <v>213</v>
      </c>
      <c r="G863" s="1" t="s">
        <v>202</v>
      </c>
      <c r="H863" s="1" t="s">
        <v>231</v>
      </c>
      <c r="I863" s="3" t="s">
        <v>1</v>
      </c>
      <c r="J863" s="1" t="s">
        <v>1</v>
      </c>
      <c r="K863" s="1" t="s">
        <v>1</v>
      </c>
      <c r="L863" s="1" t="s">
        <v>1</v>
      </c>
      <c r="M863" s="1" t="s">
        <v>208</v>
      </c>
      <c r="N863">
        <v>10001</v>
      </c>
      <c r="O863" s="10">
        <v>1000000000</v>
      </c>
      <c r="P863">
        <v>1000</v>
      </c>
      <c r="Q863" s="1" t="s">
        <v>209</v>
      </c>
      <c r="R863" s="4">
        <v>0</v>
      </c>
      <c r="S863" s="3">
        <v>1</v>
      </c>
      <c r="U863" t="s">
        <v>204</v>
      </c>
    </row>
    <row r="864" spans="1:21" x14ac:dyDescent="0.3">
      <c r="A864" s="1" t="s">
        <v>144</v>
      </c>
      <c r="B864" s="1" t="s">
        <v>401</v>
      </c>
      <c r="C864" s="1" t="s">
        <v>401</v>
      </c>
      <c r="D864" s="1" t="s">
        <v>401</v>
      </c>
      <c r="E864">
        <v>2020</v>
      </c>
      <c r="F864" s="1" t="s">
        <v>217</v>
      </c>
      <c r="G864" s="1" t="s">
        <v>202</v>
      </c>
      <c r="H864" s="1" t="s">
        <v>206</v>
      </c>
      <c r="I864" s="3" t="s">
        <v>1</v>
      </c>
      <c r="J864" s="1" t="s">
        <v>1</v>
      </c>
      <c r="K864" s="1" t="s">
        <v>1</v>
      </c>
      <c r="L864" s="1" t="s">
        <v>1</v>
      </c>
      <c r="M864" s="1" t="s">
        <v>204</v>
      </c>
      <c r="N864" s="1" t="s">
        <v>1</v>
      </c>
      <c r="O864" s="1" t="s">
        <v>1</v>
      </c>
      <c r="P864" s="1" t="s">
        <v>1</v>
      </c>
      <c r="Q864" s="1" t="s">
        <v>1</v>
      </c>
      <c r="R864" s="4">
        <v>5.5</v>
      </c>
      <c r="S864" s="3">
        <v>1</v>
      </c>
      <c r="U864" t="s">
        <v>204</v>
      </c>
    </row>
    <row r="865" spans="1:21" x14ac:dyDescent="0.3">
      <c r="A865" s="1" t="s">
        <v>16</v>
      </c>
      <c r="B865" s="1" t="s">
        <v>407</v>
      </c>
      <c r="C865" s="1" t="s">
        <v>407</v>
      </c>
      <c r="D865" s="1" t="s">
        <v>407</v>
      </c>
      <c r="E865">
        <v>2020</v>
      </c>
      <c r="F865" s="1" t="s">
        <v>212</v>
      </c>
      <c r="G865" s="1" t="s">
        <v>202</v>
      </c>
      <c r="H865" s="1" t="s">
        <v>206</v>
      </c>
      <c r="I865" s="3">
        <v>0.625</v>
      </c>
      <c r="J865" s="1" t="s">
        <v>203</v>
      </c>
      <c r="K865" s="1" t="s">
        <v>1</v>
      </c>
      <c r="L865" s="1" t="s">
        <v>1</v>
      </c>
      <c r="M865" s="1" t="s">
        <v>204</v>
      </c>
      <c r="N865" s="1" t="s">
        <v>1</v>
      </c>
      <c r="O865" s="1" t="s">
        <v>1</v>
      </c>
      <c r="P865" s="1" t="s">
        <v>1</v>
      </c>
      <c r="Q865" s="1" t="s">
        <v>1</v>
      </c>
      <c r="R865" s="4">
        <v>15</v>
      </c>
      <c r="S865" s="3">
        <v>1</v>
      </c>
      <c r="U865" t="s">
        <v>204</v>
      </c>
    </row>
    <row r="866" spans="1:21" x14ac:dyDescent="0.3">
      <c r="A866" s="1" t="s">
        <v>16</v>
      </c>
      <c r="B866" s="1" t="s">
        <v>407</v>
      </c>
      <c r="C866" s="1" t="s">
        <v>407</v>
      </c>
      <c r="D866" s="1" t="s">
        <v>407</v>
      </c>
      <c r="E866">
        <v>2020</v>
      </c>
      <c r="F866" s="1" t="s">
        <v>212</v>
      </c>
      <c r="G866" s="1" t="s">
        <v>202</v>
      </c>
      <c r="H866" s="1" t="s">
        <v>219</v>
      </c>
      <c r="I866" s="3" t="s">
        <v>1</v>
      </c>
      <c r="J866" s="1" t="s">
        <v>1</v>
      </c>
      <c r="K866" s="1" t="s">
        <v>1</v>
      </c>
      <c r="L866" s="1" t="s">
        <v>1</v>
      </c>
      <c r="M866" s="1" t="s">
        <v>208</v>
      </c>
      <c r="N866">
        <v>0</v>
      </c>
      <c r="O866" s="10">
        <v>1000</v>
      </c>
      <c r="P866">
        <v>1000</v>
      </c>
      <c r="Q866" s="1" t="s">
        <v>209</v>
      </c>
      <c r="R866" s="4">
        <v>0</v>
      </c>
      <c r="S866" s="3">
        <v>1</v>
      </c>
      <c r="U866" t="s">
        <v>204</v>
      </c>
    </row>
    <row r="867" spans="1:21" x14ac:dyDescent="0.3">
      <c r="A867" s="1" t="s">
        <v>16</v>
      </c>
      <c r="B867" s="1" t="s">
        <v>407</v>
      </c>
      <c r="C867" s="1" t="s">
        <v>407</v>
      </c>
      <c r="D867" s="1" t="s">
        <v>407</v>
      </c>
      <c r="E867">
        <v>2020</v>
      </c>
      <c r="F867" s="1" t="s">
        <v>212</v>
      </c>
      <c r="G867" s="1" t="s">
        <v>202</v>
      </c>
      <c r="H867" s="1" t="s">
        <v>219</v>
      </c>
      <c r="I867" s="3" t="s">
        <v>1</v>
      </c>
      <c r="J867" s="1" t="s">
        <v>1</v>
      </c>
      <c r="K867" s="1" t="s">
        <v>1</v>
      </c>
      <c r="L867" s="1" t="s">
        <v>1</v>
      </c>
      <c r="M867" s="1" t="s">
        <v>208</v>
      </c>
      <c r="N867">
        <v>1001</v>
      </c>
      <c r="O867" s="10">
        <v>5000</v>
      </c>
      <c r="P867">
        <v>1000</v>
      </c>
      <c r="Q867" s="1" t="s">
        <v>209</v>
      </c>
      <c r="R867" s="4">
        <v>1.75</v>
      </c>
      <c r="S867" s="3">
        <v>1</v>
      </c>
      <c r="U867" t="s">
        <v>204</v>
      </c>
    </row>
    <row r="868" spans="1:21" x14ac:dyDescent="0.3">
      <c r="A868" s="1" t="s">
        <v>16</v>
      </c>
      <c r="B868" s="1" t="s">
        <v>407</v>
      </c>
      <c r="C868" s="1" t="s">
        <v>407</v>
      </c>
      <c r="D868" s="1" t="s">
        <v>407</v>
      </c>
      <c r="E868">
        <v>2020</v>
      </c>
      <c r="F868" s="1" t="s">
        <v>212</v>
      </c>
      <c r="G868" s="1" t="s">
        <v>202</v>
      </c>
      <c r="H868" s="1" t="s">
        <v>219</v>
      </c>
      <c r="I868" s="3" t="s">
        <v>1</v>
      </c>
      <c r="J868" s="1" t="s">
        <v>1</v>
      </c>
      <c r="K868" s="1" t="s">
        <v>1</v>
      </c>
      <c r="L868" s="1" t="s">
        <v>1</v>
      </c>
      <c r="M868" s="1" t="s">
        <v>208</v>
      </c>
      <c r="N868">
        <v>5001</v>
      </c>
      <c r="O868" s="10">
        <v>19000</v>
      </c>
      <c r="P868">
        <v>1000</v>
      </c>
      <c r="Q868" s="1" t="s">
        <v>209</v>
      </c>
      <c r="R868" s="4">
        <v>2</v>
      </c>
      <c r="S868" s="3">
        <v>1</v>
      </c>
      <c r="U868" t="s">
        <v>204</v>
      </c>
    </row>
    <row r="869" spans="1:21" x14ac:dyDescent="0.3">
      <c r="A869" s="1" t="s">
        <v>16</v>
      </c>
      <c r="B869" s="1" t="s">
        <v>407</v>
      </c>
      <c r="C869" s="1" t="s">
        <v>407</v>
      </c>
      <c r="D869" s="1" t="s">
        <v>407</v>
      </c>
      <c r="E869">
        <v>2020</v>
      </c>
      <c r="F869" s="1" t="s">
        <v>212</v>
      </c>
      <c r="G869" s="1" t="s">
        <v>202</v>
      </c>
      <c r="H869" s="1" t="s">
        <v>219</v>
      </c>
      <c r="I869" s="3" t="s">
        <v>1</v>
      </c>
      <c r="J869" s="1" t="s">
        <v>1</v>
      </c>
      <c r="K869" s="1" t="s">
        <v>1</v>
      </c>
      <c r="L869" s="1" t="s">
        <v>1</v>
      </c>
      <c r="M869" s="1" t="s">
        <v>208</v>
      </c>
      <c r="N869">
        <v>19001</v>
      </c>
      <c r="O869" s="10">
        <v>49000</v>
      </c>
      <c r="P869">
        <v>1000</v>
      </c>
      <c r="Q869" s="1" t="s">
        <v>209</v>
      </c>
      <c r="R869" s="4">
        <v>2.5</v>
      </c>
      <c r="S869" s="3">
        <v>1</v>
      </c>
      <c r="U869" t="s">
        <v>204</v>
      </c>
    </row>
    <row r="870" spans="1:21" x14ac:dyDescent="0.3">
      <c r="A870" s="1" t="s">
        <v>16</v>
      </c>
      <c r="B870" s="1" t="s">
        <v>407</v>
      </c>
      <c r="C870" s="1" t="s">
        <v>407</v>
      </c>
      <c r="D870" s="1" t="s">
        <v>407</v>
      </c>
      <c r="E870">
        <v>2020</v>
      </c>
      <c r="F870" s="1" t="s">
        <v>212</v>
      </c>
      <c r="G870" s="1" t="s">
        <v>202</v>
      </c>
      <c r="H870" s="1" t="s">
        <v>219</v>
      </c>
      <c r="I870" s="3" t="s">
        <v>1</v>
      </c>
      <c r="J870" s="1" t="s">
        <v>1</v>
      </c>
      <c r="K870" s="1" t="s">
        <v>1</v>
      </c>
      <c r="L870" s="1" t="s">
        <v>1</v>
      </c>
      <c r="M870" s="1" t="s">
        <v>208</v>
      </c>
      <c r="N870">
        <v>49001</v>
      </c>
      <c r="O870" s="10">
        <v>74000</v>
      </c>
      <c r="P870">
        <v>1000</v>
      </c>
      <c r="Q870" s="1" t="s">
        <v>209</v>
      </c>
      <c r="R870" s="4">
        <v>3</v>
      </c>
      <c r="S870" s="3">
        <v>1</v>
      </c>
      <c r="U870" t="s">
        <v>204</v>
      </c>
    </row>
    <row r="871" spans="1:21" x14ac:dyDescent="0.3">
      <c r="A871" s="1" t="s">
        <v>16</v>
      </c>
      <c r="B871" s="1" t="s">
        <v>407</v>
      </c>
      <c r="C871" s="1" t="s">
        <v>407</v>
      </c>
      <c r="D871" s="1" t="s">
        <v>407</v>
      </c>
      <c r="E871">
        <v>2020</v>
      </c>
      <c r="F871" s="1" t="s">
        <v>212</v>
      </c>
      <c r="G871" s="1" t="s">
        <v>202</v>
      </c>
      <c r="H871" s="1" t="s">
        <v>219</v>
      </c>
      <c r="I871" s="3" t="s">
        <v>1</v>
      </c>
      <c r="J871" s="1" t="s">
        <v>1</v>
      </c>
      <c r="K871" s="1" t="s">
        <v>1</v>
      </c>
      <c r="L871" s="1" t="s">
        <v>1</v>
      </c>
      <c r="M871" s="1" t="s">
        <v>208</v>
      </c>
      <c r="N871">
        <v>74001</v>
      </c>
      <c r="O871" s="10">
        <v>99000</v>
      </c>
      <c r="P871">
        <v>1000</v>
      </c>
      <c r="Q871" s="1" t="s">
        <v>209</v>
      </c>
      <c r="R871" s="4">
        <v>3.5</v>
      </c>
      <c r="S871" s="3">
        <v>1</v>
      </c>
      <c r="U871" t="s">
        <v>204</v>
      </c>
    </row>
    <row r="872" spans="1:21" x14ac:dyDescent="0.3">
      <c r="A872" s="1" t="s">
        <v>16</v>
      </c>
      <c r="B872" s="1" t="s">
        <v>407</v>
      </c>
      <c r="C872" s="1" t="s">
        <v>407</v>
      </c>
      <c r="D872" s="1" t="s">
        <v>407</v>
      </c>
      <c r="E872">
        <v>2020</v>
      </c>
      <c r="F872" s="1" t="s">
        <v>212</v>
      </c>
      <c r="G872" s="1" t="s">
        <v>202</v>
      </c>
      <c r="H872" s="1" t="s">
        <v>219</v>
      </c>
      <c r="I872" s="3" t="s">
        <v>1</v>
      </c>
      <c r="J872" s="1" t="s">
        <v>1</v>
      </c>
      <c r="K872" s="1" t="s">
        <v>1</v>
      </c>
      <c r="L872" s="1" t="s">
        <v>1</v>
      </c>
      <c r="M872" s="1" t="s">
        <v>208</v>
      </c>
      <c r="N872">
        <v>99001</v>
      </c>
      <c r="O872" s="10">
        <v>1000000000</v>
      </c>
      <c r="P872">
        <v>1000</v>
      </c>
      <c r="Q872" s="1" t="s">
        <v>209</v>
      </c>
      <c r="R872" s="4">
        <v>4</v>
      </c>
      <c r="S872" s="3">
        <v>1</v>
      </c>
      <c r="U872" t="s">
        <v>204</v>
      </c>
    </row>
    <row r="873" spans="1:21" x14ac:dyDescent="0.3">
      <c r="A873" s="1" t="s">
        <v>16</v>
      </c>
      <c r="B873" s="1" t="s">
        <v>407</v>
      </c>
      <c r="C873" s="1" t="s">
        <v>407</v>
      </c>
      <c r="D873" s="1" t="s">
        <v>898</v>
      </c>
      <c r="E873">
        <v>2020</v>
      </c>
      <c r="F873" s="1" t="s">
        <v>561</v>
      </c>
      <c r="G873" s="1" t="s">
        <v>202</v>
      </c>
      <c r="H873" s="1" t="s">
        <v>206</v>
      </c>
      <c r="I873" s="3" t="s">
        <v>1</v>
      </c>
      <c r="J873" s="1" t="s">
        <v>1</v>
      </c>
      <c r="K873" s="1" t="s">
        <v>1</v>
      </c>
      <c r="L873" s="1" t="s">
        <v>1</v>
      </c>
      <c r="M873" s="1" t="s">
        <v>204</v>
      </c>
      <c r="N873" s="1" t="s">
        <v>1</v>
      </c>
      <c r="O873" s="1" t="s">
        <v>1</v>
      </c>
      <c r="P873" s="1" t="s">
        <v>1</v>
      </c>
      <c r="Q873" s="1" t="s">
        <v>1</v>
      </c>
      <c r="R873" s="4">
        <v>32.89</v>
      </c>
      <c r="S873" s="3">
        <v>1</v>
      </c>
      <c r="T873" s="1" t="s">
        <v>562</v>
      </c>
      <c r="U873" t="s">
        <v>204</v>
      </c>
    </row>
    <row r="874" spans="1:21" x14ac:dyDescent="0.3">
      <c r="A874" s="1" t="s">
        <v>174</v>
      </c>
      <c r="B874" s="1" t="s">
        <v>409</v>
      </c>
      <c r="C874" s="1" t="s">
        <v>409</v>
      </c>
      <c r="D874" s="1" t="s">
        <v>409</v>
      </c>
      <c r="E874">
        <v>2020</v>
      </c>
      <c r="F874" s="1" t="s">
        <v>212</v>
      </c>
      <c r="G874" s="1" t="s">
        <v>202</v>
      </c>
      <c r="H874" s="1" t="s">
        <v>206</v>
      </c>
      <c r="I874" s="3">
        <v>0.625</v>
      </c>
      <c r="J874" s="1" t="s">
        <v>203</v>
      </c>
      <c r="K874" s="1" t="s">
        <v>220</v>
      </c>
      <c r="L874" s="1" t="s">
        <v>221</v>
      </c>
      <c r="M874" s="1" t="s">
        <v>204</v>
      </c>
      <c r="N874" s="1" t="s">
        <v>1</v>
      </c>
      <c r="O874" s="1" t="s">
        <v>1</v>
      </c>
      <c r="P874" s="1" t="s">
        <v>1</v>
      </c>
      <c r="Q874" s="1" t="s">
        <v>1</v>
      </c>
      <c r="R874" s="4">
        <v>12.75</v>
      </c>
      <c r="S874" s="3">
        <v>1</v>
      </c>
      <c r="U874" t="s">
        <v>204</v>
      </c>
    </row>
    <row r="875" spans="1:21" x14ac:dyDescent="0.3">
      <c r="A875" s="1" t="s">
        <v>174</v>
      </c>
      <c r="B875" s="1" t="s">
        <v>409</v>
      </c>
      <c r="C875" s="1" t="s">
        <v>409</v>
      </c>
      <c r="D875" s="1" t="s">
        <v>409</v>
      </c>
      <c r="E875">
        <v>2020</v>
      </c>
      <c r="F875" s="1" t="s">
        <v>212</v>
      </c>
      <c r="G875" s="1" t="s">
        <v>202</v>
      </c>
      <c r="H875" s="1" t="s">
        <v>219</v>
      </c>
      <c r="I875" s="3" t="s">
        <v>1</v>
      </c>
      <c r="J875" s="1" t="s">
        <v>1</v>
      </c>
      <c r="K875" s="1" t="s">
        <v>220</v>
      </c>
      <c r="L875" s="1" t="s">
        <v>221</v>
      </c>
      <c r="M875" s="1" t="s">
        <v>208</v>
      </c>
      <c r="N875">
        <v>0</v>
      </c>
      <c r="O875" s="10">
        <v>2000</v>
      </c>
      <c r="P875">
        <v>1000</v>
      </c>
      <c r="Q875" s="1" t="s">
        <v>209</v>
      </c>
      <c r="R875" s="4">
        <v>4.07</v>
      </c>
      <c r="S875" s="3">
        <v>1</v>
      </c>
      <c r="U875" t="s">
        <v>204</v>
      </c>
    </row>
    <row r="876" spans="1:21" x14ac:dyDescent="0.3">
      <c r="A876" s="1" t="s">
        <v>174</v>
      </c>
      <c r="B876" s="1" t="s">
        <v>409</v>
      </c>
      <c r="C876" s="1" t="s">
        <v>409</v>
      </c>
      <c r="D876" s="1" t="s">
        <v>409</v>
      </c>
      <c r="E876">
        <v>2020</v>
      </c>
      <c r="F876" s="1" t="s">
        <v>212</v>
      </c>
      <c r="G876" s="1" t="s">
        <v>202</v>
      </c>
      <c r="H876" s="1" t="s">
        <v>219</v>
      </c>
      <c r="I876" s="3" t="s">
        <v>1</v>
      </c>
      <c r="J876" s="1" t="s">
        <v>1</v>
      </c>
      <c r="K876" s="1" t="s">
        <v>220</v>
      </c>
      <c r="L876" s="1" t="s">
        <v>221</v>
      </c>
      <c r="M876" s="1" t="s">
        <v>208</v>
      </c>
      <c r="N876">
        <v>2001</v>
      </c>
      <c r="O876" s="10">
        <v>8000</v>
      </c>
      <c r="P876">
        <v>1000</v>
      </c>
      <c r="Q876" s="1" t="s">
        <v>209</v>
      </c>
      <c r="R876" s="4">
        <v>5</v>
      </c>
      <c r="S876" s="3">
        <v>1</v>
      </c>
      <c r="U876" t="s">
        <v>204</v>
      </c>
    </row>
    <row r="877" spans="1:21" x14ac:dyDescent="0.3">
      <c r="A877" s="1" t="s">
        <v>174</v>
      </c>
      <c r="B877" s="1" t="s">
        <v>409</v>
      </c>
      <c r="C877" s="1" t="s">
        <v>409</v>
      </c>
      <c r="D877" s="1" t="s">
        <v>409</v>
      </c>
      <c r="E877">
        <v>2020</v>
      </c>
      <c r="F877" s="1" t="s">
        <v>212</v>
      </c>
      <c r="G877" s="1" t="s">
        <v>202</v>
      </c>
      <c r="H877" s="1" t="s">
        <v>219</v>
      </c>
      <c r="I877" s="3" t="s">
        <v>1</v>
      </c>
      <c r="J877" s="1" t="s">
        <v>1</v>
      </c>
      <c r="K877" s="1" t="s">
        <v>220</v>
      </c>
      <c r="L877" s="1" t="s">
        <v>221</v>
      </c>
      <c r="M877" s="1" t="s">
        <v>208</v>
      </c>
      <c r="N877">
        <v>8001</v>
      </c>
      <c r="O877" s="10">
        <v>15000</v>
      </c>
      <c r="P877">
        <v>1000</v>
      </c>
      <c r="Q877" s="1" t="s">
        <v>209</v>
      </c>
      <c r="R877" s="4">
        <v>5.57</v>
      </c>
      <c r="S877" s="3">
        <v>1</v>
      </c>
      <c r="U877" t="s">
        <v>204</v>
      </c>
    </row>
    <row r="878" spans="1:21" x14ac:dyDescent="0.3">
      <c r="A878" s="1" t="s">
        <v>174</v>
      </c>
      <c r="B878" s="1" t="s">
        <v>409</v>
      </c>
      <c r="C878" s="1" t="s">
        <v>409</v>
      </c>
      <c r="D878" s="1" t="s">
        <v>409</v>
      </c>
      <c r="E878">
        <v>2020</v>
      </c>
      <c r="F878" s="1" t="s">
        <v>212</v>
      </c>
      <c r="G878" s="1" t="s">
        <v>202</v>
      </c>
      <c r="H878" s="1" t="s">
        <v>219</v>
      </c>
      <c r="I878" s="3" t="s">
        <v>1</v>
      </c>
      <c r="J878" s="1" t="s">
        <v>1</v>
      </c>
      <c r="K878" s="1" t="s">
        <v>220</v>
      </c>
      <c r="L878" s="1" t="s">
        <v>221</v>
      </c>
      <c r="M878" s="1" t="s">
        <v>208</v>
      </c>
      <c r="N878">
        <v>15001</v>
      </c>
      <c r="O878" s="10">
        <v>35000</v>
      </c>
      <c r="P878">
        <v>1000</v>
      </c>
      <c r="Q878" s="1" t="s">
        <v>209</v>
      </c>
      <c r="R878" s="4">
        <v>6.1</v>
      </c>
      <c r="S878" s="3">
        <v>1</v>
      </c>
      <c r="U878" t="s">
        <v>204</v>
      </c>
    </row>
    <row r="879" spans="1:21" x14ac:dyDescent="0.3">
      <c r="A879" s="1" t="s">
        <v>174</v>
      </c>
      <c r="B879" s="1" t="s">
        <v>409</v>
      </c>
      <c r="C879" s="1" t="s">
        <v>409</v>
      </c>
      <c r="D879" s="1" t="s">
        <v>409</v>
      </c>
      <c r="E879">
        <v>2020</v>
      </c>
      <c r="F879" s="1" t="s">
        <v>212</v>
      </c>
      <c r="G879" s="1" t="s">
        <v>202</v>
      </c>
      <c r="H879" s="1" t="s">
        <v>219</v>
      </c>
      <c r="I879" s="3" t="s">
        <v>1</v>
      </c>
      <c r="J879" s="1" t="s">
        <v>1</v>
      </c>
      <c r="K879" s="1" t="s">
        <v>220</v>
      </c>
      <c r="L879" s="1" t="s">
        <v>221</v>
      </c>
      <c r="M879" s="1" t="s">
        <v>208</v>
      </c>
      <c r="N879">
        <v>35001</v>
      </c>
      <c r="O879" s="10">
        <v>1000000000</v>
      </c>
      <c r="P879">
        <v>1000</v>
      </c>
      <c r="Q879" s="1" t="s">
        <v>209</v>
      </c>
      <c r="R879" s="4">
        <v>6.7</v>
      </c>
      <c r="S879" s="3">
        <v>1</v>
      </c>
      <c r="U879" t="s">
        <v>204</v>
      </c>
    </row>
    <row r="880" spans="1:21" x14ac:dyDescent="0.3">
      <c r="A880" s="1" t="s">
        <v>174</v>
      </c>
      <c r="B880" s="1" t="s">
        <v>409</v>
      </c>
      <c r="C880" s="1" t="s">
        <v>409</v>
      </c>
      <c r="D880" s="1" t="s">
        <v>409</v>
      </c>
      <c r="E880">
        <v>2020</v>
      </c>
      <c r="F880" s="1" t="s">
        <v>212</v>
      </c>
      <c r="G880" s="1" t="s">
        <v>202</v>
      </c>
      <c r="H880" s="1" t="s">
        <v>206</v>
      </c>
      <c r="I880" s="3">
        <v>0.625</v>
      </c>
      <c r="J880" s="1" t="s">
        <v>203</v>
      </c>
      <c r="K880" s="1" t="s">
        <v>220</v>
      </c>
      <c r="L880" s="1" t="s">
        <v>225</v>
      </c>
      <c r="M880" s="1" t="s">
        <v>204</v>
      </c>
      <c r="N880" s="1" t="s">
        <v>1</v>
      </c>
      <c r="O880" s="1" t="s">
        <v>1</v>
      </c>
      <c r="P880" s="1" t="s">
        <v>1</v>
      </c>
      <c r="Q880" s="1" t="s">
        <v>1</v>
      </c>
      <c r="R880" s="4">
        <v>12.75</v>
      </c>
      <c r="S880" s="3">
        <v>1</v>
      </c>
      <c r="U880" t="s">
        <v>204</v>
      </c>
    </row>
    <row r="881" spans="1:21" x14ac:dyDescent="0.3">
      <c r="A881" s="1" t="s">
        <v>174</v>
      </c>
      <c r="B881" s="1" t="s">
        <v>409</v>
      </c>
      <c r="C881" s="1" t="s">
        <v>409</v>
      </c>
      <c r="D881" s="1" t="s">
        <v>409</v>
      </c>
      <c r="E881">
        <v>2020</v>
      </c>
      <c r="F881" s="1" t="s">
        <v>212</v>
      </c>
      <c r="G881" s="1" t="s">
        <v>202</v>
      </c>
      <c r="H881" s="1" t="s">
        <v>219</v>
      </c>
      <c r="I881" s="3" t="s">
        <v>1</v>
      </c>
      <c r="J881" s="1" t="s">
        <v>1</v>
      </c>
      <c r="K881" s="1" t="s">
        <v>220</v>
      </c>
      <c r="L881" s="1" t="s">
        <v>225</v>
      </c>
      <c r="M881" s="1" t="s">
        <v>208</v>
      </c>
      <c r="N881">
        <v>0</v>
      </c>
      <c r="O881" s="10">
        <v>2000</v>
      </c>
      <c r="P881">
        <v>1000</v>
      </c>
      <c r="Q881" s="1" t="s">
        <v>209</v>
      </c>
      <c r="R881" s="4">
        <v>4.07</v>
      </c>
      <c r="S881" s="3">
        <v>1</v>
      </c>
      <c r="U881" t="s">
        <v>204</v>
      </c>
    </row>
    <row r="882" spans="1:21" x14ac:dyDescent="0.3">
      <c r="A882" s="1" t="s">
        <v>174</v>
      </c>
      <c r="B882" s="1" t="s">
        <v>409</v>
      </c>
      <c r="C882" s="1" t="s">
        <v>409</v>
      </c>
      <c r="D882" s="1" t="s">
        <v>409</v>
      </c>
      <c r="E882">
        <v>2020</v>
      </c>
      <c r="F882" s="1" t="s">
        <v>212</v>
      </c>
      <c r="G882" s="1" t="s">
        <v>202</v>
      </c>
      <c r="H882" s="1" t="s">
        <v>219</v>
      </c>
      <c r="I882" s="3" t="s">
        <v>1</v>
      </c>
      <c r="J882" s="1" t="s">
        <v>1</v>
      </c>
      <c r="K882" s="1" t="s">
        <v>220</v>
      </c>
      <c r="L882" s="1" t="s">
        <v>225</v>
      </c>
      <c r="M882" s="1" t="s">
        <v>208</v>
      </c>
      <c r="N882">
        <v>2001</v>
      </c>
      <c r="O882" s="10">
        <v>8000</v>
      </c>
      <c r="P882">
        <v>1000</v>
      </c>
      <c r="Q882" s="1" t="s">
        <v>209</v>
      </c>
      <c r="R882" s="4">
        <v>5</v>
      </c>
      <c r="S882" s="3">
        <v>1</v>
      </c>
      <c r="U882" t="s">
        <v>204</v>
      </c>
    </row>
    <row r="883" spans="1:21" x14ac:dyDescent="0.3">
      <c r="A883" s="1" t="s">
        <v>174</v>
      </c>
      <c r="B883" s="1" t="s">
        <v>409</v>
      </c>
      <c r="C883" s="1" t="s">
        <v>409</v>
      </c>
      <c r="D883" s="1" t="s">
        <v>409</v>
      </c>
      <c r="E883">
        <v>2020</v>
      </c>
      <c r="F883" s="1" t="s">
        <v>212</v>
      </c>
      <c r="G883" s="1" t="s">
        <v>202</v>
      </c>
      <c r="H883" s="1" t="s">
        <v>219</v>
      </c>
      <c r="I883" s="3" t="s">
        <v>1</v>
      </c>
      <c r="J883" s="1" t="s">
        <v>1</v>
      </c>
      <c r="K883" s="1" t="s">
        <v>220</v>
      </c>
      <c r="L883" s="1" t="s">
        <v>225</v>
      </c>
      <c r="M883" s="1" t="s">
        <v>208</v>
      </c>
      <c r="N883">
        <v>8001</v>
      </c>
      <c r="O883" s="10">
        <v>15000</v>
      </c>
      <c r="P883">
        <v>1000</v>
      </c>
      <c r="Q883" s="1" t="s">
        <v>209</v>
      </c>
      <c r="R883" s="4">
        <v>5.57</v>
      </c>
      <c r="S883" s="3">
        <v>1</v>
      </c>
      <c r="U883" t="s">
        <v>204</v>
      </c>
    </row>
    <row r="884" spans="1:21" x14ac:dyDescent="0.3">
      <c r="A884" s="1" t="s">
        <v>174</v>
      </c>
      <c r="B884" s="1" t="s">
        <v>409</v>
      </c>
      <c r="C884" s="1" t="s">
        <v>409</v>
      </c>
      <c r="D884" s="1" t="s">
        <v>409</v>
      </c>
      <c r="E884">
        <v>2020</v>
      </c>
      <c r="F884" s="1" t="s">
        <v>212</v>
      </c>
      <c r="G884" s="1" t="s">
        <v>202</v>
      </c>
      <c r="H884" s="1" t="s">
        <v>219</v>
      </c>
      <c r="I884" s="3" t="s">
        <v>1</v>
      </c>
      <c r="J884" s="1" t="s">
        <v>1</v>
      </c>
      <c r="K884" s="1" t="s">
        <v>220</v>
      </c>
      <c r="L884" s="1" t="s">
        <v>225</v>
      </c>
      <c r="M884" s="1" t="s">
        <v>208</v>
      </c>
      <c r="N884">
        <v>15001</v>
      </c>
      <c r="O884" s="10">
        <v>35000</v>
      </c>
      <c r="P884">
        <v>1000</v>
      </c>
      <c r="Q884" s="1" t="s">
        <v>209</v>
      </c>
      <c r="R884" s="4">
        <v>6.1</v>
      </c>
      <c r="S884" s="3">
        <v>1</v>
      </c>
      <c r="U884" t="s">
        <v>204</v>
      </c>
    </row>
    <row r="885" spans="1:21" x14ac:dyDescent="0.3">
      <c r="A885" s="1" t="s">
        <v>174</v>
      </c>
      <c r="B885" s="1" t="s">
        <v>409</v>
      </c>
      <c r="C885" s="1" t="s">
        <v>409</v>
      </c>
      <c r="D885" s="1" t="s">
        <v>409</v>
      </c>
      <c r="E885">
        <v>2020</v>
      </c>
      <c r="F885" s="1" t="s">
        <v>212</v>
      </c>
      <c r="G885" s="1" t="s">
        <v>202</v>
      </c>
      <c r="H885" s="1" t="s">
        <v>219</v>
      </c>
      <c r="I885" s="3" t="s">
        <v>1</v>
      </c>
      <c r="J885" s="1" t="s">
        <v>1</v>
      </c>
      <c r="K885" s="1" t="s">
        <v>220</v>
      </c>
      <c r="L885" s="1" t="s">
        <v>225</v>
      </c>
      <c r="M885" s="1" t="s">
        <v>208</v>
      </c>
      <c r="N885">
        <v>35001</v>
      </c>
      <c r="O885" s="10">
        <v>1000000000</v>
      </c>
      <c r="P885">
        <v>1000</v>
      </c>
      <c r="Q885" s="1" t="s">
        <v>209</v>
      </c>
      <c r="R885" s="4">
        <v>6.7</v>
      </c>
      <c r="S885" s="3">
        <v>1</v>
      </c>
      <c r="U885" t="s">
        <v>204</v>
      </c>
    </row>
    <row r="886" spans="1:21" x14ac:dyDescent="0.3">
      <c r="A886" s="1" t="s">
        <v>174</v>
      </c>
      <c r="B886" s="1" t="s">
        <v>409</v>
      </c>
      <c r="C886" s="1" t="s">
        <v>409</v>
      </c>
      <c r="D886" s="1" t="s">
        <v>409</v>
      </c>
      <c r="E886">
        <v>2020</v>
      </c>
      <c r="F886" s="1" t="s">
        <v>213</v>
      </c>
      <c r="G886" s="1" t="s">
        <v>202</v>
      </c>
      <c r="H886" s="1" t="s">
        <v>206</v>
      </c>
      <c r="I886" s="3">
        <v>0.625</v>
      </c>
      <c r="J886" s="1" t="s">
        <v>203</v>
      </c>
      <c r="K886" s="1" t="s">
        <v>220</v>
      </c>
      <c r="L886" s="1" t="s">
        <v>221</v>
      </c>
      <c r="M886" s="1" t="s">
        <v>204</v>
      </c>
      <c r="N886" s="1" t="s">
        <v>1</v>
      </c>
      <c r="O886" s="1" t="s">
        <v>1</v>
      </c>
      <c r="P886" s="1" t="s">
        <v>1</v>
      </c>
      <c r="Q886" s="1" t="s">
        <v>1</v>
      </c>
      <c r="R886" s="4">
        <v>11</v>
      </c>
      <c r="S886" s="3">
        <v>1</v>
      </c>
      <c r="U886" t="s">
        <v>204</v>
      </c>
    </row>
    <row r="887" spans="1:21" x14ac:dyDescent="0.3">
      <c r="A887" s="1" t="s">
        <v>174</v>
      </c>
      <c r="B887" s="1" t="s">
        <v>409</v>
      </c>
      <c r="C887" s="1" t="s">
        <v>409</v>
      </c>
      <c r="D887" s="1" t="s">
        <v>409</v>
      </c>
      <c r="E887">
        <v>2020</v>
      </c>
      <c r="F887" s="1" t="s">
        <v>213</v>
      </c>
      <c r="G887" s="1" t="s">
        <v>202</v>
      </c>
      <c r="H887" s="1" t="s">
        <v>231</v>
      </c>
      <c r="I887" s="3" t="s">
        <v>1</v>
      </c>
      <c r="J887" s="1" t="s">
        <v>1</v>
      </c>
      <c r="K887" s="1" t="s">
        <v>220</v>
      </c>
      <c r="L887" s="1" t="s">
        <v>221</v>
      </c>
      <c r="M887" s="1" t="s">
        <v>208</v>
      </c>
      <c r="N887">
        <v>0</v>
      </c>
      <c r="O887" s="10">
        <v>12000</v>
      </c>
      <c r="P887">
        <v>1000</v>
      </c>
      <c r="Q887" s="1" t="s">
        <v>209</v>
      </c>
      <c r="R887" s="4">
        <v>4.34</v>
      </c>
      <c r="S887" s="3">
        <v>0.9</v>
      </c>
      <c r="T887" t="s">
        <v>563</v>
      </c>
      <c r="U887" t="s">
        <v>204</v>
      </c>
    </row>
    <row r="888" spans="1:21" x14ac:dyDescent="0.3">
      <c r="A888" s="1" t="s">
        <v>174</v>
      </c>
      <c r="B888" s="1" t="s">
        <v>409</v>
      </c>
      <c r="C888" s="1" t="s">
        <v>409</v>
      </c>
      <c r="D888" s="1" t="s">
        <v>409</v>
      </c>
      <c r="E888">
        <v>2020</v>
      </c>
      <c r="F888" s="1" t="s">
        <v>213</v>
      </c>
      <c r="G888" s="1" t="s">
        <v>202</v>
      </c>
      <c r="H888" s="1" t="s">
        <v>231</v>
      </c>
      <c r="I888" s="3" t="s">
        <v>1</v>
      </c>
      <c r="J888" s="1" t="s">
        <v>1</v>
      </c>
      <c r="K888" s="1" t="s">
        <v>220</v>
      </c>
      <c r="L888" s="1" t="s">
        <v>221</v>
      </c>
      <c r="M888" s="1" t="s">
        <v>208</v>
      </c>
      <c r="N888">
        <v>12001</v>
      </c>
      <c r="O888" s="10">
        <v>1000000000</v>
      </c>
      <c r="P888">
        <v>1000</v>
      </c>
      <c r="Q888" s="1" t="s">
        <v>209</v>
      </c>
      <c r="R888" s="4">
        <v>0</v>
      </c>
      <c r="S888" s="3">
        <v>1</v>
      </c>
      <c r="U888" t="s">
        <v>204</v>
      </c>
    </row>
    <row r="889" spans="1:21" x14ac:dyDescent="0.3">
      <c r="A889" s="1" t="s">
        <v>174</v>
      </c>
      <c r="B889" s="1" t="s">
        <v>409</v>
      </c>
      <c r="C889" s="1" t="s">
        <v>409</v>
      </c>
      <c r="D889" s="1" t="s">
        <v>409</v>
      </c>
      <c r="E889">
        <v>2020</v>
      </c>
      <c r="F889" s="1" t="s">
        <v>213</v>
      </c>
      <c r="G889" s="1" t="s">
        <v>202</v>
      </c>
      <c r="H889" s="1" t="s">
        <v>206</v>
      </c>
      <c r="I889" s="3">
        <v>0.625</v>
      </c>
      <c r="J889" s="1" t="s">
        <v>203</v>
      </c>
      <c r="K889" s="1" t="s">
        <v>220</v>
      </c>
      <c r="L889" s="1" t="s">
        <v>225</v>
      </c>
      <c r="M889" s="1" t="s">
        <v>204</v>
      </c>
      <c r="N889" s="1" t="s">
        <v>1</v>
      </c>
      <c r="O889" s="1" t="s">
        <v>1</v>
      </c>
      <c r="P889" s="1" t="s">
        <v>1</v>
      </c>
      <c r="Q889" s="1" t="s">
        <v>1</v>
      </c>
      <c r="R889" s="4">
        <v>15.5</v>
      </c>
      <c r="S889" s="3">
        <v>1</v>
      </c>
      <c r="U889" t="s">
        <v>204</v>
      </c>
    </row>
    <row r="890" spans="1:21" x14ac:dyDescent="0.3">
      <c r="A890" s="1" t="s">
        <v>174</v>
      </c>
      <c r="B890" s="1" t="s">
        <v>409</v>
      </c>
      <c r="C890" s="1" t="s">
        <v>409</v>
      </c>
      <c r="D890" s="1" t="s">
        <v>409</v>
      </c>
      <c r="E890">
        <v>2020</v>
      </c>
      <c r="F890" s="1" t="s">
        <v>213</v>
      </c>
      <c r="G890" s="1" t="s">
        <v>202</v>
      </c>
      <c r="H890" s="1" t="s">
        <v>231</v>
      </c>
      <c r="I890" s="3" t="s">
        <v>1</v>
      </c>
      <c r="J890" s="1" t="s">
        <v>1</v>
      </c>
      <c r="K890" s="1" t="s">
        <v>220</v>
      </c>
      <c r="L890" s="1" t="s">
        <v>225</v>
      </c>
      <c r="M890" s="1" t="s">
        <v>208</v>
      </c>
      <c r="N890">
        <v>0</v>
      </c>
      <c r="O890" s="10">
        <v>12000</v>
      </c>
      <c r="P890">
        <v>1000</v>
      </c>
      <c r="Q890" s="1" t="s">
        <v>209</v>
      </c>
      <c r="R890" s="4">
        <v>4.34</v>
      </c>
      <c r="S890" s="3">
        <v>1</v>
      </c>
      <c r="U890" t="s">
        <v>204</v>
      </c>
    </row>
    <row r="891" spans="1:21" x14ac:dyDescent="0.3">
      <c r="A891" s="1" t="s">
        <v>174</v>
      </c>
      <c r="B891" s="1" t="s">
        <v>409</v>
      </c>
      <c r="C891" s="1" t="s">
        <v>409</v>
      </c>
      <c r="D891" s="1" t="s">
        <v>409</v>
      </c>
      <c r="E891">
        <v>2020</v>
      </c>
      <c r="F891" s="1" t="s">
        <v>213</v>
      </c>
      <c r="G891" s="1" t="s">
        <v>202</v>
      </c>
      <c r="H891" s="1" t="s">
        <v>231</v>
      </c>
      <c r="I891" s="3" t="s">
        <v>1</v>
      </c>
      <c r="J891" s="1" t="s">
        <v>1</v>
      </c>
      <c r="K891" s="1" t="s">
        <v>220</v>
      </c>
      <c r="L891" s="1" t="s">
        <v>225</v>
      </c>
      <c r="M891" s="1" t="s">
        <v>208</v>
      </c>
      <c r="N891">
        <v>12001</v>
      </c>
      <c r="O891" s="10">
        <v>1000000000</v>
      </c>
      <c r="P891">
        <v>1000</v>
      </c>
      <c r="Q891" s="1" t="s">
        <v>209</v>
      </c>
      <c r="R891" s="4">
        <v>0</v>
      </c>
      <c r="S891" s="3">
        <v>1</v>
      </c>
      <c r="U891" t="s">
        <v>204</v>
      </c>
    </row>
    <row r="892" spans="1:21" x14ac:dyDescent="0.3">
      <c r="A892" s="1" t="s">
        <v>105</v>
      </c>
      <c r="B892" s="1" t="s">
        <v>411</v>
      </c>
      <c r="C892" s="1" t="s">
        <v>411</v>
      </c>
      <c r="D892" s="1" t="s">
        <v>411</v>
      </c>
      <c r="E892">
        <v>2018</v>
      </c>
      <c r="F892" s="1" t="s">
        <v>212</v>
      </c>
      <c r="G892" s="1" t="s">
        <v>202</v>
      </c>
      <c r="H892" s="1" t="s">
        <v>206</v>
      </c>
      <c r="I892" s="3" t="s">
        <v>1</v>
      </c>
      <c r="J892" s="1" t="s">
        <v>1</v>
      </c>
      <c r="K892" s="1" t="s">
        <v>1</v>
      </c>
      <c r="L892" s="1" t="s">
        <v>1</v>
      </c>
      <c r="M892" s="1" t="s">
        <v>204</v>
      </c>
      <c r="N892" s="1" t="s">
        <v>1</v>
      </c>
      <c r="O892" s="1" t="s">
        <v>1</v>
      </c>
      <c r="P892" s="1" t="s">
        <v>1</v>
      </c>
      <c r="Q892" s="1" t="s">
        <v>1</v>
      </c>
      <c r="R892" s="4">
        <v>7</v>
      </c>
      <c r="S892" s="3">
        <v>1</v>
      </c>
      <c r="U892" t="s">
        <v>204</v>
      </c>
    </row>
    <row r="893" spans="1:21" x14ac:dyDescent="0.3">
      <c r="A893" s="1" t="s">
        <v>105</v>
      </c>
      <c r="B893" s="1" t="s">
        <v>411</v>
      </c>
      <c r="C893" s="1" t="s">
        <v>411</v>
      </c>
      <c r="D893" s="1" t="s">
        <v>411</v>
      </c>
      <c r="E893">
        <v>2018</v>
      </c>
      <c r="F893" s="1" t="s">
        <v>212</v>
      </c>
      <c r="G893" s="1" t="s">
        <v>202</v>
      </c>
      <c r="H893" s="1" t="s">
        <v>219</v>
      </c>
      <c r="I893" s="3" t="s">
        <v>1</v>
      </c>
      <c r="J893" s="1" t="s">
        <v>1</v>
      </c>
      <c r="K893" s="1" t="s">
        <v>1</v>
      </c>
      <c r="L893" s="1" t="s">
        <v>1</v>
      </c>
      <c r="M893" s="1" t="s">
        <v>208</v>
      </c>
      <c r="N893">
        <v>0</v>
      </c>
      <c r="O893" s="10">
        <v>400</v>
      </c>
      <c r="P893">
        <v>100</v>
      </c>
      <c r="Q893" s="1" t="s">
        <v>236</v>
      </c>
      <c r="R893" s="4">
        <v>0</v>
      </c>
      <c r="S893" s="3">
        <v>1</v>
      </c>
      <c r="U893" t="s">
        <v>204</v>
      </c>
    </row>
    <row r="894" spans="1:21" x14ac:dyDescent="0.3">
      <c r="A894" s="1" t="s">
        <v>105</v>
      </c>
      <c r="B894" s="1" t="s">
        <v>411</v>
      </c>
      <c r="C894" s="1" t="s">
        <v>411</v>
      </c>
      <c r="D894" s="1" t="s">
        <v>411</v>
      </c>
      <c r="E894">
        <v>2018</v>
      </c>
      <c r="F894" s="1" t="s">
        <v>212</v>
      </c>
      <c r="G894" s="1" t="s">
        <v>202</v>
      </c>
      <c r="H894" s="1" t="s">
        <v>219</v>
      </c>
      <c r="I894" s="3" t="s">
        <v>1</v>
      </c>
      <c r="J894" s="1" t="s">
        <v>1</v>
      </c>
      <c r="K894" s="1" t="s">
        <v>1</v>
      </c>
      <c r="L894" s="1" t="s">
        <v>1</v>
      </c>
      <c r="M894" s="1" t="s">
        <v>208</v>
      </c>
      <c r="N894">
        <v>401</v>
      </c>
      <c r="O894" s="10">
        <v>1000</v>
      </c>
      <c r="P894">
        <v>100</v>
      </c>
      <c r="Q894" s="1" t="s">
        <v>236</v>
      </c>
      <c r="R894" s="4">
        <v>2.4</v>
      </c>
      <c r="S894" s="3">
        <v>1</v>
      </c>
      <c r="U894" t="s">
        <v>204</v>
      </c>
    </row>
    <row r="895" spans="1:21" x14ac:dyDescent="0.3">
      <c r="A895" s="1" t="s">
        <v>105</v>
      </c>
      <c r="B895" s="1" t="s">
        <v>411</v>
      </c>
      <c r="C895" s="1" t="s">
        <v>411</v>
      </c>
      <c r="D895" s="1" t="s">
        <v>411</v>
      </c>
      <c r="E895">
        <v>2018</v>
      </c>
      <c r="F895" s="1" t="s">
        <v>212</v>
      </c>
      <c r="G895" s="1" t="s">
        <v>202</v>
      </c>
      <c r="H895" s="1" t="s">
        <v>219</v>
      </c>
      <c r="I895" s="3" t="s">
        <v>1</v>
      </c>
      <c r="J895" s="1" t="s">
        <v>1</v>
      </c>
      <c r="K895" s="1" t="s">
        <v>1</v>
      </c>
      <c r="L895" s="1" t="s">
        <v>1</v>
      </c>
      <c r="M895" s="1" t="s">
        <v>208</v>
      </c>
      <c r="N895">
        <v>1001</v>
      </c>
      <c r="O895" s="10">
        <v>5000</v>
      </c>
      <c r="P895">
        <v>100</v>
      </c>
      <c r="Q895" s="1" t="s">
        <v>236</v>
      </c>
      <c r="R895" s="4">
        <v>3.02</v>
      </c>
      <c r="S895" s="3">
        <v>1</v>
      </c>
      <c r="U895" t="s">
        <v>204</v>
      </c>
    </row>
    <row r="896" spans="1:21" x14ac:dyDescent="0.3">
      <c r="A896" s="1" t="s">
        <v>105</v>
      </c>
      <c r="B896" s="1" t="s">
        <v>411</v>
      </c>
      <c r="C896" s="1" t="s">
        <v>411</v>
      </c>
      <c r="D896" s="1" t="s">
        <v>411</v>
      </c>
      <c r="E896">
        <v>2018</v>
      </c>
      <c r="F896" s="1" t="s">
        <v>212</v>
      </c>
      <c r="G896" s="1" t="s">
        <v>202</v>
      </c>
      <c r="H896" s="1" t="s">
        <v>219</v>
      </c>
      <c r="I896" s="3" t="s">
        <v>1</v>
      </c>
      <c r="J896" s="1" t="s">
        <v>1</v>
      </c>
      <c r="K896" s="1" t="s">
        <v>1</v>
      </c>
      <c r="L896" s="1" t="s">
        <v>1</v>
      </c>
      <c r="M896" s="1" t="s">
        <v>208</v>
      </c>
      <c r="N896">
        <v>5001</v>
      </c>
      <c r="O896" s="10">
        <v>1000000000</v>
      </c>
      <c r="P896">
        <v>100</v>
      </c>
      <c r="Q896" s="1" t="s">
        <v>236</v>
      </c>
      <c r="R896" s="4">
        <v>3.76</v>
      </c>
      <c r="S896" s="3">
        <v>1</v>
      </c>
      <c r="U896" t="s">
        <v>204</v>
      </c>
    </row>
    <row r="897" spans="1:21" x14ac:dyDescent="0.3">
      <c r="A897" s="1" t="s">
        <v>105</v>
      </c>
      <c r="B897" s="1" t="s">
        <v>411</v>
      </c>
      <c r="C897" s="1" t="s">
        <v>411</v>
      </c>
      <c r="D897" s="1" t="s">
        <v>411</v>
      </c>
      <c r="E897">
        <v>2018</v>
      </c>
      <c r="F897" s="1" t="s">
        <v>213</v>
      </c>
      <c r="G897" s="1" t="s">
        <v>202</v>
      </c>
      <c r="H897" s="1" t="s">
        <v>206</v>
      </c>
      <c r="I897" s="3" t="s">
        <v>1</v>
      </c>
      <c r="J897" s="1" t="s">
        <v>1</v>
      </c>
      <c r="K897" s="1" t="s">
        <v>1</v>
      </c>
      <c r="L897" s="1" t="s">
        <v>1</v>
      </c>
      <c r="M897" s="1" t="s">
        <v>204</v>
      </c>
      <c r="N897" s="1" t="s">
        <v>1</v>
      </c>
      <c r="O897" s="1" t="s">
        <v>1</v>
      </c>
      <c r="P897" s="1" t="s">
        <v>1</v>
      </c>
      <c r="Q897" s="1" t="s">
        <v>1</v>
      </c>
      <c r="R897" s="4">
        <v>6</v>
      </c>
      <c r="S897" s="3">
        <v>1</v>
      </c>
      <c r="U897" t="s">
        <v>204</v>
      </c>
    </row>
    <row r="898" spans="1:21" x14ac:dyDescent="0.3">
      <c r="A898" s="1" t="s">
        <v>105</v>
      </c>
      <c r="B898" s="1" t="s">
        <v>411</v>
      </c>
      <c r="C898" s="1" t="s">
        <v>411</v>
      </c>
      <c r="D898" s="1" t="s">
        <v>411</v>
      </c>
      <c r="E898">
        <v>2018</v>
      </c>
      <c r="F898" s="1" t="s">
        <v>213</v>
      </c>
      <c r="G898" s="1" t="s">
        <v>202</v>
      </c>
      <c r="H898" s="1" t="s">
        <v>231</v>
      </c>
      <c r="I898" s="3" t="s">
        <v>1</v>
      </c>
      <c r="J898" s="1" t="s">
        <v>1</v>
      </c>
      <c r="K898" s="1" t="s">
        <v>1</v>
      </c>
      <c r="L898" s="1" t="s">
        <v>1</v>
      </c>
      <c r="M898" s="1" t="s">
        <v>208</v>
      </c>
      <c r="N898">
        <v>0</v>
      </c>
      <c r="O898" s="10">
        <v>400</v>
      </c>
      <c r="P898">
        <v>100</v>
      </c>
      <c r="Q898" s="1" t="s">
        <v>236</v>
      </c>
      <c r="R898" s="4">
        <v>0</v>
      </c>
      <c r="S898" s="3">
        <v>1</v>
      </c>
      <c r="U898" t="s">
        <v>204</v>
      </c>
    </row>
    <row r="899" spans="1:21" x14ac:dyDescent="0.3">
      <c r="A899" s="1" t="s">
        <v>105</v>
      </c>
      <c r="B899" s="1" t="s">
        <v>411</v>
      </c>
      <c r="C899" s="1" t="s">
        <v>411</v>
      </c>
      <c r="D899" s="1" t="s">
        <v>411</v>
      </c>
      <c r="E899">
        <v>2018</v>
      </c>
      <c r="F899" s="1" t="s">
        <v>213</v>
      </c>
      <c r="G899" s="1" t="s">
        <v>202</v>
      </c>
      <c r="H899" s="1" t="s">
        <v>231</v>
      </c>
      <c r="I899" s="3" t="s">
        <v>1</v>
      </c>
      <c r="J899" s="1" t="s">
        <v>1</v>
      </c>
      <c r="K899" s="1" t="s">
        <v>1</v>
      </c>
      <c r="L899" s="1" t="s">
        <v>1</v>
      </c>
      <c r="M899" s="1" t="s">
        <v>208</v>
      </c>
      <c r="N899">
        <v>401</v>
      </c>
      <c r="O899" s="10">
        <v>1000000000</v>
      </c>
      <c r="P899">
        <v>100</v>
      </c>
      <c r="Q899" s="1" t="s">
        <v>236</v>
      </c>
      <c r="R899" s="4">
        <v>2.4</v>
      </c>
      <c r="S899" s="3">
        <v>1</v>
      </c>
      <c r="U899" t="s">
        <v>204</v>
      </c>
    </row>
    <row r="900" spans="1:21" x14ac:dyDescent="0.3">
      <c r="A900" s="1" t="s">
        <v>140</v>
      </c>
      <c r="B900" s="1" t="s">
        <v>414</v>
      </c>
      <c r="C900" s="1" t="s">
        <v>414</v>
      </c>
      <c r="D900" s="1" t="s">
        <v>414</v>
      </c>
      <c r="E900">
        <v>2019</v>
      </c>
      <c r="F900" s="1" t="s">
        <v>212</v>
      </c>
      <c r="G900" s="1" t="s">
        <v>202</v>
      </c>
      <c r="H900" s="1" t="s">
        <v>206</v>
      </c>
      <c r="I900" s="3" t="s">
        <v>1</v>
      </c>
      <c r="J900" s="1" t="s">
        <v>1</v>
      </c>
      <c r="K900" s="1" t="s">
        <v>1</v>
      </c>
      <c r="L900" s="1" t="s">
        <v>1</v>
      </c>
      <c r="M900" s="1" t="s">
        <v>204</v>
      </c>
      <c r="N900" s="1" t="s">
        <v>1</v>
      </c>
      <c r="O900" s="1" t="s">
        <v>1</v>
      </c>
      <c r="P900" s="1" t="s">
        <v>1</v>
      </c>
      <c r="Q900" s="1" t="s">
        <v>1</v>
      </c>
      <c r="R900" s="4">
        <v>10</v>
      </c>
      <c r="S900" s="3">
        <v>1</v>
      </c>
      <c r="U900" t="s">
        <v>204</v>
      </c>
    </row>
    <row r="901" spans="1:21" x14ac:dyDescent="0.3">
      <c r="A901" s="1" t="s">
        <v>140</v>
      </c>
      <c r="B901" s="1" t="s">
        <v>414</v>
      </c>
      <c r="C901" s="1" t="s">
        <v>414</v>
      </c>
      <c r="D901" s="1" t="s">
        <v>414</v>
      </c>
      <c r="E901">
        <v>2019</v>
      </c>
      <c r="F901" s="1" t="s">
        <v>212</v>
      </c>
      <c r="G901" s="1" t="s">
        <v>202</v>
      </c>
      <c r="H901" s="1" t="s">
        <v>231</v>
      </c>
      <c r="I901" s="3" t="s">
        <v>1</v>
      </c>
      <c r="J901" s="1" t="s">
        <v>1</v>
      </c>
      <c r="K901" s="1" t="s">
        <v>1</v>
      </c>
      <c r="L901" s="1" t="s">
        <v>1</v>
      </c>
      <c r="M901" s="1" t="s">
        <v>208</v>
      </c>
      <c r="N901">
        <v>0</v>
      </c>
      <c r="O901" s="10">
        <v>1000000000</v>
      </c>
      <c r="P901">
        <v>1000</v>
      </c>
      <c r="Q901" s="1" t="s">
        <v>209</v>
      </c>
      <c r="R901" s="4">
        <v>2.5299999999999998</v>
      </c>
      <c r="S901" s="3">
        <v>1</v>
      </c>
      <c r="U901" t="s">
        <v>204</v>
      </c>
    </row>
    <row r="902" spans="1:21" x14ac:dyDescent="0.3">
      <c r="A902" s="1" t="s">
        <v>140</v>
      </c>
      <c r="B902" s="1" t="s">
        <v>414</v>
      </c>
      <c r="C902" s="1" t="s">
        <v>414</v>
      </c>
      <c r="D902" s="1" t="s">
        <v>414</v>
      </c>
      <c r="E902">
        <v>2019</v>
      </c>
      <c r="F902" s="1" t="s">
        <v>213</v>
      </c>
      <c r="G902" s="1" t="s">
        <v>202</v>
      </c>
      <c r="H902" s="1" t="s">
        <v>206</v>
      </c>
      <c r="I902" s="3" t="s">
        <v>1</v>
      </c>
      <c r="J902" s="1" t="s">
        <v>1</v>
      </c>
      <c r="K902" s="1" t="s">
        <v>1</v>
      </c>
      <c r="L902" s="1" t="s">
        <v>1</v>
      </c>
      <c r="M902" s="1" t="s">
        <v>204</v>
      </c>
      <c r="N902" s="1" t="s">
        <v>1</v>
      </c>
      <c r="O902" s="1" t="s">
        <v>1</v>
      </c>
      <c r="P902" s="1" t="s">
        <v>1</v>
      </c>
      <c r="Q902" s="1" t="s">
        <v>1</v>
      </c>
      <c r="R902" s="4">
        <v>10.44</v>
      </c>
      <c r="S902" s="3">
        <v>1</v>
      </c>
      <c r="U902" t="s">
        <v>204</v>
      </c>
    </row>
    <row r="903" spans="1:21" x14ac:dyDescent="0.3">
      <c r="A903" s="1" t="s">
        <v>140</v>
      </c>
      <c r="B903" s="1" t="s">
        <v>414</v>
      </c>
      <c r="C903" s="1" t="s">
        <v>414</v>
      </c>
      <c r="D903" s="1" t="s">
        <v>414</v>
      </c>
      <c r="E903">
        <v>2019</v>
      </c>
      <c r="F903" s="1" t="s">
        <v>213</v>
      </c>
      <c r="G903" s="1" t="s">
        <v>202</v>
      </c>
      <c r="H903" s="1" t="s">
        <v>231</v>
      </c>
      <c r="I903" s="3" t="s">
        <v>1</v>
      </c>
      <c r="J903" s="1" t="s">
        <v>1</v>
      </c>
      <c r="K903" s="1" t="s">
        <v>1</v>
      </c>
      <c r="L903" s="1" t="s">
        <v>1</v>
      </c>
      <c r="M903" s="1" t="s">
        <v>208</v>
      </c>
      <c r="N903">
        <v>0</v>
      </c>
      <c r="O903" s="10">
        <v>1000000000</v>
      </c>
      <c r="P903">
        <v>1000</v>
      </c>
      <c r="Q903" s="1" t="s">
        <v>209</v>
      </c>
      <c r="R903" s="4">
        <v>2.16</v>
      </c>
      <c r="S903" s="3">
        <v>1</v>
      </c>
      <c r="U903" t="s">
        <v>204</v>
      </c>
    </row>
    <row r="904" spans="1:21" x14ac:dyDescent="0.3">
      <c r="A904" s="1" t="s">
        <v>143</v>
      </c>
      <c r="B904" s="1" t="s">
        <v>416</v>
      </c>
      <c r="C904" s="1" t="s">
        <v>416</v>
      </c>
      <c r="D904" s="1" t="s">
        <v>416</v>
      </c>
      <c r="E904">
        <v>2020</v>
      </c>
      <c r="F904" s="1" t="s">
        <v>212</v>
      </c>
      <c r="G904" s="1" t="s">
        <v>202</v>
      </c>
      <c r="H904" s="1" t="s">
        <v>206</v>
      </c>
      <c r="I904" s="3">
        <v>0.75</v>
      </c>
      <c r="J904" s="1" t="s">
        <v>203</v>
      </c>
      <c r="K904" s="1" t="s">
        <v>1</v>
      </c>
      <c r="L904" s="1" t="s">
        <v>1</v>
      </c>
      <c r="M904" s="1" t="s">
        <v>204</v>
      </c>
      <c r="N904" s="1" t="s">
        <v>1</v>
      </c>
      <c r="O904" s="1" t="s">
        <v>1</v>
      </c>
      <c r="P904" s="1" t="s">
        <v>1</v>
      </c>
      <c r="Q904" s="1" t="s">
        <v>1</v>
      </c>
      <c r="R904" s="4">
        <v>9.76</v>
      </c>
      <c r="S904" s="3">
        <v>1</v>
      </c>
      <c r="U904" t="s">
        <v>204</v>
      </c>
    </row>
    <row r="905" spans="1:21" x14ac:dyDescent="0.3">
      <c r="A905" s="1" t="s">
        <v>143</v>
      </c>
      <c r="B905" s="1" t="s">
        <v>416</v>
      </c>
      <c r="C905" s="1" t="s">
        <v>416</v>
      </c>
      <c r="D905" s="1" t="s">
        <v>416</v>
      </c>
      <c r="E905">
        <v>2020</v>
      </c>
      <c r="F905" s="1" t="s">
        <v>212</v>
      </c>
      <c r="G905" s="1" t="s">
        <v>202</v>
      </c>
      <c r="H905" s="1" t="s">
        <v>219</v>
      </c>
      <c r="I905" s="3" t="s">
        <v>1</v>
      </c>
      <c r="J905" s="1" t="s">
        <v>1</v>
      </c>
      <c r="K905" s="1" t="s">
        <v>1</v>
      </c>
      <c r="L905" s="1" t="s">
        <v>1</v>
      </c>
      <c r="M905" s="1" t="s">
        <v>208</v>
      </c>
      <c r="N905">
        <v>0</v>
      </c>
      <c r="O905" s="10">
        <v>15000</v>
      </c>
      <c r="P905">
        <v>1000</v>
      </c>
      <c r="Q905" s="1" t="s">
        <v>209</v>
      </c>
      <c r="R905" s="4">
        <v>3.39</v>
      </c>
      <c r="S905" s="3">
        <v>1</v>
      </c>
      <c r="U905" t="s">
        <v>204</v>
      </c>
    </row>
    <row r="906" spans="1:21" x14ac:dyDescent="0.3">
      <c r="A906" s="1" t="s">
        <v>143</v>
      </c>
      <c r="B906" s="1" t="s">
        <v>416</v>
      </c>
      <c r="C906" s="1" t="s">
        <v>416</v>
      </c>
      <c r="D906" s="1" t="s">
        <v>416</v>
      </c>
      <c r="E906">
        <v>2020</v>
      </c>
      <c r="F906" s="1" t="s">
        <v>212</v>
      </c>
      <c r="G906" s="1" t="s">
        <v>202</v>
      </c>
      <c r="H906" s="1" t="s">
        <v>219</v>
      </c>
      <c r="I906" s="3" t="s">
        <v>1</v>
      </c>
      <c r="J906" s="1" t="s">
        <v>1</v>
      </c>
      <c r="K906" s="1" t="s">
        <v>1</v>
      </c>
      <c r="L906" s="1" t="s">
        <v>1</v>
      </c>
      <c r="M906" s="1" t="s">
        <v>208</v>
      </c>
      <c r="N906">
        <v>15001</v>
      </c>
      <c r="O906" s="10">
        <v>30000</v>
      </c>
      <c r="P906">
        <v>1000</v>
      </c>
      <c r="Q906" s="1" t="s">
        <v>209</v>
      </c>
      <c r="R906" s="4">
        <v>4.2</v>
      </c>
      <c r="S906" s="3">
        <v>1</v>
      </c>
      <c r="U906" t="s">
        <v>204</v>
      </c>
    </row>
    <row r="907" spans="1:21" x14ac:dyDescent="0.3">
      <c r="A907" s="1" t="s">
        <v>143</v>
      </c>
      <c r="B907" s="1" t="s">
        <v>416</v>
      </c>
      <c r="C907" s="1" t="s">
        <v>416</v>
      </c>
      <c r="D907" s="1" t="s">
        <v>416</v>
      </c>
      <c r="E907">
        <v>2020</v>
      </c>
      <c r="F907" s="1" t="s">
        <v>212</v>
      </c>
      <c r="G907" s="1" t="s">
        <v>202</v>
      </c>
      <c r="H907" s="1" t="s">
        <v>219</v>
      </c>
      <c r="I907" s="3" t="s">
        <v>1</v>
      </c>
      <c r="J907" s="1" t="s">
        <v>1</v>
      </c>
      <c r="K907" s="1" t="s">
        <v>1</v>
      </c>
      <c r="L907" s="1" t="s">
        <v>1</v>
      </c>
      <c r="M907" s="1" t="s">
        <v>208</v>
      </c>
      <c r="N907">
        <v>30001</v>
      </c>
      <c r="O907" s="10">
        <v>1000000000</v>
      </c>
      <c r="P907">
        <v>1000</v>
      </c>
      <c r="Q907" s="1" t="s">
        <v>209</v>
      </c>
      <c r="R907" s="4">
        <v>5.0199999999999996</v>
      </c>
      <c r="S907" s="3">
        <v>1</v>
      </c>
      <c r="U907" t="s">
        <v>204</v>
      </c>
    </row>
    <row r="908" spans="1:21" x14ac:dyDescent="0.3">
      <c r="A908" s="1" t="s">
        <v>143</v>
      </c>
      <c r="B908" s="1" t="s">
        <v>416</v>
      </c>
      <c r="C908" s="1" t="s">
        <v>416</v>
      </c>
      <c r="D908" s="1" t="s">
        <v>416</v>
      </c>
      <c r="E908">
        <v>2020</v>
      </c>
      <c r="F908" s="1" t="s">
        <v>213</v>
      </c>
      <c r="G908" s="1" t="s">
        <v>202</v>
      </c>
      <c r="H908" s="1" t="s">
        <v>206</v>
      </c>
      <c r="I908" s="3" t="s">
        <v>1</v>
      </c>
      <c r="J908" s="1" t="s">
        <v>1</v>
      </c>
      <c r="K908" s="1" t="s">
        <v>1</v>
      </c>
      <c r="L908" s="1" t="s">
        <v>1</v>
      </c>
      <c r="M908" s="1" t="s">
        <v>204</v>
      </c>
      <c r="N908" s="1" t="s">
        <v>1</v>
      </c>
      <c r="O908" s="1" t="s">
        <v>1</v>
      </c>
      <c r="P908" s="1" t="s">
        <v>1</v>
      </c>
      <c r="Q908" s="1" t="s">
        <v>1</v>
      </c>
      <c r="R908" s="4">
        <v>11.14</v>
      </c>
      <c r="S908" s="3">
        <v>1</v>
      </c>
      <c r="U908" t="s">
        <v>204</v>
      </c>
    </row>
    <row r="909" spans="1:21" x14ac:dyDescent="0.3">
      <c r="A909" s="1" t="s">
        <v>143</v>
      </c>
      <c r="B909" s="1" t="s">
        <v>416</v>
      </c>
      <c r="C909" s="1" t="s">
        <v>416</v>
      </c>
      <c r="D909" s="1" t="s">
        <v>416</v>
      </c>
      <c r="E909">
        <v>2020</v>
      </c>
      <c r="F909" s="1" t="s">
        <v>213</v>
      </c>
      <c r="G909" s="1" t="s">
        <v>202</v>
      </c>
      <c r="H909" s="1" t="s">
        <v>231</v>
      </c>
      <c r="I909" s="3" t="s">
        <v>1</v>
      </c>
      <c r="J909" s="1" t="s">
        <v>1</v>
      </c>
      <c r="K909" s="1" t="s">
        <v>1</v>
      </c>
      <c r="L909" s="1" t="s">
        <v>1</v>
      </c>
      <c r="M909" s="1" t="s">
        <v>208</v>
      </c>
      <c r="N909">
        <v>0</v>
      </c>
      <c r="O909" s="10">
        <v>1000</v>
      </c>
      <c r="P909">
        <v>1000</v>
      </c>
      <c r="Q909" s="1" t="s">
        <v>209</v>
      </c>
      <c r="R909" s="4">
        <v>0</v>
      </c>
      <c r="S909" s="3">
        <v>1</v>
      </c>
      <c r="U909" t="s">
        <v>204</v>
      </c>
    </row>
    <row r="910" spans="1:21" x14ac:dyDescent="0.3">
      <c r="A910" s="1" t="s">
        <v>143</v>
      </c>
      <c r="B910" s="1" t="s">
        <v>416</v>
      </c>
      <c r="C910" s="1" t="s">
        <v>416</v>
      </c>
      <c r="D910" s="1" t="s">
        <v>416</v>
      </c>
      <c r="E910">
        <v>2020</v>
      </c>
      <c r="F910" s="1" t="s">
        <v>213</v>
      </c>
      <c r="G910" s="1" t="s">
        <v>202</v>
      </c>
      <c r="H910" s="1" t="s">
        <v>231</v>
      </c>
      <c r="I910" s="3" t="s">
        <v>1</v>
      </c>
      <c r="J910" s="1" t="s">
        <v>1</v>
      </c>
      <c r="K910" s="1" t="s">
        <v>1</v>
      </c>
      <c r="L910" s="1" t="s">
        <v>1</v>
      </c>
      <c r="M910" s="1" t="s">
        <v>208</v>
      </c>
      <c r="N910">
        <v>1001</v>
      </c>
      <c r="O910" s="10">
        <v>1000000000</v>
      </c>
      <c r="P910">
        <v>1000</v>
      </c>
      <c r="Q910" s="1" t="s">
        <v>209</v>
      </c>
      <c r="R910" s="4">
        <v>11.14</v>
      </c>
      <c r="S910" s="3">
        <v>1</v>
      </c>
      <c r="U910" t="s">
        <v>204</v>
      </c>
    </row>
    <row r="911" spans="1:21" x14ac:dyDescent="0.3">
      <c r="A911" s="1" t="s">
        <v>60</v>
      </c>
      <c r="B911" s="1" t="s">
        <v>443</v>
      </c>
      <c r="C911" s="1" t="s">
        <v>215</v>
      </c>
      <c r="D911" s="1" t="s">
        <v>443</v>
      </c>
      <c r="E911">
        <v>2020</v>
      </c>
      <c r="F911" s="1" t="s">
        <v>212</v>
      </c>
      <c r="G911" s="1" t="s">
        <v>202</v>
      </c>
      <c r="H911" s="1" t="s">
        <v>206</v>
      </c>
      <c r="I911" s="3">
        <v>0.625</v>
      </c>
      <c r="J911" s="1" t="s">
        <v>203</v>
      </c>
      <c r="K911" s="1" t="s">
        <v>220</v>
      </c>
      <c r="L911" s="1" t="s">
        <v>221</v>
      </c>
      <c r="M911" s="1" t="s">
        <v>204</v>
      </c>
      <c r="N911" s="1" t="s">
        <v>1</v>
      </c>
      <c r="O911" s="1" t="s">
        <v>1</v>
      </c>
      <c r="P911" s="1" t="s">
        <v>1</v>
      </c>
      <c r="Q911" s="1" t="s">
        <v>1</v>
      </c>
      <c r="R911" s="4">
        <v>12.82</v>
      </c>
      <c r="S911" s="3">
        <v>1</v>
      </c>
      <c r="U911" t="s">
        <v>204</v>
      </c>
    </row>
    <row r="912" spans="1:21" x14ac:dyDescent="0.3">
      <c r="A912" s="1" t="s">
        <v>60</v>
      </c>
      <c r="B912" s="1" t="s">
        <v>443</v>
      </c>
      <c r="C912" s="1" t="s">
        <v>215</v>
      </c>
      <c r="D912" s="1" t="s">
        <v>443</v>
      </c>
      <c r="E912">
        <v>2020</v>
      </c>
      <c r="F912" s="1" t="s">
        <v>212</v>
      </c>
      <c r="G912" s="1" t="s">
        <v>202</v>
      </c>
      <c r="H912" s="1" t="s">
        <v>207</v>
      </c>
      <c r="I912" s="3" t="s">
        <v>1</v>
      </c>
      <c r="J912" s="1" t="s">
        <v>1</v>
      </c>
      <c r="K912" s="1" t="s">
        <v>220</v>
      </c>
      <c r="L912" s="1" t="s">
        <v>221</v>
      </c>
      <c r="M912" s="1" t="s">
        <v>205</v>
      </c>
      <c r="N912">
        <v>0</v>
      </c>
      <c r="O912">
        <v>2992</v>
      </c>
      <c r="P912" s="1" t="s">
        <v>1</v>
      </c>
      <c r="Q912" s="1" t="s">
        <v>209</v>
      </c>
      <c r="R912" s="4">
        <v>-2.57</v>
      </c>
      <c r="S912" s="3">
        <v>1</v>
      </c>
      <c r="U912" t="s">
        <v>204</v>
      </c>
    </row>
    <row r="913" spans="1:21" x14ac:dyDescent="0.3">
      <c r="A913" s="1" t="s">
        <v>60</v>
      </c>
      <c r="B913" s="1" t="s">
        <v>443</v>
      </c>
      <c r="C913" s="1" t="s">
        <v>215</v>
      </c>
      <c r="D913" s="1" t="s">
        <v>443</v>
      </c>
      <c r="E913">
        <v>2020</v>
      </c>
      <c r="F913" s="1" t="s">
        <v>212</v>
      </c>
      <c r="G913" s="1" t="s">
        <v>202</v>
      </c>
      <c r="H913" s="1" t="s">
        <v>219</v>
      </c>
      <c r="I913" s="3" t="s">
        <v>1</v>
      </c>
      <c r="J913" s="1" t="s">
        <v>1</v>
      </c>
      <c r="K913" s="1" t="s">
        <v>220</v>
      </c>
      <c r="L913" s="1" t="s">
        <v>221</v>
      </c>
      <c r="M913" s="1" t="s">
        <v>208</v>
      </c>
      <c r="N913">
        <v>0</v>
      </c>
      <c r="O913">
        <v>2992</v>
      </c>
      <c r="P913">
        <v>1000</v>
      </c>
      <c r="Q913" s="1" t="s">
        <v>209</v>
      </c>
      <c r="R913" s="4">
        <f>0.074*10</f>
        <v>0.74</v>
      </c>
      <c r="S913" s="3">
        <v>1</v>
      </c>
      <c r="U913" t="s">
        <v>204</v>
      </c>
    </row>
    <row r="914" spans="1:21" x14ac:dyDescent="0.3">
      <c r="A914" s="1" t="s">
        <v>60</v>
      </c>
      <c r="B914" s="1" t="s">
        <v>443</v>
      </c>
      <c r="C914" s="1" t="s">
        <v>215</v>
      </c>
      <c r="D914" s="1" t="s">
        <v>443</v>
      </c>
      <c r="E914">
        <v>2020</v>
      </c>
      <c r="F914" s="1" t="s">
        <v>212</v>
      </c>
      <c r="G914" s="1" t="s">
        <v>202</v>
      </c>
      <c r="H914" s="1" t="s">
        <v>219</v>
      </c>
      <c r="I914" s="3" t="s">
        <v>1</v>
      </c>
      <c r="J914" s="1" t="s">
        <v>1</v>
      </c>
      <c r="K914" s="1" t="s">
        <v>220</v>
      </c>
      <c r="L914" s="1" t="s">
        <v>221</v>
      </c>
      <c r="M914" s="1" t="s">
        <v>208</v>
      </c>
      <c r="N914">
        <v>2993</v>
      </c>
      <c r="O914">
        <v>4489</v>
      </c>
      <c r="P914">
        <v>1000</v>
      </c>
      <c r="Q914" s="1" t="s">
        <v>209</v>
      </c>
      <c r="R914" s="4">
        <f>0.1295*10</f>
        <v>1.2949999999999999</v>
      </c>
      <c r="S914" s="3">
        <v>1</v>
      </c>
      <c r="U914" t="s">
        <v>204</v>
      </c>
    </row>
    <row r="915" spans="1:21" x14ac:dyDescent="0.3">
      <c r="A915" s="1" t="s">
        <v>60</v>
      </c>
      <c r="B915" s="1" t="s">
        <v>443</v>
      </c>
      <c r="C915" s="1" t="s">
        <v>215</v>
      </c>
      <c r="D915" s="1" t="s">
        <v>443</v>
      </c>
      <c r="E915">
        <v>2020</v>
      </c>
      <c r="F915" s="1" t="s">
        <v>212</v>
      </c>
      <c r="G915" s="1" t="s">
        <v>202</v>
      </c>
      <c r="H915" s="1" t="s">
        <v>219</v>
      </c>
      <c r="I915" s="3" t="s">
        <v>1</v>
      </c>
      <c r="J915" s="1" t="s">
        <v>1</v>
      </c>
      <c r="K915" s="1" t="s">
        <v>220</v>
      </c>
      <c r="L915" s="1" t="s">
        <v>221</v>
      </c>
      <c r="M915" s="1" t="s">
        <v>208</v>
      </c>
      <c r="N915">
        <v>4490</v>
      </c>
      <c r="O915">
        <v>5985</v>
      </c>
      <c r="P915">
        <v>1000</v>
      </c>
      <c r="Q915" s="1" t="s">
        <v>209</v>
      </c>
      <c r="R915" s="4">
        <v>1.665</v>
      </c>
      <c r="S915" s="3">
        <v>1</v>
      </c>
      <c r="U915" t="s">
        <v>204</v>
      </c>
    </row>
    <row r="916" spans="1:21" x14ac:dyDescent="0.3">
      <c r="A916" s="1" t="s">
        <v>60</v>
      </c>
      <c r="B916" s="1" t="s">
        <v>443</v>
      </c>
      <c r="C916" s="1" t="s">
        <v>215</v>
      </c>
      <c r="D916" s="1" t="s">
        <v>443</v>
      </c>
      <c r="E916">
        <v>2020</v>
      </c>
      <c r="F916" s="1" t="s">
        <v>212</v>
      </c>
      <c r="G916" s="1" t="s">
        <v>202</v>
      </c>
      <c r="H916" s="1" t="s">
        <v>219</v>
      </c>
      <c r="I916" s="3" t="s">
        <v>1</v>
      </c>
      <c r="J916" s="1" t="s">
        <v>1</v>
      </c>
      <c r="K916" s="1" t="s">
        <v>220</v>
      </c>
      <c r="L916" s="1" t="s">
        <v>221</v>
      </c>
      <c r="M916" s="1" t="s">
        <v>208</v>
      </c>
      <c r="N916">
        <v>5986</v>
      </c>
      <c r="O916">
        <v>7481</v>
      </c>
      <c r="P916">
        <v>1000</v>
      </c>
      <c r="Q916" s="1" t="s">
        <v>209</v>
      </c>
      <c r="R916" s="4">
        <v>2.0339999999999998</v>
      </c>
      <c r="S916" s="3">
        <v>1</v>
      </c>
      <c r="U916" t="s">
        <v>204</v>
      </c>
    </row>
    <row r="917" spans="1:21" x14ac:dyDescent="0.3">
      <c r="A917" s="1" t="s">
        <v>60</v>
      </c>
      <c r="B917" s="1" t="s">
        <v>443</v>
      </c>
      <c r="C917" s="1" t="s">
        <v>215</v>
      </c>
      <c r="D917" s="1" t="s">
        <v>443</v>
      </c>
      <c r="E917">
        <v>2020</v>
      </c>
      <c r="F917" s="1" t="s">
        <v>212</v>
      </c>
      <c r="G917" s="1" t="s">
        <v>202</v>
      </c>
      <c r="H917" s="1" t="s">
        <v>219</v>
      </c>
      <c r="I917" s="3" t="s">
        <v>1</v>
      </c>
      <c r="J917" s="1" t="s">
        <v>1</v>
      </c>
      <c r="K917" s="1" t="s">
        <v>220</v>
      </c>
      <c r="L917" s="1" t="s">
        <v>221</v>
      </c>
      <c r="M917" s="1" t="s">
        <v>208</v>
      </c>
      <c r="N917">
        <v>7482</v>
      </c>
      <c r="O917">
        <v>10473</v>
      </c>
      <c r="P917">
        <v>1000</v>
      </c>
      <c r="Q917" s="1" t="s">
        <v>209</v>
      </c>
      <c r="R917" s="4">
        <v>2.4049999999999998</v>
      </c>
      <c r="S917" s="3">
        <v>1</v>
      </c>
      <c r="U917" t="s">
        <v>204</v>
      </c>
    </row>
    <row r="918" spans="1:21" x14ac:dyDescent="0.3">
      <c r="A918" s="1" t="s">
        <v>60</v>
      </c>
      <c r="B918" s="1" t="s">
        <v>443</v>
      </c>
      <c r="C918" s="1" t="s">
        <v>215</v>
      </c>
      <c r="D918" s="1" t="s">
        <v>443</v>
      </c>
      <c r="E918">
        <v>2020</v>
      </c>
      <c r="F918" s="1" t="s">
        <v>212</v>
      </c>
      <c r="G918" s="1" t="s">
        <v>202</v>
      </c>
      <c r="H918" s="1" t="s">
        <v>219</v>
      </c>
      <c r="I918" s="3" t="s">
        <v>1</v>
      </c>
      <c r="J918" s="1" t="s">
        <v>1</v>
      </c>
      <c r="K918" s="1" t="s">
        <v>220</v>
      </c>
      <c r="L918" s="1" t="s">
        <v>221</v>
      </c>
      <c r="M918" s="1" t="s">
        <v>208</v>
      </c>
      <c r="N918">
        <v>10474</v>
      </c>
      <c r="O918">
        <v>14962</v>
      </c>
      <c r="P918">
        <v>1000</v>
      </c>
      <c r="Q918" s="1" t="s">
        <v>209</v>
      </c>
      <c r="R918" s="4">
        <v>2.7749999999999999</v>
      </c>
      <c r="S918" s="3">
        <v>1</v>
      </c>
      <c r="U918" t="s">
        <v>204</v>
      </c>
    </row>
    <row r="919" spans="1:21" x14ac:dyDescent="0.3">
      <c r="A919" s="1" t="s">
        <v>60</v>
      </c>
      <c r="B919" s="1" t="s">
        <v>443</v>
      </c>
      <c r="C919" s="1" t="s">
        <v>215</v>
      </c>
      <c r="D919" s="1" t="s">
        <v>443</v>
      </c>
      <c r="E919">
        <v>2020</v>
      </c>
      <c r="F919" s="1" t="s">
        <v>212</v>
      </c>
      <c r="G919" s="1" t="s">
        <v>202</v>
      </c>
      <c r="H919" s="1" t="s">
        <v>219</v>
      </c>
      <c r="I919" s="3" t="s">
        <v>1</v>
      </c>
      <c r="J919" s="1" t="s">
        <v>1</v>
      </c>
      <c r="K919" s="1" t="s">
        <v>220</v>
      </c>
      <c r="L919" s="1" t="s">
        <v>221</v>
      </c>
      <c r="M919" s="1" t="s">
        <v>208</v>
      </c>
      <c r="N919">
        <v>14963</v>
      </c>
      <c r="O919">
        <v>20199</v>
      </c>
      <c r="P919">
        <v>1000</v>
      </c>
      <c r="Q919" s="1" t="s">
        <v>209</v>
      </c>
      <c r="R919" s="4">
        <v>3.3290000000000002</v>
      </c>
      <c r="S919" s="3">
        <v>1</v>
      </c>
      <c r="U919" t="s">
        <v>204</v>
      </c>
    </row>
    <row r="920" spans="1:21" x14ac:dyDescent="0.3">
      <c r="A920" s="1" t="s">
        <v>60</v>
      </c>
      <c r="B920" s="1" t="s">
        <v>443</v>
      </c>
      <c r="C920" s="1" t="s">
        <v>215</v>
      </c>
      <c r="D920" s="1" t="s">
        <v>443</v>
      </c>
      <c r="E920">
        <v>2020</v>
      </c>
      <c r="F920" s="1" t="s">
        <v>212</v>
      </c>
      <c r="G920" s="1" t="s">
        <v>202</v>
      </c>
      <c r="H920" s="1" t="s">
        <v>219</v>
      </c>
      <c r="I920" s="3" t="s">
        <v>1</v>
      </c>
      <c r="J920" s="1" t="s">
        <v>1</v>
      </c>
      <c r="K920" s="1" t="s">
        <v>220</v>
      </c>
      <c r="L920" s="1" t="s">
        <v>221</v>
      </c>
      <c r="M920" s="1" t="s">
        <v>208</v>
      </c>
      <c r="N920">
        <v>20200</v>
      </c>
      <c r="O920">
        <v>1000000000</v>
      </c>
      <c r="P920">
        <v>1000</v>
      </c>
      <c r="Q920" s="1" t="s">
        <v>209</v>
      </c>
      <c r="R920" s="4">
        <v>4.8090000000000002</v>
      </c>
      <c r="S920" s="3">
        <v>1</v>
      </c>
      <c r="U920" t="s">
        <v>204</v>
      </c>
    </row>
    <row r="921" spans="1:21" x14ac:dyDescent="0.3">
      <c r="A921" s="1" t="s">
        <v>60</v>
      </c>
      <c r="B921" s="1" t="s">
        <v>443</v>
      </c>
      <c r="C921" s="1" t="s">
        <v>215</v>
      </c>
      <c r="D921" s="1" t="s">
        <v>443</v>
      </c>
      <c r="E921">
        <v>2020</v>
      </c>
      <c r="F921" s="1" t="s">
        <v>212</v>
      </c>
      <c r="G921" s="1" t="s">
        <v>202</v>
      </c>
      <c r="H921" s="1" t="s">
        <v>223</v>
      </c>
      <c r="I921" s="3" t="s">
        <v>1</v>
      </c>
      <c r="J921" s="1" t="s">
        <v>1</v>
      </c>
      <c r="K921" s="1" t="s">
        <v>220</v>
      </c>
      <c r="L921" s="1" t="s">
        <v>221</v>
      </c>
      <c r="M921" s="1" t="s">
        <v>208</v>
      </c>
      <c r="N921">
        <v>0</v>
      </c>
      <c r="O921">
        <v>2992</v>
      </c>
      <c r="P921">
        <v>1000</v>
      </c>
      <c r="Q921" s="1" t="s">
        <v>209</v>
      </c>
      <c r="R921" s="4">
        <v>1.585</v>
      </c>
      <c r="S921" s="3">
        <v>1</v>
      </c>
      <c r="U921" t="s">
        <v>204</v>
      </c>
    </row>
    <row r="922" spans="1:21" x14ac:dyDescent="0.3">
      <c r="A922" s="1" t="s">
        <v>60</v>
      </c>
      <c r="B922" s="1" t="s">
        <v>443</v>
      </c>
      <c r="C922" s="1" t="s">
        <v>215</v>
      </c>
      <c r="D922" s="1" t="s">
        <v>443</v>
      </c>
      <c r="E922">
        <v>2020</v>
      </c>
      <c r="F922" s="1" t="s">
        <v>212</v>
      </c>
      <c r="G922" s="1" t="s">
        <v>202</v>
      </c>
      <c r="H922" s="1" t="s">
        <v>223</v>
      </c>
      <c r="I922" s="3" t="s">
        <v>1</v>
      </c>
      <c r="J922" s="1" t="s">
        <v>1</v>
      </c>
      <c r="K922" s="1" t="s">
        <v>220</v>
      </c>
      <c r="L922" s="1" t="s">
        <v>221</v>
      </c>
      <c r="M922" s="1" t="s">
        <v>208</v>
      </c>
      <c r="N922">
        <v>2993</v>
      </c>
      <c r="O922">
        <v>4489</v>
      </c>
      <c r="P922">
        <v>1000</v>
      </c>
      <c r="Q922" s="1" t="s">
        <v>209</v>
      </c>
      <c r="R922" s="4">
        <v>2.7719999999999998</v>
      </c>
      <c r="S922" s="3">
        <v>1</v>
      </c>
      <c r="U922" t="s">
        <v>204</v>
      </c>
    </row>
    <row r="923" spans="1:21" x14ac:dyDescent="0.3">
      <c r="A923" s="1" t="s">
        <v>60</v>
      </c>
      <c r="B923" s="1" t="s">
        <v>443</v>
      </c>
      <c r="C923" s="1" t="s">
        <v>215</v>
      </c>
      <c r="D923" s="1" t="s">
        <v>443</v>
      </c>
      <c r="E923">
        <v>2020</v>
      </c>
      <c r="F923" s="1" t="s">
        <v>212</v>
      </c>
      <c r="G923" s="1" t="s">
        <v>202</v>
      </c>
      <c r="H923" s="1" t="s">
        <v>223</v>
      </c>
      <c r="I923" s="3" t="s">
        <v>1</v>
      </c>
      <c r="J923" s="1" t="s">
        <v>1</v>
      </c>
      <c r="K923" s="1" t="s">
        <v>220</v>
      </c>
      <c r="L923" s="1" t="s">
        <v>221</v>
      </c>
      <c r="M923" s="1" t="s">
        <v>208</v>
      </c>
      <c r="N923">
        <v>4490</v>
      </c>
      <c r="O923">
        <v>5985</v>
      </c>
      <c r="P923">
        <v>1000</v>
      </c>
      <c r="Q923" s="1" t="s">
        <v>209</v>
      </c>
      <c r="R923" s="4">
        <v>3.5630000000000002</v>
      </c>
      <c r="S923" s="3">
        <v>1</v>
      </c>
      <c r="U923" t="s">
        <v>204</v>
      </c>
    </row>
    <row r="924" spans="1:21" x14ac:dyDescent="0.3">
      <c r="A924" s="1" t="s">
        <v>60</v>
      </c>
      <c r="B924" s="1" t="s">
        <v>443</v>
      </c>
      <c r="C924" s="1" t="s">
        <v>215</v>
      </c>
      <c r="D924" s="1" t="s">
        <v>443</v>
      </c>
      <c r="E924">
        <v>2020</v>
      </c>
      <c r="F924" s="1" t="s">
        <v>212</v>
      </c>
      <c r="G924" s="1" t="s">
        <v>202</v>
      </c>
      <c r="H924" s="1" t="s">
        <v>223</v>
      </c>
      <c r="I924" s="3" t="s">
        <v>1</v>
      </c>
      <c r="J924" s="1" t="s">
        <v>1</v>
      </c>
      <c r="K924" s="1" t="s">
        <v>220</v>
      </c>
      <c r="L924" s="1" t="s">
        <v>221</v>
      </c>
      <c r="M924" s="1" t="s">
        <v>208</v>
      </c>
      <c r="N924">
        <v>5986</v>
      </c>
      <c r="O924">
        <v>7481</v>
      </c>
      <c r="P924">
        <v>1000</v>
      </c>
      <c r="Q924" s="1" t="s">
        <v>209</v>
      </c>
      <c r="R924" s="4">
        <v>4.3570000000000002</v>
      </c>
      <c r="S924" s="3">
        <v>1</v>
      </c>
      <c r="U924" t="s">
        <v>204</v>
      </c>
    </row>
    <row r="925" spans="1:21" x14ac:dyDescent="0.3">
      <c r="A925" s="1" t="s">
        <v>60</v>
      </c>
      <c r="B925" s="1" t="s">
        <v>443</v>
      </c>
      <c r="C925" s="1" t="s">
        <v>215</v>
      </c>
      <c r="D925" s="1" t="s">
        <v>443</v>
      </c>
      <c r="E925">
        <v>2020</v>
      </c>
      <c r="F925" s="1" t="s">
        <v>212</v>
      </c>
      <c r="G925" s="1" t="s">
        <v>202</v>
      </c>
      <c r="H925" s="1" t="s">
        <v>223</v>
      </c>
      <c r="I925" s="3" t="s">
        <v>1</v>
      </c>
      <c r="J925" s="1" t="s">
        <v>1</v>
      </c>
      <c r="K925" s="1" t="s">
        <v>220</v>
      </c>
      <c r="L925" s="1" t="s">
        <v>221</v>
      </c>
      <c r="M925" s="1" t="s">
        <v>208</v>
      </c>
      <c r="N925">
        <v>7482</v>
      </c>
      <c r="O925">
        <v>10473</v>
      </c>
      <c r="P925">
        <v>1000</v>
      </c>
      <c r="Q925" s="1" t="s">
        <v>209</v>
      </c>
      <c r="R925" s="4">
        <v>5.15</v>
      </c>
      <c r="S925" s="3">
        <v>1</v>
      </c>
      <c r="U925" t="s">
        <v>204</v>
      </c>
    </row>
    <row r="926" spans="1:21" x14ac:dyDescent="0.3">
      <c r="A926" s="1" t="s">
        <v>60</v>
      </c>
      <c r="B926" s="1" t="s">
        <v>443</v>
      </c>
      <c r="C926" s="1" t="s">
        <v>215</v>
      </c>
      <c r="D926" s="1" t="s">
        <v>443</v>
      </c>
      <c r="E926">
        <v>2020</v>
      </c>
      <c r="F926" s="1" t="s">
        <v>212</v>
      </c>
      <c r="G926" s="1" t="s">
        <v>202</v>
      </c>
      <c r="H926" s="1" t="s">
        <v>223</v>
      </c>
      <c r="I926" s="3" t="s">
        <v>1</v>
      </c>
      <c r="J926" s="1" t="s">
        <v>1</v>
      </c>
      <c r="K926" s="1" t="s">
        <v>220</v>
      </c>
      <c r="L926" s="1" t="s">
        <v>221</v>
      </c>
      <c r="M926" s="1" t="s">
        <v>208</v>
      </c>
      <c r="N926">
        <v>10474</v>
      </c>
      <c r="O926">
        <v>14962</v>
      </c>
      <c r="P926">
        <v>1000</v>
      </c>
      <c r="Q926" s="1" t="s">
        <v>209</v>
      </c>
      <c r="R926" s="4">
        <v>5.9420000000000002</v>
      </c>
      <c r="S926" s="3">
        <v>1</v>
      </c>
      <c r="U926" t="s">
        <v>204</v>
      </c>
    </row>
    <row r="927" spans="1:21" x14ac:dyDescent="0.3">
      <c r="A927" s="1" t="s">
        <v>60</v>
      </c>
      <c r="B927" s="1" t="s">
        <v>443</v>
      </c>
      <c r="C927" s="1" t="s">
        <v>215</v>
      </c>
      <c r="D927" s="1" t="s">
        <v>443</v>
      </c>
      <c r="E927">
        <v>2020</v>
      </c>
      <c r="F927" s="1" t="s">
        <v>212</v>
      </c>
      <c r="G927" s="1" t="s">
        <v>202</v>
      </c>
      <c r="H927" s="1" t="s">
        <v>223</v>
      </c>
      <c r="I927" s="3" t="s">
        <v>1</v>
      </c>
      <c r="J927" s="1" t="s">
        <v>1</v>
      </c>
      <c r="K927" s="1" t="s">
        <v>220</v>
      </c>
      <c r="L927" s="1" t="s">
        <v>221</v>
      </c>
      <c r="M927" s="1" t="s">
        <v>208</v>
      </c>
      <c r="N927">
        <v>14963</v>
      </c>
      <c r="O927">
        <v>20199</v>
      </c>
      <c r="P927">
        <v>1000</v>
      </c>
      <c r="Q927" s="1" t="s">
        <v>209</v>
      </c>
      <c r="R927" s="4">
        <v>7.1289999999999996</v>
      </c>
      <c r="S927" s="3">
        <v>1</v>
      </c>
      <c r="U927" t="s">
        <v>204</v>
      </c>
    </row>
    <row r="928" spans="1:21" x14ac:dyDescent="0.3">
      <c r="A928" s="1" t="s">
        <v>60</v>
      </c>
      <c r="B928" s="1" t="s">
        <v>443</v>
      </c>
      <c r="C928" s="1" t="s">
        <v>215</v>
      </c>
      <c r="D928" s="1" t="s">
        <v>443</v>
      </c>
      <c r="E928">
        <v>2020</v>
      </c>
      <c r="F928" s="1" t="s">
        <v>212</v>
      </c>
      <c r="G928" s="1" t="s">
        <v>202</v>
      </c>
      <c r="H928" s="1" t="s">
        <v>223</v>
      </c>
      <c r="I928" s="3" t="s">
        <v>1</v>
      </c>
      <c r="J928" s="1" t="s">
        <v>1</v>
      </c>
      <c r="K928" s="1" t="s">
        <v>220</v>
      </c>
      <c r="L928" s="1" t="s">
        <v>221</v>
      </c>
      <c r="M928" s="1" t="s">
        <v>208</v>
      </c>
      <c r="N928">
        <v>20200</v>
      </c>
      <c r="O928">
        <v>1000000000</v>
      </c>
      <c r="P928">
        <v>1000</v>
      </c>
      <c r="Q928" s="1" t="s">
        <v>209</v>
      </c>
      <c r="R928" s="4">
        <v>10.295999999999999</v>
      </c>
      <c r="S928" s="3">
        <v>1</v>
      </c>
      <c r="U928" t="s">
        <v>204</v>
      </c>
    </row>
    <row r="929" spans="1:21" x14ac:dyDescent="0.3">
      <c r="A929" s="1" t="s">
        <v>60</v>
      </c>
      <c r="B929" s="1" t="s">
        <v>443</v>
      </c>
      <c r="C929" s="1" t="s">
        <v>215</v>
      </c>
      <c r="D929" s="1" t="s">
        <v>443</v>
      </c>
      <c r="E929">
        <v>2020</v>
      </c>
      <c r="F929" s="1" t="s">
        <v>212</v>
      </c>
      <c r="G929" s="1" t="s">
        <v>202</v>
      </c>
      <c r="H929" s="1" t="s">
        <v>224</v>
      </c>
      <c r="I929" s="3" t="s">
        <v>1</v>
      </c>
      <c r="J929" s="1" t="s">
        <v>1</v>
      </c>
      <c r="K929" s="1" t="s">
        <v>220</v>
      </c>
      <c r="L929" s="1" t="s">
        <v>221</v>
      </c>
      <c r="M929" s="1" t="s">
        <v>204</v>
      </c>
      <c r="N929" s="1" t="s">
        <v>1</v>
      </c>
      <c r="O929" s="1" t="s">
        <v>1</v>
      </c>
      <c r="P929" s="1" t="s">
        <v>1</v>
      </c>
      <c r="Q929" s="1" t="s">
        <v>1</v>
      </c>
      <c r="R929" s="4">
        <v>0.21</v>
      </c>
      <c r="S929" s="3">
        <v>1</v>
      </c>
      <c r="U929" t="s">
        <v>204</v>
      </c>
    </row>
    <row r="930" spans="1:21" x14ac:dyDescent="0.3">
      <c r="A930" s="1" t="s">
        <v>60</v>
      </c>
      <c r="B930" s="1" t="s">
        <v>443</v>
      </c>
      <c r="C930" s="1" t="s">
        <v>215</v>
      </c>
      <c r="D930" s="1" t="s">
        <v>443</v>
      </c>
      <c r="E930">
        <v>2020</v>
      </c>
      <c r="F930" s="1" t="s">
        <v>212</v>
      </c>
      <c r="G930" s="1" t="s">
        <v>202</v>
      </c>
      <c r="H930" s="1" t="s">
        <v>206</v>
      </c>
      <c r="I930" s="3">
        <v>0.625</v>
      </c>
      <c r="J930" s="1" t="s">
        <v>203</v>
      </c>
      <c r="K930" s="1" t="s">
        <v>220</v>
      </c>
      <c r="L930" s="1" t="s">
        <v>225</v>
      </c>
      <c r="M930" s="1" t="s">
        <v>204</v>
      </c>
      <c r="N930" s="1" t="s">
        <v>1</v>
      </c>
      <c r="O930" s="1" t="s">
        <v>1</v>
      </c>
      <c r="P930" s="1" t="s">
        <v>1</v>
      </c>
      <c r="Q930" s="1" t="s">
        <v>1</v>
      </c>
      <c r="R930" s="4">
        <v>16.670000000000002</v>
      </c>
      <c r="S930" s="3">
        <v>1</v>
      </c>
      <c r="U930" t="s">
        <v>204</v>
      </c>
    </row>
    <row r="931" spans="1:21" x14ac:dyDescent="0.3">
      <c r="A931" s="1" t="s">
        <v>60</v>
      </c>
      <c r="B931" s="1" t="s">
        <v>443</v>
      </c>
      <c r="C931" s="1" t="s">
        <v>215</v>
      </c>
      <c r="D931" s="1" t="s">
        <v>443</v>
      </c>
      <c r="E931">
        <v>2020</v>
      </c>
      <c r="F931" s="1" t="s">
        <v>212</v>
      </c>
      <c r="G931" s="1" t="s">
        <v>202</v>
      </c>
      <c r="H931" s="1" t="s">
        <v>207</v>
      </c>
      <c r="I931" s="3" t="s">
        <v>1</v>
      </c>
      <c r="J931" s="1" t="s">
        <v>1</v>
      </c>
      <c r="K931" s="1" t="s">
        <v>220</v>
      </c>
      <c r="L931" s="1" t="s">
        <v>225</v>
      </c>
      <c r="M931" s="1" t="s">
        <v>205</v>
      </c>
      <c r="N931">
        <v>0</v>
      </c>
      <c r="O931">
        <v>2992</v>
      </c>
      <c r="P931" s="1" t="s">
        <v>1</v>
      </c>
      <c r="Q931" s="1" t="s">
        <v>209</v>
      </c>
      <c r="R931" s="4">
        <v>3.34</v>
      </c>
      <c r="S931" s="3">
        <v>1</v>
      </c>
      <c r="U931" t="s">
        <v>204</v>
      </c>
    </row>
    <row r="932" spans="1:21" x14ac:dyDescent="0.3">
      <c r="A932" s="1" t="s">
        <v>60</v>
      </c>
      <c r="B932" s="1" t="s">
        <v>443</v>
      </c>
      <c r="C932" s="1" t="s">
        <v>215</v>
      </c>
      <c r="D932" s="1" t="s">
        <v>443</v>
      </c>
      <c r="E932">
        <v>2020</v>
      </c>
      <c r="F932" s="1" t="s">
        <v>212</v>
      </c>
      <c r="G932" s="1" t="s">
        <v>202</v>
      </c>
      <c r="H932" s="1" t="s">
        <v>219</v>
      </c>
      <c r="I932" s="3" t="s">
        <v>1</v>
      </c>
      <c r="J932" s="1" t="s">
        <v>1</v>
      </c>
      <c r="K932" s="1" t="s">
        <v>220</v>
      </c>
      <c r="L932" s="1" t="s">
        <v>225</v>
      </c>
      <c r="M932" s="1" t="s">
        <v>208</v>
      </c>
      <c r="N932">
        <v>0</v>
      </c>
      <c r="O932">
        <v>2992</v>
      </c>
      <c r="P932">
        <v>1000</v>
      </c>
      <c r="Q932" s="1" t="s">
        <v>209</v>
      </c>
      <c r="R932" s="4">
        <v>0.96199999999999997</v>
      </c>
      <c r="S932" s="3">
        <v>1</v>
      </c>
      <c r="U932" t="s">
        <v>204</v>
      </c>
    </row>
    <row r="933" spans="1:21" x14ac:dyDescent="0.3">
      <c r="A933" s="1" t="s">
        <v>60</v>
      </c>
      <c r="B933" s="1" t="s">
        <v>443</v>
      </c>
      <c r="C933" s="1" t="s">
        <v>215</v>
      </c>
      <c r="D933" s="1" t="s">
        <v>443</v>
      </c>
      <c r="E933">
        <v>2020</v>
      </c>
      <c r="F933" s="1" t="s">
        <v>212</v>
      </c>
      <c r="G933" s="1" t="s">
        <v>202</v>
      </c>
      <c r="H933" s="1" t="s">
        <v>219</v>
      </c>
      <c r="I933" s="3" t="s">
        <v>1</v>
      </c>
      <c r="J933" s="1" t="s">
        <v>1</v>
      </c>
      <c r="K933" s="1" t="s">
        <v>220</v>
      </c>
      <c r="L933" s="1" t="s">
        <v>225</v>
      </c>
      <c r="M933" s="1" t="s">
        <v>208</v>
      </c>
      <c r="N933">
        <v>2993</v>
      </c>
      <c r="O933">
        <v>4489</v>
      </c>
      <c r="P933">
        <v>1000</v>
      </c>
      <c r="Q933" s="1" t="s">
        <v>209</v>
      </c>
      <c r="R933" s="4">
        <v>1.6830000000000001</v>
      </c>
      <c r="S933" s="3">
        <v>1</v>
      </c>
      <c r="U933" t="s">
        <v>204</v>
      </c>
    </row>
    <row r="934" spans="1:21" x14ac:dyDescent="0.3">
      <c r="A934" s="1" t="s">
        <v>60</v>
      </c>
      <c r="B934" s="1" t="s">
        <v>443</v>
      </c>
      <c r="C934" s="1" t="s">
        <v>215</v>
      </c>
      <c r="D934" s="1" t="s">
        <v>443</v>
      </c>
      <c r="E934">
        <v>2020</v>
      </c>
      <c r="F934" s="1" t="s">
        <v>212</v>
      </c>
      <c r="G934" s="1" t="s">
        <v>202</v>
      </c>
      <c r="H934" s="1" t="s">
        <v>219</v>
      </c>
      <c r="I934" s="3" t="s">
        <v>1</v>
      </c>
      <c r="J934" s="1" t="s">
        <v>1</v>
      </c>
      <c r="K934" s="1" t="s">
        <v>220</v>
      </c>
      <c r="L934" s="1" t="s">
        <v>225</v>
      </c>
      <c r="M934" s="1" t="s">
        <v>208</v>
      </c>
      <c r="N934">
        <v>4490</v>
      </c>
      <c r="O934">
        <v>5985</v>
      </c>
      <c r="P934">
        <v>1000</v>
      </c>
      <c r="Q934" s="1" t="s">
        <v>209</v>
      </c>
      <c r="R934" s="4">
        <v>2.165</v>
      </c>
      <c r="S934" s="3">
        <v>1</v>
      </c>
      <c r="U934" t="s">
        <v>204</v>
      </c>
    </row>
    <row r="935" spans="1:21" x14ac:dyDescent="0.3">
      <c r="A935" s="1" t="s">
        <v>60</v>
      </c>
      <c r="B935" s="1" t="s">
        <v>443</v>
      </c>
      <c r="C935" s="1" t="s">
        <v>215</v>
      </c>
      <c r="D935" s="1" t="s">
        <v>443</v>
      </c>
      <c r="E935">
        <v>2020</v>
      </c>
      <c r="F935" s="1" t="s">
        <v>212</v>
      </c>
      <c r="G935" s="1" t="s">
        <v>202</v>
      </c>
      <c r="H935" s="1" t="s">
        <v>219</v>
      </c>
      <c r="I935" s="3" t="s">
        <v>1</v>
      </c>
      <c r="J935" s="1" t="s">
        <v>1</v>
      </c>
      <c r="K935" s="1" t="s">
        <v>220</v>
      </c>
      <c r="L935" s="1" t="s">
        <v>225</v>
      </c>
      <c r="M935" s="1" t="s">
        <v>208</v>
      </c>
      <c r="N935">
        <v>5986</v>
      </c>
      <c r="O935">
        <v>7481</v>
      </c>
      <c r="P935">
        <v>1000</v>
      </c>
      <c r="Q935" s="1" t="s">
        <v>209</v>
      </c>
      <c r="R935" s="4">
        <v>2.645</v>
      </c>
      <c r="S935" s="3">
        <v>1</v>
      </c>
      <c r="U935" t="s">
        <v>204</v>
      </c>
    </row>
    <row r="936" spans="1:21" x14ac:dyDescent="0.3">
      <c r="A936" s="1" t="s">
        <v>60</v>
      </c>
      <c r="B936" s="1" t="s">
        <v>443</v>
      </c>
      <c r="C936" s="1" t="s">
        <v>215</v>
      </c>
      <c r="D936" s="1" t="s">
        <v>443</v>
      </c>
      <c r="E936">
        <v>2020</v>
      </c>
      <c r="F936" s="1" t="s">
        <v>212</v>
      </c>
      <c r="G936" s="1" t="s">
        <v>202</v>
      </c>
      <c r="H936" s="1" t="s">
        <v>219</v>
      </c>
      <c r="I936" s="3" t="s">
        <v>1</v>
      </c>
      <c r="J936" s="1" t="s">
        <v>1</v>
      </c>
      <c r="K936" s="1" t="s">
        <v>220</v>
      </c>
      <c r="L936" s="1" t="s">
        <v>225</v>
      </c>
      <c r="M936" s="1" t="s">
        <v>208</v>
      </c>
      <c r="N936">
        <v>7482</v>
      </c>
      <c r="O936">
        <v>10473</v>
      </c>
      <c r="P936">
        <v>1000</v>
      </c>
      <c r="Q936" s="1" t="s">
        <v>209</v>
      </c>
      <c r="R936" s="4">
        <v>3.125</v>
      </c>
      <c r="S936" s="3">
        <v>1</v>
      </c>
      <c r="U936" t="s">
        <v>204</v>
      </c>
    </row>
    <row r="937" spans="1:21" x14ac:dyDescent="0.3">
      <c r="A937" s="1" t="s">
        <v>60</v>
      </c>
      <c r="B937" s="1" t="s">
        <v>443</v>
      </c>
      <c r="C937" s="1" t="s">
        <v>215</v>
      </c>
      <c r="D937" s="1" t="s">
        <v>443</v>
      </c>
      <c r="E937">
        <v>2020</v>
      </c>
      <c r="F937" s="1" t="s">
        <v>212</v>
      </c>
      <c r="G937" s="1" t="s">
        <v>202</v>
      </c>
      <c r="H937" s="1" t="s">
        <v>219</v>
      </c>
      <c r="I937" s="3" t="s">
        <v>1</v>
      </c>
      <c r="J937" s="1" t="s">
        <v>1</v>
      </c>
      <c r="K937" s="1" t="s">
        <v>220</v>
      </c>
      <c r="L937" s="1" t="s">
        <v>225</v>
      </c>
      <c r="M937" s="1" t="s">
        <v>208</v>
      </c>
      <c r="N937">
        <v>10474</v>
      </c>
      <c r="O937">
        <v>14962</v>
      </c>
      <c r="P937">
        <v>1000</v>
      </c>
      <c r="Q937" s="1" t="s">
        <v>209</v>
      </c>
      <c r="R937" s="4">
        <v>3.6070000000000002</v>
      </c>
      <c r="S937" s="3">
        <v>1</v>
      </c>
      <c r="U937" t="s">
        <v>204</v>
      </c>
    </row>
    <row r="938" spans="1:21" x14ac:dyDescent="0.3">
      <c r="A938" s="1" t="s">
        <v>60</v>
      </c>
      <c r="B938" s="1" t="s">
        <v>443</v>
      </c>
      <c r="C938" s="1" t="s">
        <v>215</v>
      </c>
      <c r="D938" s="1" t="s">
        <v>443</v>
      </c>
      <c r="E938">
        <v>2020</v>
      </c>
      <c r="F938" s="1" t="s">
        <v>212</v>
      </c>
      <c r="G938" s="1" t="s">
        <v>202</v>
      </c>
      <c r="H938" s="1" t="s">
        <v>219</v>
      </c>
      <c r="I938" s="3" t="s">
        <v>1</v>
      </c>
      <c r="J938" s="1" t="s">
        <v>1</v>
      </c>
      <c r="K938" s="1" t="s">
        <v>220</v>
      </c>
      <c r="L938" s="1" t="s">
        <v>225</v>
      </c>
      <c r="M938" s="1" t="s">
        <v>208</v>
      </c>
      <c r="N938">
        <v>14963</v>
      </c>
      <c r="O938">
        <v>20199</v>
      </c>
      <c r="P938">
        <v>1000</v>
      </c>
      <c r="Q938" s="1" t="s">
        <v>209</v>
      </c>
      <c r="R938" s="4">
        <v>4.3280000000000003</v>
      </c>
      <c r="S938" s="3">
        <v>1</v>
      </c>
      <c r="U938" t="s">
        <v>204</v>
      </c>
    </row>
    <row r="939" spans="1:21" x14ac:dyDescent="0.3">
      <c r="A939" s="1" t="s">
        <v>60</v>
      </c>
      <c r="B939" s="1" t="s">
        <v>443</v>
      </c>
      <c r="C939" s="1" t="s">
        <v>215</v>
      </c>
      <c r="D939" s="1" t="s">
        <v>443</v>
      </c>
      <c r="E939">
        <v>2020</v>
      </c>
      <c r="F939" s="1" t="s">
        <v>212</v>
      </c>
      <c r="G939" s="1" t="s">
        <v>202</v>
      </c>
      <c r="H939" s="1" t="s">
        <v>219</v>
      </c>
      <c r="I939" s="3" t="s">
        <v>1</v>
      </c>
      <c r="J939" s="1" t="s">
        <v>1</v>
      </c>
      <c r="K939" s="1" t="s">
        <v>220</v>
      </c>
      <c r="L939" s="1" t="s">
        <v>225</v>
      </c>
      <c r="M939" s="1" t="s">
        <v>208</v>
      </c>
      <c r="N939">
        <v>20200</v>
      </c>
      <c r="O939">
        <v>1000000000</v>
      </c>
      <c r="P939">
        <v>1000</v>
      </c>
      <c r="Q939" s="1" t="s">
        <v>209</v>
      </c>
      <c r="R939" s="4">
        <v>6.2530000000000001</v>
      </c>
      <c r="S939" s="3">
        <v>1</v>
      </c>
      <c r="U939" t="s">
        <v>204</v>
      </c>
    </row>
    <row r="940" spans="1:21" x14ac:dyDescent="0.3">
      <c r="A940" s="1" t="s">
        <v>60</v>
      </c>
      <c r="B940" s="1" t="s">
        <v>443</v>
      </c>
      <c r="C940" s="1" t="s">
        <v>215</v>
      </c>
      <c r="D940" s="1" t="s">
        <v>443</v>
      </c>
      <c r="E940">
        <v>2020</v>
      </c>
      <c r="F940" s="1" t="s">
        <v>212</v>
      </c>
      <c r="G940" s="1" t="s">
        <v>202</v>
      </c>
      <c r="H940" s="1" t="s">
        <v>223</v>
      </c>
      <c r="I940" s="3" t="s">
        <v>1</v>
      </c>
      <c r="J940" s="1" t="s">
        <v>1</v>
      </c>
      <c r="K940" s="1" t="s">
        <v>220</v>
      </c>
      <c r="L940" s="1" t="s">
        <v>225</v>
      </c>
      <c r="M940" s="1" t="s">
        <v>208</v>
      </c>
      <c r="N940">
        <v>0</v>
      </c>
      <c r="O940">
        <v>2992</v>
      </c>
      <c r="P940">
        <v>1000</v>
      </c>
      <c r="Q940" s="1" t="s">
        <v>209</v>
      </c>
      <c r="R940" s="4">
        <v>1.585</v>
      </c>
      <c r="S940" s="3">
        <v>1</v>
      </c>
      <c r="U940" t="s">
        <v>204</v>
      </c>
    </row>
    <row r="941" spans="1:21" x14ac:dyDescent="0.3">
      <c r="A941" s="1" t="s">
        <v>60</v>
      </c>
      <c r="B941" s="1" t="s">
        <v>443</v>
      </c>
      <c r="C941" s="1" t="s">
        <v>215</v>
      </c>
      <c r="D941" s="1" t="s">
        <v>443</v>
      </c>
      <c r="E941">
        <v>2020</v>
      </c>
      <c r="F941" s="1" t="s">
        <v>212</v>
      </c>
      <c r="G941" s="1" t="s">
        <v>202</v>
      </c>
      <c r="H941" s="1" t="s">
        <v>223</v>
      </c>
      <c r="I941" s="3" t="s">
        <v>1</v>
      </c>
      <c r="J941" s="1" t="s">
        <v>1</v>
      </c>
      <c r="K941" s="1" t="s">
        <v>220</v>
      </c>
      <c r="L941" s="1" t="s">
        <v>225</v>
      </c>
      <c r="M941" s="1" t="s">
        <v>208</v>
      </c>
      <c r="N941">
        <v>2993</v>
      </c>
      <c r="O941">
        <v>4489</v>
      </c>
      <c r="P941">
        <v>1000</v>
      </c>
      <c r="Q941" s="1" t="s">
        <v>209</v>
      </c>
      <c r="R941" s="4">
        <v>2.7719999999999998</v>
      </c>
      <c r="S941" s="3">
        <v>1</v>
      </c>
      <c r="U941" t="s">
        <v>204</v>
      </c>
    </row>
    <row r="942" spans="1:21" x14ac:dyDescent="0.3">
      <c r="A942" s="1" t="s">
        <v>60</v>
      </c>
      <c r="B942" s="1" t="s">
        <v>443</v>
      </c>
      <c r="C942" s="1" t="s">
        <v>215</v>
      </c>
      <c r="D942" s="1" t="s">
        <v>443</v>
      </c>
      <c r="E942">
        <v>2020</v>
      </c>
      <c r="F942" s="1" t="s">
        <v>212</v>
      </c>
      <c r="G942" s="1" t="s">
        <v>202</v>
      </c>
      <c r="H942" s="1" t="s">
        <v>223</v>
      </c>
      <c r="I942" s="3" t="s">
        <v>1</v>
      </c>
      <c r="J942" s="1" t="s">
        <v>1</v>
      </c>
      <c r="K942" s="1" t="s">
        <v>220</v>
      </c>
      <c r="L942" s="1" t="s">
        <v>225</v>
      </c>
      <c r="M942" s="1" t="s">
        <v>208</v>
      </c>
      <c r="N942">
        <v>4490</v>
      </c>
      <c r="O942">
        <v>5985</v>
      </c>
      <c r="P942">
        <v>1000</v>
      </c>
      <c r="Q942" s="1" t="s">
        <v>209</v>
      </c>
      <c r="R942" s="4">
        <v>3.5630000000000002</v>
      </c>
      <c r="S942" s="3">
        <v>1</v>
      </c>
      <c r="U942" t="s">
        <v>204</v>
      </c>
    </row>
    <row r="943" spans="1:21" x14ac:dyDescent="0.3">
      <c r="A943" s="1" t="s">
        <v>60</v>
      </c>
      <c r="B943" s="1" t="s">
        <v>443</v>
      </c>
      <c r="C943" s="1" t="s">
        <v>215</v>
      </c>
      <c r="D943" s="1" t="s">
        <v>443</v>
      </c>
      <c r="E943">
        <v>2020</v>
      </c>
      <c r="F943" s="1" t="s">
        <v>212</v>
      </c>
      <c r="G943" s="1" t="s">
        <v>202</v>
      </c>
      <c r="H943" s="1" t="s">
        <v>223</v>
      </c>
      <c r="I943" s="3" t="s">
        <v>1</v>
      </c>
      <c r="J943" s="1" t="s">
        <v>1</v>
      </c>
      <c r="K943" s="1" t="s">
        <v>220</v>
      </c>
      <c r="L943" s="1" t="s">
        <v>225</v>
      </c>
      <c r="M943" s="1" t="s">
        <v>208</v>
      </c>
      <c r="N943">
        <v>5986</v>
      </c>
      <c r="O943">
        <v>7481</v>
      </c>
      <c r="P943">
        <v>1000</v>
      </c>
      <c r="Q943" s="1" t="s">
        <v>209</v>
      </c>
      <c r="R943" s="4">
        <v>4.3570000000000002</v>
      </c>
      <c r="S943" s="3">
        <v>1</v>
      </c>
      <c r="U943" t="s">
        <v>204</v>
      </c>
    </row>
    <row r="944" spans="1:21" x14ac:dyDescent="0.3">
      <c r="A944" s="1" t="s">
        <v>60</v>
      </c>
      <c r="B944" s="1" t="s">
        <v>443</v>
      </c>
      <c r="C944" s="1" t="s">
        <v>215</v>
      </c>
      <c r="D944" s="1" t="s">
        <v>443</v>
      </c>
      <c r="E944">
        <v>2020</v>
      </c>
      <c r="F944" s="1" t="s">
        <v>212</v>
      </c>
      <c r="G944" s="1" t="s">
        <v>202</v>
      </c>
      <c r="H944" s="1" t="s">
        <v>223</v>
      </c>
      <c r="I944" s="3" t="s">
        <v>1</v>
      </c>
      <c r="J944" s="1" t="s">
        <v>1</v>
      </c>
      <c r="K944" s="1" t="s">
        <v>220</v>
      </c>
      <c r="L944" s="1" t="s">
        <v>225</v>
      </c>
      <c r="M944" s="1" t="s">
        <v>208</v>
      </c>
      <c r="N944">
        <v>7482</v>
      </c>
      <c r="O944">
        <v>10473</v>
      </c>
      <c r="P944">
        <v>1000</v>
      </c>
      <c r="Q944" s="1" t="s">
        <v>209</v>
      </c>
      <c r="R944" s="4">
        <v>5.15</v>
      </c>
      <c r="S944" s="3">
        <v>1</v>
      </c>
      <c r="U944" t="s">
        <v>204</v>
      </c>
    </row>
    <row r="945" spans="1:21" x14ac:dyDescent="0.3">
      <c r="A945" s="1" t="s">
        <v>60</v>
      </c>
      <c r="B945" s="1" t="s">
        <v>443</v>
      </c>
      <c r="C945" s="1" t="s">
        <v>215</v>
      </c>
      <c r="D945" s="1" t="s">
        <v>443</v>
      </c>
      <c r="E945">
        <v>2020</v>
      </c>
      <c r="F945" s="1" t="s">
        <v>212</v>
      </c>
      <c r="G945" s="1" t="s">
        <v>202</v>
      </c>
      <c r="H945" s="1" t="s">
        <v>223</v>
      </c>
      <c r="I945" s="3" t="s">
        <v>1</v>
      </c>
      <c r="J945" s="1" t="s">
        <v>1</v>
      </c>
      <c r="K945" s="1" t="s">
        <v>220</v>
      </c>
      <c r="L945" s="1" t="s">
        <v>225</v>
      </c>
      <c r="M945" s="1" t="s">
        <v>208</v>
      </c>
      <c r="N945">
        <v>10474</v>
      </c>
      <c r="O945">
        <v>14962</v>
      </c>
      <c r="P945">
        <v>1000</v>
      </c>
      <c r="Q945" s="1" t="s">
        <v>209</v>
      </c>
      <c r="R945" s="4">
        <v>5.9420000000000002</v>
      </c>
      <c r="S945" s="3">
        <v>1</v>
      </c>
      <c r="U945" t="s">
        <v>204</v>
      </c>
    </row>
    <row r="946" spans="1:21" x14ac:dyDescent="0.3">
      <c r="A946" s="1" t="s">
        <v>60</v>
      </c>
      <c r="B946" s="1" t="s">
        <v>443</v>
      </c>
      <c r="C946" s="1" t="s">
        <v>215</v>
      </c>
      <c r="D946" s="1" t="s">
        <v>443</v>
      </c>
      <c r="E946">
        <v>2020</v>
      </c>
      <c r="F946" s="1" t="s">
        <v>212</v>
      </c>
      <c r="G946" s="1" t="s">
        <v>202</v>
      </c>
      <c r="H946" s="1" t="s">
        <v>223</v>
      </c>
      <c r="I946" s="3" t="s">
        <v>1</v>
      </c>
      <c r="J946" s="1" t="s">
        <v>1</v>
      </c>
      <c r="K946" s="1" t="s">
        <v>220</v>
      </c>
      <c r="L946" s="1" t="s">
        <v>225</v>
      </c>
      <c r="M946" s="1" t="s">
        <v>208</v>
      </c>
      <c r="N946">
        <v>14963</v>
      </c>
      <c r="O946">
        <v>20199</v>
      </c>
      <c r="P946">
        <v>1000</v>
      </c>
      <c r="Q946" s="1" t="s">
        <v>209</v>
      </c>
      <c r="R946" s="4">
        <v>7.1289999999999996</v>
      </c>
      <c r="S946" s="3">
        <v>1</v>
      </c>
      <c r="U946" t="s">
        <v>204</v>
      </c>
    </row>
    <row r="947" spans="1:21" x14ac:dyDescent="0.3">
      <c r="A947" s="1" t="s">
        <v>60</v>
      </c>
      <c r="B947" s="1" t="s">
        <v>443</v>
      </c>
      <c r="C947" s="1" t="s">
        <v>215</v>
      </c>
      <c r="D947" s="1" t="s">
        <v>443</v>
      </c>
      <c r="E947">
        <v>2020</v>
      </c>
      <c r="F947" s="1" t="s">
        <v>212</v>
      </c>
      <c r="G947" s="1" t="s">
        <v>202</v>
      </c>
      <c r="H947" s="1" t="s">
        <v>223</v>
      </c>
      <c r="I947" s="3" t="s">
        <v>1</v>
      </c>
      <c r="J947" s="1" t="s">
        <v>1</v>
      </c>
      <c r="K947" s="1" t="s">
        <v>220</v>
      </c>
      <c r="L947" s="1" t="s">
        <v>225</v>
      </c>
      <c r="M947" s="1" t="s">
        <v>208</v>
      </c>
      <c r="N947">
        <v>20200</v>
      </c>
      <c r="O947">
        <v>1000000000</v>
      </c>
      <c r="P947">
        <v>1000</v>
      </c>
      <c r="Q947" s="1" t="s">
        <v>209</v>
      </c>
      <c r="R947" s="4">
        <v>10.295999999999999</v>
      </c>
      <c r="S947" s="3">
        <v>1</v>
      </c>
      <c r="U947" t="s">
        <v>204</v>
      </c>
    </row>
    <row r="948" spans="1:21" x14ac:dyDescent="0.3">
      <c r="A948" s="1" t="s">
        <v>60</v>
      </c>
      <c r="B948" s="1" t="s">
        <v>443</v>
      </c>
      <c r="C948" s="1" t="s">
        <v>215</v>
      </c>
      <c r="D948" s="1" t="s">
        <v>443</v>
      </c>
      <c r="E948">
        <v>2020</v>
      </c>
      <c r="F948" s="1" t="s">
        <v>212</v>
      </c>
      <c r="G948" s="1" t="s">
        <v>202</v>
      </c>
      <c r="H948" s="1" t="s">
        <v>224</v>
      </c>
      <c r="I948" s="3" t="s">
        <v>1</v>
      </c>
      <c r="J948" s="1" t="s">
        <v>1</v>
      </c>
      <c r="K948" s="1" t="s">
        <v>220</v>
      </c>
      <c r="L948" s="1" t="s">
        <v>225</v>
      </c>
      <c r="M948" s="1" t="s">
        <v>204</v>
      </c>
      <c r="N948" s="1" t="s">
        <v>1</v>
      </c>
      <c r="O948" s="1" t="s">
        <v>1</v>
      </c>
      <c r="P948" s="1" t="s">
        <v>1</v>
      </c>
      <c r="Q948" s="1" t="s">
        <v>1</v>
      </c>
      <c r="R948" s="4">
        <v>0.21</v>
      </c>
      <c r="S948" s="3">
        <v>1</v>
      </c>
      <c r="U948" t="s">
        <v>204</v>
      </c>
    </row>
    <row r="949" spans="1:21" x14ac:dyDescent="0.3">
      <c r="A949" s="1" t="s">
        <v>60</v>
      </c>
      <c r="B949" s="1" t="s">
        <v>443</v>
      </c>
      <c r="C949" s="1" t="s">
        <v>215</v>
      </c>
      <c r="D949" s="1" t="s">
        <v>443</v>
      </c>
      <c r="E949">
        <v>2018</v>
      </c>
      <c r="F949" s="1" t="s">
        <v>213</v>
      </c>
      <c r="G949" s="1" t="s">
        <v>202</v>
      </c>
      <c r="H949" s="1" t="s">
        <v>206</v>
      </c>
      <c r="I949" s="3" t="s">
        <v>1</v>
      </c>
      <c r="J949" s="1" t="s">
        <v>1</v>
      </c>
      <c r="K949" s="1" t="s">
        <v>220</v>
      </c>
      <c r="L949" s="1" t="s">
        <v>221</v>
      </c>
      <c r="M949" s="1" t="s">
        <v>204</v>
      </c>
      <c r="N949" s="1" t="s">
        <v>1</v>
      </c>
      <c r="O949" s="1" t="s">
        <v>1</v>
      </c>
      <c r="P949" s="1" t="s">
        <v>1</v>
      </c>
      <c r="Q949" s="1" t="s">
        <v>1</v>
      </c>
      <c r="R949" s="4">
        <v>14.53</v>
      </c>
      <c r="S949" s="3">
        <v>1</v>
      </c>
      <c r="U949" t="s">
        <v>204</v>
      </c>
    </row>
    <row r="950" spans="1:21" x14ac:dyDescent="0.3">
      <c r="A950" s="1" t="s">
        <v>60</v>
      </c>
      <c r="B950" s="1" t="s">
        <v>443</v>
      </c>
      <c r="C950" s="1" t="s">
        <v>215</v>
      </c>
      <c r="D950" s="1" t="s">
        <v>443</v>
      </c>
      <c r="E950">
        <v>2018</v>
      </c>
      <c r="F950" s="1" t="s">
        <v>213</v>
      </c>
      <c r="G950" s="1" t="s">
        <v>202</v>
      </c>
      <c r="H950" s="1" t="s">
        <v>231</v>
      </c>
      <c r="I950" s="3" t="s">
        <v>1</v>
      </c>
      <c r="J950" s="1" t="s">
        <v>1</v>
      </c>
      <c r="K950" s="1" t="s">
        <v>220</v>
      </c>
      <c r="L950" s="1" t="s">
        <v>221</v>
      </c>
      <c r="M950" s="1" t="s">
        <v>208</v>
      </c>
      <c r="N950" s="1">
        <v>0</v>
      </c>
      <c r="O950" s="1">
        <v>1496</v>
      </c>
      <c r="P950" s="1">
        <v>1000</v>
      </c>
      <c r="Q950" s="1" t="s">
        <v>209</v>
      </c>
      <c r="R950" s="4">
        <v>0</v>
      </c>
      <c r="S950" s="3">
        <v>1</v>
      </c>
      <c r="U950" t="s">
        <v>204</v>
      </c>
    </row>
    <row r="951" spans="1:21" x14ac:dyDescent="0.3">
      <c r="A951" s="1" t="s">
        <v>60</v>
      </c>
      <c r="B951" s="1" t="s">
        <v>443</v>
      </c>
      <c r="C951" s="1" t="s">
        <v>215</v>
      </c>
      <c r="D951" s="1" t="s">
        <v>443</v>
      </c>
      <c r="E951">
        <v>2018</v>
      </c>
      <c r="F951" s="1" t="s">
        <v>213</v>
      </c>
      <c r="G951" s="1" t="s">
        <v>202</v>
      </c>
      <c r="H951" s="1" t="s">
        <v>231</v>
      </c>
      <c r="I951" s="3" t="s">
        <v>1</v>
      </c>
      <c r="J951" s="1" t="s">
        <v>1</v>
      </c>
      <c r="K951" s="1" t="s">
        <v>220</v>
      </c>
      <c r="L951" s="1" t="s">
        <v>221</v>
      </c>
      <c r="M951" s="1" t="s">
        <v>208</v>
      </c>
      <c r="N951" s="1">
        <v>1497</v>
      </c>
      <c r="O951">
        <v>1000000000</v>
      </c>
      <c r="P951">
        <v>1000</v>
      </c>
      <c r="Q951" s="1" t="s">
        <v>209</v>
      </c>
      <c r="R951" s="4">
        <v>4.1589999999999998</v>
      </c>
      <c r="S951" s="3">
        <v>1</v>
      </c>
      <c r="U951" t="s">
        <v>204</v>
      </c>
    </row>
    <row r="952" spans="1:21" x14ac:dyDescent="0.3">
      <c r="A952" s="1" t="s">
        <v>60</v>
      </c>
      <c r="B952" s="1" t="s">
        <v>443</v>
      </c>
      <c r="C952" s="1" t="s">
        <v>215</v>
      </c>
      <c r="D952" s="1" t="s">
        <v>443</v>
      </c>
      <c r="E952">
        <v>2018</v>
      </c>
      <c r="F952" s="1" t="s">
        <v>213</v>
      </c>
      <c r="G952" s="1" t="s">
        <v>202</v>
      </c>
      <c r="H952" s="1" t="s">
        <v>206</v>
      </c>
      <c r="I952" s="3" t="s">
        <v>1</v>
      </c>
      <c r="J952" s="1" t="s">
        <v>1</v>
      </c>
      <c r="K952" s="1" t="s">
        <v>220</v>
      </c>
      <c r="L952" s="1" t="s">
        <v>225</v>
      </c>
      <c r="M952" s="1" t="s">
        <v>204</v>
      </c>
      <c r="N952" s="1" t="s">
        <v>1</v>
      </c>
      <c r="O952" s="1" t="s">
        <v>1</v>
      </c>
      <c r="P952" s="1" t="s">
        <v>1</v>
      </c>
      <c r="Q952" s="1" t="s">
        <v>1</v>
      </c>
      <c r="R952" s="4">
        <v>17.43</v>
      </c>
      <c r="S952" s="3">
        <v>1</v>
      </c>
      <c r="U952" t="s">
        <v>204</v>
      </c>
    </row>
    <row r="953" spans="1:21" x14ac:dyDescent="0.3">
      <c r="A953" s="1" t="s">
        <v>60</v>
      </c>
      <c r="B953" s="1" t="s">
        <v>443</v>
      </c>
      <c r="C953" s="1" t="s">
        <v>215</v>
      </c>
      <c r="D953" s="1" t="s">
        <v>443</v>
      </c>
      <c r="E953">
        <v>2018</v>
      </c>
      <c r="F953" s="1" t="s">
        <v>213</v>
      </c>
      <c r="G953" s="1" t="s">
        <v>202</v>
      </c>
      <c r="H953" s="1" t="s">
        <v>231</v>
      </c>
      <c r="I953" s="3" t="s">
        <v>1</v>
      </c>
      <c r="J953" s="1" t="s">
        <v>1</v>
      </c>
      <c r="K953" s="1" t="s">
        <v>220</v>
      </c>
      <c r="L953" s="1" t="s">
        <v>225</v>
      </c>
      <c r="M953" s="1" t="s">
        <v>208</v>
      </c>
      <c r="N953" s="1">
        <v>0</v>
      </c>
      <c r="O953" s="1">
        <v>1496</v>
      </c>
      <c r="P953" s="1">
        <v>1000</v>
      </c>
      <c r="Q953" s="1" t="s">
        <v>209</v>
      </c>
      <c r="R953" s="4">
        <v>0</v>
      </c>
      <c r="S953" s="3">
        <v>1</v>
      </c>
      <c r="U953" t="s">
        <v>204</v>
      </c>
    </row>
    <row r="954" spans="1:21" x14ac:dyDescent="0.3">
      <c r="A954" s="1" t="s">
        <v>60</v>
      </c>
      <c r="B954" s="1" t="s">
        <v>443</v>
      </c>
      <c r="C954" s="1" t="s">
        <v>215</v>
      </c>
      <c r="D954" s="1" t="s">
        <v>443</v>
      </c>
      <c r="E954">
        <v>2018</v>
      </c>
      <c r="F954" s="1" t="s">
        <v>213</v>
      </c>
      <c r="G954" s="1" t="s">
        <v>202</v>
      </c>
      <c r="H954" s="1" t="s">
        <v>231</v>
      </c>
      <c r="I954" s="3" t="s">
        <v>1</v>
      </c>
      <c r="J954" s="1" t="s">
        <v>1</v>
      </c>
      <c r="K954" s="1" t="s">
        <v>220</v>
      </c>
      <c r="L954" s="1" t="s">
        <v>225</v>
      </c>
      <c r="M954" s="1" t="s">
        <v>208</v>
      </c>
      <c r="N954" s="1">
        <v>1497</v>
      </c>
      <c r="O954">
        <v>1000000000</v>
      </c>
      <c r="P954">
        <v>1000</v>
      </c>
      <c r="Q954" s="1" t="s">
        <v>209</v>
      </c>
      <c r="R954" s="4">
        <v>4.992</v>
      </c>
      <c r="S954" s="3">
        <v>1</v>
      </c>
      <c r="U954" t="s">
        <v>204</v>
      </c>
    </row>
    <row r="955" spans="1:21" x14ac:dyDescent="0.3">
      <c r="A955" s="1" t="s">
        <v>60</v>
      </c>
      <c r="B955" s="1" t="s">
        <v>443</v>
      </c>
      <c r="C955" s="1" t="s">
        <v>215</v>
      </c>
      <c r="D955" s="1" t="s">
        <v>443</v>
      </c>
      <c r="E955">
        <v>2020</v>
      </c>
      <c r="F955" s="1" t="s">
        <v>217</v>
      </c>
      <c r="G955" s="1" t="s">
        <v>202</v>
      </c>
      <c r="H955" s="1" t="s">
        <v>207</v>
      </c>
      <c r="I955" s="3" t="s">
        <v>1</v>
      </c>
      <c r="J955" s="1" t="s">
        <v>1</v>
      </c>
      <c r="K955" s="1" t="s">
        <v>220</v>
      </c>
      <c r="L955" s="1" t="s">
        <v>221</v>
      </c>
      <c r="M955" s="1" t="s">
        <v>205</v>
      </c>
      <c r="N955" s="1">
        <v>0</v>
      </c>
      <c r="O955" s="1">
        <v>2750</v>
      </c>
      <c r="P955" s="1" t="s">
        <v>1</v>
      </c>
      <c r="Q955" s="1" t="s">
        <v>540</v>
      </c>
      <c r="R955" s="4">
        <v>3.75</v>
      </c>
      <c r="S955" s="3">
        <v>1</v>
      </c>
      <c r="U955" t="s">
        <v>204</v>
      </c>
    </row>
    <row r="956" spans="1:21" x14ac:dyDescent="0.3">
      <c r="A956" s="1" t="s">
        <v>60</v>
      </c>
      <c r="B956" s="1" t="s">
        <v>443</v>
      </c>
      <c r="C956" s="1" t="s">
        <v>215</v>
      </c>
      <c r="D956" s="1" t="s">
        <v>443</v>
      </c>
      <c r="E956">
        <v>2020</v>
      </c>
      <c r="F956" s="1" t="s">
        <v>217</v>
      </c>
      <c r="G956" s="1" t="s">
        <v>202</v>
      </c>
      <c r="H956" s="1" t="s">
        <v>207</v>
      </c>
      <c r="I956" s="3" t="s">
        <v>1</v>
      </c>
      <c r="J956" s="1" t="s">
        <v>1</v>
      </c>
      <c r="K956" s="1" t="s">
        <v>220</v>
      </c>
      <c r="L956" s="1" t="s">
        <v>221</v>
      </c>
      <c r="M956" s="1" t="s">
        <v>205</v>
      </c>
      <c r="N956" s="1">
        <v>2751</v>
      </c>
      <c r="O956" s="1">
        <v>4420</v>
      </c>
      <c r="P956" s="1" t="s">
        <v>1</v>
      </c>
      <c r="Q956" s="1" t="s">
        <v>540</v>
      </c>
      <c r="R956" s="4">
        <v>4.9400000000000004</v>
      </c>
      <c r="S956" s="3">
        <v>1</v>
      </c>
      <c r="U956" t="s">
        <v>204</v>
      </c>
    </row>
    <row r="957" spans="1:21" x14ac:dyDescent="0.3">
      <c r="A957" s="1" t="s">
        <v>60</v>
      </c>
      <c r="B957" s="1" t="s">
        <v>443</v>
      </c>
      <c r="C957" s="1" t="s">
        <v>215</v>
      </c>
      <c r="D957" s="1" t="s">
        <v>443</v>
      </c>
      <c r="E957">
        <v>2020</v>
      </c>
      <c r="F957" s="1" t="s">
        <v>217</v>
      </c>
      <c r="G957" s="1" t="s">
        <v>202</v>
      </c>
      <c r="H957" s="1" t="s">
        <v>207</v>
      </c>
      <c r="I957" s="3" t="s">
        <v>1</v>
      </c>
      <c r="J957" s="1" t="s">
        <v>1</v>
      </c>
      <c r="K957" s="1" t="s">
        <v>220</v>
      </c>
      <c r="L957" s="1" t="s">
        <v>221</v>
      </c>
      <c r="M957" s="1" t="s">
        <v>205</v>
      </c>
      <c r="N957" s="1">
        <v>4420</v>
      </c>
      <c r="O957">
        <v>1000000000</v>
      </c>
      <c r="P957" s="1" t="s">
        <v>1</v>
      </c>
      <c r="Q957" s="1" t="s">
        <v>540</v>
      </c>
      <c r="R957" s="4">
        <v>10.45</v>
      </c>
      <c r="S957" s="3">
        <v>1</v>
      </c>
      <c r="U957" t="s">
        <v>204</v>
      </c>
    </row>
    <row r="958" spans="1:21" x14ac:dyDescent="0.3">
      <c r="A958" s="1" t="s">
        <v>76</v>
      </c>
      <c r="B958" s="1" t="s">
        <v>420</v>
      </c>
      <c r="C958" s="1" t="s">
        <v>420</v>
      </c>
      <c r="D958" s="1" t="s">
        <v>420</v>
      </c>
      <c r="E958">
        <v>2019</v>
      </c>
      <c r="F958" s="1" t="s">
        <v>212</v>
      </c>
      <c r="G958" s="1" t="s">
        <v>202</v>
      </c>
      <c r="H958" s="1" t="s">
        <v>206</v>
      </c>
      <c r="I958" s="3">
        <v>0.625</v>
      </c>
      <c r="J958" s="1" t="s">
        <v>203</v>
      </c>
      <c r="K958" s="1" t="s">
        <v>1</v>
      </c>
      <c r="L958" s="1" t="s">
        <v>1</v>
      </c>
      <c r="M958" s="1" t="s">
        <v>204</v>
      </c>
      <c r="N958" s="1" t="s">
        <v>1</v>
      </c>
      <c r="O958" s="1" t="s">
        <v>1</v>
      </c>
      <c r="P958" s="1" t="s">
        <v>1</v>
      </c>
      <c r="Q958" s="1" t="s">
        <v>1</v>
      </c>
      <c r="R958" s="4">
        <v>10.78</v>
      </c>
      <c r="S958" s="3">
        <v>1</v>
      </c>
      <c r="U958" t="s">
        <v>204</v>
      </c>
    </row>
    <row r="959" spans="1:21" x14ac:dyDescent="0.3">
      <c r="A959" s="1" t="s">
        <v>76</v>
      </c>
      <c r="B959" s="1" t="s">
        <v>420</v>
      </c>
      <c r="C959" s="1" t="s">
        <v>420</v>
      </c>
      <c r="D959" s="1" t="s">
        <v>420</v>
      </c>
      <c r="E959">
        <v>2019</v>
      </c>
      <c r="F959" s="1" t="s">
        <v>212</v>
      </c>
      <c r="G959" s="1" t="s">
        <v>202</v>
      </c>
      <c r="H959" s="1" t="s">
        <v>219</v>
      </c>
      <c r="I959" s="3" t="s">
        <v>1</v>
      </c>
      <c r="J959" s="1" t="s">
        <v>1</v>
      </c>
      <c r="K959" s="1" t="s">
        <v>1</v>
      </c>
      <c r="L959" s="1" t="s">
        <v>1</v>
      </c>
      <c r="M959" s="1" t="s">
        <v>208</v>
      </c>
      <c r="N959">
        <v>0</v>
      </c>
      <c r="O959">
        <v>500</v>
      </c>
      <c r="P959">
        <v>100</v>
      </c>
      <c r="Q959" s="1" t="s">
        <v>236</v>
      </c>
      <c r="R959" s="4">
        <v>1.78</v>
      </c>
      <c r="S959" s="3">
        <v>1</v>
      </c>
      <c r="U959" t="s">
        <v>204</v>
      </c>
    </row>
    <row r="960" spans="1:21" x14ac:dyDescent="0.3">
      <c r="A960" s="1" t="s">
        <v>76</v>
      </c>
      <c r="B960" s="1" t="s">
        <v>420</v>
      </c>
      <c r="C960" s="1" t="s">
        <v>420</v>
      </c>
      <c r="D960" s="1" t="s">
        <v>420</v>
      </c>
      <c r="E960">
        <v>2019</v>
      </c>
      <c r="F960" s="1" t="s">
        <v>212</v>
      </c>
      <c r="G960" s="1" t="s">
        <v>202</v>
      </c>
      <c r="H960" s="1" t="s">
        <v>219</v>
      </c>
      <c r="I960" s="3" t="s">
        <v>1</v>
      </c>
      <c r="J960" s="1" t="s">
        <v>1</v>
      </c>
      <c r="K960" s="1" t="s">
        <v>1</v>
      </c>
      <c r="L960" s="1" t="s">
        <v>1</v>
      </c>
      <c r="M960" s="1" t="s">
        <v>208</v>
      </c>
      <c r="N960">
        <v>501</v>
      </c>
      <c r="O960">
        <v>1000</v>
      </c>
      <c r="P960">
        <v>100</v>
      </c>
      <c r="Q960" s="1" t="s">
        <v>236</v>
      </c>
      <c r="R960" s="4">
        <v>4.45</v>
      </c>
      <c r="S960" s="3">
        <v>1</v>
      </c>
      <c r="U960" t="s">
        <v>204</v>
      </c>
    </row>
    <row r="961" spans="1:21" x14ac:dyDescent="0.3">
      <c r="A961" s="1" t="s">
        <v>76</v>
      </c>
      <c r="B961" s="1" t="s">
        <v>420</v>
      </c>
      <c r="C961" s="1" t="s">
        <v>420</v>
      </c>
      <c r="D961" s="1" t="s">
        <v>420</v>
      </c>
      <c r="E961">
        <v>2019</v>
      </c>
      <c r="F961" s="1" t="s">
        <v>212</v>
      </c>
      <c r="G961" s="1" t="s">
        <v>202</v>
      </c>
      <c r="H961" s="1" t="s">
        <v>219</v>
      </c>
      <c r="I961" s="3" t="s">
        <v>1</v>
      </c>
      <c r="J961" s="1" t="s">
        <v>1</v>
      </c>
      <c r="K961" s="1" t="s">
        <v>1</v>
      </c>
      <c r="L961" s="1" t="s">
        <v>1</v>
      </c>
      <c r="M961" s="1" t="s">
        <v>208</v>
      </c>
      <c r="N961">
        <v>1001</v>
      </c>
      <c r="O961">
        <v>2000</v>
      </c>
      <c r="P961">
        <v>100</v>
      </c>
      <c r="Q961" s="1" t="s">
        <v>236</v>
      </c>
      <c r="R961" s="4">
        <v>6.22</v>
      </c>
      <c r="S961" s="3">
        <v>1</v>
      </c>
      <c r="U961" t="s">
        <v>204</v>
      </c>
    </row>
    <row r="962" spans="1:21" x14ac:dyDescent="0.3">
      <c r="A962" s="1" t="s">
        <v>76</v>
      </c>
      <c r="B962" s="1" t="s">
        <v>420</v>
      </c>
      <c r="C962" s="1" t="s">
        <v>420</v>
      </c>
      <c r="D962" s="1" t="s">
        <v>420</v>
      </c>
      <c r="E962">
        <v>2019</v>
      </c>
      <c r="F962" s="1" t="s">
        <v>212</v>
      </c>
      <c r="G962" s="1" t="s">
        <v>202</v>
      </c>
      <c r="H962" s="1" t="s">
        <v>219</v>
      </c>
      <c r="I962" s="3" t="s">
        <v>1</v>
      </c>
      <c r="J962" s="1" t="s">
        <v>1</v>
      </c>
      <c r="K962" s="1" t="s">
        <v>1</v>
      </c>
      <c r="L962" s="1" t="s">
        <v>1</v>
      </c>
      <c r="M962" s="1" t="s">
        <v>208</v>
      </c>
      <c r="N962">
        <v>2001</v>
      </c>
      <c r="O962">
        <v>1000000000</v>
      </c>
      <c r="P962">
        <v>100</v>
      </c>
      <c r="Q962" s="1" t="s">
        <v>236</v>
      </c>
      <c r="R962" s="4">
        <v>9.26</v>
      </c>
      <c r="S962" s="3">
        <v>1</v>
      </c>
      <c r="U962" t="s">
        <v>204</v>
      </c>
    </row>
    <row r="963" spans="1:21" x14ac:dyDescent="0.3">
      <c r="A963" s="1" t="s">
        <v>76</v>
      </c>
      <c r="B963" s="1" t="s">
        <v>420</v>
      </c>
      <c r="C963" s="1" t="s">
        <v>420</v>
      </c>
      <c r="D963" s="1" t="s">
        <v>420</v>
      </c>
      <c r="E963">
        <v>2019</v>
      </c>
      <c r="F963" s="1" t="s">
        <v>213</v>
      </c>
      <c r="G963" s="1" t="s">
        <v>202</v>
      </c>
      <c r="H963" s="1" t="s">
        <v>206</v>
      </c>
      <c r="I963" s="3">
        <v>0.625</v>
      </c>
      <c r="J963" s="1" t="s">
        <v>203</v>
      </c>
      <c r="K963" s="1" t="s">
        <v>1</v>
      </c>
      <c r="L963" s="1" t="s">
        <v>1</v>
      </c>
      <c r="M963" s="1" t="s">
        <v>204</v>
      </c>
      <c r="N963" s="1" t="s">
        <v>1</v>
      </c>
      <c r="O963" s="1" t="s">
        <v>1</v>
      </c>
      <c r="P963" s="1" t="s">
        <v>1</v>
      </c>
      <c r="Q963" s="1" t="s">
        <v>1</v>
      </c>
      <c r="R963" s="4">
        <v>13.1</v>
      </c>
      <c r="S963" s="3">
        <v>1</v>
      </c>
      <c r="U963" t="s">
        <v>204</v>
      </c>
    </row>
    <row r="964" spans="1:21" x14ac:dyDescent="0.3">
      <c r="A964" s="1" t="s">
        <v>76</v>
      </c>
      <c r="B964" s="1" t="s">
        <v>420</v>
      </c>
      <c r="C964" s="1" t="s">
        <v>420</v>
      </c>
      <c r="D964" s="1" t="s">
        <v>420</v>
      </c>
      <c r="E964">
        <v>2019</v>
      </c>
      <c r="F964" s="1" t="s">
        <v>213</v>
      </c>
      <c r="G964" s="1" t="s">
        <v>202</v>
      </c>
      <c r="H964" s="1" t="s">
        <v>231</v>
      </c>
      <c r="I964" s="3" t="s">
        <v>1</v>
      </c>
      <c r="J964" s="1" t="s">
        <v>1</v>
      </c>
      <c r="K964" s="1" t="s">
        <v>1</v>
      </c>
      <c r="L964" s="1" t="s">
        <v>1</v>
      </c>
      <c r="M964" s="1" t="s">
        <v>208</v>
      </c>
      <c r="N964">
        <v>0</v>
      </c>
      <c r="O964">
        <v>1000000000</v>
      </c>
      <c r="P964">
        <v>100</v>
      </c>
      <c r="Q964" s="1" t="s">
        <v>236</v>
      </c>
      <c r="R964" s="4">
        <v>3.42</v>
      </c>
      <c r="S964" s="3">
        <v>1</v>
      </c>
      <c r="U964" t="s">
        <v>204</v>
      </c>
    </row>
    <row r="965" spans="1:21" x14ac:dyDescent="0.3">
      <c r="A965" s="1" t="s">
        <v>114</v>
      </c>
      <c r="B965" s="1" t="s">
        <v>423</v>
      </c>
      <c r="C965" s="1" t="s">
        <v>423</v>
      </c>
      <c r="D965" s="1" t="s">
        <v>423</v>
      </c>
      <c r="E965">
        <v>2020</v>
      </c>
      <c r="F965" s="1" t="s">
        <v>212</v>
      </c>
      <c r="G965" s="1" t="s">
        <v>202</v>
      </c>
      <c r="H965" s="1" t="s">
        <v>206</v>
      </c>
      <c r="I965" s="3" t="s">
        <v>1</v>
      </c>
      <c r="J965" s="1" t="s">
        <v>1</v>
      </c>
      <c r="K965" s="1" t="s">
        <v>1</v>
      </c>
      <c r="L965" s="1" t="s">
        <v>1</v>
      </c>
      <c r="M965" s="1" t="s">
        <v>204</v>
      </c>
      <c r="N965" s="1" t="s">
        <v>1</v>
      </c>
      <c r="O965" s="1" t="s">
        <v>1</v>
      </c>
      <c r="P965" s="1" t="s">
        <v>1</v>
      </c>
      <c r="Q965" s="1" t="s">
        <v>1</v>
      </c>
      <c r="R965" s="4">
        <v>9.1999999999999993</v>
      </c>
      <c r="S965" s="3">
        <v>1</v>
      </c>
      <c r="U965" t="s">
        <v>204</v>
      </c>
    </row>
    <row r="966" spans="1:21" x14ac:dyDescent="0.3">
      <c r="A966" s="1" t="s">
        <v>114</v>
      </c>
      <c r="B966" s="1" t="s">
        <v>423</v>
      </c>
      <c r="C966" s="1" t="s">
        <v>423</v>
      </c>
      <c r="D966" s="1" t="s">
        <v>423</v>
      </c>
      <c r="E966">
        <v>2020</v>
      </c>
      <c r="F966" s="1" t="s">
        <v>212</v>
      </c>
      <c r="G966" s="1" t="s">
        <v>202</v>
      </c>
      <c r="H966" s="1" t="s">
        <v>231</v>
      </c>
      <c r="I966" s="3" t="s">
        <v>1</v>
      </c>
      <c r="J966" s="1" t="s">
        <v>1</v>
      </c>
      <c r="K966" s="1" t="s">
        <v>1</v>
      </c>
      <c r="L966" s="1" t="s">
        <v>1</v>
      </c>
      <c r="M966" s="1" t="s">
        <v>208</v>
      </c>
      <c r="N966">
        <v>0</v>
      </c>
      <c r="O966">
        <v>1000</v>
      </c>
      <c r="P966">
        <v>1000</v>
      </c>
      <c r="Q966" s="1" t="s">
        <v>209</v>
      </c>
      <c r="R966" s="4">
        <v>0</v>
      </c>
      <c r="S966" s="3">
        <v>1</v>
      </c>
      <c r="U966" t="s">
        <v>204</v>
      </c>
    </row>
    <row r="967" spans="1:21" x14ac:dyDescent="0.3">
      <c r="A967" s="1" t="s">
        <v>114</v>
      </c>
      <c r="B967" s="1" t="s">
        <v>423</v>
      </c>
      <c r="C967" s="1" t="s">
        <v>423</v>
      </c>
      <c r="D967" s="1" t="s">
        <v>423</v>
      </c>
      <c r="E967">
        <v>2020</v>
      </c>
      <c r="F967" s="1" t="s">
        <v>212</v>
      </c>
      <c r="G967" s="1" t="s">
        <v>202</v>
      </c>
      <c r="H967" s="1" t="s">
        <v>231</v>
      </c>
      <c r="I967" s="3" t="s">
        <v>1</v>
      </c>
      <c r="J967" s="1" t="s">
        <v>1</v>
      </c>
      <c r="K967" s="1" t="s">
        <v>1</v>
      </c>
      <c r="L967" s="1" t="s">
        <v>1</v>
      </c>
      <c r="M967" s="1" t="s">
        <v>208</v>
      </c>
      <c r="N967">
        <v>1001</v>
      </c>
      <c r="O967">
        <v>1000000000</v>
      </c>
      <c r="P967">
        <v>1000</v>
      </c>
      <c r="Q967" s="1" t="s">
        <v>209</v>
      </c>
      <c r="R967" s="4">
        <v>6.1</v>
      </c>
      <c r="S967" s="3">
        <v>1</v>
      </c>
      <c r="U967" t="s">
        <v>204</v>
      </c>
    </row>
    <row r="968" spans="1:21" x14ac:dyDescent="0.3">
      <c r="A968" s="1" t="s">
        <v>114</v>
      </c>
      <c r="B968" s="1" t="s">
        <v>423</v>
      </c>
      <c r="C968" s="1" t="s">
        <v>423</v>
      </c>
      <c r="D968" s="1" t="s">
        <v>423</v>
      </c>
      <c r="E968">
        <v>2020</v>
      </c>
      <c r="F968" s="1" t="s">
        <v>213</v>
      </c>
      <c r="G968" s="1" t="s">
        <v>202</v>
      </c>
      <c r="H968" s="1" t="s">
        <v>206</v>
      </c>
      <c r="I968" s="3" t="s">
        <v>1</v>
      </c>
      <c r="J968" s="1" t="s">
        <v>1</v>
      </c>
      <c r="K968" s="1" t="s">
        <v>1</v>
      </c>
      <c r="L968" s="1" t="s">
        <v>1</v>
      </c>
      <c r="M968" s="1" t="s">
        <v>204</v>
      </c>
      <c r="N968" s="1" t="s">
        <v>1</v>
      </c>
      <c r="O968" s="1" t="s">
        <v>1</v>
      </c>
      <c r="P968" s="1" t="s">
        <v>1</v>
      </c>
      <c r="Q968" s="1" t="s">
        <v>1</v>
      </c>
      <c r="R968" s="4">
        <v>9.48</v>
      </c>
      <c r="S968" s="3">
        <v>1</v>
      </c>
      <c r="U968" t="s">
        <v>204</v>
      </c>
    </row>
    <row r="969" spans="1:21" x14ac:dyDescent="0.3">
      <c r="A969" s="1" t="s">
        <v>114</v>
      </c>
      <c r="B969" s="1" t="s">
        <v>423</v>
      </c>
      <c r="C969" s="1" t="s">
        <v>423</v>
      </c>
      <c r="D969" s="1" t="s">
        <v>423</v>
      </c>
      <c r="E969">
        <v>2020</v>
      </c>
      <c r="F969" s="1" t="s">
        <v>213</v>
      </c>
      <c r="G969" s="1" t="s">
        <v>202</v>
      </c>
      <c r="H969" s="1" t="s">
        <v>231</v>
      </c>
      <c r="I969" s="3" t="s">
        <v>1</v>
      </c>
      <c r="J969" s="1" t="s">
        <v>1</v>
      </c>
      <c r="K969" s="1" t="s">
        <v>1</v>
      </c>
      <c r="L969" s="1" t="s">
        <v>1</v>
      </c>
      <c r="M969" s="1" t="s">
        <v>208</v>
      </c>
      <c r="N969">
        <v>0</v>
      </c>
      <c r="O969">
        <v>1000</v>
      </c>
      <c r="P969">
        <v>1000</v>
      </c>
      <c r="Q969" s="1" t="s">
        <v>209</v>
      </c>
      <c r="R969" s="4">
        <v>0</v>
      </c>
      <c r="S969" s="3">
        <v>1</v>
      </c>
      <c r="U969" t="s">
        <v>204</v>
      </c>
    </row>
    <row r="970" spans="1:21" x14ac:dyDescent="0.3">
      <c r="A970" s="1" t="s">
        <v>114</v>
      </c>
      <c r="B970" s="1" t="s">
        <v>423</v>
      </c>
      <c r="C970" s="1" t="s">
        <v>423</v>
      </c>
      <c r="D970" s="1" t="s">
        <v>423</v>
      </c>
      <c r="E970">
        <v>2020</v>
      </c>
      <c r="F970" s="1" t="s">
        <v>213</v>
      </c>
      <c r="G970" s="1" t="s">
        <v>202</v>
      </c>
      <c r="H970" s="1" t="s">
        <v>231</v>
      </c>
      <c r="I970" s="3" t="s">
        <v>1</v>
      </c>
      <c r="J970" s="1" t="s">
        <v>1</v>
      </c>
      <c r="K970" s="1" t="s">
        <v>1</v>
      </c>
      <c r="L970" s="1" t="s">
        <v>1</v>
      </c>
      <c r="M970" s="1" t="s">
        <v>208</v>
      </c>
      <c r="N970">
        <v>1001</v>
      </c>
      <c r="O970">
        <v>1000000000</v>
      </c>
      <c r="P970">
        <v>1000</v>
      </c>
      <c r="Q970" s="1" t="s">
        <v>209</v>
      </c>
      <c r="R970" s="4">
        <v>8.1999999999999993</v>
      </c>
      <c r="S970" s="3">
        <v>1</v>
      </c>
      <c r="U970" t="s">
        <v>204</v>
      </c>
    </row>
    <row r="971" spans="1:21" x14ac:dyDescent="0.3">
      <c r="A971" s="1" t="s">
        <v>125</v>
      </c>
      <c r="B971" s="1" t="s">
        <v>425</v>
      </c>
      <c r="C971" s="1" t="s">
        <v>425</v>
      </c>
      <c r="D971" s="1" t="s">
        <v>425</v>
      </c>
      <c r="E971">
        <v>2017</v>
      </c>
      <c r="F971" s="1" t="s">
        <v>212</v>
      </c>
      <c r="G971" s="1" t="s">
        <v>202</v>
      </c>
      <c r="H971" s="1" t="s">
        <v>206</v>
      </c>
      <c r="I971" s="3">
        <v>0.625</v>
      </c>
      <c r="J971" s="1" t="s">
        <v>203</v>
      </c>
      <c r="K971" s="1" t="s">
        <v>1</v>
      </c>
      <c r="L971" s="1" t="s">
        <v>1</v>
      </c>
      <c r="M971" s="1" t="s">
        <v>204</v>
      </c>
      <c r="N971" s="1" t="s">
        <v>1</v>
      </c>
      <c r="O971" s="1" t="s">
        <v>1</v>
      </c>
      <c r="P971" s="1" t="s">
        <v>1</v>
      </c>
      <c r="Q971" s="1" t="s">
        <v>1</v>
      </c>
      <c r="R971" s="4">
        <v>8.75</v>
      </c>
      <c r="S971" s="3">
        <v>1</v>
      </c>
      <c r="U971" t="s">
        <v>204</v>
      </c>
    </row>
    <row r="972" spans="1:21" x14ac:dyDescent="0.3">
      <c r="A972" s="1" t="s">
        <v>125</v>
      </c>
      <c r="B972" s="1" t="s">
        <v>425</v>
      </c>
      <c r="C972" s="1" t="s">
        <v>425</v>
      </c>
      <c r="D972" s="1" t="s">
        <v>425</v>
      </c>
      <c r="E972">
        <v>2017</v>
      </c>
      <c r="F972" s="1" t="s">
        <v>212</v>
      </c>
      <c r="G972" s="1" t="s">
        <v>202</v>
      </c>
      <c r="H972" s="1" t="s">
        <v>219</v>
      </c>
      <c r="I972" s="3" t="s">
        <v>1</v>
      </c>
      <c r="J972" s="1" t="s">
        <v>1</v>
      </c>
      <c r="K972" s="1" t="s">
        <v>1</v>
      </c>
      <c r="L972" s="1" t="s">
        <v>1</v>
      </c>
      <c r="M972" s="1" t="s">
        <v>208</v>
      </c>
      <c r="N972">
        <v>0</v>
      </c>
      <c r="O972">
        <v>3000</v>
      </c>
      <c r="P972">
        <v>1000</v>
      </c>
      <c r="Q972" s="1" t="s">
        <v>209</v>
      </c>
      <c r="R972" s="4">
        <v>0</v>
      </c>
      <c r="S972" s="3">
        <v>1</v>
      </c>
      <c r="U972" t="s">
        <v>204</v>
      </c>
    </row>
    <row r="973" spans="1:21" x14ac:dyDescent="0.3">
      <c r="A973" s="1" t="s">
        <v>125</v>
      </c>
      <c r="B973" s="1" t="s">
        <v>425</v>
      </c>
      <c r="C973" s="1" t="s">
        <v>425</v>
      </c>
      <c r="D973" s="1" t="s">
        <v>425</v>
      </c>
      <c r="E973">
        <v>2017</v>
      </c>
      <c r="F973" s="1" t="s">
        <v>212</v>
      </c>
      <c r="G973" s="1" t="s">
        <v>202</v>
      </c>
      <c r="H973" s="1" t="s">
        <v>219</v>
      </c>
      <c r="I973" s="3" t="s">
        <v>1</v>
      </c>
      <c r="J973" s="1" t="s">
        <v>1</v>
      </c>
      <c r="K973" s="1" t="s">
        <v>1</v>
      </c>
      <c r="L973" s="1" t="s">
        <v>1</v>
      </c>
      <c r="M973" s="1" t="s">
        <v>208</v>
      </c>
      <c r="N973">
        <v>3001</v>
      </c>
      <c r="O973">
        <v>9000</v>
      </c>
      <c r="P973">
        <v>1000</v>
      </c>
      <c r="Q973" s="1" t="s">
        <v>209</v>
      </c>
      <c r="R973" s="4">
        <v>4</v>
      </c>
      <c r="S973" s="3">
        <v>1</v>
      </c>
      <c r="U973" t="s">
        <v>204</v>
      </c>
    </row>
    <row r="974" spans="1:21" x14ac:dyDescent="0.3">
      <c r="A974" s="1" t="s">
        <v>125</v>
      </c>
      <c r="B974" s="1" t="s">
        <v>425</v>
      </c>
      <c r="C974" s="1" t="s">
        <v>425</v>
      </c>
      <c r="D974" s="1" t="s">
        <v>425</v>
      </c>
      <c r="E974">
        <v>2017</v>
      </c>
      <c r="F974" s="1" t="s">
        <v>212</v>
      </c>
      <c r="G974" s="1" t="s">
        <v>202</v>
      </c>
      <c r="H974" s="1" t="s">
        <v>219</v>
      </c>
      <c r="I974" s="3" t="s">
        <v>1</v>
      </c>
      <c r="J974" s="1" t="s">
        <v>1</v>
      </c>
      <c r="K974" s="1" t="s">
        <v>1</v>
      </c>
      <c r="L974" s="1" t="s">
        <v>1</v>
      </c>
      <c r="M974" s="1" t="s">
        <v>208</v>
      </c>
      <c r="N974">
        <v>9001</v>
      </c>
      <c r="O974">
        <v>24000</v>
      </c>
      <c r="P974">
        <v>1000</v>
      </c>
      <c r="Q974" s="1" t="s">
        <v>209</v>
      </c>
      <c r="R974" s="4">
        <v>6</v>
      </c>
      <c r="S974" s="3">
        <v>1</v>
      </c>
      <c r="U974" t="s">
        <v>204</v>
      </c>
    </row>
    <row r="975" spans="1:21" x14ac:dyDescent="0.3">
      <c r="A975" s="1" t="s">
        <v>125</v>
      </c>
      <c r="B975" s="1" t="s">
        <v>425</v>
      </c>
      <c r="C975" s="1" t="s">
        <v>425</v>
      </c>
      <c r="D975" s="1" t="s">
        <v>425</v>
      </c>
      <c r="E975">
        <v>2017</v>
      </c>
      <c r="F975" s="1" t="s">
        <v>212</v>
      </c>
      <c r="G975" s="1" t="s">
        <v>202</v>
      </c>
      <c r="H975" s="1" t="s">
        <v>219</v>
      </c>
      <c r="I975" s="3" t="s">
        <v>1</v>
      </c>
      <c r="J975" s="1" t="s">
        <v>1</v>
      </c>
      <c r="K975" s="1" t="s">
        <v>1</v>
      </c>
      <c r="L975" s="1" t="s">
        <v>1</v>
      </c>
      <c r="M975" s="1" t="s">
        <v>208</v>
      </c>
      <c r="N975">
        <v>24001</v>
      </c>
      <c r="O975">
        <v>1000000000</v>
      </c>
      <c r="P975">
        <v>1000</v>
      </c>
      <c r="Q975" s="1" t="s">
        <v>209</v>
      </c>
      <c r="R975" s="4">
        <v>8</v>
      </c>
      <c r="S975" s="3">
        <v>1</v>
      </c>
      <c r="U975" t="s">
        <v>204</v>
      </c>
    </row>
    <row r="976" spans="1:21" x14ac:dyDescent="0.3">
      <c r="A976" s="1" t="s">
        <v>125</v>
      </c>
      <c r="B976" s="1" t="s">
        <v>425</v>
      </c>
      <c r="C976" s="1" t="s">
        <v>425</v>
      </c>
      <c r="D976" s="1" t="s">
        <v>425</v>
      </c>
      <c r="E976">
        <v>2017</v>
      </c>
      <c r="F976" s="1" t="s">
        <v>213</v>
      </c>
      <c r="G976" s="1" t="s">
        <v>202</v>
      </c>
      <c r="H976" s="1" t="s">
        <v>206</v>
      </c>
      <c r="I976" s="3">
        <v>0.625</v>
      </c>
      <c r="J976" s="1" t="s">
        <v>203</v>
      </c>
      <c r="K976" s="1" t="s">
        <v>1</v>
      </c>
      <c r="L976" s="1" t="s">
        <v>1</v>
      </c>
      <c r="M976" s="1" t="s">
        <v>204</v>
      </c>
      <c r="N976" s="1" t="s">
        <v>1</v>
      </c>
      <c r="O976" s="1" t="s">
        <v>1</v>
      </c>
      <c r="P976" s="1" t="s">
        <v>1</v>
      </c>
      <c r="Q976" s="1" t="s">
        <v>1</v>
      </c>
      <c r="R976" s="4">
        <v>9.43</v>
      </c>
      <c r="S976" s="3">
        <v>1</v>
      </c>
      <c r="U976" t="s">
        <v>204</v>
      </c>
    </row>
    <row r="977" spans="1:21" x14ac:dyDescent="0.3">
      <c r="A977" s="1" t="s">
        <v>125</v>
      </c>
      <c r="B977" s="1" t="s">
        <v>425</v>
      </c>
      <c r="C977" s="1" t="s">
        <v>425</v>
      </c>
      <c r="D977" s="1" t="s">
        <v>425</v>
      </c>
      <c r="E977">
        <v>2017</v>
      </c>
      <c r="F977" s="1" t="s">
        <v>213</v>
      </c>
      <c r="G977" s="1" t="s">
        <v>202</v>
      </c>
      <c r="H977" s="1" t="s">
        <v>231</v>
      </c>
      <c r="I977" s="3" t="s">
        <v>1</v>
      </c>
      <c r="J977" s="1" t="s">
        <v>1</v>
      </c>
      <c r="K977" s="1" t="s">
        <v>1</v>
      </c>
      <c r="L977" s="1" t="s">
        <v>1</v>
      </c>
      <c r="M977" s="1" t="s">
        <v>208</v>
      </c>
      <c r="N977">
        <v>0</v>
      </c>
      <c r="O977">
        <v>3000</v>
      </c>
      <c r="P977">
        <v>1000</v>
      </c>
      <c r="Q977" s="1" t="s">
        <v>209</v>
      </c>
      <c r="R977" s="4">
        <v>0</v>
      </c>
      <c r="S977" s="3">
        <v>1</v>
      </c>
      <c r="U977" t="s">
        <v>204</v>
      </c>
    </row>
    <row r="978" spans="1:21" x14ac:dyDescent="0.3">
      <c r="A978" s="1" t="s">
        <v>125</v>
      </c>
      <c r="B978" s="1" t="s">
        <v>425</v>
      </c>
      <c r="C978" s="1" t="s">
        <v>425</v>
      </c>
      <c r="D978" s="1" t="s">
        <v>425</v>
      </c>
      <c r="E978">
        <v>2017</v>
      </c>
      <c r="F978" s="1" t="s">
        <v>213</v>
      </c>
      <c r="G978" s="1" t="s">
        <v>202</v>
      </c>
      <c r="H978" s="1" t="s">
        <v>231</v>
      </c>
      <c r="I978" s="3" t="s">
        <v>1</v>
      </c>
      <c r="J978" s="1" t="s">
        <v>1</v>
      </c>
      <c r="K978" s="1" t="s">
        <v>1</v>
      </c>
      <c r="L978" s="1" t="s">
        <v>1</v>
      </c>
      <c r="M978" s="1" t="s">
        <v>208</v>
      </c>
      <c r="N978">
        <v>3001</v>
      </c>
      <c r="O978">
        <v>1000000000</v>
      </c>
      <c r="P978">
        <v>1000</v>
      </c>
      <c r="Q978" s="1" t="s">
        <v>209</v>
      </c>
      <c r="R978" s="4">
        <v>4</v>
      </c>
      <c r="S978" s="3">
        <v>1</v>
      </c>
      <c r="U978" t="s">
        <v>204</v>
      </c>
    </row>
    <row r="979" spans="1:21" x14ac:dyDescent="0.3">
      <c r="A979" s="1" t="s">
        <v>67</v>
      </c>
      <c r="B979" s="1" t="s">
        <v>427</v>
      </c>
      <c r="C979" s="1" t="s">
        <v>427</v>
      </c>
      <c r="D979" s="1" t="s">
        <v>427</v>
      </c>
      <c r="E979">
        <v>2020</v>
      </c>
      <c r="F979" s="1" t="s">
        <v>212</v>
      </c>
      <c r="G979" s="1" t="s">
        <v>202</v>
      </c>
      <c r="H979" s="1" t="s">
        <v>206</v>
      </c>
      <c r="I979" s="3">
        <v>0.625</v>
      </c>
      <c r="J979" s="1" t="s">
        <v>203</v>
      </c>
      <c r="K979" s="1" t="s">
        <v>220</v>
      </c>
      <c r="L979" s="1" t="s">
        <v>221</v>
      </c>
      <c r="M979" s="1" t="s">
        <v>204</v>
      </c>
      <c r="N979" s="1" t="s">
        <v>1</v>
      </c>
      <c r="O979" s="1" t="s">
        <v>1</v>
      </c>
      <c r="P979" s="1" t="s">
        <v>1</v>
      </c>
      <c r="Q979" s="1" t="s">
        <v>1</v>
      </c>
      <c r="R979" s="4">
        <v>13.25</v>
      </c>
      <c r="S979" s="3">
        <v>1</v>
      </c>
      <c r="U979" t="s">
        <v>204</v>
      </c>
    </row>
    <row r="980" spans="1:21" x14ac:dyDescent="0.3">
      <c r="A980" s="1" t="s">
        <v>67</v>
      </c>
      <c r="B980" s="1" t="s">
        <v>427</v>
      </c>
      <c r="C980" s="1" t="s">
        <v>427</v>
      </c>
      <c r="D980" s="1" t="s">
        <v>427</v>
      </c>
      <c r="E980">
        <v>2020</v>
      </c>
      <c r="F980" s="1" t="s">
        <v>212</v>
      </c>
      <c r="G980" s="1" t="s">
        <v>202</v>
      </c>
      <c r="H980" s="1" t="s">
        <v>219</v>
      </c>
      <c r="I980" s="3" t="s">
        <v>1</v>
      </c>
      <c r="J980" s="1" t="s">
        <v>1</v>
      </c>
      <c r="K980" s="1" t="s">
        <v>220</v>
      </c>
      <c r="L980" s="1" t="s">
        <v>221</v>
      </c>
      <c r="M980" s="1" t="s">
        <v>208</v>
      </c>
      <c r="N980">
        <v>0</v>
      </c>
      <c r="O980">
        <v>2000</v>
      </c>
      <c r="P980">
        <v>1000</v>
      </c>
      <c r="Q980" s="1" t="s">
        <v>209</v>
      </c>
      <c r="R980" s="4">
        <v>0</v>
      </c>
      <c r="S980" s="3">
        <v>1</v>
      </c>
      <c r="U980" t="s">
        <v>204</v>
      </c>
    </row>
    <row r="981" spans="1:21" x14ac:dyDescent="0.3">
      <c r="A981" s="1" t="s">
        <v>67</v>
      </c>
      <c r="B981" s="1" t="s">
        <v>427</v>
      </c>
      <c r="C981" s="1" t="s">
        <v>427</v>
      </c>
      <c r="D981" s="1" t="s">
        <v>427</v>
      </c>
      <c r="E981">
        <v>2020</v>
      </c>
      <c r="F981" s="1" t="s">
        <v>212</v>
      </c>
      <c r="G981" s="1" t="s">
        <v>202</v>
      </c>
      <c r="H981" s="1" t="s">
        <v>219</v>
      </c>
      <c r="I981" s="3" t="s">
        <v>1</v>
      </c>
      <c r="J981" s="1" t="s">
        <v>1</v>
      </c>
      <c r="K981" s="1" t="s">
        <v>220</v>
      </c>
      <c r="L981" s="1" t="s">
        <v>221</v>
      </c>
      <c r="M981" s="1" t="s">
        <v>208</v>
      </c>
      <c r="N981">
        <v>2001</v>
      </c>
      <c r="O981">
        <v>10000</v>
      </c>
      <c r="P981">
        <v>1000</v>
      </c>
      <c r="Q981" s="1" t="s">
        <v>209</v>
      </c>
      <c r="R981" s="4">
        <v>3.35</v>
      </c>
      <c r="S981" s="3">
        <v>1</v>
      </c>
      <c r="U981" t="s">
        <v>204</v>
      </c>
    </row>
    <row r="982" spans="1:21" x14ac:dyDescent="0.3">
      <c r="A982" s="1" t="s">
        <v>67</v>
      </c>
      <c r="B982" s="1" t="s">
        <v>427</v>
      </c>
      <c r="C982" s="1" t="s">
        <v>427</v>
      </c>
      <c r="D982" s="1" t="s">
        <v>427</v>
      </c>
      <c r="E982">
        <v>2020</v>
      </c>
      <c r="F982" s="1" t="s">
        <v>212</v>
      </c>
      <c r="G982" s="1" t="s">
        <v>202</v>
      </c>
      <c r="H982" s="1" t="s">
        <v>219</v>
      </c>
      <c r="I982" s="3" t="s">
        <v>1</v>
      </c>
      <c r="J982" s="1" t="s">
        <v>1</v>
      </c>
      <c r="K982" s="1" t="s">
        <v>220</v>
      </c>
      <c r="L982" s="1" t="s">
        <v>221</v>
      </c>
      <c r="M982" s="1" t="s">
        <v>208</v>
      </c>
      <c r="N982">
        <v>10001</v>
      </c>
      <c r="O982">
        <v>30000</v>
      </c>
      <c r="P982">
        <v>1000</v>
      </c>
      <c r="Q982" s="1" t="s">
        <v>209</v>
      </c>
      <c r="R982" s="4">
        <v>3.85</v>
      </c>
      <c r="S982" s="3">
        <v>1</v>
      </c>
      <c r="U982" t="s">
        <v>204</v>
      </c>
    </row>
    <row r="983" spans="1:21" x14ac:dyDescent="0.3">
      <c r="A983" s="1" t="s">
        <v>67</v>
      </c>
      <c r="B983" s="1" t="s">
        <v>427</v>
      </c>
      <c r="C983" s="1" t="s">
        <v>427</v>
      </c>
      <c r="D983" s="1" t="s">
        <v>427</v>
      </c>
      <c r="E983">
        <v>2020</v>
      </c>
      <c r="F983" s="1" t="s">
        <v>212</v>
      </c>
      <c r="G983" s="1" t="s">
        <v>202</v>
      </c>
      <c r="H983" s="1" t="s">
        <v>219</v>
      </c>
      <c r="I983" s="3" t="s">
        <v>1</v>
      </c>
      <c r="J983" s="1" t="s">
        <v>1</v>
      </c>
      <c r="K983" s="1" t="s">
        <v>220</v>
      </c>
      <c r="L983" s="1" t="s">
        <v>221</v>
      </c>
      <c r="M983" s="1" t="s">
        <v>208</v>
      </c>
      <c r="N983">
        <v>30001</v>
      </c>
      <c r="O983">
        <v>75000</v>
      </c>
      <c r="P983">
        <v>1000</v>
      </c>
      <c r="Q983" s="1" t="s">
        <v>209</v>
      </c>
      <c r="R983" s="4">
        <v>4.43</v>
      </c>
      <c r="S983" s="3">
        <v>1</v>
      </c>
      <c r="U983" t="s">
        <v>204</v>
      </c>
    </row>
    <row r="984" spans="1:21" x14ac:dyDescent="0.3">
      <c r="A984" s="1" t="s">
        <v>67</v>
      </c>
      <c r="B984" s="1" t="s">
        <v>427</v>
      </c>
      <c r="C984" s="1" t="s">
        <v>427</v>
      </c>
      <c r="D984" s="1" t="s">
        <v>427</v>
      </c>
      <c r="E984">
        <v>2020</v>
      </c>
      <c r="F984" s="1" t="s">
        <v>212</v>
      </c>
      <c r="G984" s="1" t="s">
        <v>202</v>
      </c>
      <c r="H984" s="1" t="s">
        <v>219</v>
      </c>
      <c r="I984" s="3" t="s">
        <v>1</v>
      </c>
      <c r="J984" s="1" t="s">
        <v>1</v>
      </c>
      <c r="K984" s="1" t="s">
        <v>220</v>
      </c>
      <c r="L984" s="1" t="s">
        <v>221</v>
      </c>
      <c r="M984" s="1" t="s">
        <v>208</v>
      </c>
      <c r="N984">
        <v>750001</v>
      </c>
      <c r="O984">
        <v>1000000000</v>
      </c>
      <c r="P984">
        <v>1000</v>
      </c>
      <c r="Q984" s="1" t="s">
        <v>209</v>
      </c>
      <c r="R984" s="4">
        <v>5.0999999999999996</v>
      </c>
      <c r="S984" s="3">
        <v>1</v>
      </c>
      <c r="U984" t="s">
        <v>204</v>
      </c>
    </row>
    <row r="985" spans="1:21" x14ac:dyDescent="0.3">
      <c r="A985" s="1" t="s">
        <v>67</v>
      </c>
      <c r="B985" s="1" t="s">
        <v>427</v>
      </c>
      <c r="C985" s="1" t="s">
        <v>427</v>
      </c>
      <c r="D985" s="1" t="s">
        <v>427</v>
      </c>
      <c r="E985">
        <v>2020</v>
      </c>
      <c r="F985" s="1" t="s">
        <v>212</v>
      </c>
      <c r="G985" s="1" t="s">
        <v>202</v>
      </c>
      <c r="H985" s="1" t="s">
        <v>206</v>
      </c>
      <c r="I985" s="3">
        <v>0.625</v>
      </c>
      <c r="J985" s="1" t="s">
        <v>203</v>
      </c>
      <c r="K985" s="1" t="s">
        <v>220</v>
      </c>
      <c r="L985" s="1" t="s">
        <v>225</v>
      </c>
      <c r="M985" s="1" t="s">
        <v>204</v>
      </c>
      <c r="N985" s="1" t="s">
        <v>1</v>
      </c>
      <c r="O985" s="1" t="s">
        <v>1</v>
      </c>
      <c r="P985" s="1" t="s">
        <v>1</v>
      </c>
      <c r="Q985" s="1" t="s">
        <v>1</v>
      </c>
      <c r="R985" s="4">
        <v>19.88</v>
      </c>
      <c r="S985" s="3">
        <v>1</v>
      </c>
      <c r="U985" t="s">
        <v>204</v>
      </c>
    </row>
    <row r="986" spans="1:21" x14ac:dyDescent="0.3">
      <c r="A986" s="1" t="s">
        <v>67</v>
      </c>
      <c r="B986" s="1" t="s">
        <v>427</v>
      </c>
      <c r="C986" s="1" t="s">
        <v>427</v>
      </c>
      <c r="D986" s="1" t="s">
        <v>427</v>
      </c>
      <c r="E986">
        <v>2020</v>
      </c>
      <c r="F986" s="1" t="s">
        <v>212</v>
      </c>
      <c r="G986" s="1" t="s">
        <v>202</v>
      </c>
      <c r="H986" s="1" t="s">
        <v>219</v>
      </c>
      <c r="I986" s="3" t="s">
        <v>1</v>
      </c>
      <c r="J986" s="1" t="s">
        <v>1</v>
      </c>
      <c r="K986" s="1" t="s">
        <v>220</v>
      </c>
      <c r="L986" s="1" t="s">
        <v>225</v>
      </c>
      <c r="M986" s="1" t="s">
        <v>208</v>
      </c>
      <c r="N986">
        <v>0</v>
      </c>
      <c r="O986">
        <v>2000</v>
      </c>
      <c r="P986">
        <v>1000</v>
      </c>
      <c r="Q986" s="1" t="s">
        <v>209</v>
      </c>
      <c r="R986" s="4">
        <v>0</v>
      </c>
      <c r="S986" s="3">
        <v>1</v>
      </c>
      <c r="U986" t="s">
        <v>204</v>
      </c>
    </row>
    <row r="987" spans="1:21" x14ac:dyDescent="0.3">
      <c r="A987" s="1" t="s">
        <v>67</v>
      </c>
      <c r="B987" s="1" t="s">
        <v>427</v>
      </c>
      <c r="C987" s="1" t="s">
        <v>427</v>
      </c>
      <c r="D987" s="1" t="s">
        <v>427</v>
      </c>
      <c r="E987">
        <v>2020</v>
      </c>
      <c r="F987" s="1" t="s">
        <v>212</v>
      </c>
      <c r="G987" s="1" t="s">
        <v>202</v>
      </c>
      <c r="H987" s="1" t="s">
        <v>219</v>
      </c>
      <c r="I987" s="3" t="s">
        <v>1</v>
      </c>
      <c r="J987" s="1" t="s">
        <v>1</v>
      </c>
      <c r="K987" s="1" t="s">
        <v>220</v>
      </c>
      <c r="L987" s="1" t="s">
        <v>225</v>
      </c>
      <c r="M987" s="1" t="s">
        <v>208</v>
      </c>
      <c r="N987">
        <v>2001</v>
      </c>
      <c r="O987">
        <v>10000</v>
      </c>
      <c r="P987">
        <v>1000</v>
      </c>
      <c r="Q987" s="1" t="s">
        <v>209</v>
      </c>
      <c r="R987" s="4">
        <f>3.35*1.5</f>
        <v>5.0250000000000004</v>
      </c>
      <c r="S987" s="3">
        <v>1</v>
      </c>
      <c r="U987" t="s">
        <v>204</v>
      </c>
    </row>
    <row r="988" spans="1:21" x14ac:dyDescent="0.3">
      <c r="A988" s="1" t="s">
        <v>67</v>
      </c>
      <c r="B988" s="1" t="s">
        <v>427</v>
      </c>
      <c r="C988" s="1" t="s">
        <v>427</v>
      </c>
      <c r="D988" s="1" t="s">
        <v>427</v>
      </c>
      <c r="E988">
        <v>2020</v>
      </c>
      <c r="F988" s="1" t="s">
        <v>212</v>
      </c>
      <c r="G988" s="1" t="s">
        <v>202</v>
      </c>
      <c r="H988" s="1" t="s">
        <v>219</v>
      </c>
      <c r="I988" s="3" t="s">
        <v>1</v>
      </c>
      <c r="J988" s="1" t="s">
        <v>1</v>
      </c>
      <c r="K988" s="1" t="s">
        <v>220</v>
      </c>
      <c r="L988" s="1" t="s">
        <v>225</v>
      </c>
      <c r="M988" s="1" t="s">
        <v>208</v>
      </c>
      <c r="N988">
        <v>10001</v>
      </c>
      <c r="O988">
        <v>30000</v>
      </c>
      <c r="P988">
        <v>1000</v>
      </c>
      <c r="Q988" s="1" t="s">
        <v>209</v>
      </c>
      <c r="R988" s="4">
        <f>3.85*1.5</f>
        <v>5.7750000000000004</v>
      </c>
      <c r="S988" s="3">
        <v>1</v>
      </c>
      <c r="U988" t="s">
        <v>204</v>
      </c>
    </row>
    <row r="989" spans="1:21" x14ac:dyDescent="0.3">
      <c r="A989" s="1" t="s">
        <v>67</v>
      </c>
      <c r="B989" s="1" t="s">
        <v>427</v>
      </c>
      <c r="C989" s="1" t="s">
        <v>427</v>
      </c>
      <c r="D989" s="1" t="s">
        <v>427</v>
      </c>
      <c r="E989">
        <v>2020</v>
      </c>
      <c r="F989" s="1" t="s">
        <v>212</v>
      </c>
      <c r="G989" s="1" t="s">
        <v>202</v>
      </c>
      <c r="H989" s="1" t="s">
        <v>219</v>
      </c>
      <c r="I989" s="3" t="s">
        <v>1</v>
      </c>
      <c r="J989" s="1" t="s">
        <v>1</v>
      </c>
      <c r="K989" s="1" t="s">
        <v>220</v>
      </c>
      <c r="L989" s="1" t="s">
        <v>225</v>
      </c>
      <c r="M989" s="1" t="s">
        <v>208</v>
      </c>
      <c r="N989">
        <v>30001</v>
      </c>
      <c r="O989">
        <v>75000</v>
      </c>
      <c r="P989">
        <v>1000</v>
      </c>
      <c r="Q989" s="1" t="s">
        <v>209</v>
      </c>
      <c r="R989" s="4">
        <f>4.43*1.5</f>
        <v>6.6449999999999996</v>
      </c>
      <c r="S989" s="3">
        <v>1</v>
      </c>
      <c r="U989" t="s">
        <v>204</v>
      </c>
    </row>
    <row r="990" spans="1:21" x14ac:dyDescent="0.3">
      <c r="A990" s="1" t="s">
        <v>67</v>
      </c>
      <c r="B990" s="1" t="s">
        <v>427</v>
      </c>
      <c r="C990" s="1" t="s">
        <v>427</v>
      </c>
      <c r="D990" s="1" t="s">
        <v>427</v>
      </c>
      <c r="E990">
        <v>2020</v>
      </c>
      <c r="F990" s="1" t="s">
        <v>212</v>
      </c>
      <c r="G990" s="1" t="s">
        <v>202</v>
      </c>
      <c r="H990" s="1" t="s">
        <v>219</v>
      </c>
      <c r="I990" s="3" t="s">
        <v>1</v>
      </c>
      <c r="J990" s="1" t="s">
        <v>1</v>
      </c>
      <c r="K990" s="1" t="s">
        <v>220</v>
      </c>
      <c r="L990" s="1" t="s">
        <v>225</v>
      </c>
      <c r="M990" s="1" t="s">
        <v>208</v>
      </c>
      <c r="N990">
        <v>750001</v>
      </c>
      <c r="O990">
        <v>1000000000</v>
      </c>
      <c r="P990">
        <v>1000</v>
      </c>
      <c r="Q990" s="1" t="s">
        <v>209</v>
      </c>
      <c r="R990" s="4">
        <f>5.1*1.5</f>
        <v>7.6499999999999995</v>
      </c>
      <c r="S990" s="3">
        <v>1</v>
      </c>
      <c r="U990" t="s">
        <v>204</v>
      </c>
    </row>
    <row r="991" spans="1:21" x14ac:dyDescent="0.3">
      <c r="A991" s="1" t="s">
        <v>67</v>
      </c>
      <c r="B991" s="1" t="s">
        <v>427</v>
      </c>
      <c r="C991" s="1" t="s">
        <v>427</v>
      </c>
      <c r="D991" s="1" t="s">
        <v>427</v>
      </c>
      <c r="E991">
        <v>2020</v>
      </c>
      <c r="F991" s="1" t="s">
        <v>213</v>
      </c>
      <c r="G991" s="1" t="s">
        <v>202</v>
      </c>
      <c r="H991" s="1" t="s">
        <v>206</v>
      </c>
      <c r="I991" s="3" t="s">
        <v>1</v>
      </c>
      <c r="J991" s="1" t="s">
        <v>1</v>
      </c>
      <c r="K991" s="1" t="s">
        <v>220</v>
      </c>
      <c r="L991" s="1" t="s">
        <v>221</v>
      </c>
      <c r="M991" s="1" t="s">
        <v>204</v>
      </c>
      <c r="N991" s="1" t="s">
        <v>1</v>
      </c>
      <c r="O991" s="1" t="s">
        <v>1</v>
      </c>
      <c r="P991" s="1" t="s">
        <v>1</v>
      </c>
      <c r="Q991" s="1" t="s">
        <v>1</v>
      </c>
      <c r="R991" s="4">
        <v>15.25</v>
      </c>
      <c r="S991" s="3">
        <v>1</v>
      </c>
      <c r="U991" t="s">
        <v>204</v>
      </c>
    </row>
    <row r="992" spans="1:21" x14ac:dyDescent="0.3">
      <c r="A992" s="1" t="s">
        <v>67</v>
      </c>
      <c r="B992" s="1" t="s">
        <v>427</v>
      </c>
      <c r="C992" s="1" t="s">
        <v>427</v>
      </c>
      <c r="D992" s="1" t="s">
        <v>427</v>
      </c>
      <c r="E992">
        <v>2020</v>
      </c>
      <c r="F992" s="1" t="s">
        <v>213</v>
      </c>
      <c r="G992" s="1" t="s">
        <v>202</v>
      </c>
      <c r="H992" s="1" t="s">
        <v>231</v>
      </c>
      <c r="I992" s="3" t="s">
        <v>1</v>
      </c>
      <c r="J992" s="1" t="s">
        <v>1</v>
      </c>
      <c r="K992" s="1" t="s">
        <v>220</v>
      </c>
      <c r="L992" s="1" t="s">
        <v>221</v>
      </c>
      <c r="M992" s="1" t="s">
        <v>208</v>
      </c>
      <c r="N992">
        <v>0</v>
      </c>
      <c r="O992">
        <v>1000000000</v>
      </c>
      <c r="P992">
        <v>1000</v>
      </c>
      <c r="Q992" s="1" t="s">
        <v>209</v>
      </c>
      <c r="R992" s="4">
        <v>5.05</v>
      </c>
      <c r="S992" s="3">
        <v>1</v>
      </c>
      <c r="U992" t="s">
        <v>204</v>
      </c>
    </row>
    <row r="993" spans="1:21" x14ac:dyDescent="0.3">
      <c r="A993" s="1" t="s">
        <v>67</v>
      </c>
      <c r="B993" s="1" t="s">
        <v>427</v>
      </c>
      <c r="C993" s="1" t="s">
        <v>427</v>
      </c>
      <c r="D993" s="1" t="s">
        <v>427</v>
      </c>
      <c r="E993">
        <v>2020</v>
      </c>
      <c r="F993" s="1" t="s">
        <v>213</v>
      </c>
      <c r="G993" s="1" t="s">
        <v>202</v>
      </c>
      <c r="H993" s="1" t="s">
        <v>206</v>
      </c>
      <c r="I993" s="3" t="s">
        <v>1</v>
      </c>
      <c r="J993" s="1" t="s">
        <v>1</v>
      </c>
      <c r="K993" s="1" t="s">
        <v>220</v>
      </c>
      <c r="L993" s="1" t="s">
        <v>225</v>
      </c>
      <c r="M993" s="1" t="s">
        <v>204</v>
      </c>
      <c r="N993" s="1" t="s">
        <v>1</v>
      </c>
      <c r="O993" s="1" t="s">
        <v>1</v>
      </c>
      <c r="P993" s="1" t="s">
        <v>1</v>
      </c>
      <c r="Q993" s="1" t="s">
        <v>1</v>
      </c>
      <c r="R993" s="4">
        <v>22.88</v>
      </c>
      <c r="S993" s="3">
        <v>1</v>
      </c>
      <c r="U993" t="s">
        <v>204</v>
      </c>
    </row>
    <row r="994" spans="1:21" x14ac:dyDescent="0.3">
      <c r="A994" s="1" t="s">
        <v>67</v>
      </c>
      <c r="B994" s="1" t="s">
        <v>427</v>
      </c>
      <c r="C994" s="1" t="s">
        <v>427</v>
      </c>
      <c r="D994" s="1" t="s">
        <v>427</v>
      </c>
      <c r="E994">
        <v>2020</v>
      </c>
      <c r="F994" s="1" t="s">
        <v>213</v>
      </c>
      <c r="G994" s="1" t="s">
        <v>202</v>
      </c>
      <c r="H994" s="1" t="s">
        <v>231</v>
      </c>
      <c r="I994" s="3" t="s">
        <v>1</v>
      </c>
      <c r="J994" s="1" t="s">
        <v>1</v>
      </c>
      <c r="K994" s="1" t="s">
        <v>220</v>
      </c>
      <c r="L994" s="1" t="s">
        <v>225</v>
      </c>
      <c r="M994" s="1" t="s">
        <v>208</v>
      </c>
      <c r="N994">
        <v>0</v>
      </c>
      <c r="O994">
        <v>1000000000</v>
      </c>
      <c r="P994">
        <v>1000</v>
      </c>
      <c r="Q994" s="1" t="s">
        <v>209</v>
      </c>
      <c r="R994" s="4">
        <v>7.58</v>
      </c>
      <c r="S994" s="3">
        <v>1</v>
      </c>
      <c r="U994" t="s">
        <v>204</v>
      </c>
    </row>
    <row r="995" spans="1:21" x14ac:dyDescent="0.3">
      <c r="A995" s="1" t="s">
        <v>108</v>
      </c>
      <c r="B995" s="1" t="s">
        <v>430</v>
      </c>
      <c r="C995" s="1" t="s">
        <v>430</v>
      </c>
      <c r="D995" s="1" t="s">
        <v>430</v>
      </c>
      <c r="E995">
        <v>2020</v>
      </c>
      <c r="F995" s="1" t="s">
        <v>212</v>
      </c>
      <c r="G995" s="1" t="s">
        <v>202</v>
      </c>
      <c r="H995" s="1" t="s">
        <v>206</v>
      </c>
      <c r="I995" s="3">
        <v>0.625</v>
      </c>
      <c r="J995" s="1" t="s">
        <v>203</v>
      </c>
      <c r="K995" s="1" t="s">
        <v>1</v>
      </c>
      <c r="L995" s="1" t="s">
        <v>1</v>
      </c>
      <c r="M995" s="1" t="s">
        <v>204</v>
      </c>
      <c r="N995" s="1" t="s">
        <v>1</v>
      </c>
      <c r="O995" s="1" t="s">
        <v>1</v>
      </c>
      <c r="P995" s="1" t="s">
        <v>1</v>
      </c>
      <c r="Q995" s="1" t="s">
        <v>1</v>
      </c>
      <c r="R995" s="4">
        <v>14.43</v>
      </c>
      <c r="S995" s="3">
        <v>1</v>
      </c>
      <c r="U995" t="s">
        <v>204</v>
      </c>
    </row>
    <row r="996" spans="1:21" x14ac:dyDescent="0.3">
      <c r="A996" s="1" t="s">
        <v>108</v>
      </c>
      <c r="B996" s="1" t="s">
        <v>430</v>
      </c>
      <c r="C996" s="1" t="s">
        <v>430</v>
      </c>
      <c r="D996" s="1" t="s">
        <v>430</v>
      </c>
      <c r="E996">
        <v>2020</v>
      </c>
      <c r="F996" s="1" t="s">
        <v>212</v>
      </c>
      <c r="G996" s="1" t="s">
        <v>202</v>
      </c>
      <c r="H996" s="1" t="s">
        <v>231</v>
      </c>
      <c r="I996" s="3" t="s">
        <v>1</v>
      </c>
      <c r="J996" s="1" t="s">
        <v>1</v>
      </c>
      <c r="K996" s="1" t="s">
        <v>1</v>
      </c>
      <c r="L996" s="1" t="s">
        <v>1</v>
      </c>
      <c r="M996" s="1" t="s">
        <v>208</v>
      </c>
      <c r="N996">
        <v>0</v>
      </c>
      <c r="O996">
        <v>2000</v>
      </c>
      <c r="P996">
        <v>1000</v>
      </c>
      <c r="Q996" s="1" t="s">
        <v>209</v>
      </c>
      <c r="R996" s="4">
        <v>0</v>
      </c>
      <c r="S996" s="3">
        <v>1</v>
      </c>
      <c r="U996" t="s">
        <v>204</v>
      </c>
    </row>
    <row r="997" spans="1:21" x14ac:dyDescent="0.3">
      <c r="A997" s="1" t="s">
        <v>108</v>
      </c>
      <c r="B997" s="1" t="s">
        <v>430</v>
      </c>
      <c r="C997" s="1" t="s">
        <v>430</v>
      </c>
      <c r="D997" s="1" t="s">
        <v>430</v>
      </c>
      <c r="E997">
        <v>2020</v>
      </c>
      <c r="F997" s="1" t="s">
        <v>212</v>
      </c>
      <c r="G997" s="1" t="s">
        <v>202</v>
      </c>
      <c r="H997" s="1" t="s">
        <v>231</v>
      </c>
      <c r="I997" s="3" t="s">
        <v>1</v>
      </c>
      <c r="J997" s="1" t="s">
        <v>1</v>
      </c>
      <c r="K997" s="1" t="s">
        <v>1</v>
      </c>
      <c r="L997" s="1" t="s">
        <v>1</v>
      </c>
      <c r="M997" s="1" t="s">
        <v>208</v>
      </c>
      <c r="N997">
        <v>2001</v>
      </c>
      <c r="O997">
        <v>1000000000</v>
      </c>
      <c r="P997">
        <v>1000</v>
      </c>
      <c r="Q997" s="1" t="s">
        <v>209</v>
      </c>
      <c r="R997" s="4">
        <v>4.05</v>
      </c>
      <c r="S997" s="3">
        <v>1</v>
      </c>
      <c r="U997" t="s">
        <v>204</v>
      </c>
    </row>
    <row r="998" spans="1:21" x14ac:dyDescent="0.3">
      <c r="A998" s="1" t="s">
        <v>108</v>
      </c>
      <c r="B998" s="1" t="s">
        <v>430</v>
      </c>
      <c r="C998" s="1" t="s">
        <v>430</v>
      </c>
      <c r="D998" s="1" t="s">
        <v>430</v>
      </c>
      <c r="E998">
        <v>2020</v>
      </c>
      <c r="F998" s="1" t="s">
        <v>213</v>
      </c>
      <c r="G998" s="1" t="s">
        <v>202</v>
      </c>
      <c r="H998" s="1" t="s">
        <v>206</v>
      </c>
      <c r="I998" s="3" t="s">
        <v>1</v>
      </c>
      <c r="J998" s="1" t="s">
        <v>1</v>
      </c>
      <c r="K998" s="1" t="s">
        <v>1</v>
      </c>
      <c r="L998" s="1" t="s">
        <v>1</v>
      </c>
      <c r="M998" s="1" t="s">
        <v>204</v>
      </c>
      <c r="N998" s="1" t="s">
        <v>1</v>
      </c>
      <c r="O998" s="1" t="s">
        <v>1</v>
      </c>
      <c r="P998" s="1" t="s">
        <v>1</v>
      </c>
      <c r="Q998" s="1" t="s">
        <v>1</v>
      </c>
      <c r="R998" s="4">
        <v>10.41</v>
      </c>
      <c r="S998" s="3">
        <v>1</v>
      </c>
      <c r="U998" t="s">
        <v>204</v>
      </c>
    </row>
    <row r="999" spans="1:21" x14ac:dyDescent="0.3">
      <c r="A999" s="1" t="s">
        <v>108</v>
      </c>
      <c r="B999" s="1" t="s">
        <v>430</v>
      </c>
      <c r="C999" s="1" t="s">
        <v>430</v>
      </c>
      <c r="D999" s="1" t="s">
        <v>430</v>
      </c>
      <c r="E999">
        <v>2020</v>
      </c>
      <c r="F999" s="1" t="s">
        <v>213</v>
      </c>
      <c r="G999" s="1" t="s">
        <v>202</v>
      </c>
      <c r="H999" s="1" t="s">
        <v>231</v>
      </c>
      <c r="I999" s="3" t="s">
        <v>1</v>
      </c>
      <c r="J999" s="1" t="s">
        <v>1</v>
      </c>
      <c r="K999" s="1" t="s">
        <v>1</v>
      </c>
      <c r="L999" s="1" t="s">
        <v>1</v>
      </c>
      <c r="M999" s="1" t="s">
        <v>208</v>
      </c>
      <c r="N999">
        <v>0</v>
      </c>
      <c r="O999">
        <v>2000</v>
      </c>
      <c r="P999">
        <v>1000</v>
      </c>
      <c r="Q999" s="1" t="s">
        <v>209</v>
      </c>
      <c r="R999" s="4">
        <v>0</v>
      </c>
      <c r="S999" s="3">
        <v>1</v>
      </c>
      <c r="U999" t="s">
        <v>204</v>
      </c>
    </row>
    <row r="1000" spans="1:21" x14ac:dyDescent="0.3">
      <c r="A1000" s="1" t="s">
        <v>108</v>
      </c>
      <c r="B1000" s="1" t="s">
        <v>430</v>
      </c>
      <c r="C1000" s="1" t="s">
        <v>430</v>
      </c>
      <c r="D1000" s="1" t="s">
        <v>430</v>
      </c>
      <c r="E1000">
        <v>2020</v>
      </c>
      <c r="F1000" s="1" t="s">
        <v>213</v>
      </c>
      <c r="G1000" s="1" t="s">
        <v>202</v>
      </c>
      <c r="H1000" s="1" t="s">
        <v>231</v>
      </c>
      <c r="I1000" s="3" t="s">
        <v>1</v>
      </c>
      <c r="J1000" s="1" t="s">
        <v>1</v>
      </c>
      <c r="K1000" s="1" t="s">
        <v>1</v>
      </c>
      <c r="L1000" s="1" t="s">
        <v>1</v>
      </c>
      <c r="M1000" s="1" t="s">
        <v>208</v>
      </c>
      <c r="N1000">
        <v>2001</v>
      </c>
      <c r="O1000">
        <v>1000000000</v>
      </c>
      <c r="P1000">
        <v>1000</v>
      </c>
      <c r="Q1000" s="1" t="s">
        <v>209</v>
      </c>
      <c r="R1000" s="4">
        <v>4.3499999999999996</v>
      </c>
      <c r="S1000" s="3">
        <v>1</v>
      </c>
      <c r="U1000" t="s">
        <v>204</v>
      </c>
    </row>
    <row r="1001" spans="1:21" x14ac:dyDescent="0.3">
      <c r="A1001" s="1" t="s">
        <v>108</v>
      </c>
      <c r="B1001" s="1" t="s">
        <v>430</v>
      </c>
      <c r="C1001" s="1" t="s">
        <v>430</v>
      </c>
      <c r="D1001" s="1" t="s">
        <v>430</v>
      </c>
      <c r="E1001">
        <v>2020</v>
      </c>
      <c r="F1001" s="1" t="s">
        <v>217</v>
      </c>
      <c r="G1001" s="1" t="s">
        <v>202</v>
      </c>
      <c r="H1001" s="1" t="s">
        <v>206</v>
      </c>
      <c r="I1001" s="3" t="s">
        <v>1</v>
      </c>
      <c r="J1001" s="1" t="s">
        <v>1</v>
      </c>
      <c r="K1001" s="1" t="s">
        <v>1</v>
      </c>
      <c r="L1001" s="1" t="s">
        <v>1</v>
      </c>
      <c r="M1001" s="1" t="s">
        <v>204</v>
      </c>
      <c r="N1001" s="1" t="s">
        <v>1</v>
      </c>
      <c r="O1001" s="1" t="s">
        <v>1</v>
      </c>
      <c r="P1001" s="1" t="s">
        <v>1</v>
      </c>
      <c r="Q1001" s="1" t="s">
        <v>1</v>
      </c>
      <c r="R1001" s="4">
        <v>4</v>
      </c>
      <c r="S1001" s="3">
        <v>1</v>
      </c>
      <c r="U1001" t="s">
        <v>204</v>
      </c>
    </row>
    <row r="1002" spans="1:21" x14ac:dyDescent="0.3">
      <c r="A1002" s="1" t="s">
        <v>12</v>
      </c>
      <c r="B1002" s="1" t="s">
        <v>434</v>
      </c>
      <c r="C1002" s="1" t="s">
        <v>434</v>
      </c>
      <c r="D1002" s="1" t="s">
        <v>434</v>
      </c>
      <c r="E1002">
        <v>2020</v>
      </c>
      <c r="F1002" s="1" t="s">
        <v>212</v>
      </c>
      <c r="G1002" s="1" t="s">
        <v>202</v>
      </c>
      <c r="H1002" s="1" t="s">
        <v>206</v>
      </c>
      <c r="I1002" s="3">
        <v>0.625</v>
      </c>
      <c r="J1002" s="1" t="s">
        <v>203</v>
      </c>
      <c r="K1002" s="1" t="s">
        <v>1</v>
      </c>
      <c r="L1002" s="1" t="s">
        <v>1</v>
      </c>
      <c r="M1002" s="1" t="s">
        <v>204</v>
      </c>
      <c r="N1002" s="1" t="s">
        <v>1</v>
      </c>
      <c r="O1002" s="1" t="s">
        <v>1</v>
      </c>
      <c r="P1002" s="1" t="s">
        <v>1</v>
      </c>
      <c r="Q1002" s="1" t="s">
        <v>1</v>
      </c>
      <c r="R1002" s="4">
        <v>14.02</v>
      </c>
      <c r="S1002" s="3">
        <v>1</v>
      </c>
      <c r="U1002" t="s">
        <v>204</v>
      </c>
    </row>
    <row r="1003" spans="1:21" x14ac:dyDescent="0.3">
      <c r="A1003" s="1" t="s">
        <v>12</v>
      </c>
      <c r="B1003" s="1" t="s">
        <v>434</v>
      </c>
      <c r="C1003" s="1" t="s">
        <v>434</v>
      </c>
      <c r="D1003" s="1" t="s">
        <v>434</v>
      </c>
      <c r="E1003">
        <v>2020</v>
      </c>
      <c r="F1003" s="1" t="s">
        <v>212</v>
      </c>
      <c r="G1003" s="1" t="s">
        <v>202</v>
      </c>
      <c r="H1003" s="1" t="s">
        <v>219</v>
      </c>
      <c r="I1003" s="3" t="s">
        <v>1</v>
      </c>
      <c r="J1003" s="1" t="s">
        <v>1</v>
      </c>
      <c r="K1003" s="1" t="s">
        <v>1</v>
      </c>
      <c r="L1003" s="1" t="s">
        <v>1</v>
      </c>
      <c r="M1003" s="1" t="s">
        <v>208</v>
      </c>
      <c r="N1003">
        <v>0</v>
      </c>
      <c r="O1003">
        <v>3000</v>
      </c>
      <c r="P1003">
        <v>1000</v>
      </c>
      <c r="Q1003" s="1" t="s">
        <v>209</v>
      </c>
      <c r="R1003" s="4">
        <v>2.15</v>
      </c>
      <c r="S1003" s="3">
        <v>1</v>
      </c>
      <c r="U1003" t="s">
        <v>204</v>
      </c>
    </row>
    <row r="1004" spans="1:21" x14ac:dyDescent="0.3">
      <c r="A1004" s="1" t="s">
        <v>12</v>
      </c>
      <c r="B1004" s="1" t="s">
        <v>434</v>
      </c>
      <c r="C1004" s="1" t="s">
        <v>434</v>
      </c>
      <c r="D1004" s="1" t="s">
        <v>434</v>
      </c>
      <c r="E1004">
        <v>2020</v>
      </c>
      <c r="F1004" s="1" t="s">
        <v>212</v>
      </c>
      <c r="G1004" s="1" t="s">
        <v>202</v>
      </c>
      <c r="H1004" s="1" t="s">
        <v>219</v>
      </c>
      <c r="I1004" s="3" t="s">
        <v>1</v>
      </c>
      <c r="J1004" s="1" t="s">
        <v>1</v>
      </c>
      <c r="K1004" s="1" t="s">
        <v>1</v>
      </c>
      <c r="L1004" s="1" t="s">
        <v>1</v>
      </c>
      <c r="M1004" s="1" t="s">
        <v>208</v>
      </c>
      <c r="N1004">
        <v>3001</v>
      </c>
      <c r="O1004">
        <v>10000</v>
      </c>
      <c r="P1004">
        <v>1000</v>
      </c>
      <c r="Q1004" s="1" t="s">
        <v>209</v>
      </c>
      <c r="R1004" s="4">
        <v>2.36</v>
      </c>
      <c r="S1004" s="3">
        <v>1</v>
      </c>
      <c r="U1004" t="s">
        <v>204</v>
      </c>
    </row>
    <row r="1005" spans="1:21" x14ac:dyDescent="0.3">
      <c r="A1005" s="1" t="s">
        <v>12</v>
      </c>
      <c r="B1005" s="1" t="s">
        <v>434</v>
      </c>
      <c r="C1005" s="1" t="s">
        <v>434</v>
      </c>
      <c r="D1005" s="1" t="s">
        <v>434</v>
      </c>
      <c r="E1005">
        <v>2020</v>
      </c>
      <c r="F1005" s="1" t="s">
        <v>212</v>
      </c>
      <c r="G1005" s="1" t="s">
        <v>202</v>
      </c>
      <c r="H1005" s="1" t="s">
        <v>219</v>
      </c>
      <c r="I1005" s="3" t="s">
        <v>1</v>
      </c>
      <c r="J1005" s="1" t="s">
        <v>1</v>
      </c>
      <c r="K1005" s="1" t="s">
        <v>1</v>
      </c>
      <c r="L1005" s="1" t="s">
        <v>1</v>
      </c>
      <c r="M1005" s="1" t="s">
        <v>208</v>
      </c>
      <c r="N1005">
        <v>10001</v>
      </c>
      <c r="O1005">
        <v>20000</v>
      </c>
      <c r="P1005">
        <v>1000</v>
      </c>
      <c r="Q1005" s="1" t="s">
        <v>209</v>
      </c>
      <c r="R1005" s="4">
        <v>2.9</v>
      </c>
      <c r="S1005" s="3">
        <v>1</v>
      </c>
      <c r="U1005" t="s">
        <v>204</v>
      </c>
    </row>
    <row r="1006" spans="1:21" x14ac:dyDescent="0.3">
      <c r="A1006" s="1" t="s">
        <v>12</v>
      </c>
      <c r="B1006" s="1" t="s">
        <v>434</v>
      </c>
      <c r="C1006" s="1" t="s">
        <v>434</v>
      </c>
      <c r="D1006" s="1" t="s">
        <v>434</v>
      </c>
      <c r="E1006">
        <v>2020</v>
      </c>
      <c r="F1006" s="1" t="s">
        <v>212</v>
      </c>
      <c r="G1006" s="1" t="s">
        <v>202</v>
      </c>
      <c r="H1006" s="1" t="s">
        <v>219</v>
      </c>
      <c r="I1006" s="3" t="s">
        <v>1</v>
      </c>
      <c r="J1006" s="1" t="s">
        <v>1</v>
      </c>
      <c r="K1006" s="1" t="s">
        <v>1</v>
      </c>
      <c r="L1006" s="1" t="s">
        <v>1</v>
      </c>
      <c r="M1006" s="1" t="s">
        <v>208</v>
      </c>
      <c r="N1006">
        <v>20001</v>
      </c>
      <c r="O1006">
        <v>50000</v>
      </c>
      <c r="P1006">
        <v>1000</v>
      </c>
      <c r="Q1006" s="1" t="s">
        <v>209</v>
      </c>
      <c r="R1006" s="4">
        <v>3.41</v>
      </c>
      <c r="S1006" s="3">
        <v>1</v>
      </c>
      <c r="U1006" t="s">
        <v>204</v>
      </c>
    </row>
    <row r="1007" spans="1:21" x14ac:dyDescent="0.3">
      <c r="A1007" s="1" t="s">
        <v>12</v>
      </c>
      <c r="B1007" s="1" t="s">
        <v>434</v>
      </c>
      <c r="C1007" s="1" t="s">
        <v>434</v>
      </c>
      <c r="D1007" s="1" t="s">
        <v>434</v>
      </c>
      <c r="E1007">
        <v>2020</v>
      </c>
      <c r="F1007" s="1" t="s">
        <v>212</v>
      </c>
      <c r="G1007" s="1" t="s">
        <v>202</v>
      </c>
      <c r="H1007" s="1" t="s">
        <v>219</v>
      </c>
      <c r="I1007" s="3" t="s">
        <v>1</v>
      </c>
      <c r="J1007" s="1" t="s">
        <v>1</v>
      </c>
      <c r="K1007" s="1" t="s">
        <v>1</v>
      </c>
      <c r="L1007" s="1" t="s">
        <v>1</v>
      </c>
      <c r="M1007" s="1" t="s">
        <v>208</v>
      </c>
      <c r="N1007">
        <v>50001</v>
      </c>
      <c r="O1007">
        <v>1000000000</v>
      </c>
      <c r="P1007">
        <v>1000</v>
      </c>
      <c r="Q1007" s="1" t="s">
        <v>209</v>
      </c>
      <c r="R1007" s="4">
        <v>4.55</v>
      </c>
      <c r="S1007" s="3">
        <v>1</v>
      </c>
      <c r="U1007" t="s">
        <v>204</v>
      </c>
    </row>
    <row r="1008" spans="1:21" x14ac:dyDescent="0.3">
      <c r="A1008" s="1" t="s">
        <v>12</v>
      </c>
      <c r="B1008" s="1" t="s">
        <v>434</v>
      </c>
      <c r="C1008" s="1" t="s">
        <v>434</v>
      </c>
      <c r="D1008" s="1" t="s">
        <v>434</v>
      </c>
      <c r="E1008">
        <v>2020</v>
      </c>
      <c r="F1008" s="1" t="s">
        <v>213</v>
      </c>
      <c r="G1008" s="1" t="s">
        <v>202</v>
      </c>
      <c r="H1008" s="1" t="s">
        <v>206</v>
      </c>
      <c r="I1008" s="3">
        <v>0.625</v>
      </c>
      <c r="J1008" s="1" t="s">
        <v>203</v>
      </c>
      <c r="K1008" s="1" t="s">
        <v>1</v>
      </c>
      <c r="L1008" s="1" t="s">
        <v>1</v>
      </c>
      <c r="M1008" s="1" t="s">
        <v>204</v>
      </c>
      <c r="N1008" s="1" t="s">
        <v>1</v>
      </c>
      <c r="O1008" s="1" t="s">
        <v>1</v>
      </c>
      <c r="P1008" s="1" t="s">
        <v>1</v>
      </c>
      <c r="Q1008" s="1" t="s">
        <v>1</v>
      </c>
      <c r="R1008" s="4">
        <v>9.5500000000000007</v>
      </c>
      <c r="S1008" s="3">
        <v>1</v>
      </c>
      <c r="U1008" t="s">
        <v>204</v>
      </c>
    </row>
    <row r="1009" spans="1:21" x14ac:dyDescent="0.3">
      <c r="A1009" s="1" t="s">
        <v>12</v>
      </c>
      <c r="B1009" s="1" t="s">
        <v>434</v>
      </c>
      <c r="C1009" s="1" t="s">
        <v>434</v>
      </c>
      <c r="D1009" s="1" t="s">
        <v>434</v>
      </c>
      <c r="E1009">
        <v>2020</v>
      </c>
      <c r="F1009" s="1" t="s">
        <v>213</v>
      </c>
      <c r="G1009" s="1" t="s">
        <v>202</v>
      </c>
      <c r="H1009" s="1" t="s">
        <v>231</v>
      </c>
      <c r="I1009" s="3" t="s">
        <v>1</v>
      </c>
      <c r="J1009" s="1" t="s">
        <v>1</v>
      </c>
      <c r="K1009" s="1" t="s">
        <v>1</v>
      </c>
      <c r="L1009" s="1" t="s">
        <v>1</v>
      </c>
      <c r="M1009" s="1" t="s">
        <v>208</v>
      </c>
      <c r="N1009">
        <v>0</v>
      </c>
      <c r="O1009">
        <v>10000</v>
      </c>
      <c r="P1009">
        <v>1000</v>
      </c>
      <c r="Q1009" s="1" t="s">
        <v>209</v>
      </c>
      <c r="R1009" s="4">
        <v>2.64</v>
      </c>
      <c r="S1009" s="3">
        <v>1</v>
      </c>
      <c r="U1009" t="s">
        <v>204</v>
      </c>
    </row>
    <row r="1010" spans="1:21" x14ac:dyDescent="0.3">
      <c r="A1010" s="1" t="s">
        <v>12</v>
      </c>
      <c r="B1010" s="1" t="s">
        <v>434</v>
      </c>
      <c r="C1010" s="1" t="s">
        <v>434</v>
      </c>
      <c r="D1010" s="1" t="s">
        <v>434</v>
      </c>
      <c r="E1010">
        <v>2020</v>
      </c>
      <c r="F1010" s="1" t="s">
        <v>213</v>
      </c>
      <c r="G1010" s="1" t="s">
        <v>202</v>
      </c>
      <c r="H1010" s="1" t="s">
        <v>231</v>
      </c>
      <c r="I1010" s="3" t="s">
        <v>1</v>
      </c>
      <c r="J1010" s="1" t="s">
        <v>1</v>
      </c>
      <c r="K1010" s="1" t="s">
        <v>1</v>
      </c>
      <c r="L1010" s="1" t="s">
        <v>1</v>
      </c>
      <c r="M1010" s="1" t="s">
        <v>208</v>
      </c>
      <c r="N1010">
        <v>10001</v>
      </c>
      <c r="O1010">
        <v>1000000000</v>
      </c>
      <c r="P1010">
        <v>1000</v>
      </c>
      <c r="Q1010" s="1" t="s">
        <v>209</v>
      </c>
      <c r="R1010" s="4">
        <v>0</v>
      </c>
      <c r="S1010" s="3">
        <v>1</v>
      </c>
      <c r="U1010" t="s">
        <v>204</v>
      </c>
    </row>
    <row r="1011" spans="1:21" x14ac:dyDescent="0.3">
      <c r="A1011" s="1" t="s">
        <v>99</v>
      </c>
      <c r="B1011" s="1" t="s">
        <v>436</v>
      </c>
      <c r="C1011" s="1" t="s">
        <v>436</v>
      </c>
      <c r="D1011" s="1" t="s">
        <v>436</v>
      </c>
      <c r="E1011">
        <v>2020</v>
      </c>
      <c r="F1011" s="1" t="s">
        <v>212</v>
      </c>
      <c r="G1011" s="1" t="s">
        <v>202</v>
      </c>
      <c r="H1011" s="1" t="s">
        <v>206</v>
      </c>
      <c r="I1011" s="3" t="s">
        <v>1</v>
      </c>
      <c r="J1011" s="1" t="s">
        <v>1</v>
      </c>
      <c r="K1011" s="1" t="s">
        <v>1</v>
      </c>
      <c r="L1011" s="1" t="s">
        <v>1</v>
      </c>
      <c r="M1011" s="1" t="s">
        <v>204</v>
      </c>
      <c r="N1011" s="1" t="s">
        <v>1</v>
      </c>
      <c r="O1011" s="1" t="s">
        <v>1</v>
      </c>
      <c r="P1011" s="1" t="s">
        <v>1</v>
      </c>
      <c r="Q1011" s="1" t="s">
        <v>1</v>
      </c>
      <c r="R1011" s="4">
        <v>21.96</v>
      </c>
      <c r="S1011" s="3">
        <v>1</v>
      </c>
      <c r="U1011" t="s">
        <v>204</v>
      </c>
    </row>
    <row r="1012" spans="1:21" x14ac:dyDescent="0.3">
      <c r="A1012" s="1" t="s">
        <v>99</v>
      </c>
      <c r="B1012" s="1" t="s">
        <v>436</v>
      </c>
      <c r="C1012" s="1" t="s">
        <v>436</v>
      </c>
      <c r="D1012" s="1" t="s">
        <v>436</v>
      </c>
      <c r="E1012">
        <v>2020</v>
      </c>
      <c r="F1012" s="1" t="s">
        <v>212</v>
      </c>
      <c r="G1012" s="1" t="s">
        <v>202</v>
      </c>
      <c r="H1012" s="1" t="s">
        <v>219</v>
      </c>
      <c r="I1012" s="3" t="s">
        <v>1</v>
      </c>
      <c r="J1012" s="1" t="s">
        <v>1</v>
      </c>
      <c r="K1012" s="1" t="s">
        <v>1</v>
      </c>
      <c r="L1012" s="1" t="s">
        <v>1</v>
      </c>
      <c r="M1012" s="1" t="s">
        <v>208</v>
      </c>
      <c r="N1012">
        <v>0</v>
      </c>
      <c r="O1012">
        <v>2000</v>
      </c>
      <c r="P1012">
        <v>1000</v>
      </c>
      <c r="Q1012" s="1" t="s">
        <v>209</v>
      </c>
      <c r="R1012" s="4">
        <v>3.11</v>
      </c>
      <c r="S1012" s="3">
        <v>1</v>
      </c>
      <c r="U1012" t="s">
        <v>204</v>
      </c>
    </row>
    <row r="1013" spans="1:21" x14ac:dyDescent="0.3">
      <c r="A1013" s="1" t="s">
        <v>99</v>
      </c>
      <c r="B1013" s="1" t="s">
        <v>436</v>
      </c>
      <c r="C1013" s="1" t="s">
        <v>436</v>
      </c>
      <c r="D1013" s="1" t="s">
        <v>436</v>
      </c>
      <c r="E1013">
        <v>2020</v>
      </c>
      <c r="F1013" s="1" t="s">
        <v>212</v>
      </c>
      <c r="G1013" s="1" t="s">
        <v>202</v>
      </c>
      <c r="H1013" s="1" t="s">
        <v>219</v>
      </c>
      <c r="I1013" s="3" t="s">
        <v>1</v>
      </c>
      <c r="J1013" s="1" t="s">
        <v>1</v>
      </c>
      <c r="K1013" s="1" t="s">
        <v>1</v>
      </c>
      <c r="L1013" s="1" t="s">
        <v>1</v>
      </c>
      <c r="M1013" s="1" t="s">
        <v>208</v>
      </c>
      <c r="N1013">
        <v>2001</v>
      </c>
      <c r="O1013">
        <v>10000</v>
      </c>
      <c r="P1013">
        <v>1000</v>
      </c>
      <c r="Q1013" s="1" t="s">
        <v>209</v>
      </c>
      <c r="R1013" s="4">
        <v>4.3099999999999996</v>
      </c>
      <c r="S1013" s="3">
        <v>1</v>
      </c>
      <c r="U1013" t="s">
        <v>204</v>
      </c>
    </row>
    <row r="1014" spans="1:21" x14ac:dyDescent="0.3">
      <c r="A1014" s="1" t="s">
        <v>99</v>
      </c>
      <c r="B1014" s="1" t="s">
        <v>436</v>
      </c>
      <c r="C1014" s="1" t="s">
        <v>436</v>
      </c>
      <c r="D1014" s="1" t="s">
        <v>436</v>
      </c>
      <c r="E1014">
        <v>2020</v>
      </c>
      <c r="F1014" s="1" t="s">
        <v>212</v>
      </c>
      <c r="G1014" s="1" t="s">
        <v>202</v>
      </c>
      <c r="H1014" s="1" t="s">
        <v>219</v>
      </c>
      <c r="I1014" s="3" t="s">
        <v>1</v>
      </c>
      <c r="J1014" s="1" t="s">
        <v>1</v>
      </c>
      <c r="K1014" s="1" t="s">
        <v>1</v>
      </c>
      <c r="L1014" s="1" t="s">
        <v>1</v>
      </c>
      <c r="M1014" s="1" t="s">
        <v>208</v>
      </c>
      <c r="N1014">
        <v>10001</v>
      </c>
      <c r="O1014">
        <v>20000</v>
      </c>
      <c r="P1014">
        <v>1000</v>
      </c>
      <c r="Q1014" s="1" t="s">
        <v>209</v>
      </c>
      <c r="R1014" s="4">
        <v>4.72</v>
      </c>
      <c r="S1014" s="3">
        <v>1</v>
      </c>
      <c r="U1014" t="s">
        <v>204</v>
      </c>
    </row>
    <row r="1015" spans="1:21" x14ac:dyDescent="0.3">
      <c r="A1015" s="1" t="s">
        <v>99</v>
      </c>
      <c r="B1015" s="1" t="s">
        <v>436</v>
      </c>
      <c r="C1015" s="1" t="s">
        <v>436</v>
      </c>
      <c r="D1015" s="1" t="s">
        <v>436</v>
      </c>
      <c r="E1015">
        <v>2020</v>
      </c>
      <c r="F1015" s="1" t="s">
        <v>212</v>
      </c>
      <c r="G1015" s="1" t="s">
        <v>202</v>
      </c>
      <c r="H1015" s="1" t="s">
        <v>219</v>
      </c>
      <c r="I1015" s="3" t="s">
        <v>1</v>
      </c>
      <c r="J1015" s="1" t="s">
        <v>1</v>
      </c>
      <c r="K1015" s="1" t="s">
        <v>1</v>
      </c>
      <c r="L1015" s="1" t="s">
        <v>1</v>
      </c>
      <c r="M1015" s="1" t="s">
        <v>208</v>
      </c>
      <c r="N1015">
        <v>20001</v>
      </c>
      <c r="O1015">
        <v>25000</v>
      </c>
      <c r="P1015">
        <v>1000</v>
      </c>
      <c r="Q1015" s="1" t="s">
        <v>209</v>
      </c>
      <c r="R1015" s="4">
        <v>5.28</v>
      </c>
      <c r="S1015" s="3">
        <v>1</v>
      </c>
      <c r="U1015" t="s">
        <v>204</v>
      </c>
    </row>
    <row r="1016" spans="1:21" x14ac:dyDescent="0.3">
      <c r="A1016" s="1" t="s">
        <v>99</v>
      </c>
      <c r="B1016" s="1" t="s">
        <v>436</v>
      </c>
      <c r="C1016" s="1" t="s">
        <v>436</v>
      </c>
      <c r="D1016" s="1" t="s">
        <v>436</v>
      </c>
      <c r="E1016">
        <v>2020</v>
      </c>
      <c r="F1016" s="1" t="s">
        <v>212</v>
      </c>
      <c r="G1016" s="1" t="s">
        <v>202</v>
      </c>
      <c r="H1016" s="1" t="s">
        <v>219</v>
      </c>
      <c r="I1016" s="3" t="s">
        <v>1</v>
      </c>
      <c r="J1016" s="1" t="s">
        <v>1</v>
      </c>
      <c r="K1016" s="1" t="s">
        <v>1</v>
      </c>
      <c r="L1016" s="1" t="s">
        <v>1</v>
      </c>
      <c r="M1016" s="1" t="s">
        <v>208</v>
      </c>
      <c r="N1016">
        <v>25001</v>
      </c>
      <c r="O1016">
        <v>40000</v>
      </c>
      <c r="P1016">
        <v>1000</v>
      </c>
      <c r="Q1016" s="1" t="s">
        <v>209</v>
      </c>
      <c r="R1016" s="4">
        <v>6.71</v>
      </c>
      <c r="S1016" s="3">
        <v>1</v>
      </c>
      <c r="U1016" t="s">
        <v>204</v>
      </c>
    </row>
    <row r="1017" spans="1:21" x14ac:dyDescent="0.3">
      <c r="A1017" s="1" t="s">
        <v>99</v>
      </c>
      <c r="B1017" s="1" t="s">
        <v>436</v>
      </c>
      <c r="C1017" s="1" t="s">
        <v>436</v>
      </c>
      <c r="D1017" s="1" t="s">
        <v>436</v>
      </c>
      <c r="E1017">
        <v>2020</v>
      </c>
      <c r="F1017" s="1" t="s">
        <v>212</v>
      </c>
      <c r="G1017" s="1" t="s">
        <v>202</v>
      </c>
      <c r="H1017" s="1" t="s">
        <v>219</v>
      </c>
      <c r="I1017" s="3" t="s">
        <v>1</v>
      </c>
      <c r="J1017" s="1" t="s">
        <v>1</v>
      </c>
      <c r="K1017" s="1" t="s">
        <v>1</v>
      </c>
      <c r="L1017" s="1" t="s">
        <v>1</v>
      </c>
      <c r="M1017" s="1" t="s">
        <v>208</v>
      </c>
      <c r="N1017">
        <v>40001</v>
      </c>
      <c r="O1017">
        <v>1000000000</v>
      </c>
      <c r="P1017">
        <v>1000</v>
      </c>
      <c r="Q1017" s="1" t="s">
        <v>209</v>
      </c>
      <c r="R1017" s="4">
        <v>7.27</v>
      </c>
      <c r="S1017" s="3">
        <v>1</v>
      </c>
      <c r="U1017" t="s">
        <v>204</v>
      </c>
    </row>
    <row r="1018" spans="1:21" x14ac:dyDescent="0.3">
      <c r="A1018" s="1" t="s">
        <v>99</v>
      </c>
      <c r="B1018" s="1" t="s">
        <v>436</v>
      </c>
      <c r="C1018" s="1" t="s">
        <v>436</v>
      </c>
      <c r="D1018" s="1" t="s">
        <v>436</v>
      </c>
      <c r="E1018">
        <v>2020</v>
      </c>
      <c r="F1018" s="1" t="s">
        <v>213</v>
      </c>
      <c r="G1018" s="1" t="s">
        <v>202</v>
      </c>
      <c r="H1018" s="1" t="s">
        <v>206</v>
      </c>
      <c r="I1018" s="3" t="s">
        <v>1</v>
      </c>
      <c r="J1018" s="1" t="s">
        <v>1</v>
      </c>
      <c r="K1018" s="1" t="s">
        <v>1</v>
      </c>
      <c r="L1018" s="1" t="s">
        <v>1</v>
      </c>
      <c r="M1018" s="1" t="s">
        <v>204</v>
      </c>
      <c r="N1018" s="1" t="s">
        <v>1</v>
      </c>
      <c r="O1018" s="1" t="s">
        <v>1</v>
      </c>
      <c r="P1018" s="1" t="s">
        <v>1</v>
      </c>
      <c r="Q1018" s="1" t="s">
        <v>1</v>
      </c>
      <c r="R1018" s="4">
        <v>13.96</v>
      </c>
      <c r="S1018" s="3">
        <v>1</v>
      </c>
      <c r="U1018" t="s">
        <v>204</v>
      </c>
    </row>
    <row r="1019" spans="1:21" x14ac:dyDescent="0.3">
      <c r="A1019" s="1" t="s">
        <v>99</v>
      </c>
      <c r="B1019" s="1" t="s">
        <v>436</v>
      </c>
      <c r="C1019" s="1" t="s">
        <v>436</v>
      </c>
      <c r="D1019" s="1" t="s">
        <v>436</v>
      </c>
      <c r="E1019">
        <v>2020</v>
      </c>
      <c r="F1019" s="1" t="s">
        <v>213</v>
      </c>
      <c r="G1019" s="1" t="s">
        <v>202</v>
      </c>
      <c r="H1019" s="1" t="s">
        <v>231</v>
      </c>
      <c r="I1019" s="3" t="s">
        <v>1</v>
      </c>
      <c r="J1019" s="1" t="s">
        <v>1</v>
      </c>
      <c r="K1019" s="1" t="s">
        <v>1</v>
      </c>
      <c r="L1019" s="1" t="s">
        <v>1</v>
      </c>
      <c r="M1019" s="1" t="s">
        <v>208</v>
      </c>
      <c r="N1019">
        <v>0</v>
      </c>
      <c r="O1019">
        <v>1000000000</v>
      </c>
      <c r="P1019">
        <v>1000</v>
      </c>
      <c r="Q1019" s="1" t="s">
        <v>209</v>
      </c>
      <c r="R1019" s="4">
        <v>4.3600000000000003</v>
      </c>
      <c r="S1019" s="3">
        <v>1</v>
      </c>
      <c r="U1019" t="s">
        <v>204</v>
      </c>
    </row>
    <row r="1020" spans="1:21" x14ac:dyDescent="0.3">
      <c r="A1020" s="1" t="s">
        <v>99</v>
      </c>
      <c r="B1020" s="1" t="s">
        <v>436</v>
      </c>
      <c r="C1020" s="1" t="s">
        <v>436</v>
      </c>
      <c r="D1020" s="1" t="s">
        <v>436</v>
      </c>
      <c r="E1020">
        <v>2020</v>
      </c>
      <c r="F1020" s="1" t="s">
        <v>217</v>
      </c>
      <c r="G1020" s="1" t="s">
        <v>202</v>
      </c>
      <c r="H1020" s="1" t="s">
        <v>206</v>
      </c>
      <c r="I1020" s="3" t="s">
        <v>1</v>
      </c>
      <c r="J1020" s="1" t="s">
        <v>1</v>
      </c>
      <c r="K1020" s="1" t="s">
        <v>220</v>
      </c>
      <c r="L1020" s="1" t="s">
        <v>221</v>
      </c>
      <c r="M1020" s="1" t="s">
        <v>204</v>
      </c>
      <c r="N1020" s="1" t="s">
        <v>1</v>
      </c>
      <c r="O1020" s="1" t="s">
        <v>1</v>
      </c>
      <c r="P1020" s="1" t="s">
        <v>1</v>
      </c>
      <c r="Q1020" s="1" t="s">
        <v>1</v>
      </c>
      <c r="R1020" s="4">
        <v>7</v>
      </c>
      <c r="S1020" s="3">
        <v>1</v>
      </c>
      <c r="U1020" t="s">
        <v>204</v>
      </c>
    </row>
    <row r="1021" spans="1:21" x14ac:dyDescent="0.3">
      <c r="A1021" s="1" t="s">
        <v>158</v>
      </c>
      <c r="B1021" s="1" t="s">
        <v>439</v>
      </c>
      <c r="C1021" s="1" t="s">
        <v>439</v>
      </c>
      <c r="D1021" s="1" t="s">
        <v>439</v>
      </c>
      <c r="E1021">
        <v>2020</v>
      </c>
      <c r="F1021" s="1" t="s">
        <v>212</v>
      </c>
      <c r="G1021" s="1" t="s">
        <v>202</v>
      </c>
      <c r="H1021" s="1" t="s">
        <v>206</v>
      </c>
      <c r="I1021" s="3" t="s">
        <v>1</v>
      </c>
      <c r="J1021" s="1" t="s">
        <v>1</v>
      </c>
      <c r="K1021" s="1" t="s">
        <v>220</v>
      </c>
      <c r="L1021" s="1" t="s">
        <v>221</v>
      </c>
      <c r="M1021" s="1" t="s">
        <v>204</v>
      </c>
      <c r="N1021" s="1" t="s">
        <v>1</v>
      </c>
      <c r="O1021" s="1" t="s">
        <v>1</v>
      </c>
      <c r="P1021" s="1" t="s">
        <v>1</v>
      </c>
      <c r="Q1021" s="1" t="s">
        <v>1</v>
      </c>
      <c r="R1021" s="4">
        <v>16.62</v>
      </c>
      <c r="S1021" s="3">
        <v>1</v>
      </c>
      <c r="U1021" t="s">
        <v>204</v>
      </c>
    </row>
    <row r="1022" spans="1:21" x14ac:dyDescent="0.3">
      <c r="A1022" s="1" t="s">
        <v>158</v>
      </c>
      <c r="B1022" s="1" t="s">
        <v>439</v>
      </c>
      <c r="C1022" s="1" t="s">
        <v>439</v>
      </c>
      <c r="D1022" s="1" t="s">
        <v>439</v>
      </c>
      <c r="E1022">
        <v>2020</v>
      </c>
      <c r="F1022" s="1" t="s">
        <v>212</v>
      </c>
      <c r="G1022" s="1" t="s">
        <v>202</v>
      </c>
      <c r="H1022" s="1" t="s">
        <v>219</v>
      </c>
      <c r="I1022" s="3" t="s">
        <v>1</v>
      </c>
      <c r="J1022" s="1" t="s">
        <v>1</v>
      </c>
      <c r="K1022" s="1" t="s">
        <v>220</v>
      </c>
      <c r="L1022" s="1" t="s">
        <v>221</v>
      </c>
      <c r="M1022" s="1" t="s">
        <v>208</v>
      </c>
      <c r="N1022">
        <v>0</v>
      </c>
      <c r="O1022">
        <v>1000</v>
      </c>
      <c r="P1022">
        <v>1000</v>
      </c>
      <c r="Q1022" s="1" t="s">
        <v>209</v>
      </c>
      <c r="R1022" s="4">
        <v>0</v>
      </c>
      <c r="S1022" s="3">
        <v>1</v>
      </c>
      <c r="U1022" t="s">
        <v>204</v>
      </c>
    </row>
    <row r="1023" spans="1:21" x14ac:dyDescent="0.3">
      <c r="A1023" s="1" t="s">
        <v>158</v>
      </c>
      <c r="B1023" s="1" t="s">
        <v>439</v>
      </c>
      <c r="C1023" s="1" t="s">
        <v>439</v>
      </c>
      <c r="D1023" s="1" t="s">
        <v>439</v>
      </c>
      <c r="E1023">
        <v>2020</v>
      </c>
      <c r="F1023" s="1" t="s">
        <v>212</v>
      </c>
      <c r="G1023" s="1" t="s">
        <v>202</v>
      </c>
      <c r="H1023" s="1" t="s">
        <v>219</v>
      </c>
      <c r="I1023" s="3" t="s">
        <v>1</v>
      </c>
      <c r="J1023" s="1" t="s">
        <v>1</v>
      </c>
      <c r="K1023" s="1" t="s">
        <v>220</v>
      </c>
      <c r="L1023" s="1" t="s">
        <v>221</v>
      </c>
      <c r="M1023" s="1" t="s">
        <v>208</v>
      </c>
      <c r="N1023">
        <v>1001</v>
      </c>
      <c r="O1023">
        <v>10000</v>
      </c>
      <c r="P1023">
        <v>1000</v>
      </c>
      <c r="Q1023" s="1" t="s">
        <v>209</v>
      </c>
      <c r="R1023" s="4">
        <v>5.66</v>
      </c>
      <c r="S1023" s="3">
        <v>1</v>
      </c>
      <c r="U1023" t="s">
        <v>204</v>
      </c>
    </row>
    <row r="1024" spans="1:21" x14ac:dyDescent="0.3">
      <c r="A1024" s="1" t="s">
        <v>158</v>
      </c>
      <c r="B1024" s="1" t="s">
        <v>439</v>
      </c>
      <c r="C1024" s="1" t="s">
        <v>439</v>
      </c>
      <c r="D1024" s="1" t="s">
        <v>439</v>
      </c>
      <c r="E1024">
        <v>2020</v>
      </c>
      <c r="F1024" s="1" t="s">
        <v>212</v>
      </c>
      <c r="G1024" s="1" t="s">
        <v>202</v>
      </c>
      <c r="H1024" s="1" t="s">
        <v>219</v>
      </c>
      <c r="I1024" s="3" t="s">
        <v>1</v>
      </c>
      <c r="J1024" s="1" t="s">
        <v>1</v>
      </c>
      <c r="K1024" s="1" t="s">
        <v>220</v>
      </c>
      <c r="L1024" s="1" t="s">
        <v>221</v>
      </c>
      <c r="M1024" s="1" t="s">
        <v>208</v>
      </c>
      <c r="N1024">
        <v>10001</v>
      </c>
      <c r="O1024">
        <v>20000</v>
      </c>
      <c r="P1024">
        <v>1000</v>
      </c>
      <c r="Q1024" s="1" t="s">
        <v>209</v>
      </c>
      <c r="R1024" s="4">
        <v>7.34</v>
      </c>
      <c r="S1024" s="3">
        <v>1</v>
      </c>
      <c r="U1024" t="s">
        <v>204</v>
      </c>
    </row>
    <row r="1025" spans="1:21" x14ac:dyDescent="0.3">
      <c r="A1025" s="1" t="s">
        <v>158</v>
      </c>
      <c r="B1025" s="1" t="s">
        <v>439</v>
      </c>
      <c r="C1025" s="1" t="s">
        <v>439</v>
      </c>
      <c r="D1025" s="1" t="s">
        <v>439</v>
      </c>
      <c r="E1025">
        <v>2020</v>
      </c>
      <c r="F1025" s="1" t="s">
        <v>212</v>
      </c>
      <c r="G1025" s="1" t="s">
        <v>202</v>
      </c>
      <c r="H1025" s="1" t="s">
        <v>219</v>
      </c>
      <c r="I1025" s="3" t="s">
        <v>1</v>
      </c>
      <c r="J1025" s="1" t="s">
        <v>1</v>
      </c>
      <c r="K1025" s="1" t="s">
        <v>220</v>
      </c>
      <c r="L1025" s="1" t="s">
        <v>221</v>
      </c>
      <c r="M1025" s="1" t="s">
        <v>208</v>
      </c>
      <c r="N1025">
        <v>25001</v>
      </c>
      <c r="O1025">
        <v>40000</v>
      </c>
      <c r="P1025">
        <v>1000</v>
      </c>
      <c r="Q1025" s="1" t="s">
        <v>209</v>
      </c>
      <c r="R1025" s="4">
        <v>9.5399999999999991</v>
      </c>
      <c r="S1025" s="3">
        <v>1</v>
      </c>
      <c r="U1025" t="s">
        <v>204</v>
      </c>
    </row>
    <row r="1026" spans="1:21" x14ac:dyDescent="0.3">
      <c r="A1026" s="1" t="s">
        <v>158</v>
      </c>
      <c r="B1026" s="1" t="s">
        <v>439</v>
      </c>
      <c r="C1026" s="1" t="s">
        <v>439</v>
      </c>
      <c r="D1026" s="1" t="s">
        <v>439</v>
      </c>
      <c r="E1026">
        <v>2020</v>
      </c>
      <c r="F1026" s="1" t="s">
        <v>212</v>
      </c>
      <c r="G1026" s="1" t="s">
        <v>202</v>
      </c>
      <c r="H1026" s="1" t="s">
        <v>219</v>
      </c>
      <c r="I1026" s="3" t="s">
        <v>1</v>
      </c>
      <c r="J1026" s="1" t="s">
        <v>1</v>
      </c>
      <c r="K1026" s="1" t="s">
        <v>220</v>
      </c>
      <c r="L1026" s="1" t="s">
        <v>221</v>
      </c>
      <c r="M1026" s="1" t="s">
        <v>208</v>
      </c>
      <c r="N1026">
        <v>40001</v>
      </c>
      <c r="O1026">
        <v>1000000000</v>
      </c>
      <c r="P1026">
        <v>1000</v>
      </c>
      <c r="Q1026" s="1" t="s">
        <v>209</v>
      </c>
      <c r="R1026" s="4">
        <v>12.41</v>
      </c>
      <c r="S1026" s="3">
        <v>1</v>
      </c>
      <c r="U1026" t="s">
        <v>204</v>
      </c>
    </row>
    <row r="1027" spans="1:21" x14ac:dyDescent="0.3">
      <c r="A1027" s="1" t="s">
        <v>158</v>
      </c>
      <c r="B1027" s="1" t="s">
        <v>439</v>
      </c>
      <c r="C1027" s="1" t="s">
        <v>439</v>
      </c>
      <c r="D1027" s="1" t="s">
        <v>439</v>
      </c>
      <c r="E1027">
        <v>2020</v>
      </c>
      <c r="F1027" s="1" t="s">
        <v>212</v>
      </c>
      <c r="G1027" s="1" t="s">
        <v>202</v>
      </c>
      <c r="H1027" s="1" t="s">
        <v>206</v>
      </c>
      <c r="I1027" s="3" t="s">
        <v>1</v>
      </c>
      <c r="J1027" s="1" t="s">
        <v>1</v>
      </c>
      <c r="K1027" s="1" t="s">
        <v>220</v>
      </c>
      <c r="L1027" s="1" t="s">
        <v>225</v>
      </c>
      <c r="M1027" s="1" t="s">
        <v>204</v>
      </c>
      <c r="N1027" s="1" t="s">
        <v>1</v>
      </c>
      <c r="O1027" s="1" t="s">
        <v>1</v>
      </c>
      <c r="P1027" s="1" t="s">
        <v>1</v>
      </c>
      <c r="Q1027" s="1" t="s">
        <v>1</v>
      </c>
      <c r="R1027" s="4">
        <f>1.15*16.62</f>
        <v>19.113</v>
      </c>
      <c r="S1027" s="3">
        <v>1</v>
      </c>
      <c r="U1027" t="s">
        <v>204</v>
      </c>
    </row>
    <row r="1028" spans="1:21" x14ac:dyDescent="0.3">
      <c r="A1028" s="1" t="s">
        <v>158</v>
      </c>
      <c r="B1028" s="1" t="s">
        <v>439</v>
      </c>
      <c r="C1028" s="1" t="s">
        <v>439</v>
      </c>
      <c r="D1028" s="1" t="s">
        <v>439</v>
      </c>
      <c r="E1028">
        <v>2020</v>
      </c>
      <c r="F1028" s="1" t="s">
        <v>212</v>
      </c>
      <c r="G1028" s="1" t="s">
        <v>202</v>
      </c>
      <c r="H1028" s="1" t="s">
        <v>219</v>
      </c>
      <c r="I1028" s="3" t="s">
        <v>1</v>
      </c>
      <c r="J1028" s="1" t="s">
        <v>1</v>
      </c>
      <c r="K1028" s="1" t="s">
        <v>220</v>
      </c>
      <c r="L1028" s="1" t="s">
        <v>225</v>
      </c>
      <c r="M1028" s="1" t="s">
        <v>208</v>
      </c>
      <c r="N1028">
        <v>0</v>
      </c>
      <c r="O1028">
        <v>1000</v>
      </c>
      <c r="P1028">
        <v>1000</v>
      </c>
      <c r="Q1028" s="1" t="s">
        <v>209</v>
      </c>
      <c r="R1028" s="4">
        <v>0</v>
      </c>
      <c r="S1028" s="3">
        <v>1</v>
      </c>
      <c r="U1028" t="s">
        <v>204</v>
      </c>
    </row>
    <row r="1029" spans="1:21" x14ac:dyDescent="0.3">
      <c r="A1029" s="1" t="s">
        <v>158</v>
      </c>
      <c r="B1029" s="1" t="s">
        <v>439</v>
      </c>
      <c r="C1029" s="1" t="s">
        <v>439</v>
      </c>
      <c r="D1029" s="1" t="s">
        <v>439</v>
      </c>
      <c r="E1029">
        <v>2020</v>
      </c>
      <c r="F1029" s="1" t="s">
        <v>212</v>
      </c>
      <c r="G1029" s="1" t="s">
        <v>202</v>
      </c>
      <c r="H1029" s="1" t="s">
        <v>219</v>
      </c>
      <c r="I1029" s="3" t="s">
        <v>1</v>
      </c>
      <c r="J1029" s="1" t="s">
        <v>1</v>
      </c>
      <c r="K1029" s="1" t="s">
        <v>220</v>
      </c>
      <c r="L1029" s="1" t="s">
        <v>225</v>
      </c>
      <c r="M1029" s="1" t="s">
        <v>208</v>
      </c>
      <c r="N1029">
        <v>1001</v>
      </c>
      <c r="O1029">
        <v>10000</v>
      </c>
      <c r="P1029">
        <v>1000</v>
      </c>
      <c r="Q1029" s="1" t="s">
        <v>209</v>
      </c>
      <c r="R1029" s="4">
        <f>1.15*5.66</f>
        <v>6.5089999999999995</v>
      </c>
      <c r="S1029" s="3">
        <v>1</v>
      </c>
      <c r="U1029" t="s">
        <v>204</v>
      </c>
    </row>
    <row r="1030" spans="1:21" x14ac:dyDescent="0.3">
      <c r="A1030" s="1" t="s">
        <v>158</v>
      </c>
      <c r="B1030" s="1" t="s">
        <v>439</v>
      </c>
      <c r="C1030" s="1" t="s">
        <v>439</v>
      </c>
      <c r="D1030" s="1" t="s">
        <v>439</v>
      </c>
      <c r="E1030">
        <v>2020</v>
      </c>
      <c r="F1030" s="1" t="s">
        <v>212</v>
      </c>
      <c r="G1030" s="1" t="s">
        <v>202</v>
      </c>
      <c r="H1030" s="1" t="s">
        <v>219</v>
      </c>
      <c r="I1030" s="3" t="s">
        <v>1</v>
      </c>
      <c r="J1030" s="1" t="s">
        <v>1</v>
      </c>
      <c r="K1030" s="1" t="s">
        <v>220</v>
      </c>
      <c r="L1030" s="1" t="s">
        <v>225</v>
      </c>
      <c r="M1030" s="1" t="s">
        <v>208</v>
      </c>
      <c r="N1030">
        <v>10001</v>
      </c>
      <c r="O1030">
        <v>20000</v>
      </c>
      <c r="P1030">
        <v>1000</v>
      </c>
      <c r="Q1030" s="1" t="s">
        <v>209</v>
      </c>
      <c r="R1030" s="4">
        <f>1.15*7.34</f>
        <v>8.4409999999999989</v>
      </c>
      <c r="S1030" s="3">
        <v>1</v>
      </c>
      <c r="U1030" t="s">
        <v>204</v>
      </c>
    </row>
    <row r="1031" spans="1:21" x14ac:dyDescent="0.3">
      <c r="A1031" s="1" t="s">
        <v>158</v>
      </c>
      <c r="B1031" s="1" t="s">
        <v>439</v>
      </c>
      <c r="C1031" s="1" t="s">
        <v>439</v>
      </c>
      <c r="D1031" s="1" t="s">
        <v>439</v>
      </c>
      <c r="E1031">
        <v>2020</v>
      </c>
      <c r="F1031" s="1" t="s">
        <v>212</v>
      </c>
      <c r="G1031" s="1" t="s">
        <v>202</v>
      </c>
      <c r="H1031" s="1" t="s">
        <v>219</v>
      </c>
      <c r="I1031" s="3" t="s">
        <v>1</v>
      </c>
      <c r="J1031" s="1" t="s">
        <v>1</v>
      </c>
      <c r="K1031" s="1" t="s">
        <v>220</v>
      </c>
      <c r="L1031" s="1" t="s">
        <v>225</v>
      </c>
      <c r="M1031" s="1" t="s">
        <v>208</v>
      </c>
      <c r="N1031">
        <v>25001</v>
      </c>
      <c r="O1031">
        <v>40000</v>
      </c>
      <c r="P1031">
        <v>1000</v>
      </c>
      <c r="Q1031" s="1" t="s">
        <v>209</v>
      </c>
      <c r="R1031" s="4">
        <f>1.15*9.54</f>
        <v>10.970999999999998</v>
      </c>
      <c r="S1031" s="3">
        <v>1</v>
      </c>
      <c r="U1031" t="s">
        <v>204</v>
      </c>
    </row>
    <row r="1032" spans="1:21" x14ac:dyDescent="0.3">
      <c r="A1032" s="1" t="s">
        <v>158</v>
      </c>
      <c r="B1032" s="1" t="s">
        <v>439</v>
      </c>
      <c r="C1032" s="1" t="s">
        <v>439</v>
      </c>
      <c r="D1032" s="1" t="s">
        <v>439</v>
      </c>
      <c r="E1032">
        <v>2020</v>
      </c>
      <c r="F1032" s="1" t="s">
        <v>212</v>
      </c>
      <c r="G1032" s="1" t="s">
        <v>202</v>
      </c>
      <c r="H1032" s="1" t="s">
        <v>219</v>
      </c>
      <c r="I1032" s="3" t="s">
        <v>1</v>
      </c>
      <c r="J1032" s="1" t="s">
        <v>1</v>
      </c>
      <c r="K1032" s="1" t="s">
        <v>220</v>
      </c>
      <c r="L1032" s="1" t="s">
        <v>225</v>
      </c>
      <c r="M1032" s="1" t="s">
        <v>208</v>
      </c>
      <c r="N1032">
        <v>40001</v>
      </c>
      <c r="O1032">
        <v>1000000000</v>
      </c>
      <c r="P1032">
        <v>1000</v>
      </c>
      <c r="Q1032" s="1" t="s">
        <v>209</v>
      </c>
      <c r="R1032" s="4">
        <f>1.15*12.41</f>
        <v>14.2715</v>
      </c>
      <c r="S1032" s="3">
        <v>1</v>
      </c>
      <c r="U1032" t="s">
        <v>204</v>
      </c>
    </row>
    <row r="1033" spans="1:21" x14ac:dyDescent="0.3">
      <c r="A1033" s="1" t="s">
        <v>158</v>
      </c>
      <c r="B1033" s="1" t="s">
        <v>439</v>
      </c>
      <c r="C1033" s="1" t="s">
        <v>439</v>
      </c>
      <c r="D1033" s="1" t="s">
        <v>439</v>
      </c>
      <c r="E1033">
        <v>2020</v>
      </c>
      <c r="F1033" s="1" t="s">
        <v>213</v>
      </c>
      <c r="G1033" s="1" t="s">
        <v>202</v>
      </c>
      <c r="H1033" s="1" t="s">
        <v>206</v>
      </c>
      <c r="I1033" s="3" t="s">
        <v>1</v>
      </c>
      <c r="J1033" s="1" t="s">
        <v>1</v>
      </c>
      <c r="K1033" s="1" t="s">
        <v>220</v>
      </c>
      <c r="L1033" s="1" t="s">
        <v>221</v>
      </c>
      <c r="M1033" s="1" t="s">
        <v>204</v>
      </c>
      <c r="N1033" s="1" t="s">
        <v>1</v>
      </c>
      <c r="O1033" s="1" t="s">
        <v>1</v>
      </c>
      <c r="P1033" s="1" t="s">
        <v>1</v>
      </c>
      <c r="Q1033" s="1" t="s">
        <v>1</v>
      </c>
      <c r="R1033" s="4">
        <v>50.6</v>
      </c>
      <c r="S1033" s="3">
        <v>1</v>
      </c>
      <c r="U1033" t="s">
        <v>204</v>
      </c>
    </row>
    <row r="1034" spans="1:21" x14ac:dyDescent="0.3">
      <c r="A1034" s="1" t="s">
        <v>158</v>
      </c>
      <c r="B1034" s="1" t="s">
        <v>439</v>
      </c>
      <c r="C1034" s="1" t="s">
        <v>439</v>
      </c>
      <c r="D1034" s="1" t="s">
        <v>439</v>
      </c>
      <c r="E1034">
        <v>2020</v>
      </c>
      <c r="F1034" s="1" t="s">
        <v>213</v>
      </c>
      <c r="G1034" s="1" t="s">
        <v>202</v>
      </c>
      <c r="H1034" s="1" t="s">
        <v>206</v>
      </c>
      <c r="I1034" s="3" t="s">
        <v>1</v>
      </c>
      <c r="J1034" s="1" t="s">
        <v>1</v>
      </c>
      <c r="K1034" s="1" t="s">
        <v>220</v>
      </c>
      <c r="L1034" s="1" t="s">
        <v>225</v>
      </c>
      <c r="M1034" s="1" t="s">
        <v>204</v>
      </c>
      <c r="N1034" s="1" t="s">
        <v>1</v>
      </c>
      <c r="O1034" s="1" t="s">
        <v>1</v>
      </c>
      <c r="P1034" s="1" t="s">
        <v>1</v>
      </c>
      <c r="Q1034" s="1" t="s">
        <v>1</v>
      </c>
      <c r="R1034" s="4">
        <f>50.6*1.15</f>
        <v>58.19</v>
      </c>
      <c r="S1034" s="3">
        <v>1</v>
      </c>
      <c r="U1034" t="s">
        <v>204</v>
      </c>
    </row>
    <row r="1035" spans="1:21" x14ac:dyDescent="0.3">
      <c r="A1035" s="1" t="s">
        <v>59</v>
      </c>
      <c r="B1035" s="1" t="s">
        <v>442</v>
      </c>
      <c r="C1035" s="1" t="s">
        <v>215</v>
      </c>
      <c r="D1035" s="1" t="s">
        <v>442</v>
      </c>
      <c r="E1035">
        <v>2020</v>
      </c>
      <c r="F1035" s="1" t="s">
        <v>212</v>
      </c>
      <c r="G1035" s="1" t="s">
        <v>202</v>
      </c>
      <c r="H1035" s="1" t="s">
        <v>206</v>
      </c>
      <c r="I1035" s="3">
        <v>0.625</v>
      </c>
      <c r="J1035" s="1" t="s">
        <v>203</v>
      </c>
      <c r="K1035" s="1" t="s">
        <v>220</v>
      </c>
      <c r="L1035" s="1" t="s">
        <v>221</v>
      </c>
      <c r="M1035" s="1" t="s">
        <v>204</v>
      </c>
      <c r="N1035" s="1" t="s">
        <v>1</v>
      </c>
      <c r="O1035" s="1" t="s">
        <v>1</v>
      </c>
      <c r="P1035" s="1" t="s">
        <v>1</v>
      </c>
      <c r="Q1035" s="1" t="s">
        <v>1</v>
      </c>
      <c r="R1035" s="4">
        <v>12.82</v>
      </c>
      <c r="S1035" s="3">
        <v>1</v>
      </c>
      <c r="T1035" s="1" t="s">
        <v>444</v>
      </c>
      <c r="U1035" t="s">
        <v>204</v>
      </c>
    </row>
    <row r="1036" spans="1:21" x14ac:dyDescent="0.3">
      <c r="A1036" s="1" t="s">
        <v>59</v>
      </c>
      <c r="B1036" s="1" t="s">
        <v>442</v>
      </c>
      <c r="C1036" s="1" t="s">
        <v>215</v>
      </c>
      <c r="D1036" s="1" t="s">
        <v>442</v>
      </c>
      <c r="E1036">
        <v>2020</v>
      </c>
      <c r="F1036" s="1" t="s">
        <v>212</v>
      </c>
      <c r="G1036" s="1" t="s">
        <v>202</v>
      </c>
      <c r="H1036" s="1" t="s">
        <v>207</v>
      </c>
      <c r="I1036" s="3" t="s">
        <v>1</v>
      </c>
      <c r="J1036" s="1" t="s">
        <v>1</v>
      </c>
      <c r="K1036" s="1" t="s">
        <v>220</v>
      </c>
      <c r="L1036" s="1" t="s">
        <v>221</v>
      </c>
      <c r="M1036" s="1" t="s">
        <v>205</v>
      </c>
      <c r="N1036">
        <v>0</v>
      </c>
      <c r="O1036">
        <v>2992</v>
      </c>
      <c r="P1036" s="1" t="s">
        <v>1</v>
      </c>
      <c r="Q1036" s="1" t="s">
        <v>209</v>
      </c>
      <c r="R1036" s="4">
        <v>-2.57</v>
      </c>
      <c r="S1036" s="3">
        <v>1</v>
      </c>
      <c r="U1036" t="s">
        <v>204</v>
      </c>
    </row>
    <row r="1037" spans="1:21" x14ac:dyDescent="0.3">
      <c r="A1037" s="1" t="s">
        <v>59</v>
      </c>
      <c r="B1037" s="1" t="s">
        <v>442</v>
      </c>
      <c r="C1037" s="1" t="s">
        <v>215</v>
      </c>
      <c r="D1037" s="1" t="s">
        <v>442</v>
      </c>
      <c r="E1037">
        <v>2020</v>
      </c>
      <c r="F1037" s="1" t="s">
        <v>212</v>
      </c>
      <c r="G1037" s="1" t="s">
        <v>202</v>
      </c>
      <c r="H1037" s="1" t="s">
        <v>219</v>
      </c>
      <c r="I1037" s="3" t="s">
        <v>1</v>
      </c>
      <c r="J1037" s="1" t="s">
        <v>1</v>
      </c>
      <c r="K1037" s="1" t="s">
        <v>220</v>
      </c>
      <c r="L1037" s="1" t="s">
        <v>221</v>
      </c>
      <c r="M1037" s="1" t="s">
        <v>208</v>
      </c>
      <c r="N1037">
        <v>0</v>
      </c>
      <c r="O1037">
        <v>2992</v>
      </c>
      <c r="P1037">
        <v>1000</v>
      </c>
      <c r="Q1037" s="1" t="s">
        <v>209</v>
      </c>
      <c r="R1037" s="4">
        <f>0.074*10</f>
        <v>0.74</v>
      </c>
      <c r="S1037" s="3">
        <v>1</v>
      </c>
      <c r="U1037" t="s">
        <v>204</v>
      </c>
    </row>
    <row r="1038" spans="1:21" x14ac:dyDescent="0.3">
      <c r="A1038" s="1" t="s">
        <v>59</v>
      </c>
      <c r="B1038" s="1" t="s">
        <v>442</v>
      </c>
      <c r="C1038" s="1" t="s">
        <v>215</v>
      </c>
      <c r="D1038" s="1" t="s">
        <v>442</v>
      </c>
      <c r="E1038">
        <v>2020</v>
      </c>
      <c r="F1038" s="1" t="s">
        <v>212</v>
      </c>
      <c r="G1038" s="1" t="s">
        <v>202</v>
      </c>
      <c r="H1038" s="1" t="s">
        <v>219</v>
      </c>
      <c r="I1038" s="3" t="s">
        <v>1</v>
      </c>
      <c r="J1038" s="1" t="s">
        <v>1</v>
      </c>
      <c r="K1038" s="1" t="s">
        <v>220</v>
      </c>
      <c r="L1038" s="1" t="s">
        <v>221</v>
      </c>
      <c r="M1038" s="1" t="s">
        <v>208</v>
      </c>
      <c r="N1038">
        <v>2993</v>
      </c>
      <c r="O1038">
        <v>4489</v>
      </c>
      <c r="P1038">
        <v>1000</v>
      </c>
      <c r="Q1038" s="1" t="s">
        <v>209</v>
      </c>
      <c r="R1038" s="4">
        <f>0.1295*10</f>
        <v>1.2949999999999999</v>
      </c>
      <c r="S1038" s="3">
        <v>1</v>
      </c>
      <c r="U1038" t="s">
        <v>204</v>
      </c>
    </row>
    <row r="1039" spans="1:21" x14ac:dyDescent="0.3">
      <c r="A1039" s="1" t="s">
        <v>59</v>
      </c>
      <c r="B1039" s="1" t="s">
        <v>442</v>
      </c>
      <c r="C1039" s="1" t="s">
        <v>215</v>
      </c>
      <c r="D1039" s="1" t="s">
        <v>442</v>
      </c>
      <c r="E1039">
        <v>2020</v>
      </c>
      <c r="F1039" s="1" t="s">
        <v>212</v>
      </c>
      <c r="G1039" s="1" t="s">
        <v>202</v>
      </c>
      <c r="H1039" s="1" t="s">
        <v>219</v>
      </c>
      <c r="I1039" s="3" t="s">
        <v>1</v>
      </c>
      <c r="J1039" s="1" t="s">
        <v>1</v>
      </c>
      <c r="K1039" s="1" t="s">
        <v>220</v>
      </c>
      <c r="L1039" s="1" t="s">
        <v>221</v>
      </c>
      <c r="M1039" s="1" t="s">
        <v>208</v>
      </c>
      <c r="N1039">
        <v>4490</v>
      </c>
      <c r="O1039">
        <v>5985</v>
      </c>
      <c r="P1039">
        <v>1000</v>
      </c>
      <c r="Q1039" s="1" t="s">
        <v>209</v>
      </c>
      <c r="R1039" s="4">
        <v>1.665</v>
      </c>
      <c r="S1039" s="3">
        <v>1</v>
      </c>
      <c r="U1039" t="s">
        <v>204</v>
      </c>
    </row>
    <row r="1040" spans="1:21" x14ac:dyDescent="0.3">
      <c r="A1040" s="1" t="s">
        <v>59</v>
      </c>
      <c r="B1040" s="1" t="s">
        <v>442</v>
      </c>
      <c r="C1040" s="1" t="s">
        <v>215</v>
      </c>
      <c r="D1040" s="1" t="s">
        <v>442</v>
      </c>
      <c r="E1040">
        <v>2020</v>
      </c>
      <c r="F1040" s="1" t="s">
        <v>212</v>
      </c>
      <c r="G1040" s="1" t="s">
        <v>202</v>
      </c>
      <c r="H1040" s="1" t="s">
        <v>219</v>
      </c>
      <c r="I1040" s="3" t="s">
        <v>1</v>
      </c>
      <c r="J1040" s="1" t="s">
        <v>1</v>
      </c>
      <c r="K1040" s="1" t="s">
        <v>220</v>
      </c>
      <c r="L1040" s="1" t="s">
        <v>221</v>
      </c>
      <c r="M1040" s="1" t="s">
        <v>208</v>
      </c>
      <c r="N1040">
        <v>5986</v>
      </c>
      <c r="O1040">
        <v>7481</v>
      </c>
      <c r="P1040">
        <v>1000</v>
      </c>
      <c r="Q1040" s="1" t="s">
        <v>209</v>
      </c>
      <c r="R1040" s="4">
        <v>2.0339999999999998</v>
      </c>
      <c r="S1040" s="3">
        <v>1</v>
      </c>
      <c r="U1040" t="s">
        <v>204</v>
      </c>
    </row>
    <row r="1041" spans="1:21" x14ac:dyDescent="0.3">
      <c r="A1041" s="1" t="s">
        <v>59</v>
      </c>
      <c r="B1041" s="1" t="s">
        <v>442</v>
      </c>
      <c r="C1041" s="1" t="s">
        <v>215</v>
      </c>
      <c r="D1041" s="1" t="s">
        <v>442</v>
      </c>
      <c r="E1041">
        <v>2020</v>
      </c>
      <c r="F1041" s="1" t="s">
        <v>212</v>
      </c>
      <c r="G1041" s="1" t="s">
        <v>202</v>
      </c>
      <c r="H1041" s="1" t="s">
        <v>219</v>
      </c>
      <c r="I1041" s="3" t="s">
        <v>1</v>
      </c>
      <c r="J1041" s="1" t="s">
        <v>1</v>
      </c>
      <c r="K1041" s="1" t="s">
        <v>220</v>
      </c>
      <c r="L1041" s="1" t="s">
        <v>221</v>
      </c>
      <c r="M1041" s="1" t="s">
        <v>208</v>
      </c>
      <c r="N1041">
        <v>7482</v>
      </c>
      <c r="O1041">
        <v>10473</v>
      </c>
      <c r="P1041">
        <v>1000</v>
      </c>
      <c r="Q1041" s="1" t="s">
        <v>209</v>
      </c>
      <c r="R1041" s="4">
        <v>2.4049999999999998</v>
      </c>
      <c r="S1041" s="3">
        <v>1</v>
      </c>
      <c r="U1041" t="s">
        <v>204</v>
      </c>
    </row>
    <row r="1042" spans="1:21" x14ac:dyDescent="0.3">
      <c r="A1042" s="1" t="s">
        <v>59</v>
      </c>
      <c r="B1042" s="1" t="s">
        <v>442</v>
      </c>
      <c r="C1042" s="1" t="s">
        <v>215</v>
      </c>
      <c r="D1042" s="1" t="s">
        <v>442</v>
      </c>
      <c r="E1042">
        <v>2020</v>
      </c>
      <c r="F1042" s="1" t="s">
        <v>212</v>
      </c>
      <c r="G1042" s="1" t="s">
        <v>202</v>
      </c>
      <c r="H1042" s="1" t="s">
        <v>219</v>
      </c>
      <c r="I1042" s="3" t="s">
        <v>1</v>
      </c>
      <c r="J1042" s="1" t="s">
        <v>1</v>
      </c>
      <c r="K1042" s="1" t="s">
        <v>220</v>
      </c>
      <c r="L1042" s="1" t="s">
        <v>221</v>
      </c>
      <c r="M1042" s="1" t="s">
        <v>208</v>
      </c>
      <c r="N1042">
        <v>10474</v>
      </c>
      <c r="O1042">
        <v>14962</v>
      </c>
      <c r="P1042">
        <v>1000</v>
      </c>
      <c r="Q1042" s="1" t="s">
        <v>209</v>
      </c>
      <c r="R1042" s="4">
        <v>2.7749999999999999</v>
      </c>
      <c r="S1042" s="3">
        <v>1</v>
      </c>
      <c r="U1042" t="s">
        <v>204</v>
      </c>
    </row>
    <row r="1043" spans="1:21" x14ac:dyDescent="0.3">
      <c r="A1043" s="1" t="s">
        <v>59</v>
      </c>
      <c r="B1043" s="1" t="s">
        <v>442</v>
      </c>
      <c r="C1043" s="1" t="s">
        <v>215</v>
      </c>
      <c r="D1043" s="1" t="s">
        <v>442</v>
      </c>
      <c r="E1043">
        <v>2020</v>
      </c>
      <c r="F1043" s="1" t="s">
        <v>212</v>
      </c>
      <c r="G1043" s="1" t="s">
        <v>202</v>
      </c>
      <c r="H1043" s="1" t="s">
        <v>219</v>
      </c>
      <c r="I1043" s="3" t="s">
        <v>1</v>
      </c>
      <c r="J1043" s="1" t="s">
        <v>1</v>
      </c>
      <c r="K1043" s="1" t="s">
        <v>220</v>
      </c>
      <c r="L1043" s="1" t="s">
        <v>221</v>
      </c>
      <c r="M1043" s="1" t="s">
        <v>208</v>
      </c>
      <c r="N1043">
        <v>14963</v>
      </c>
      <c r="O1043">
        <v>20199</v>
      </c>
      <c r="P1043">
        <v>1000</v>
      </c>
      <c r="Q1043" s="1" t="s">
        <v>209</v>
      </c>
      <c r="R1043" s="4">
        <v>3.3290000000000002</v>
      </c>
      <c r="S1043" s="3">
        <v>1</v>
      </c>
      <c r="U1043" t="s">
        <v>204</v>
      </c>
    </row>
    <row r="1044" spans="1:21" x14ac:dyDescent="0.3">
      <c r="A1044" s="1" t="s">
        <v>59</v>
      </c>
      <c r="B1044" s="1" t="s">
        <v>442</v>
      </c>
      <c r="C1044" s="1" t="s">
        <v>215</v>
      </c>
      <c r="D1044" s="1" t="s">
        <v>442</v>
      </c>
      <c r="E1044">
        <v>2020</v>
      </c>
      <c r="F1044" s="1" t="s">
        <v>212</v>
      </c>
      <c r="G1044" s="1" t="s">
        <v>202</v>
      </c>
      <c r="H1044" s="1" t="s">
        <v>219</v>
      </c>
      <c r="I1044" s="3" t="s">
        <v>1</v>
      </c>
      <c r="J1044" s="1" t="s">
        <v>1</v>
      </c>
      <c r="K1044" s="1" t="s">
        <v>220</v>
      </c>
      <c r="L1044" s="1" t="s">
        <v>221</v>
      </c>
      <c r="M1044" s="1" t="s">
        <v>208</v>
      </c>
      <c r="N1044">
        <v>20200</v>
      </c>
      <c r="O1044">
        <v>1000000000</v>
      </c>
      <c r="P1044">
        <v>1000</v>
      </c>
      <c r="Q1044" s="1" t="s">
        <v>209</v>
      </c>
      <c r="R1044" s="4">
        <v>4.8090000000000002</v>
      </c>
      <c r="S1044" s="3">
        <v>1</v>
      </c>
      <c r="U1044" t="s">
        <v>204</v>
      </c>
    </row>
    <row r="1045" spans="1:21" x14ac:dyDescent="0.3">
      <c r="A1045" s="1" t="s">
        <v>59</v>
      </c>
      <c r="B1045" s="1" t="s">
        <v>442</v>
      </c>
      <c r="C1045" s="1" t="s">
        <v>215</v>
      </c>
      <c r="D1045" s="1" t="s">
        <v>442</v>
      </c>
      <c r="E1045">
        <v>2020</v>
      </c>
      <c r="F1045" s="1" t="s">
        <v>212</v>
      </c>
      <c r="G1045" s="1" t="s">
        <v>202</v>
      </c>
      <c r="H1045" s="1" t="s">
        <v>223</v>
      </c>
      <c r="I1045" s="3" t="s">
        <v>1</v>
      </c>
      <c r="J1045" s="1" t="s">
        <v>1</v>
      </c>
      <c r="K1045" s="1" t="s">
        <v>220</v>
      </c>
      <c r="L1045" s="1" t="s">
        <v>221</v>
      </c>
      <c r="M1045" s="1" t="s">
        <v>208</v>
      </c>
      <c r="N1045">
        <v>0</v>
      </c>
      <c r="O1045">
        <v>2992</v>
      </c>
      <c r="P1045">
        <v>1000</v>
      </c>
      <c r="Q1045" s="1" t="s">
        <v>209</v>
      </c>
      <c r="R1045" s="4">
        <v>1.585</v>
      </c>
      <c r="S1045" s="3">
        <v>1</v>
      </c>
      <c r="U1045" t="s">
        <v>204</v>
      </c>
    </row>
    <row r="1046" spans="1:21" x14ac:dyDescent="0.3">
      <c r="A1046" s="1" t="s">
        <v>59</v>
      </c>
      <c r="B1046" s="1" t="s">
        <v>442</v>
      </c>
      <c r="C1046" s="1" t="s">
        <v>215</v>
      </c>
      <c r="D1046" s="1" t="s">
        <v>442</v>
      </c>
      <c r="E1046">
        <v>2020</v>
      </c>
      <c r="F1046" s="1" t="s">
        <v>212</v>
      </c>
      <c r="G1046" s="1" t="s">
        <v>202</v>
      </c>
      <c r="H1046" s="1" t="s">
        <v>223</v>
      </c>
      <c r="I1046" s="3" t="s">
        <v>1</v>
      </c>
      <c r="J1046" s="1" t="s">
        <v>1</v>
      </c>
      <c r="K1046" s="1" t="s">
        <v>220</v>
      </c>
      <c r="L1046" s="1" t="s">
        <v>221</v>
      </c>
      <c r="M1046" s="1" t="s">
        <v>208</v>
      </c>
      <c r="N1046">
        <v>2993</v>
      </c>
      <c r="O1046">
        <v>4489</v>
      </c>
      <c r="P1046">
        <v>1000</v>
      </c>
      <c r="Q1046" s="1" t="s">
        <v>209</v>
      </c>
      <c r="R1046" s="4">
        <v>2.7719999999999998</v>
      </c>
      <c r="S1046" s="3">
        <v>1</v>
      </c>
      <c r="U1046" t="s">
        <v>204</v>
      </c>
    </row>
    <row r="1047" spans="1:21" x14ac:dyDescent="0.3">
      <c r="A1047" s="1" t="s">
        <v>59</v>
      </c>
      <c r="B1047" s="1" t="s">
        <v>442</v>
      </c>
      <c r="C1047" s="1" t="s">
        <v>215</v>
      </c>
      <c r="D1047" s="1" t="s">
        <v>442</v>
      </c>
      <c r="E1047">
        <v>2020</v>
      </c>
      <c r="F1047" s="1" t="s">
        <v>212</v>
      </c>
      <c r="G1047" s="1" t="s">
        <v>202</v>
      </c>
      <c r="H1047" s="1" t="s">
        <v>223</v>
      </c>
      <c r="I1047" s="3" t="s">
        <v>1</v>
      </c>
      <c r="J1047" s="1" t="s">
        <v>1</v>
      </c>
      <c r="K1047" s="1" t="s">
        <v>220</v>
      </c>
      <c r="L1047" s="1" t="s">
        <v>221</v>
      </c>
      <c r="M1047" s="1" t="s">
        <v>208</v>
      </c>
      <c r="N1047">
        <v>4490</v>
      </c>
      <c r="O1047">
        <v>5985</v>
      </c>
      <c r="P1047">
        <v>1000</v>
      </c>
      <c r="Q1047" s="1" t="s">
        <v>209</v>
      </c>
      <c r="R1047" s="4">
        <v>3.5630000000000002</v>
      </c>
      <c r="S1047" s="3">
        <v>1</v>
      </c>
      <c r="U1047" t="s">
        <v>204</v>
      </c>
    </row>
    <row r="1048" spans="1:21" x14ac:dyDescent="0.3">
      <c r="A1048" s="1" t="s">
        <v>59</v>
      </c>
      <c r="B1048" s="1" t="s">
        <v>442</v>
      </c>
      <c r="C1048" s="1" t="s">
        <v>215</v>
      </c>
      <c r="D1048" s="1" t="s">
        <v>442</v>
      </c>
      <c r="E1048">
        <v>2020</v>
      </c>
      <c r="F1048" s="1" t="s">
        <v>212</v>
      </c>
      <c r="G1048" s="1" t="s">
        <v>202</v>
      </c>
      <c r="H1048" s="1" t="s">
        <v>223</v>
      </c>
      <c r="I1048" s="3" t="s">
        <v>1</v>
      </c>
      <c r="J1048" s="1" t="s">
        <v>1</v>
      </c>
      <c r="K1048" s="1" t="s">
        <v>220</v>
      </c>
      <c r="L1048" s="1" t="s">
        <v>221</v>
      </c>
      <c r="M1048" s="1" t="s">
        <v>208</v>
      </c>
      <c r="N1048">
        <v>5986</v>
      </c>
      <c r="O1048">
        <v>7481</v>
      </c>
      <c r="P1048">
        <v>1000</v>
      </c>
      <c r="Q1048" s="1" t="s">
        <v>209</v>
      </c>
      <c r="R1048" s="4">
        <v>4.3570000000000002</v>
      </c>
      <c r="S1048" s="3">
        <v>1</v>
      </c>
      <c r="U1048" t="s">
        <v>204</v>
      </c>
    </row>
    <row r="1049" spans="1:21" x14ac:dyDescent="0.3">
      <c r="A1049" s="1" t="s">
        <v>59</v>
      </c>
      <c r="B1049" s="1" t="s">
        <v>442</v>
      </c>
      <c r="C1049" s="1" t="s">
        <v>215</v>
      </c>
      <c r="D1049" s="1" t="s">
        <v>442</v>
      </c>
      <c r="E1049">
        <v>2020</v>
      </c>
      <c r="F1049" s="1" t="s">
        <v>212</v>
      </c>
      <c r="G1049" s="1" t="s">
        <v>202</v>
      </c>
      <c r="H1049" s="1" t="s">
        <v>223</v>
      </c>
      <c r="I1049" s="3" t="s">
        <v>1</v>
      </c>
      <c r="J1049" s="1" t="s">
        <v>1</v>
      </c>
      <c r="K1049" s="1" t="s">
        <v>220</v>
      </c>
      <c r="L1049" s="1" t="s">
        <v>221</v>
      </c>
      <c r="M1049" s="1" t="s">
        <v>208</v>
      </c>
      <c r="N1049">
        <v>7482</v>
      </c>
      <c r="O1049">
        <v>10473</v>
      </c>
      <c r="P1049">
        <v>1000</v>
      </c>
      <c r="Q1049" s="1" t="s">
        <v>209</v>
      </c>
      <c r="R1049" s="4">
        <v>5.15</v>
      </c>
      <c r="S1049" s="3">
        <v>1</v>
      </c>
      <c r="U1049" t="s">
        <v>204</v>
      </c>
    </row>
    <row r="1050" spans="1:21" x14ac:dyDescent="0.3">
      <c r="A1050" s="1" t="s">
        <v>59</v>
      </c>
      <c r="B1050" s="1" t="s">
        <v>442</v>
      </c>
      <c r="C1050" s="1" t="s">
        <v>215</v>
      </c>
      <c r="D1050" s="1" t="s">
        <v>442</v>
      </c>
      <c r="E1050">
        <v>2020</v>
      </c>
      <c r="F1050" s="1" t="s">
        <v>212</v>
      </c>
      <c r="G1050" s="1" t="s">
        <v>202</v>
      </c>
      <c r="H1050" s="1" t="s">
        <v>223</v>
      </c>
      <c r="I1050" s="3" t="s">
        <v>1</v>
      </c>
      <c r="J1050" s="1" t="s">
        <v>1</v>
      </c>
      <c r="K1050" s="1" t="s">
        <v>220</v>
      </c>
      <c r="L1050" s="1" t="s">
        <v>221</v>
      </c>
      <c r="M1050" s="1" t="s">
        <v>208</v>
      </c>
      <c r="N1050">
        <v>10474</v>
      </c>
      <c r="O1050">
        <v>14962</v>
      </c>
      <c r="P1050">
        <v>1000</v>
      </c>
      <c r="Q1050" s="1" t="s">
        <v>209</v>
      </c>
      <c r="R1050" s="4">
        <v>5.9420000000000002</v>
      </c>
      <c r="S1050" s="3">
        <v>1</v>
      </c>
      <c r="U1050" t="s">
        <v>204</v>
      </c>
    </row>
    <row r="1051" spans="1:21" x14ac:dyDescent="0.3">
      <c r="A1051" s="1" t="s">
        <v>59</v>
      </c>
      <c r="B1051" s="1" t="s">
        <v>442</v>
      </c>
      <c r="C1051" s="1" t="s">
        <v>215</v>
      </c>
      <c r="D1051" s="1" t="s">
        <v>442</v>
      </c>
      <c r="E1051">
        <v>2020</v>
      </c>
      <c r="F1051" s="1" t="s">
        <v>212</v>
      </c>
      <c r="G1051" s="1" t="s">
        <v>202</v>
      </c>
      <c r="H1051" s="1" t="s">
        <v>223</v>
      </c>
      <c r="I1051" s="3" t="s">
        <v>1</v>
      </c>
      <c r="J1051" s="1" t="s">
        <v>1</v>
      </c>
      <c r="K1051" s="1" t="s">
        <v>220</v>
      </c>
      <c r="L1051" s="1" t="s">
        <v>221</v>
      </c>
      <c r="M1051" s="1" t="s">
        <v>208</v>
      </c>
      <c r="N1051">
        <v>14963</v>
      </c>
      <c r="O1051">
        <v>20199</v>
      </c>
      <c r="P1051">
        <v>1000</v>
      </c>
      <c r="Q1051" s="1" t="s">
        <v>209</v>
      </c>
      <c r="R1051" s="4">
        <v>7.1289999999999996</v>
      </c>
      <c r="S1051" s="3">
        <v>1</v>
      </c>
      <c r="U1051" t="s">
        <v>204</v>
      </c>
    </row>
    <row r="1052" spans="1:21" x14ac:dyDescent="0.3">
      <c r="A1052" s="1" t="s">
        <v>59</v>
      </c>
      <c r="B1052" s="1" t="s">
        <v>442</v>
      </c>
      <c r="C1052" s="1" t="s">
        <v>215</v>
      </c>
      <c r="D1052" s="1" t="s">
        <v>442</v>
      </c>
      <c r="E1052">
        <v>2020</v>
      </c>
      <c r="F1052" s="1" t="s">
        <v>212</v>
      </c>
      <c r="G1052" s="1" t="s">
        <v>202</v>
      </c>
      <c r="H1052" s="1" t="s">
        <v>223</v>
      </c>
      <c r="I1052" s="3" t="s">
        <v>1</v>
      </c>
      <c r="J1052" s="1" t="s">
        <v>1</v>
      </c>
      <c r="K1052" s="1" t="s">
        <v>220</v>
      </c>
      <c r="L1052" s="1" t="s">
        <v>221</v>
      </c>
      <c r="M1052" s="1" t="s">
        <v>208</v>
      </c>
      <c r="N1052">
        <v>20200</v>
      </c>
      <c r="O1052">
        <v>1000000000</v>
      </c>
      <c r="P1052">
        <v>1000</v>
      </c>
      <c r="Q1052" s="1" t="s">
        <v>209</v>
      </c>
      <c r="R1052" s="4">
        <v>10.295999999999999</v>
      </c>
      <c r="S1052" s="3">
        <v>1</v>
      </c>
      <c r="U1052" t="s">
        <v>204</v>
      </c>
    </row>
    <row r="1053" spans="1:21" x14ac:dyDescent="0.3">
      <c r="A1053" s="1" t="s">
        <v>59</v>
      </c>
      <c r="B1053" s="1" t="s">
        <v>442</v>
      </c>
      <c r="C1053" s="1" t="s">
        <v>215</v>
      </c>
      <c r="D1053" s="1" t="s">
        <v>442</v>
      </c>
      <c r="E1053">
        <v>2020</v>
      </c>
      <c r="F1053" s="1" t="s">
        <v>212</v>
      </c>
      <c r="G1053" s="1" t="s">
        <v>202</v>
      </c>
      <c r="H1053" s="1" t="s">
        <v>224</v>
      </c>
      <c r="I1053" s="3" t="s">
        <v>1</v>
      </c>
      <c r="J1053" s="1" t="s">
        <v>1</v>
      </c>
      <c r="K1053" s="1" t="s">
        <v>220</v>
      </c>
      <c r="L1053" s="1" t="s">
        <v>221</v>
      </c>
      <c r="M1053" s="1" t="s">
        <v>204</v>
      </c>
      <c r="N1053" s="1" t="s">
        <v>1</v>
      </c>
      <c r="O1053" s="1" t="s">
        <v>1</v>
      </c>
      <c r="P1053" s="1" t="s">
        <v>1</v>
      </c>
      <c r="Q1053" s="1" t="s">
        <v>1</v>
      </c>
      <c r="R1053" s="4">
        <v>0.21</v>
      </c>
      <c r="S1053" s="3">
        <v>1</v>
      </c>
      <c r="U1053" t="s">
        <v>204</v>
      </c>
    </row>
    <row r="1054" spans="1:21" x14ac:dyDescent="0.3">
      <c r="A1054" s="1" t="s">
        <v>59</v>
      </c>
      <c r="B1054" s="1" t="s">
        <v>442</v>
      </c>
      <c r="C1054" s="1" t="s">
        <v>215</v>
      </c>
      <c r="D1054" s="1" t="s">
        <v>442</v>
      </c>
      <c r="E1054">
        <v>2020</v>
      </c>
      <c r="F1054" s="1" t="s">
        <v>212</v>
      </c>
      <c r="G1054" s="1" t="s">
        <v>202</v>
      </c>
      <c r="H1054" s="1" t="s">
        <v>206</v>
      </c>
      <c r="I1054" s="3">
        <v>0.625</v>
      </c>
      <c r="J1054" s="1" t="s">
        <v>203</v>
      </c>
      <c r="K1054" s="1" t="s">
        <v>220</v>
      </c>
      <c r="L1054" s="1" t="s">
        <v>225</v>
      </c>
      <c r="M1054" s="1" t="s">
        <v>204</v>
      </c>
      <c r="N1054" s="1" t="s">
        <v>1</v>
      </c>
      <c r="O1054" s="1" t="s">
        <v>1</v>
      </c>
      <c r="P1054" s="1" t="s">
        <v>1</v>
      </c>
      <c r="Q1054" s="1" t="s">
        <v>1</v>
      </c>
      <c r="R1054" s="4">
        <v>16.670000000000002</v>
      </c>
      <c r="S1054" s="3">
        <v>1</v>
      </c>
      <c r="U1054" t="s">
        <v>204</v>
      </c>
    </row>
    <row r="1055" spans="1:21" x14ac:dyDescent="0.3">
      <c r="A1055" s="1" t="s">
        <v>59</v>
      </c>
      <c r="B1055" s="1" t="s">
        <v>442</v>
      </c>
      <c r="C1055" s="1" t="s">
        <v>215</v>
      </c>
      <c r="D1055" s="1" t="s">
        <v>442</v>
      </c>
      <c r="E1055">
        <v>2020</v>
      </c>
      <c r="F1055" s="1" t="s">
        <v>212</v>
      </c>
      <c r="G1055" s="1" t="s">
        <v>202</v>
      </c>
      <c r="H1055" s="1" t="s">
        <v>207</v>
      </c>
      <c r="I1055" s="3" t="s">
        <v>1</v>
      </c>
      <c r="J1055" s="1" t="s">
        <v>1</v>
      </c>
      <c r="K1055" s="1" t="s">
        <v>220</v>
      </c>
      <c r="L1055" s="1" t="s">
        <v>225</v>
      </c>
      <c r="M1055" s="1" t="s">
        <v>205</v>
      </c>
      <c r="N1055">
        <v>0</v>
      </c>
      <c r="O1055">
        <v>2992</v>
      </c>
      <c r="P1055" s="1" t="s">
        <v>1</v>
      </c>
      <c r="Q1055" s="1" t="s">
        <v>209</v>
      </c>
      <c r="R1055" s="4">
        <v>-3.34</v>
      </c>
      <c r="S1055" s="3">
        <v>1</v>
      </c>
      <c r="U1055" t="s">
        <v>204</v>
      </c>
    </row>
    <row r="1056" spans="1:21" x14ac:dyDescent="0.3">
      <c r="A1056" s="1" t="s">
        <v>59</v>
      </c>
      <c r="B1056" s="1" t="s">
        <v>442</v>
      </c>
      <c r="C1056" s="1" t="s">
        <v>215</v>
      </c>
      <c r="D1056" s="1" t="s">
        <v>442</v>
      </c>
      <c r="E1056">
        <v>2020</v>
      </c>
      <c r="F1056" s="1" t="s">
        <v>212</v>
      </c>
      <c r="G1056" s="1" t="s">
        <v>202</v>
      </c>
      <c r="H1056" s="1" t="s">
        <v>219</v>
      </c>
      <c r="I1056" s="3" t="s">
        <v>1</v>
      </c>
      <c r="J1056" s="1" t="s">
        <v>1</v>
      </c>
      <c r="K1056" s="1" t="s">
        <v>220</v>
      </c>
      <c r="L1056" s="1" t="s">
        <v>225</v>
      </c>
      <c r="M1056" s="1" t="s">
        <v>208</v>
      </c>
      <c r="N1056">
        <v>0</v>
      </c>
      <c r="O1056">
        <v>2992</v>
      </c>
      <c r="P1056">
        <v>1000</v>
      </c>
      <c r="Q1056" s="1" t="s">
        <v>209</v>
      </c>
      <c r="R1056" s="4">
        <v>0.96199999999999997</v>
      </c>
      <c r="S1056" s="3">
        <v>1</v>
      </c>
      <c r="U1056" t="s">
        <v>204</v>
      </c>
    </row>
    <row r="1057" spans="1:21" x14ac:dyDescent="0.3">
      <c r="A1057" s="1" t="s">
        <v>59</v>
      </c>
      <c r="B1057" s="1" t="s">
        <v>442</v>
      </c>
      <c r="C1057" s="1" t="s">
        <v>215</v>
      </c>
      <c r="D1057" s="1" t="s">
        <v>442</v>
      </c>
      <c r="E1057">
        <v>2020</v>
      </c>
      <c r="F1057" s="1" t="s">
        <v>212</v>
      </c>
      <c r="G1057" s="1" t="s">
        <v>202</v>
      </c>
      <c r="H1057" s="1" t="s">
        <v>219</v>
      </c>
      <c r="I1057" s="3" t="s">
        <v>1</v>
      </c>
      <c r="J1057" s="1" t="s">
        <v>1</v>
      </c>
      <c r="K1057" s="1" t="s">
        <v>220</v>
      </c>
      <c r="L1057" s="1" t="s">
        <v>225</v>
      </c>
      <c r="M1057" s="1" t="s">
        <v>208</v>
      </c>
      <c r="N1057">
        <v>2993</v>
      </c>
      <c r="O1057">
        <v>4489</v>
      </c>
      <c r="P1057">
        <v>1000</v>
      </c>
      <c r="Q1057" s="1" t="s">
        <v>209</v>
      </c>
      <c r="R1057" s="4">
        <v>1.6830000000000001</v>
      </c>
      <c r="S1057" s="3">
        <v>1</v>
      </c>
      <c r="U1057" t="s">
        <v>204</v>
      </c>
    </row>
    <row r="1058" spans="1:21" x14ac:dyDescent="0.3">
      <c r="A1058" s="1" t="s">
        <v>59</v>
      </c>
      <c r="B1058" s="1" t="s">
        <v>442</v>
      </c>
      <c r="C1058" s="1" t="s">
        <v>215</v>
      </c>
      <c r="D1058" s="1" t="s">
        <v>442</v>
      </c>
      <c r="E1058">
        <v>2020</v>
      </c>
      <c r="F1058" s="1" t="s">
        <v>212</v>
      </c>
      <c r="G1058" s="1" t="s">
        <v>202</v>
      </c>
      <c r="H1058" s="1" t="s">
        <v>219</v>
      </c>
      <c r="I1058" s="3" t="s">
        <v>1</v>
      </c>
      <c r="J1058" s="1" t="s">
        <v>1</v>
      </c>
      <c r="K1058" s="1" t="s">
        <v>220</v>
      </c>
      <c r="L1058" s="1" t="s">
        <v>225</v>
      </c>
      <c r="M1058" s="1" t="s">
        <v>208</v>
      </c>
      <c r="N1058">
        <v>4490</v>
      </c>
      <c r="O1058">
        <v>5985</v>
      </c>
      <c r="P1058">
        <v>1000</v>
      </c>
      <c r="Q1058" s="1" t="s">
        <v>209</v>
      </c>
      <c r="R1058" s="4">
        <v>2.165</v>
      </c>
      <c r="S1058" s="3">
        <v>1</v>
      </c>
      <c r="U1058" t="s">
        <v>204</v>
      </c>
    </row>
    <row r="1059" spans="1:21" x14ac:dyDescent="0.3">
      <c r="A1059" s="1" t="s">
        <v>59</v>
      </c>
      <c r="B1059" s="1" t="s">
        <v>442</v>
      </c>
      <c r="C1059" s="1" t="s">
        <v>215</v>
      </c>
      <c r="D1059" s="1" t="s">
        <v>442</v>
      </c>
      <c r="E1059">
        <v>2020</v>
      </c>
      <c r="F1059" s="1" t="s">
        <v>212</v>
      </c>
      <c r="G1059" s="1" t="s">
        <v>202</v>
      </c>
      <c r="H1059" s="1" t="s">
        <v>219</v>
      </c>
      <c r="I1059" s="3" t="s">
        <v>1</v>
      </c>
      <c r="J1059" s="1" t="s">
        <v>1</v>
      </c>
      <c r="K1059" s="1" t="s">
        <v>220</v>
      </c>
      <c r="L1059" s="1" t="s">
        <v>225</v>
      </c>
      <c r="M1059" s="1" t="s">
        <v>208</v>
      </c>
      <c r="N1059">
        <v>5986</v>
      </c>
      <c r="O1059">
        <v>7481</v>
      </c>
      <c r="P1059">
        <v>1000</v>
      </c>
      <c r="Q1059" s="1" t="s">
        <v>209</v>
      </c>
      <c r="R1059" s="4">
        <v>2.6459999999999999</v>
      </c>
      <c r="S1059" s="3">
        <v>1</v>
      </c>
      <c r="U1059" t="s">
        <v>204</v>
      </c>
    </row>
    <row r="1060" spans="1:21" x14ac:dyDescent="0.3">
      <c r="A1060" s="1" t="s">
        <v>59</v>
      </c>
      <c r="B1060" s="1" t="s">
        <v>442</v>
      </c>
      <c r="C1060" s="1" t="s">
        <v>215</v>
      </c>
      <c r="D1060" s="1" t="s">
        <v>442</v>
      </c>
      <c r="E1060">
        <v>2020</v>
      </c>
      <c r="F1060" s="1" t="s">
        <v>212</v>
      </c>
      <c r="G1060" s="1" t="s">
        <v>202</v>
      </c>
      <c r="H1060" s="1" t="s">
        <v>219</v>
      </c>
      <c r="I1060" s="3" t="s">
        <v>1</v>
      </c>
      <c r="J1060" s="1" t="s">
        <v>1</v>
      </c>
      <c r="K1060" s="1" t="s">
        <v>220</v>
      </c>
      <c r="L1060" s="1" t="s">
        <v>225</v>
      </c>
      <c r="M1060" s="1" t="s">
        <v>208</v>
      </c>
      <c r="N1060">
        <v>7482</v>
      </c>
      <c r="O1060">
        <v>10473</v>
      </c>
      <c r="P1060">
        <v>1000</v>
      </c>
      <c r="Q1060" s="1" t="s">
        <v>209</v>
      </c>
      <c r="R1060" s="4">
        <v>3.125</v>
      </c>
      <c r="S1060" s="3">
        <v>1</v>
      </c>
      <c r="U1060" t="s">
        <v>204</v>
      </c>
    </row>
    <row r="1061" spans="1:21" x14ac:dyDescent="0.3">
      <c r="A1061" s="1" t="s">
        <v>59</v>
      </c>
      <c r="B1061" s="1" t="s">
        <v>442</v>
      </c>
      <c r="C1061" s="1" t="s">
        <v>215</v>
      </c>
      <c r="D1061" s="1" t="s">
        <v>442</v>
      </c>
      <c r="E1061">
        <v>2020</v>
      </c>
      <c r="F1061" s="1" t="s">
        <v>212</v>
      </c>
      <c r="G1061" s="1" t="s">
        <v>202</v>
      </c>
      <c r="H1061" s="1" t="s">
        <v>219</v>
      </c>
      <c r="I1061" s="3" t="s">
        <v>1</v>
      </c>
      <c r="J1061" s="1" t="s">
        <v>1</v>
      </c>
      <c r="K1061" s="1" t="s">
        <v>220</v>
      </c>
      <c r="L1061" s="1" t="s">
        <v>225</v>
      </c>
      <c r="M1061" s="1" t="s">
        <v>208</v>
      </c>
      <c r="N1061">
        <v>10474</v>
      </c>
      <c r="O1061">
        <v>14962</v>
      </c>
      <c r="P1061">
        <v>1000</v>
      </c>
      <c r="Q1061" s="1" t="s">
        <v>209</v>
      </c>
      <c r="R1061" s="4">
        <v>3.6070000000000002</v>
      </c>
      <c r="S1061" s="3">
        <v>1</v>
      </c>
      <c r="U1061" t="s">
        <v>204</v>
      </c>
    </row>
    <row r="1062" spans="1:21" x14ac:dyDescent="0.3">
      <c r="A1062" s="1" t="s">
        <v>59</v>
      </c>
      <c r="B1062" s="1" t="s">
        <v>442</v>
      </c>
      <c r="C1062" s="1" t="s">
        <v>215</v>
      </c>
      <c r="D1062" s="1" t="s">
        <v>442</v>
      </c>
      <c r="E1062">
        <v>2020</v>
      </c>
      <c r="F1062" s="1" t="s">
        <v>212</v>
      </c>
      <c r="G1062" s="1" t="s">
        <v>202</v>
      </c>
      <c r="H1062" s="1" t="s">
        <v>219</v>
      </c>
      <c r="I1062" s="3" t="s">
        <v>1</v>
      </c>
      <c r="J1062" s="1" t="s">
        <v>1</v>
      </c>
      <c r="K1062" s="1" t="s">
        <v>220</v>
      </c>
      <c r="L1062" s="1" t="s">
        <v>225</v>
      </c>
      <c r="M1062" s="1" t="s">
        <v>208</v>
      </c>
      <c r="N1062">
        <v>14963</v>
      </c>
      <c r="O1062">
        <v>20199</v>
      </c>
      <c r="P1062">
        <v>1000</v>
      </c>
      <c r="Q1062" s="1" t="s">
        <v>209</v>
      </c>
      <c r="R1062" s="4">
        <v>4.3280000000000003</v>
      </c>
      <c r="S1062" s="3">
        <v>1</v>
      </c>
      <c r="U1062" t="s">
        <v>204</v>
      </c>
    </row>
    <row r="1063" spans="1:21" x14ac:dyDescent="0.3">
      <c r="A1063" s="1" t="s">
        <v>59</v>
      </c>
      <c r="B1063" s="1" t="s">
        <v>442</v>
      </c>
      <c r="C1063" s="1" t="s">
        <v>215</v>
      </c>
      <c r="D1063" s="1" t="s">
        <v>442</v>
      </c>
      <c r="E1063">
        <v>2020</v>
      </c>
      <c r="F1063" s="1" t="s">
        <v>212</v>
      </c>
      <c r="G1063" s="1" t="s">
        <v>202</v>
      </c>
      <c r="H1063" s="1" t="s">
        <v>219</v>
      </c>
      <c r="I1063" s="3" t="s">
        <v>1</v>
      </c>
      <c r="J1063" s="1" t="s">
        <v>1</v>
      </c>
      <c r="K1063" s="1" t="s">
        <v>220</v>
      </c>
      <c r="L1063" s="1" t="s">
        <v>225</v>
      </c>
      <c r="M1063" s="1" t="s">
        <v>208</v>
      </c>
      <c r="N1063">
        <v>20200</v>
      </c>
      <c r="O1063">
        <v>1000000000</v>
      </c>
      <c r="P1063">
        <v>1000</v>
      </c>
      <c r="Q1063" s="1" t="s">
        <v>209</v>
      </c>
      <c r="R1063" s="4">
        <v>6.2530000000000001</v>
      </c>
      <c r="S1063" s="3">
        <v>1</v>
      </c>
      <c r="U1063" t="s">
        <v>204</v>
      </c>
    </row>
    <row r="1064" spans="1:21" x14ac:dyDescent="0.3">
      <c r="A1064" s="1" t="s">
        <v>59</v>
      </c>
      <c r="B1064" s="1" t="s">
        <v>442</v>
      </c>
      <c r="C1064" s="1" t="s">
        <v>215</v>
      </c>
      <c r="D1064" s="1" t="s">
        <v>442</v>
      </c>
      <c r="E1064">
        <v>2020</v>
      </c>
      <c r="F1064" s="1" t="s">
        <v>212</v>
      </c>
      <c r="G1064" s="1" t="s">
        <v>202</v>
      </c>
      <c r="H1064" s="1" t="s">
        <v>223</v>
      </c>
      <c r="I1064" s="3" t="s">
        <v>1</v>
      </c>
      <c r="J1064" s="1" t="s">
        <v>1</v>
      </c>
      <c r="K1064" s="1" t="s">
        <v>220</v>
      </c>
      <c r="L1064" s="1" t="s">
        <v>225</v>
      </c>
      <c r="M1064" s="1" t="s">
        <v>208</v>
      </c>
      <c r="N1064">
        <v>0</v>
      </c>
      <c r="O1064">
        <v>2992</v>
      </c>
      <c r="P1064">
        <v>1000</v>
      </c>
      <c r="Q1064" s="1" t="s">
        <v>209</v>
      </c>
      <c r="R1064" s="4">
        <v>1.585</v>
      </c>
      <c r="S1064" s="3">
        <v>1</v>
      </c>
      <c r="U1064" t="s">
        <v>204</v>
      </c>
    </row>
    <row r="1065" spans="1:21" x14ac:dyDescent="0.3">
      <c r="A1065" s="1" t="s">
        <v>59</v>
      </c>
      <c r="B1065" s="1" t="s">
        <v>442</v>
      </c>
      <c r="C1065" s="1" t="s">
        <v>215</v>
      </c>
      <c r="D1065" s="1" t="s">
        <v>442</v>
      </c>
      <c r="E1065">
        <v>2020</v>
      </c>
      <c r="F1065" s="1" t="s">
        <v>212</v>
      </c>
      <c r="G1065" s="1" t="s">
        <v>202</v>
      </c>
      <c r="H1065" s="1" t="s">
        <v>223</v>
      </c>
      <c r="I1065" s="3" t="s">
        <v>1</v>
      </c>
      <c r="J1065" s="1" t="s">
        <v>1</v>
      </c>
      <c r="K1065" s="1" t="s">
        <v>220</v>
      </c>
      <c r="L1065" s="1" t="s">
        <v>225</v>
      </c>
      <c r="M1065" s="1" t="s">
        <v>208</v>
      </c>
      <c r="N1065">
        <v>2993</v>
      </c>
      <c r="O1065">
        <v>4489</v>
      </c>
      <c r="P1065">
        <v>1000</v>
      </c>
      <c r="Q1065" s="1" t="s">
        <v>209</v>
      </c>
      <c r="R1065" s="4">
        <v>2.7719999999999998</v>
      </c>
      <c r="S1065" s="3">
        <v>1</v>
      </c>
      <c r="U1065" t="s">
        <v>204</v>
      </c>
    </row>
    <row r="1066" spans="1:21" x14ac:dyDescent="0.3">
      <c r="A1066" s="1" t="s">
        <v>59</v>
      </c>
      <c r="B1066" s="1" t="s">
        <v>442</v>
      </c>
      <c r="C1066" s="1" t="s">
        <v>215</v>
      </c>
      <c r="D1066" s="1" t="s">
        <v>442</v>
      </c>
      <c r="E1066">
        <v>2020</v>
      </c>
      <c r="F1066" s="1" t="s">
        <v>212</v>
      </c>
      <c r="G1066" s="1" t="s">
        <v>202</v>
      </c>
      <c r="H1066" s="1" t="s">
        <v>223</v>
      </c>
      <c r="I1066" s="3" t="s">
        <v>1</v>
      </c>
      <c r="J1066" s="1" t="s">
        <v>1</v>
      </c>
      <c r="K1066" s="1" t="s">
        <v>220</v>
      </c>
      <c r="L1066" s="1" t="s">
        <v>225</v>
      </c>
      <c r="M1066" s="1" t="s">
        <v>208</v>
      </c>
      <c r="N1066">
        <v>4490</v>
      </c>
      <c r="O1066">
        <v>5985</v>
      </c>
      <c r="P1066">
        <v>1000</v>
      </c>
      <c r="Q1066" s="1" t="s">
        <v>209</v>
      </c>
      <c r="R1066" s="4">
        <v>3.5630000000000002</v>
      </c>
      <c r="S1066" s="3">
        <v>1</v>
      </c>
      <c r="U1066" t="s">
        <v>204</v>
      </c>
    </row>
    <row r="1067" spans="1:21" x14ac:dyDescent="0.3">
      <c r="A1067" s="1" t="s">
        <v>59</v>
      </c>
      <c r="B1067" s="1" t="s">
        <v>442</v>
      </c>
      <c r="C1067" s="1" t="s">
        <v>215</v>
      </c>
      <c r="D1067" s="1" t="s">
        <v>442</v>
      </c>
      <c r="E1067">
        <v>2020</v>
      </c>
      <c r="F1067" s="1" t="s">
        <v>212</v>
      </c>
      <c r="G1067" s="1" t="s">
        <v>202</v>
      </c>
      <c r="H1067" s="1" t="s">
        <v>223</v>
      </c>
      <c r="I1067" s="3" t="s">
        <v>1</v>
      </c>
      <c r="J1067" s="1" t="s">
        <v>1</v>
      </c>
      <c r="K1067" s="1" t="s">
        <v>220</v>
      </c>
      <c r="L1067" s="1" t="s">
        <v>225</v>
      </c>
      <c r="M1067" s="1" t="s">
        <v>208</v>
      </c>
      <c r="N1067">
        <v>5986</v>
      </c>
      <c r="O1067">
        <v>7481</v>
      </c>
      <c r="P1067">
        <v>1000</v>
      </c>
      <c r="Q1067" s="1" t="s">
        <v>209</v>
      </c>
      <c r="R1067" s="4">
        <v>4.3570000000000002</v>
      </c>
      <c r="S1067" s="3">
        <v>1</v>
      </c>
      <c r="U1067" t="s">
        <v>204</v>
      </c>
    </row>
    <row r="1068" spans="1:21" x14ac:dyDescent="0.3">
      <c r="A1068" s="1" t="s">
        <v>59</v>
      </c>
      <c r="B1068" s="1" t="s">
        <v>442</v>
      </c>
      <c r="C1068" s="1" t="s">
        <v>215</v>
      </c>
      <c r="D1068" s="1" t="s">
        <v>442</v>
      </c>
      <c r="E1068">
        <v>2020</v>
      </c>
      <c r="F1068" s="1" t="s">
        <v>212</v>
      </c>
      <c r="G1068" s="1" t="s">
        <v>202</v>
      </c>
      <c r="H1068" s="1" t="s">
        <v>223</v>
      </c>
      <c r="I1068" s="3" t="s">
        <v>1</v>
      </c>
      <c r="J1068" s="1" t="s">
        <v>1</v>
      </c>
      <c r="K1068" s="1" t="s">
        <v>220</v>
      </c>
      <c r="L1068" s="1" t="s">
        <v>225</v>
      </c>
      <c r="M1068" s="1" t="s">
        <v>208</v>
      </c>
      <c r="N1068">
        <v>7482</v>
      </c>
      <c r="O1068">
        <v>10473</v>
      </c>
      <c r="P1068">
        <v>1000</v>
      </c>
      <c r="Q1068" s="1" t="s">
        <v>209</v>
      </c>
      <c r="R1068" s="4">
        <v>5.15</v>
      </c>
      <c r="S1068" s="3">
        <v>1</v>
      </c>
      <c r="U1068" t="s">
        <v>204</v>
      </c>
    </row>
    <row r="1069" spans="1:21" x14ac:dyDescent="0.3">
      <c r="A1069" s="1" t="s">
        <v>59</v>
      </c>
      <c r="B1069" s="1" t="s">
        <v>442</v>
      </c>
      <c r="C1069" s="1" t="s">
        <v>215</v>
      </c>
      <c r="D1069" s="1" t="s">
        <v>442</v>
      </c>
      <c r="E1069">
        <v>2020</v>
      </c>
      <c r="F1069" s="1" t="s">
        <v>212</v>
      </c>
      <c r="G1069" s="1" t="s">
        <v>202</v>
      </c>
      <c r="H1069" s="1" t="s">
        <v>223</v>
      </c>
      <c r="I1069" s="3" t="s">
        <v>1</v>
      </c>
      <c r="J1069" s="1" t="s">
        <v>1</v>
      </c>
      <c r="K1069" s="1" t="s">
        <v>220</v>
      </c>
      <c r="L1069" s="1" t="s">
        <v>225</v>
      </c>
      <c r="M1069" s="1" t="s">
        <v>208</v>
      </c>
      <c r="N1069">
        <v>10474</v>
      </c>
      <c r="O1069">
        <v>14962</v>
      </c>
      <c r="P1069">
        <v>1000</v>
      </c>
      <c r="Q1069" s="1" t="s">
        <v>209</v>
      </c>
      <c r="R1069" s="4">
        <v>5.9420000000000002</v>
      </c>
      <c r="S1069" s="3">
        <v>1</v>
      </c>
      <c r="U1069" t="s">
        <v>204</v>
      </c>
    </row>
    <row r="1070" spans="1:21" x14ac:dyDescent="0.3">
      <c r="A1070" s="1" t="s">
        <v>59</v>
      </c>
      <c r="B1070" s="1" t="s">
        <v>442</v>
      </c>
      <c r="C1070" s="1" t="s">
        <v>215</v>
      </c>
      <c r="D1070" s="1" t="s">
        <v>442</v>
      </c>
      <c r="E1070">
        <v>2020</v>
      </c>
      <c r="F1070" s="1" t="s">
        <v>212</v>
      </c>
      <c r="G1070" s="1" t="s">
        <v>202</v>
      </c>
      <c r="H1070" s="1" t="s">
        <v>223</v>
      </c>
      <c r="I1070" s="3" t="s">
        <v>1</v>
      </c>
      <c r="J1070" s="1" t="s">
        <v>1</v>
      </c>
      <c r="K1070" s="1" t="s">
        <v>220</v>
      </c>
      <c r="L1070" s="1" t="s">
        <v>225</v>
      </c>
      <c r="M1070" s="1" t="s">
        <v>208</v>
      </c>
      <c r="N1070">
        <v>14963</v>
      </c>
      <c r="O1070">
        <v>20199</v>
      </c>
      <c r="P1070">
        <v>1000</v>
      </c>
      <c r="Q1070" s="1" t="s">
        <v>209</v>
      </c>
      <c r="R1070" s="4">
        <v>7.1289999999999996</v>
      </c>
      <c r="S1070" s="3">
        <v>1</v>
      </c>
      <c r="U1070" t="s">
        <v>204</v>
      </c>
    </row>
    <row r="1071" spans="1:21" x14ac:dyDescent="0.3">
      <c r="A1071" s="1" t="s">
        <v>59</v>
      </c>
      <c r="B1071" s="1" t="s">
        <v>442</v>
      </c>
      <c r="C1071" s="1" t="s">
        <v>215</v>
      </c>
      <c r="D1071" s="1" t="s">
        <v>442</v>
      </c>
      <c r="E1071">
        <v>2020</v>
      </c>
      <c r="F1071" s="1" t="s">
        <v>212</v>
      </c>
      <c r="G1071" s="1" t="s">
        <v>202</v>
      </c>
      <c r="H1071" s="1" t="s">
        <v>223</v>
      </c>
      <c r="I1071" s="3" t="s">
        <v>1</v>
      </c>
      <c r="J1071" s="1" t="s">
        <v>1</v>
      </c>
      <c r="K1071" s="1" t="s">
        <v>220</v>
      </c>
      <c r="L1071" s="1" t="s">
        <v>225</v>
      </c>
      <c r="M1071" s="1" t="s">
        <v>208</v>
      </c>
      <c r="N1071">
        <v>20200</v>
      </c>
      <c r="O1071">
        <v>1000000000</v>
      </c>
      <c r="P1071">
        <v>1000</v>
      </c>
      <c r="Q1071" s="1" t="s">
        <v>209</v>
      </c>
      <c r="R1071" s="4">
        <v>10.295999999999999</v>
      </c>
      <c r="S1071" s="3">
        <v>1</v>
      </c>
      <c r="U1071" t="s">
        <v>204</v>
      </c>
    </row>
    <row r="1072" spans="1:21" x14ac:dyDescent="0.3">
      <c r="A1072" s="1" t="s">
        <v>59</v>
      </c>
      <c r="B1072" s="1" t="s">
        <v>442</v>
      </c>
      <c r="C1072" s="1" t="s">
        <v>215</v>
      </c>
      <c r="D1072" s="1" t="s">
        <v>442</v>
      </c>
      <c r="E1072">
        <v>2020</v>
      </c>
      <c r="F1072" s="1" t="s">
        <v>212</v>
      </c>
      <c r="G1072" s="1" t="s">
        <v>202</v>
      </c>
      <c r="H1072" s="1" t="s">
        <v>224</v>
      </c>
      <c r="I1072" s="3" t="s">
        <v>1</v>
      </c>
      <c r="J1072" s="1" t="s">
        <v>1</v>
      </c>
      <c r="K1072" s="1" t="s">
        <v>220</v>
      </c>
      <c r="L1072" s="1" t="s">
        <v>225</v>
      </c>
      <c r="M1072" s="1" t="s">
        <v>204</v>
      </c>
      <c r="N1072" s="1" t="s">
        <v>1</v>
      </c>
      <c r="O1072" s="1" t="s">
        <v>1</v>
      </c>
      <c r="P1072" s="1" t="s">
        <v>1</v>
      </c>
      <c r="Q1072" s="1" t="s">
        <v>1</v>
      </c>
      <c r="R1072" s="4">
        <v>0.21</v>
      </c>
      <c r="S1072" s="3">
        <v>1</v>
      </c>
      <c r="U1072" t="s">
        <v>204</v>
      </c>
    </row>
    <row r="1073" spans="1:21" x14ac:dyDescent="0.3">
      <c r="A1073" s="1" t="s">
        <v>59</v>
      </c>
      <c r="B1073" s="1" t="s">
        <v>442</v>
      </c>
      <c r="C1073" s="1" t="s">
        <v>215</v>
      </c>
      <c r="D1073" s="1" t="s">
        <v>442</v>
      </c>
      <c r="E1073">
        <v>2018</v>
      </c>
      <c r="F1073" s="1" t="s">
        <v>213</v>
      </c>
      <c r="G1073" s="1" t="s">
        <v>202</v>
      </c>
      <c r="H1073" s="1" t="s">
        <v>206</v>
      </c>
      <c r="I1073" s="3" t="s">
        <v>1</v>
      </c>
      <c r="J1073" s="1" t="s">
        <v>1</v>
      </c>
      <c r="K1073" s="1" t="s">
        <v>220</v>
      </c>
      <c r="L1073" s="1" t="s">
        <v>221</v>
      </c>
      <c r="M1073" s="1" t="s">
        <v>204</v>
      </c>
      <c r="N1073" s="1" t="s">
        <v>1</v>
      </c>
      <c r="O1073" s="1" t="s">
        <v>1</v>
      </c>
      <c r="P1073" s="1" t="s">
        <v>1</v>
      </c>
      <c r="Q1073" s="1" t="s">
        <v>1</v>
      </c>
      <c r="R1073" s="4">
        <v>14.53</v>
      </c>
      <c r="S1073" s="3">
        <v>1</v>
      </c>
      <c r="U1073" t="s">
        <v>204</v>
      </c>
    </row>
    <row r="1074" spans="1:21" x14ac:dyDescent="0.3">
      <c r="A1074" s="1" t="s">
        <v>59</v>
      </c>
      <c r="B1074" s="1" t="s">
        <v>442</v>
      </c>
      <c r="C1074" s="1" t="s">
        <v>215</v>
      </c>
      <c r="D1074" s="1" t="s">
        <v>442</v>
      </c>
      <c r="E1074">
        <v>2018</v>
      </c>
      <c r="F1074" s="1" t="s">
        <v>213</v>
      </c>
      <c r="G1074" s="1" t="s">
        <v>202</v>
      </c>
      <c r="H1074" s="1" t="s">
        <v>231</v>
      </c>
      <c r="I1074" s="3" t="s">
        <v>1</v>
      </c>
      <c r="J1074" s="1" t="s">
        <v>1</v>
      </c>
      <c r="K1074" s="1" t="s">
        <v>220</v>
      </c>
      <c r="L1074" s="1" t="s">
        <v>221</v>
      </c>
      <c r="M1074" s="1" t="s">
        <v>208</v>
      </c>
      <c r="N1074" s="1">
        <v>0</v>
      </c>
      <c r="O1074" s="1">
        <v>1496</v>
      </c>
      <c r="P1074" s="1">
        <v>1000</v>
      </c>
      <c r="Q1074" s="1" t="s">
        <v>209</v>
      </c>
      <c r="R1074" s="4">
        <v>0</v>
      </c>
      <c r="S1074" s="3">
        <v>1</v>
      </c>
      <c r="U1074" t="s">
        <v>204</v>
      </c>
    </row>
    <row r="1075" spans="1:21" x14ac:dyDescent="0.3">
      <c r="A1075" s="1" t="s">
        <v>59</v>
      </c>
      <c r="B1075" s="1" t="s">
        <v>442</v>
      </c>
      <c r="C1075" s="1" t="s">
        <v>215</v>
      </c>
      <c r="D1075" s="1" t="s">
        <v>442</v>
      </c>
      <c r="E1075">
        <v>2018</v>
      </c>
      <c r="F1075" s="1" t="s">
        <v>213</v>
      </c>
      <c r="G1075" s="1" t="s">
        <v>202</v>
      </c>
      <c r="H1075" s="1" t="s">
        <v>231</v>
      </c>
      <c r="I1075" s="3" t="s">
        <v>1</v>
      </c>
      <c r="J1075" s="1" t="s">
        <v>1</v>
      </c>
      <c r="K1075" s="1" t="s">
        <v>220</v>
      </c>
      <c r="L1075" s="1" t="s">
        <v>221</v>
      </c>
      <c r="M1075" s="1" t="s">
        <v>208</v>
      </c>
      <c r="N1075" s="1">
        <v>1497</v>
      </c>
      <c r="O1075">
        <v>1000000000</v>
      </c>
      <c r="P1075">
        <v>1000</v>
      </c>
      <c r="Q1075" s="1" t="s">
        <v>209</v>
      </c>
      <c r="R1075" s="4">
        <v>4.1589999999999998</v>
      </c>
      <c r="S1075" s="3">
        <v>1</v>
      </c>
      <c r="U1075" t="s">
        <v>204</v>
      </c>
    </row>
    <row r="1076" spans="1:21" x14ac:dyDescent="0.3">
      <c r="A1076" s="1" t="s">
        <v>59</v>
      </c>
      <c r="B1076" s="1" t="s">
        <v>442</v>
      </c>
      <c r="C1076" s="1" t="s">
        <v>215</v>
      </c>
      <c r="D1076" s="1" t="s">
        <v>442</v>
      </c>
      <c r="E1076">
        <v>2018</v>
      </c>
      <c r="F1076" s="1" t="s">
        <v>213</v>
      </c>
      <c r="G1076" s="1" t="s">
        <v>202</v>
      </c>
      <c r="H1076" s="1" t="s">
        <v>206</v>
      </c>
      <c r="I1076" s="3" t="s">
        <v>1</v>
      </c>
      <c r="J1076" s="1" t="s">
        <v>1</v>
      </c>
      <c r="K1076" s="1" t="s">
        <v>220</v>
      </c>
      <c r="L1076" s="1" t="s">
        <v>225</v>
      </c>
      <c r="M1076" s="1" t="s">
        <v>204</v>
      </c>
      <c r="N1076" s="1" t="s">
        <v>1</v>
      </c>
      <c r="O1076" s="1" t="s">
        <v>1</v>
      </c>
      <c r="P1076" s="1" t="s">
        <v>1</v>
      </c>
      <c r="Q1076" s="1" t="s">
        <v>1</v>
      </c>
      <c r="R1076" s="4">
        <v>17.43</v>
      </c>
      <c r="S1076" s="3">
        <v>1</v>
      </c>
      <c r="U1076" t="s">
        <v>204</v>
      </c>
    </row>
    <row r="1077" spans="1:21" x14ac:dyDescent="0.3">
      <c r="A1077" s="1" t="s">
        <v>59</v>
      </c>
      <c r="B1077" s="1" t="s">
        <v>442</v>
      </c>
      <c r="C1077" s="1" t="s">
        <v>215</v>
      </c>
      <c r="D1077" s="1" t="s">
        <v>442</v>
      </c>
      <c r="E1077">
        <v>2018</v>
      </c>
      <c r="F1077" s="1" t="s">
        <v>213</v>
      </c>
      <c r="G1077" s="1" t="s">
        <v>202</v>
      </c>
      <c r="H1077" s="1" t="s">
        <v>231</v>
      </c>
      <c r="I1077" s="3" t="s">
        <v>1</v>
      </c>
      <c r="J1077" s="1" t="s">
        <v>1</v>
      </c>
      <c r="K1077" s="1" t="s">
        <v>220</v>
      </c>
      <c r="L1077" s="1" t="s">
        <v>225</v>
      </c>
      <c r="M1077" s="1" t="s">
        <v>208</v>
      </c>
      <c r="N1077" s="1">
        <v>0</v>
      </c>
      <c r="O1077" s="1">
        <v>1496</v>
      </c>
      <c r="P1077" s="1">
        <v>1000</v>
      </c>
      <c r="Q1077" s="1" t="s">
        <v>209</v>
      </c>
      <c r="R1077" s="4">
        <v>0</v>
      </c>
      <c r="S1077" s="3">
        <v>1</v>
      </c>
      <c r="U1077" t="s">
        <v>204</v>
      </c>
    </row>
    <row r="1078" spans="1:21" x14ac:dyDescent="0.3">
      <c r="A1078" s="1" t="s">
        <v>59</v>
      </c>
      <c r="B1078" s="1" t="s">
        <v>442</v>
      </c>
      <c r="C1078" s="1" t="s">
        <v>215</v>
      </c>
      <c r="D1078" s="1" t="s">
        <v>442</v>
      </c>
      <c r="E1078">
        <v>2018</v>
      </c>
      <c r="F1078" s="1" t="s">
        <v>213</v>
      </c>
      <c r="G1078" s="1" t="s">
        <v>202</v>
      </c>
      <c r="H1078" s="1" t="s">
        <v>231</v>
      </c>
      <c r="I1078" s="3" t="s">
        <v>1</v>
      </c>
      <c r="J1078" s="1" t="s">
        <v>1</v>
      </c>
      <c r="K1078" s="1" t="s">
        <v>220</v>
      </c>
      <c r="L1078" s="1" t="s">
        <v>225</v>
      </c>
      <c r="M1078" s="1" t="s">
        <v>208</v>
      </c>
      <c r="N1078" s="1">
        <v>1497</v>
      </c>
      <c r="O1078">
        <v>1000000000</v>
      </c>
      <c r="P1078">
        <v>1000</v>
      </c>
      <c r="Q1078" s="1" t="s">
        <v>209</v>
      </c>
      <c r="R1078" s="4">
        <v>4.992</v>
      </c>
      <c r="S1078" s="3">
        <v>1</v>
      </c>
      <c r="U1078" t="s">
        <v>204</v>
      </c>
    </row>
    <row r="1079" spans="1:21" x14ac:dyDescent="0.3">
      <c r="A1079" s="1" t="s">
        <v>59</v>
      </c>
      <c r="B1079" s="1" t="s">
        <v>442</v>
      </c>
      <c r="C1079" s="1" t="s">
        <v>215</v>
      </c>
      <c r="D1079" s="1" t="s">
        <v>442</v>
      </c>
      <c r="E1079">
        <v>2020</v>
      </c>
      <c r="F1079" s="1" t="s">
        <v>217</v>
      </c>
      <c r="G1079" s="1" t="s">
        <v>202</v>
      </c>
      <c r="H1079" s="1" t="s">
        <v>207</v>
      </c>
      <c r="I1079" s="3" t="s">
        <v>1</v>
      </c>
      <c r="J1079" s="1" t="s">
        <v>1</v>
      </c>
      <c r="K1079" s="1" t="s">
        <v>220</v>
      </c>
      <c r="L1079" s="1" t="s">
        <v>221</v>
      </c>
      <c r="M1079" s="1" t="s">
        <v>205</v>
      </c>
      <c r="N1079" s="1">
        <v>0</v>
      </c>
      <c r="O1079" s="1">
        <v>2750</v>
      </c>
      <c r="P1079" s="1" t="s">
        <v>1</v>
      </c>
      <c r="Q1079" s="1" t="s">
        <v>540</v>
      </c>
      <c r="R1079" s="4">
        <v>3.75</v>
      </c>
      <c r="S1079" s="3">
        <v>1</v>
      </c>
      <c r="U1079" t="s">
        <v>204</v>
      </c>
    </row>
    <row r="1080" spans="1:21" x14ac:dyDescent="0.3">
      <c r="A1080" s="1" t="s">
        <v>59</v>
      </c>
      <c r="B1080" s="1" t="s">
        <v>442</v>
      </c>
      <c r="C1080" s="1" t="s">
        <v>215</v>
      </c>
      <c r="D1080" s="1" t="s">
        <v>442</v>
      </c>
      <c r="E1080">
        <v>2020</v>
      </c>
      <c r="F1080" s="1" t="s">
        <v>217</v>
      </c>
      <c r="G1080" s="1" t="s">
        <v>202</v>
      </c>
      <c r="H1080" s="1" t="s">
        <v>207</v>
      </c>
      <c r="I1080" s="3" t="s">
        <v>1</v>
      </c>
      <c r="J1080" s="1" t="s">
        <v>1</v>
      </c>
      <c r="K1080" s="1" t="s">
        <v>220</v>
      </c>
      <c r="L1080" s="1" t="s">
        <v>221</v>
      </c>
      <c r="M1080" s="1" t="s">
        <v>205</v>
      </c>
      <c r="N1080" s="1">
        <v>2751</v>
      </c>
      <c r="O1080" s="1">
        <v>4420</v>
      </c>
      <c r="P1080" s="1" t="s">
        <v>1</v>
      </c>
      <c r="Q1080" s="1" t="s">
        <v>540</v>
      </c>
      <c r="R1080" s="4">
        <v>4.9400000000000004</v>
      </c>
      <c r="S1080" s="3">
        <v>1</v>
      </c>
      <c r="U1080" t="s">
        <v>204</v>
      </c>
    </row>
    <row r="1081" spans="1:21" x14ac:dyDescent="0.3">
      <c r="A1081" s="1" t="s">
        <v>59</v>
      </c>
      <c r="B1081" s="1" t="s">
        <v>442</v>
      </c>
      <c r="C1081" s="1" t="s">
        <v>215</v>
      </c>
      <c r="D1081" s="1" t="s">
        <v>442</v>
      </c>
      <c r="E1081">
        <v>2020</v>
      </c>
      <c r="F1081" s="1" t="s">
        <v>217</v>
      </c>
      <c r="G1081" s="1" t="s">
        <v>202</v>
      </c>
      <c r="H1081" s="1" t="s">
        <v>207</v>
      </c>
      <c r="I1081" s="3" t="s">
        <v>1</v>
      </c>
      <c r="J1081" s="1" t="s">
        <v>1</v>
      </c>
      <c r="K1081" s="1" t="s">
        <v>220</v>
      </c>
      <c r="L1081" s="1" t="s">
        <v>221</v>
      </c>
      <c r="M1081" s="1" t="s">
        <v>205</v>
      </c>
      <c r="N1081" s="1">
        <v>4420</v>
      </c>
      <c r="O1081">
        <v>1000000000</v>
      </c>
      <c r="P1081" s="1" t="s">
        <v>1</v>
      </c>
      <c r="Q1081" s="1" t="s">
        <v>540</v>
      </c>
      <c r="R1081" s="4">
        <v>10.45</v>
      </c>
      <c r="S1081" s="3">
        <v>1</v>
      </c>
      <c r="U1081" t="s">
        <v>204</v>
      </c>
    </row>
    <row r="1082" spans="1:21" x14ac:dyDescent="0.3">
      <c r="A1082" s="1" t="s">
        <v>115</v>
      </c>
      <c r="B1082" s="1" t="s">
        <v>445</v>
      </c>
      <c r="C1082" s="1" t="s">
        <v>445</v>
      </c>
      <c r="D1082" s="1" t="s">
        <v>445</v>
      </c>
      <c r="E1082">
        <v>2020</v>
      </c>
      <c r="F1082" s="1" t="s">
        <v>212</v>
      </c>
      <c r="G1082" s="1" t="s">
        <v>202</v>
      </c>
      <c r="H1082" s="1" t="s">
        <v>206</v>
      </c>
      <c r="I1082" s="3" t="s">
        <v>1</v>
      </c>
      <c r="J1082" s="1" t="s">
        <v>1</v>
      </c>
      <c r="K1082" s="1" t="s">
        <v>1</v>
      </c>
      <c r="L1082" s="1" t="s">
        <v>1</v>
      </c>
      <c r="M1082" s="1" t="s">
        <v>204</v>
      </c>
      <c r="N1082" s="1" t="s">
        <v>1</v>
      </c>
      <c r="O1082" s="1" t="s">
        <v>1</v>
      </c>
      <c r="P1082" s="1" t="s">
        <v>1</v>
      </c>
      <c r="Q1082" s="1" t="s">
        <v>1</v>
      </c>
      <c r="R1082" s="4">
        <v>15.56</v>
      </c>
      <c r="S1082" s="3">
        <v>1</v>
      </c>
      <c r="U1082" t="s">
        <v>204</v>
      </c>
    </row>
    <row r="1083" spans="1:21" x14ac:dyDescent="0.3">
      <c r="A1083" s="1" t="s">
        <v>115</v>
      </c>
      <c r="B1083" s="1" t="s">
        <v>445</v>
      </c>
      <c r="C1083" s="1" t="s">
        <v>445</v>
      </c>
      <c r="D1083" s="1" t="s">
        <v>445</v>
      </c>
      <c r="E1083">
        <v>2020</v>
      </c>
      <c r="F1083" s="1" t="s">
        <v>212</v>
      </c>
      <c r="G1083" s="1" t="s">
        <v>202</v>
      </c>
      <c r="H1083" s="1" t="s">
        <v>219</v>
      </c>
      <c r="I1083" s="3" t="s">
        <v>1</v>
      </c>
      <c r="J1083" s="1" t="s">
        <v>1</v>
      </c>
      <c r="K1083" s="1" t="s">
        <v>1</v>
      </c>
      <c r="L1083" s="1" t="s">
        <v>1</v>
      </c>
      <c r="M1083" s="1" t="s">
        <v>208</v>
      </c>
      <c r="N1083">
        <v>0</v>
      </c>
      <c r="O1083">
        <v>10000</v>
      </c>
      <c r="P1083">
        <v>1000</v>
      </c>
      <c r="Q1083" s="1" t="s">
        <v>209</v>
      </c>
      <c r="R1083" s="4">
        <v>4.76</v>
      </c>
      <c r="S1083" s="3">
        <v>1</v>
      </c>
      <c r="U1083" t="s">
        <v>204</v>
      </c>
    </row>
    <row r="1084" spans="1:21" x14ac:dyDescent="0.3">
      <c r="A1084" s="1" t="s">
        <v>115</v>
      </c>
      <c r="B1084" s="1" t="s">
        <v>445</v>
      </c>
      <c r="C1084" s="1" t="s">
        <v>445</v>
      </c>
      <c r="D1084" s="1" t="s">
        <v>445</v>
      </c>
      <c r="E1084">
        <v>2020</v>
      </c>
      <c r="F1084" s="1" t="s">
        <v>212</v>
      </c>
      <c r="G1084" s="1" t="s">
        <v>202</v>
      </c>
      <c r="H1084" s="1" t="s">
        <v>219</v>
      </c>
      <c r="I1084" s="3" t="s">
        <v>1</v>
      </c>
      <c r="J1084" s="1" t="s">
        <v>1</v>
      </c>
      <c r="K1084" s="1" t="s">
        <v>1</v>
      </c>
      <c r="L1084" s="1" t="s">
        <v>1</v>
      </c>
      <c r="M1084" s="1" t="s">
        <v>208</v>
      </c>
      <c r="N1084">
        <v>10001</v>
      </c>
      <c r="O1084">
        <v>20000</v>
      </c>
      <c r="P1084">
        <v>1000</v>
      </c>
      <c r="Q1084" s="1" t="s">
        <v>209</v>
      </c>
      <c r="R1084" s="4">
        <v>5.75</v>
      </c>
      <c r="S1084" s="3">
        <v>1</v>
      </c>
      <c r="U1084" t="s">
        <v>204</v>
      </c>
    </row>
    <row r="1085" spans="1:21" x14ac:dyDescent="0.3">
      <c r="A1085" s="1" t="s">
        <v>115</v>
      </c>
      <c r="B1085" s="1" t="s">
        <v>445</v>
      </c>
      <c r="C1085" s="1" t="s">
        <v>445</v>
      </c>
      <c r="D1085" s="1" t="s">
        <v>445</v>
      </c>
      <c r="E1085">
        <v>2020</v>
      </c>
      <c r="F1085" s="1" t="s">
        <v>212</v>
      </c>
      <c r="G1085" s="1" t="s">
        <v>202</v>
      </c>
      <c r="H1085" s="1" t="s">
        <v>219</v>
      </c>
      <c r="I1085" s="3" t="s">
        <v>1</v>
      </c>
      <c r="J1085" s="1" t="s">
        <v>1</v>
      </c>
      <c r="K1085" s="1" t="s">
        <v>1</v>
      </c>
      <c r="L1085" s="1" t="s">
        <v>1</v>
      </c>
      <c r="M1085" s="1" t="s">
        <v>208</v>
      </c>
      <c r="N1085">
        <v>20001</v>
      </c>
      <c r="O1085">
        <v>1000000000</v>
      </c>
      <c r="P1085">
        <v>1000</v>
      </c>
      <c r="Q1085" s="1" t="s">
        <v>209</v>
      </c>
      <c r="R1085" s="4">
        <v>6.57</v>
      </c>
      <c r="S1085" s="3">
        <v>1</v>
      </c>
      <c r="U1085" t="s">
        <v>204</v>
      </c>
    </row>
    <row r="1086" spans="1:21" x14ac:dyDescent="0.3">
      <c r="A1086" s="1" t="s">
        <v>115</v>
      </c>
      <c r="B1086" s="1" t="s">
        <v>445</v>
      </c>
      <c r="C1086" s="1" t="s">
        <v>445</v>
      </c>
      <c r="D1086" s="1" t="s">
        <v>445</v>
      </c>
      <c r="E1086">
        <v>2020</v>
      </c>
      <c r="F1086" s="1" t="s">
        <v>213</v>
      </c>
      <c r="G1086" s="1" t="s">
        <v>202</v>
      </c>
      <c r="H1086" s="1" t="s">
        <v>206</v>
      </c>
      <c r="I1086" s="3" t="s">
        <v>1</v>
      </c>
      <c r="J1086" s="1" t="s">
        <v>1</v>
      </c>
      <c r="K1086" s="1" t="s">
        <v>1</v>
      </c>
      <c r="L1086" s="1" t="s">
        <v>1</v>
      </c>
      <c r="M1086" s="1" t="s">
        <v>204</v>
      </c>
      <c r="N1086" s="1" t="s">
        <v>1</v>
      </c>
      <c r="O1086" s="1" t="s">
        <v>1</v>
      </c>
      <c r="P1086" s="1" t="s">
        <v>1</v>
      </c>
      <c r="Q1086" s="1" t="s">
        <v>1</v>
      </c>
      <c r="R1086" s="4">
        <v>19.16</v>
      </c>
      <c r="S1086" s="3">
        <v>1</v>
      </c>
      <c r="U1086" t="s">
        <v>204</v>
      </c>
    </row>
    <row r="1087" spans="1:21" x14ac:dyDescent="0.3">
      <c r="A1087" s="1" t="s">
        <v>115</v>
      </c>
      <c r="B1087" s="1" t="s">
        <v>445</v>
      </c>
      <c r="C1087" s="1" t="s">
        <v>445</v>
      </c>
      <c r="D1087" s="1" t="s">
        <v>445</v>
      </c>
      <c r="E1087">
        <v>2020</v>
      </c>
      <c r="F1087" s="1" t="s">
        <v>213</v>
      </c>
      <c r="G1087" s="1" t="s">
        <v>202</v>
      </c>
      <c r="H1087" s="1" t="s">
        <v>231</v>
      </c>
      <c r="I1087" s="3" t="s">
        <v>1</v>
      </c>
      <c r="J1087" s="1" t="s">
        <v>1</v>
      </c>
      <c r="K1087" s="1" t="s">
        <v>1</v>
      </c>
      <c r="L1087" s="1" t="s">
        <v>1</v>
      </c>
      <c r="M1087" s="1" t="s">
        <v>208</v>
      </c>
      <c r="N1087">
        <v>0</v>
      </c>
      <c r="O1087">
        <v>1000000000</v>
      </c>
      <c r="P1087">
        <v>1000</v>
      </c>
      <c r="Q1087" s="1" t="s">
        <v>209</v>
      </c>
      <c r="R1087" s="4">
        <v>5.32</v>
      </c>
      <c r="S1087" s="3">
        <v>1</v>
      </c>
      <c r="U1087" t="s">
        <v>204</v>
      </c>
    </row>
    <row r="1088" spans="1:21" x14ac:dyDescent="0.3">
      <c r="A1088" s="1" t="s">
        <v>101</v>
      </c>
      <c r="B1088" s="1" t="s">
        <v>448</v>
      </c>
      <c r="C1088" s="1" t="s">
        <v>448</v>
      </c>
      <c r="D1088" s="1" t="s">
        <v>448</v>
      </c>
      <c r="E1088">
        <v>2020</v>
      </c>
      <c r="F1088" s="1" t="s">
        <v>212</v>
      </c>
      <c r="G1088" s="1" t="s">
        <v>202</v>
      </c>
      <c r="H1088" s="1" t="s">
        <v>206</v>
      </c>
      <c r="I1088" s="3">
        <v>0.625</v>
      </c>
      <c r="J1088" s="1" t="s">
        <v>203</v>
      </c>
      <c r="K1088" s="1" t="s">
        <v>1</v>
      </c>
      <c r="L1088" s="1" t="s">
        <v>1</v>
      </c>
      <c r="M1088" s="1" t="s">
        <v>204</v>
      </c>
      <c r="N1088" s="1" t="s">
        <v>1</v>
      </c>
      <c r="O1088" s="1" t="s">
        <v>1</v>
      </c>
      <c r="P1088" s="1" t="s">
        <v>1</v>
      </c>
      <c r="Q1088" s="1" t="s">
        <v>1</v>
      </c>
      <c r="R1088" s="4">
        <v>37.35</v>
      </c>
      <c r="S1088" s="3">
        <v>1</v>
      </c>
      <c r="U1088" t="s">
        <v>204</v>
      </c>
    </row>
    <row r="1089" spans="1:21" x14ac:dyDescent="0.3">
      <c r="A1089" s="1" t="s">
        <v>101</v>
      </c>
      <c r="B1089" s="1" t="s">
        <v>448</v>
      </c>
      <c r="C1089" s="1" t="s">
        <v>448</v>
      </c>
      <c r="D1089" s="1" t="s">
        <v>448</v>
      </c>
      <c r="E1089">
        <v>2020</v>
      </c>
      <c r="F1089" s="1" t="s">
        <v>212</v>
      </c>
      <c r="G1089" s="1" t="s">
        <v>202</v>
      </c>
      <c r="H1089" s="1" t="s">
        <v>231</v>
      </c>
      <c r="I1089" s="3" t="s">
        <v>1</v>
      </c>
      <c r="J1089" s="1" t="s">
        <v>1</v>
      </c>
      <c r="K1089" s="1" t="s">
        <v>1</v>
      </c>
      <c r="L1089" s="1" t="s">
        <v>1</v>
      </c>
      <c r="M1089" s="1" t="s">
        <v>208</v>
      </c>
      <c r="N1089">
        <v>0</v>
      </c>
      <c r="O1089">
        <v>1000000000</v>
      </c>
      <c r="P1089">
        <v>1000</v>
      </c>
      <c r="Q1089" s="1" t="s">
        <v>209</v>
      </c>
      <c r="R1089" s="4">
        <v>4.91</v>
      </c>
      <c r="S1089" s="3">
        <v>1</v>
      </c>
      <c r="U1089" t="s">
        <v>204</v>
      </c>
    </row>
    <row r="1090" spans="1:21" x14ac:dyDescent="0.3">
      <c r="A1090" s="1" t="s">
        <v>101</v>
      </c>
      <c r="B1090" s="1" t="s">
        <v>448</v>
      </c>
      <c r="C1090" s="1" t="s">
        <v>448</v>
      </c>
      <c r="D1090" s="1" t="s">
        <v>448</v>
      </c>
      <c r="E1090">
        <v>2020</v>
      </c>
      <c r="F1090" s="1" t="s">
        <v>212</v>
      </c>
      <c r="G1090" s="1" t="s">
        <v>202</v>
      </c>
      <c r="H1090" s="1" t="s">
        <v>450</v>
      </c>
      <c r="I1090" s="3" t="s">
        <v>1</v>
      </c>
      <c r="J1090" s="1" t="s">
        <v>1</v>
      </c>
      <c r="K1090" s="1" t="s">
        <v>1</v>
      </c>
      <c r="L1090" s="1" t="s">
        <v>1</v>
      </c>
      <c r="M1090" s="1" t="s">
        <v>204</v>
      </c>
      <c r="N1090" t="s">
        <v>1</v>
      </c>
      <c r="O1090" t="s">
        <v>1</v>
      </c>
      <c r="P1090" t="s">
        <v>1</v>
      </c>
      <c r="Q1090" s="1" t="s">
        <v>1</v>
      </c>
      <c r="R1090" s="4">
        <v>4</v>
      </c>
      <c r="S1090" s="3">
        <v>1</v>
      </c>
      <c r="U1090" t="s">
        <v>204</v>
      </c>
    </row>
    <row r="1091" spans="1:21" x14ac:dyDescent="0.3">
      <c r="A1091" s="1" t="s">
        <v>101</v>
      </c>
      <c r="B1091" s="1" t="s">
        <v>448</v>
      </c>
      <c r="C1091" s="1" t="s">
        <v>448</v>
      </c>
      <c r="D1091" s="1" t="s">
        <v>448</v>
      </c>
      <c r="E1091">
        <v>2020</v>
      </c>
      <c r="F1091" s="1" t="s">
        <v>213</v>
      </c>
      <c r="G1091" s="1" t="s">
        <v>202</v>
      </c>
      <c r="H1091" s="1" t="s">
        <v>206</v>
      </c>
      <c r="I1091" s="3">
        <v>0.625</v>
      </c>
      <c r="J1091" s="1" t="s">
        <v>203</v>
      </c>
      <c r="K1091" s="1" t="s">
        <v>1</v>
      </c>
      <c r="L1091" s="1" t="s">
        <v>1</v>
      </c>
      <c r="M1091" s="1" t="s">
        <v>204</v>
      </c>
      <c r="N1091" s="1" t="s">
        <v>1</v>
      </c>
      <c r="O1091" s="1" t="s">
        <v>1</v>
      </c>
      <c r="P1091" s="1" t="s">
        <v>1</v>
      </c>
      <c r="Q1091" s="1" t="s">
        <v>1</v>
      </c>
      <c r="R1091" s="4">
        <v>14.58</v>
      </c>
      <c r="S1091" s="3">
        <v>1</v>
      </c>
      <c r="U1091" t="s">
        <v>204</v>
      </c>
    </row>
    <row r="1092" spans="1:21" x14ac:dyDescent="0.3">
      <c r="A1092" s="1" t="s">
        <v>101</v>
      </c>
      <c r="B1092" s="1" t="s">
        <v>448</v>
      </c>
      <c r="C1092" s="1" t="s">
        <v>448</v>
      </c>
      <c r="D1092" s="1" t="s">
        <v>448</v>
      </c>
      <c r="E1092">
        <v>2020</v>
      </c>
      <c r="F1092" s="1" t="s">
        <v>213</v>
      </c>
      <c r="G1092" s="1" t="s">
        <v>202</v>
      </c>
      <c r="H1092" s="1" t="s">
        <v>231</v>
      </c>
      <c r="I1092" s="3" t="s">
        <v>1</v>
      </c>
      <c r="J1092" s="1" t="s">
        <v>1</v>
      </c>
      <c r="K1092" s="1" t="s">
        <v>1</v>
      </c>
      <c r="L1092" s="1" t="s">
        <v>1</v>
      </c>
      <c r="M1092" s="1" t="s">
        <v>208</v>
      </c>
      <c r="N1092">
        <v>0</v>
      </c>
      <c r="O1092">
        <v>1000000000</v>
      </c>
      <c r="P1092">
        <v>1000</v>
      </c>
      <c r="Q1092" s="1" t="s">
        <v>209</v>
      </c>
      <c r="R1092" s="4">
        <v>2.84</v>
      </c>
      <c r="S1092" s="3">
        <v>1</v>
      </c>
      <c r="U1092" t="s">
        <v>204</v>
      </c>
    </row>
    <row r="1093" spans="1:21" x14ac:dyDescent="0.3">
      <c r="A1093" s="1" t="s">
        <v>11</v>
      </c>
      <c r="B1093" s="1" t="s">
        <v>453</v>
      </c>
      <c r="C1093" s="1" t="s">
        <v>453</v>
      </c>
      <c r="D1093" s="1" t="s">
        <v>453</v>
      </c>
      <c r="E1093">
        <v>2019</v>
      </c>
      <c r="F1093" s="1" t="s">
        <v>212</v>
      </c>
      <c r="G1093" s="1" t="s">
        <v>202</v>
      </c>
      <c r="H1093" s="1" t="s">
        <v>206</v>
      </c>
      <c r="I1093" s="3">
        <v>0.625</v>
      </c>
      <c r="J1093" s="1" t="s">
        <v>203</v>
      </c>
      <c r="K1093" s="1" t="s">
        <v>220</v>
      </c>
      <c r="L1093" s="1" t="s">
        <v>221</v>
      </c>
      <c r="M1093" s="1" t="s">
        <v>204</v>
      </c>
      <c r="N1093" s="1" t="s">
        <v>1</v>
      </c>
      <c r="O1093" s="1" t="s">
        <v>1</v>
      </c>
      <c r="P1093" s="1" t="s">
        <v>1</v>
      </c>
      <c r="Q1093" s="1" t="s">
        <v>1</v>
      </c>
      <c r="R1093" s="4">
        <v>21.32</v>
      </c>
      <c r="S1093" s="3">
        <v>1</v>
      </c>
      <c r="U1093" t="s">
        <v>204</v>
      </c>
    </row>
    <row r="1094" spans="1:21" x14ac:dyDescent="0.3">
      <c r="A1094" s="1" t="s">
        <v>11</v>
      </c>
      <c r="B1094" s="1" t="s">
        <v>453</v>
      </c>
      <c r="C1094" s="1" t="s">
        <v>453</v>
      </c>
      <c r="D1094" s="1" t="s">
        <v>453</v>
      </c>
      <c r="E1094">
        <v>2019</v>
      </c>
      <c r="F1094" s="1" t="s">
        <v>212</v>
      </c>
      <c r="G1094" s="1" t="s">
        <v>202</v>
      </c>
      <c r="H1094" s="1" t="s">
        <v>219</v>
      </c>
      <c r="I1094" s="3" t="s">
        <v>1</v>
      </c>
      <c r="J1094" s="1" t="s">
        <v>1</v>
      </c>
      <c r="K1094" s="1" t="s">
        <v>220</v>
      </c>
      <c r="L1094" s="1" t="s">
        <v>221</v>
      </c>
      <c r="M1094" s="1" t="s">
        <v>208</v>
      </c>
      <c r="N1094">
        <v>0</v>
      </c>
      <c r="O1094">
        <v>5000</v>
      </c>
      <c r="P1094">
        <v>1000</v>
      </c>
      <c r="Q1094" s="1" t="s">
        <v>209</v>
      </c>
      <c r="R1094" s="4">
        <v>4.9000000000000004</v>
      </c>
      <c r="S1094" s="3">
        <v>1</v>
      </c>
      <c r="U1094" t="s">
        <v>204</v>
      </c>
    </row>
    <row r="1095" spans="1:21" x14ac:dyDescent="0.3">
      <c r="A1095" s="1" t="s">
        <v>11</v>
      </c>
      <c r="B1095" s="1" t="s">
        <v>453</v>
      </c>
      <c r="C1095" s="1" t="s">
        <v>453</v>
      </c>
      <c r="D1095" s="1" t="s">
        <v>453</v>
      </c>
      <c r="E1095">
        <v>2019</v>
      </c>
      <c r="F1095" s="1" t="s">
        <v>212</v>
      </c>
      <c r="G1095" s="1" t="s">
        <v>202</v>
      </c>
      <c r="H1095" s="1" t="s">
        <v>219</v>
      </c>
      <c r="I1095" s="3" t="s">
        <v>1</v>
      </c>
      <c r="J1095" s="1" t="s">
        <v>1</v>
      </c>
      <c r="K1095" s="1" t="s">
        <v>220</v>
      </c>
      <c r="L1095" s="1" t="s">
        <v>221</v>
      </c>
      <c r="M1095" s="1" t="s">
        <v>208</v>
      </c>
      <c r="N1095">
        <v>5001</v>
      </c>
      <c r="O1095">
        <v>10000</v>
      </c>
      <c r="P1095">
        <v>1000</v>
      </c>
      <c r="Q1095" s="1" t="s">
        <v>209</v>
      </c>
      <c r="R1095" s="4">
        <v>6.62</v>
      </c>
      <c r="S1095" s="3">
        <v>1</v>
      </c>
      <c r="U1095" t="s">
        <v>204</v>
      </c>
    </row>
    <row r="1096" spans="1:21" x14ac:dyDescent="0.3">
      <c r="A1096" s="1" t="s">
        <v>11</v>
      </c>
      <c r="B1096" s="1" t="s">
        <v>453</v>
      </c>
      <c r="C1096" s="1" t="s">
        <v>453</v>
      </c>
      <c r="D1096" s="1" t="s">
        <v>453</v>
      </c>
      <c r="E1096">
        <v>2019</v>
      </c>
      <c r="F1096" s="1" t="s">
        <v>212</v>
      </c>
      <c r="G1096" s="1" t="s">
        <v>202</v>
      </c>
      <c r="H1096" s="1" t="s">
        <v>219</v>
      </c>
      <c r="I1096" s="3" t="s">
        <v>1</v>
      </c>
      <c r="J1096" s="1" t="s">
        <v>1</v>
      </c>
      <c r="K1096" s="1" t="s">
        <v>220</v>
      </c>
      <c r="L1096" s="1" t="s">
        <v>221</v>
      </c>
      <c r="M1096" s="1" t="s">
        <v>208</v>
      </c>
      <c r="N1096">
        <v>10001</v>
      </c>
      <c r="O1096">
        <v>100000</v>
      </c>
      <c r="P1096">
        <v>1000</v>
      </c>
      <c r="Q1096" s="1" t="s">
        <v>209</v>
      </c>
      <c r="R1096" s="4">
        <v>8.93</v>
      </c>
      <c r="S1096" s="3">
        <v>1</v>
      </c>
      <c r="U1096" t="s">
        <v>204</v>
      </c>
    </row>
    <row r="1097" spans="1:21" x14ac:dyDescent="0.3">
      <c r="A1097" s="1" t="s">
        <v>11</v>
      </c>
      <c r="B1097" s="1" t="s">
        <v>453</v>
      </c>
      <c r="C1097" s="1" t="s">
        <v>453</v>
      </c>
      <c r="D1097" s="1" t="s">
        <v>453</v>
      </c>
      <c r="E1097">
        <v>2019</v>
      </c>
      <c r="F1097" s="1" t="s">
        <v>212</v>
      </c>
      <c r="G1097" s="1" t="s">
        <v>202</v>
      </c>
      <c r="H1097" s="1" t="s">
        <v>219</v>
      </c>
      <c r="I1097" s="3" t="s">
        <v>1</v>
      </c>
      <c r="J1097" s="1" t="s">
        <v>1</v>
      </c>
      <c r="K1097" s="1" t="s">
        <v>220</v>
      </c>
      <c r="L1097" s="1" t="s">
        <v>221</v>
      </c>
      <c r="M1097" s="1" t="s">
        <v>208</v>
      </c>
      <c r="N1097">
        <v>10001</v>
      </c>
      <c r="O1097">
        <v>1000000000</v>
      </c>
      <c r="P1097">
        <v>1000</v>
      </c>
      <c r="Q1097" s="1" t="s">
        <v>209</v>
      </c>
      <c r="R1097" s="4">
        <v>12.51</v>
      </c>
      <c r="S1097" s="3">
        <v>1</v>
      </c>
      <c r="U1097" t="s">
        <v>204</v>
      </c>
    </row>
    <row r="1098" spans="1:21" x14ac:dyDescent="0.3">
      <c r="A1098" s="1" t="s">
        <v>11</v>
      </c>
      <c r="B1098" s="1" t="s">
        <v>453</v>
      </c>
      <c r="C1098" s="1" t="s">
        <v>453</v>
      </c>
      <c r="D1098" s="1" t="s">
        <v>453</v>
      </c>
      <c r="E1098">
        <v>2019</v>
      </c>
      <c r="F1098" s="1" t="s">
        <v>212</v>
      </c>
      <c r="G1098" s="1" t="s">
        <v>202</v>
      </c>
      <c r="H1098" s="1" t="s">
        <v>206</v>
      </c>
      <c r="I1098" s="3">
        <v>0.625</v>
      </c>
      <c r="J1098" s="1" t="s">
        <v>203</v>
      </c>
      <c r="K1098" s="1" t="s">
        <v>220</v>
      </c>
      <c r="L1098" s="1" t="s">
        <v>225</v>
      </c>
      <c r="M1098" s="1" t="s">
        <v>204</v>
      </c>
      <c r="N1098" s="1" t="s">
        <v>1</v>
      </c>
      <c r="O1098" s="1" t="s">
        <v>1</v>
      </c>
      <c r="P1098" s="1" t="s">
        <v>1</v>
      </c>
      <c r="Q1098" s="1" t="s">
        <v>1</v>
      </c>
      <c r="R1098" s="4">
        <v>26.65</v>
      </c>
      <c r="S1098" s="3">
        <v>1</v>
      </c>
      <c r="U1098" t="s">
        <v>204</v>
      </c>
    </row>
    <row r="1099" spans="1:21" x14ac:dyDescent="0.3">
      <c r="A1099" s="1" t="s">
        <v>11</v>
      </c>
      <c r="B1099" s="1" t="s">
        <v>453</v>
      </c>
      <c r="C1099" s="1" t="s">
        <v>453</v>
      </c>
      <c r="D1099" s="1" t="s">
        <v>453</v>
      </c>
      <c r="E1099">
        <v>2019</v>
      </c>
      <c r="F1099" s="1" t="s">
        <v>212</v>
      </c>
      <c r="G1099" s="1" t="s">
        <v>202</v>
      </c>
      <c r="H1099" s="1" t="s">
        <v>219</v>
      </c>
      <c r="I1099" s="3" t="s">
        <v>1</v>
      </c>
      <c r="J1099" s="1" t="s">
        <v>1</v>
      </c>
      <c r="K1099" s="1" t="s">
        <v>220</v>
      </c>
      <c r="L1099" s="1" t="s">
        <v>225</v>
      </c>
      <c r="M1099" s="1" t="s">
        <v>208</v>
      </c>
      <c r="N1099">
        <v>0</v>
      </c>
      <c r="O1099">
        <v>5000</v>
      </c>
      <c r="P1099">
        <v>1000</v>
      </c>
      <c r="Q1099" s="1" t="s">
        <v>209</v>
      </c>
      <c r="R1099" s="4">
        <v>6.13</v>
      </c>
      <c r="S1099" s="3">
        <v>1</v>
      </c>
      <c r="U1099" t="s">
        <v>204</v>
      </c>
    </row>
    <row r="1100" spans="1:21" x14ac:dyDescent="0.3">
      <c r="A1100" s="1" t="s">
        <v>11</v>
      </c>
      <c r="B1100" s="1" t="s">
        <v>453</v>
      </c>
      <c r="C1100" s="1" t="s">
        <v>453</v>
      </c>
      <c r="D1100" s="1" t="s">
        <v>453</v>
      </c>
      <c r="E1100">
        <v>2019</v>
      </c>
      <c r="F1100" s="1" t="s">
        <v>212</v>
      </c>
      <c r="G1100" s="1" t="s">
        <v>202</v>
      </c>
      <c r="H1100" s="1" t="s">
        <v>219</v>
      </c>
      <c r="I1100" s="3" t="s">
        <v>1</v>
      </c>
      <c r="J1100" s="1" t="s">
        <v>1</v>
      </c>
      <c r="K1100" s="1" t="s">
        <v>220</v>
      </c>
      <c r="L1100" s="1" t="s">
        <v>225</v>
      </c>
      <c r="M1100" s="1" t="s">
        <v>208</v>
      </c>
      <c r="N1100">
        <v>5001</v>
      </c>
      <c r="O1100">
        <v>10000</v>
      </c>
      <c r="P1100">
        <v>1000</v>
      </c>
      <c r="Q1100" s="1" t="s">
        <v>209</v>
      </c>
      <c r="R1100" s="4">
        <v>8.2799999999999994</v>
      </c>
      <c r="S1100" s="3">
        <v>1</v>
      </c>
      <c r="U1100" t="s">
        <v>204</v>
      </c>
    </row>
    <row r="1101" spans="1:21" x14ac:dyDescent="0.3">
      <c r="A1101" s="1" t="s">
        <v>11</v>
      </c>
      <c r="B1101" s="1" t="s">
        <v>453</v>
      </c>
      <c r="C1101" s="1" t="s">
        <v>453</v>
      </c>
      <c r="D1101" s="1" t="s">
        <v>453</v>
      </c>
      <c r="E1101">
        <v>2019</v>
      </c>
      <c r="F1101" s="1" t="s">
        <v>212</v>
      </c>
      <c r="G1101" s="1" t="s">
        <v>202</v>
      </c>
      <c r="H1101" s="1" t="s">
        <v>219</v>
      </c>
      <c r="I1101" s="3" t="s">
        <v>1</v>
      </c>
      <c r="J1101" s="1" t="s">
        <v>1</v>
      </c>
      <c r="K1101" s="1" t="s">
        <v>220</v>
      </c>
      <c r="L1101" s="1" t="s">
        <v>225</v>
      </c>
      <c r="M1101" s="1" t="s">
        <v>208</v>
      </c>
      <c r="N1101">
        <v>10001</v>
      </c>
      <c r="O1101">
        <v>100000</v>
      </c>
      <c r="P1101">
        <v>1000</v>
      </c>
      <c r="Q1101" s="1" t="s">
        <v>209</v>
      </c>
      <c r="R1101" s="4">
        <v>11.16</v>
      </c>
      <c r="S1101" s="3">
        <v>1</v>
      </c>
      <c r="U1101" t="s">
        <v>204</v>
      </c>
    </row>
    <row r="1102" spans="1:21" x14ac:dyDescent="0.3">
      <c r="A1102" s="1" t="s">
        <v>11</v>
      </c>
      <c r="B1102" s="1" t="s">
        <v>453</v>
      </c>
      <c r="C1102" s="1" t="s">
        <v>453</v>
      </c>
      <c r="D1102" s="1" t="s">
        <v>453</v>
      </c>
      <c r="E1102">
        <v>2019</v>
      </c>
      <c r="F1102" s="1" t="s">
        <v>212</v>
      </c>
      <c r="G1102" s="1" t="s">
        <v>202</v>
      </c>
      <c r="H1102" s="1" t="s">
        <v>219</v>
      </c>
      <c r="I1102" s="3" t="s">
        <v>1</v>
      </c>
      <c r="J1102" s="1" t="s">
        <v>1</v>
      </c>
      <c r="K1102" s="1" t="s">
        <v>220</v>
      </c>
      <c r="L1102" s="1" t="s">
        <v>225</v>
      </c>
      <c r="M1102" s="1" t="s">
        <v>208</v>
      </c>
      <c r="N1102">
        <v>10001</v>
      </c>
      <c r="O1102">
        <v>1000000000</v>
      </c>
      <c r="P1102">
        <v>1000</v>
      </c>
      <c r="Q1102" s="1" t="s">
        <v>209</v>
      </c>
      <c r="R1102" s="4">
        <v>15.64</v>
      </c>
      <c r="S1102" s="3">
        <v>1</v>
      </c>
      <c r="U1102" t="s">
        <v>204</v>
      </c>
    </row>
    <row r="1103" spans="1:21" x14ac:dyDescent="0.3">
      <c r="A1103" s="1" t="s">
        <v>11</v>
      </c>
      <c r="B1103" s="1" t="s">
        <v>453</v>
      </c>
      <c r="C1103" s="1" t="s">
        <v>453</v>
      </c>
      <c r="D1103" s="1" t="s">
        <v>453</v>
      </c>
      <c r="E1103">
        <v>2019</v>
      </c>
      <c r="F1103" s="1" t="s">
        <v>213</v>
      </c>
      <c r="G1103" s="1" t="s">
        <v>202</v>
      </c>
      <c r="H1103" s="1" t="s">
        <v>206</v>
      </c>
      <c r="I1103" s="3">
        <v>0.625</v>
      </c>
      <c r="J1103" s="1" t="s">
        <v>203</v>
      </c>
      <c r="K1103" s="1" t="s">
        <v>220</v>
      </c>
      <c r="L1103" s="1" t="s">
        <v>221</v>
      </c>
      <c r="M1103" s="1" t="s">
        <v>204</v>
      </c>
      <c r="N1103" s="1" t="s">
        <v>1</v>
      </c>
      <c r="O1103" s="1" t="s">
        <v>1</v>
      </c>
      <c r="P1103" s="1" t="s">
        <v>1</v>
      </c>
      <c r="Q1103" s="1" t="s">
        <v>1</v>
      </c>
      <c r="R1103" s="4">
        <v>33.799999999999997</v>
      </c>
      <c r="S1103" s="3">
        <v>1</v>
      </c>
      <c r="U1103" t="s">
        <v>204</v>
      </c>
    </row>
    <row r="1104" spans="1:21" x14ac:dyDescent="0.3">
      <c r="A1104" s="1" t="s">
        <v>11</v>
      </c>
      <c r="B1104" s="1" t="s">
        <v>453</v>
      </c>
      <c r="C1104" s="1" t="s">
        <v>453</v>
      </c>
      <c r="D1104" s="1" t="s">
        <v>453</v>
      </c>
      <c r="E1104">
        <v>2019</v>
      </c>
      <c r="F1104" s="1" t="s">
        <v>213</v>
      </c>
      <c r="G1104" s="1" t="s">
        <v>202</v>
      </c>
      <c r="H1104" s="1" t="s">
        <v>231</v>
      </c>
      <c r="I1104" s="3" t="s">
        <v>1</v>
      </c>
      <c r="J1104" s="1" t="s">
        <v>1</v>
      </c>
      <c r="K1104" s="1" t="s">
        <v>220</v>
      </c>
      <c r="L1104" s="1" t="s">
        <v>221</v>
      </c>
      <c r="M1104" s="1" t="s">
        <v>208</v>
      </c>
      <c r="N1104">
        <v>0</v>
      </c>
      <c r="O1104">
        <v>1000000000</v>
      </c>
      <c r="P1104">
        <v>1000</v>
      </c>
      <c r="Q1104" s="1" t="s">
        <v>209</v>
      </c>
      <c r="R1104" s="4">
        <v>4.71</v>
      </c>
      <c r="S1104" s="3">
        <v>1</v>
      </c>
      <c r="U1104" t="s">
        <v>204</v>
      </c>
    </row>
    <row r="1105" spans="1:21" x14ac:dyDescent="0.3">
      <c r="A1105" s="1" t="s">
        <v>11</v>
      </c>
      <c r="B1105" s="1" t="s">
        <v>453</v>
      </c>
      <c r="C1105" s="1" t="s">
        <v>453</v>
      </c>
      <c r="D1105" s="1" t="s">
        <v>453</v>
      </c>
      <c r="E1105">
        <v>2019</v>
      </c>
      <c r="F1105" s="1" t="s">
        <v>213</v>
      </c>
      <c r="G1105" s="1" t="s">
        <v>202</v>
      </c>
      <c r="H1105" s="1" t="s">
        <v>206</v>
      </c>
      <c r="I1105" s="3">
        <v>0.625</v>
      </c>
      <c r="J1105" s="1" t="s">
        <v>203</v>
      </c>
      <c r="K1105" s="1" t="s">
        <v>220</v>
      </c>
      <c r="L1105" s="1" t="s">
        <v>225</v>
      </c>
      <c r="M1105" s="1" t="s">
        <v>204</v>
      </c>
      <c r="N1105" s="1" t="s">
        <v>1</v>
      </c>
      <c r="O1105" s="1" t="s">
        <v>1</v>
      </c>
      <c r="P1105" s="1" t="s">
        <v>1</v>
      </c>
      <c r="Q1105" s="1" t="s">
        <v>1</v>
      </c>
      <c r="R1105" s="4">
        <v>26.65</v>
      </c>
      <c r="S1105" s="3">
        <v>1</v>
      </c>
      <c r="U1105" t="s">
        <v>204</v>
      </c>
    </row>
    <row r="1106" spans="1:21" x14ac:dyDescent="0.3">
      <c r="A1106" s="1" t="s">
        <v>11</v>
      </c>
      <c r="B1106" s="1" t="s">
        <v>453</v>
      </c>
      <c r="C1106" s="1" t="s">
        <v>453</v>
      </c>
      <c r="D1106" s="1" t="s">
        <v>453</v>
      </c>
      <c r="E1106">
        <v>2019</v>
      </c>
      <c r="F1106" s="1" t="s">
        <v>213</v>
      </c>
      <c r="G1106" s="1" t="s">
        <v>202</v>
      </c>
      <c r="H1106" s="1" t="s">
        <v>231</v>
      </c>
      <c r="I1106" s="3" t="s">
        <v>1</v>
      </c>
      <c r="J1106" s="1" t="s">
        <v>1</v>
      </c>
      <c r="K1106" s="1" t="s">
        <v>220</v>
      </c>
      <c r="L1106" s="1" t="s">
        <v>225</v>
      </c>
      <c r="M1106" s="1" t="s">
        <v>208</v>
      </c>
      <c r="N1106">
        <v>0</v>
      </c>
      <c r="O1106">
        <v>1000000000</v>
      </c>
      <c r="P1106">
        <v>1000</v>
      </c>
      <c r="Q1106" s="1" t="s">
        <v>209</v>
      </c>
      <c r="R1106" s="4">
        <v>5.89</v>
      </c>
      <c r="S1106" s="3">
        <v>1</v>
      </c>
      <c r="U1106" t="s">
        <v>204</v>
      </c>
    </row>
    <row r="1107" spans="1:21" x14ac:dyDescent="0.3">
      <c r="A1107" s="1" t="s">
        <v>133</v>
      </c>
      <c r="B1107" s="1" t="s">
        <v>454</v>
      </c>
      <c r="C1107" s="1" t="s">
        <v>228</v>
      </c>
      <c r="D1107" s="1" t="s">
        <v>454</v>
      </c>
      <c r="E1107">
        <v>2020</v>
      </c>
      <c r="F1107" s="1" t="s">
        <v>212</v>
      </c>
      <c r="G1107" s="1" t="s">
        <v>202</v>
      </c>
      <c r="H1107" s="1" t="s">
        <v>206</v>
      </c>
      <c r="I1107" s="3">
        <v>0.625</v>
      </c>
      <c r="J1107" s="1" t="s">
        <v>203</v>
      </c>
      <c r="K1107" s="1" t="s">
        <v>1</v>
      </c>
      <c r="L1107" s="1" t="s">
        <v>1</v>
      </c>
      <c r="M1107" s="1" t="s">
        <v>204</v>
      </c>
      <c r="N1107" s="1" t="s">
        <v>1</v>
      </c>
      <c r="O1107" s="1" t="s">
        <v>1</v>
      </c>
      <c r="P1107" s="1" t="s">
        <v>1</v>
      </c>
      <c r="Q1107" s="1" t="s">
        <v>1</v>
      </c>
      <c r="R1107" s="4">
        <v>17</v>
      </c>
      <c r="S1107" s="3">
        <v>1</v>
      </c>
      <c r="U1107" t="s">
        <v>204</v>
      </c>
    </row>
    <row r="1108" spans="1:21" x14ac:dyDescent="0.3">
      <c r="A1108" s="1" t="s">
        <v>133</v>
      </c>
      <c r="B1108" s="1" t="s">
        <v>454</v>
      </c>
      <c r="C1108" s="1" t="s">
        <v>228</v>
      </c>
      <c r="D1108" s="1" t="s">
        <v>454</v>
      </c>
      <c r="E1108">
        <v>2020</v>
      </c>
      <c r="F1108" s="1" t="s">
        <v>212</v>
      </c>
      <c r="G1108" s="1" t="s">
        <v>202</v>
      </c>
      <c r="H1108" s="1" t="s">
        <v>399</v>
      </c>
      <c r="I1108" s="3" t="s">
        <v>1</v>
      </c>
      <c r="J1108" s="1" t="s">
        <v>1</v>
      </c>
      <c r="K1108" s="1" t="s">
        <v>1</v>
      </c>
      <c r="L1108" s="1" t="s">
        <v>1</v>
      </c>
      <c r="M1108" s="1" t="s">
        <v>205</v>
      </c>
      <c r="N1108">
        <v>0</v>
      </c>
      <c r="O1108">
        <v>3000</v>
      </c>
      <c r="P1108">
        <v>1000</v>
      </c>
      <c r="Q1108" s="1" t="s">
        <v>209</v>
      </c>
      <c r="R1108" s="4">
        <v>-5</v>
      </c>
      <c r="S1108" s="3">
        <v>1</v>
      </c>
      <c r="T1108" t="s">
        <v>457</v>
      </c>
      <c r="U1108" t="s">
        <v>204</v>
      </c>
    </row>
    <row r="1109" spans="1:21" x14ac:dyDescent="0.3">
      <c r="A1109" s="1" t="s">
        <v>133</v>
      </c>
      <c r="B1109" s="1" t="s">
        <v>454</v>
      </c>
      <c r="C1109" s="1" t="s">
        <v>228</v>
      </c>
      <c r="D1109" s="1" t="s">
        <v>454</v>
      </c>
      <c r="E1109">
        <v>2020</v>
      </c>
      <c r="F1109" s="1" t="s">
        <v>212</v>
      </c>
      <c r="G1109" s="1" t="s">
        <v>202</v>
      </c>
      <c r="H1109" s="1" t="s">
        <v>219</v>
      </c>
      <c r="I1109" s="3" t="s">
        <v>1</v>
      </c>
      <c r="J1109" s="1" t="s">
        <v>1</v>
      </c>
      <c r="K1109" s="1" t="s">
        <v>1</v>
      </c>
      <c r="L1109" s="1" t="s">
        <v>1</v>
      </c>
      <c r="M1109" s="1" t="s">
        <v>208</v>
      </c>
      <c r="N1109">
        <v>0</v>
      </c>
      <c r="O1109">
        <v>10000</v>
      </c>
      <c r="P1109">
        <v>1000</v>
      </c>
      <c r="Q1109" s="1" t="s">
        <v>209</v>
      </c>
      <c r="R1109" s="4">
        <v>2.1</v>
      </c>
      <c r="S1109" s="3">
        <v>1</v>
      </c>
      <c r="U1109" t="s">
        <v>204</v>
      </c>
    </row>
    <row r="1110" spans="1:21" x14ac:dyDescent="0.3">
      <c r="A1110" s="1" t="s">
        <v>133</v>
      </c>
      <c r="B1110" s="1" t="s">
        <v>454</v>
      </c>
      <c r="C1110" s="1" t="s">
        <v>228</v>
      </c>
      <c r="D1110" s="1" t="s">
        <v>454</v>
      </c>
      <c r="E1110">
        <v>2020</v>
      </c>
      <c r="F1110" s="1" t="s">
        <v>212</v>
      </c>
      <c r="G1110" s="1" t="s">
        <v>202</v>
      </c>
      <c r="H1110" s="1" t="s">
        <v>219</v>
      </c>
      <c r="I1110" s="3" t="s">
        <v>1</v>
      </c>
      <c r="J1110" s="1" t="s">
        <v>1</v>
      </c>
      <c r="K1110" s="1" t="s">
        <v>1</v>
      </c>
      <c r="L1110" s="1" t="s">
        <v>1</v>
      </c>
      <c r="M1110" s="1" t="s">
        <v>208</v>
      </c>
      <c r="N1110">
        <v>10001</v>
      </c>
      <c r="O1110">
        <v>15000</v>
      </c>
      <c r="P1110">
        <v>1000</v>
      </c>
      <c r="Q1110" s="1" t="s">
        <v>209</v>
      </c>
      <c r="R1110" s="4">
        <v>3.16</v>
      </c>
      <c r="S1110" s="3">
        <v>1</v>
      </c>
      <c r="U1110" t="s">
        <v>204</v>
      </c>
    </row>
    <row r="1111" spans="1:21" x14ac:dyDescent="0.3">
      <c r="A1111" s="1" t="s">
        <v>133</v>
      </c>
      <c r="B1111" s="1" t="s">
        <v>454</v>
      </c>
      <c r="C1111" s="1" t="s">
        <v>228</v>
      </c>
      <c r="D1111" s="1" t="s">
        <v>454</v>
      </c>
      <c r="E1111">
        <v>2020</v>
      </c>
      <c r="F1111" s="1" t="s">
        <v>212</v>
      </c>
      <c r="G1111" s="1" t="s">
        <v>202</v>
      </c>
      <c r="H1111" s="1" t="s">
        <v>219</v>
      </c>
      <c r="I1111" s="3" t="s">
        <v>1</v>
      </c>
      <c r="J1111" s="1" t="s">
        <v>1</v>
      </c>
      <c r="K1111" s="1" t="s">
        <v>1</v>
      </c>
      <c r="L1111" s="1" t="s">
        <v>1</v>
      </c>
      <c r="M1111" s="1" t="s">
        <v>208</v>
      </c>
      <c r="N1111">
        <v>15001</v>
      </c>
      <c r="O1111">
        <v>30000</v>
      </c>
      <c r="P1111">
        <v>1000</v>
      </c>
      <c r="Q1111" s="1" t="s">
        <v>209</v>
      </c>
      <c r="R1111" s="4">
        <v>4.7300000000000004</v>
      </c>
      <c r="S1111" s="3">
        <v>1</v>
      </c>
      <c r="U1111" t="s">
        <v>204</v>
      </c>
    </row>
    <row r="1112" spans="1:21" x14ac:dyDescent="0.3">
      <c r="A1112" s="1" t="s">
        <v>133</v>
      </c>
      <c r="B1112" s="1" t="s">
        <v>454</v>
      </c>
      <c r="C1112" s="1" t="s">
        <v>228</v>
      </c>
      <c r="D1112" s="1" t="s">
        <v>454</v>
      </c>
      <c r="E1112">
        <v>2020</v>
      </c>
      <c r="F1112" s="1" t="s">
        <v>212</v>
      </c>
      <c r="G1112" s="1" t="s">
        <v>202</v>
      </c>
      <c r="H1112" s="1" t="s">
        <v>219</v>
      </c>
      <c r="I1112" s="3" t="s">
        <v>1</v>
      </c>
      <c r="J1112" s="1" t="s">
        <v>1</v>
      </c>
      <c r="K1112" s="1" t="s">
        <v>1</v>
      </c>
      <c r="L1112" s="1" t="s">
        <v>1</v>
      </c>
      <c r="M1112" s="1" t="s">
        <v>208</v>
      </c>
      <c r="N1112">
        <v>30001</v>
      </c>
      <c r="O1112">
        <v>50000</v>
      </c>
      <c r="P1112">
        <v>1000</v>
      </c>
      <c r="Q1112" s="1" t="s">
        <v>209</v>
      </c>
      <c r="R1112" s="4">
        <v>7.1</v>
      </c>
      <c r="S1112" s="3">
        <v>1</v>
      </c>
      <c r="U1112" t="s">
        <v>204</v>
      </c>
    </row>
    <row r="1113" spans="1:21" x14ac:dyDescent="0.3">
      <c r="A1113" s="1" t="s">
        <v>133</v>
      </c>
      <c r="B1113" s="1" t="s">
        <v>454</v>
      </c>
      <c r="C1113" s="1" t="s">
        <v>228</v>
      </c>
      <c r="D1113" s="1" t="s">
        <v>454</v>
      </c>
      <c r="E1113">
        <v>2020</v>
      </c>
      <c r="F1113" s="1" t="s">
        <v>212</v>
      </c>
      <c r="G1113" s="1" t="s">
        <v>202</v>
      </c>
      <c r="H1113" s="1" t="s">
        <v>219</v>
      </c>
      <c r="I1113" s="3" t="s">
        <v>1</v>
      </c>
      <c r="J1113" s="1" t="s">
        <v>1</v>
      </c>
      <c r="K1113" s="1" t="s">
        <v>1</v>
      </c>
      <c r="L1113" s="1" t="s">
        <v>1</v>
      </c>
      <c r="M1113" s="1" t="s">
        <v>208</v>
      </c>
      <c r="N1113">
        <v>50001</v>
      </c>
      <c r="O1113">
        <v>100000</v>
      </c>
      <c r="P1113">
        <v>1000</v>
      </c>
      <c r="Q1113" s="1" t="s">
        <v>209</v>
      </c>
      <c r="R1113" s="4">
        <v>10.65</v>
      </c>
      <c r="S1113" s="3">
        <v>1</v>
      </c>
      <c r="U1113" t="s">
        <v>204</v>
      </c>
    </row>
    <row r="1114" spans="1:21" x14ac:dyDescent="0.3">
      <c r="A1114" s="1" t="s">
        <v>133</v>
      </c>
      <c r="B1114" s="1" t="s">
        <v>454</v>
      </c>
      <c r="C1114" s="1" t="s">
        <v>228</v>
      </c>
      <c r="D1114" s="1" t="s">
        <v>454</v>
      </c>
      <c r="E1114">
        <v>2020</v>
      </c>
      <c r="F1114" s="1" t="s">
        <v>212</v>
      </c>
      <c r="G1114" s="1" t="s">
        <v>202</v>
      </c>
      <c r="H1114" s="1" t="s">
        <v>219</v>
      </c>
      <c r="I1114" s="3" t="s">
        <v>1</v>
      </c>
      <c r="J1114" s="1" t="s">
        <v>1</v>
      </c>
      <c r="K1114" s="1" t="s">
        <v>1</v>
      </c>
      <c r="L1114" s="1" t="s">
        <v>1</v>
      </c>
      <c r="M1114" s="1" t="s">
        <v>208</v>
      </c>
      <c r="N1114">
        <v>100001</v>
      </c>
      <c r="O1114">
        <v>1000000000</v>
      </c>
      <c r="P1114">
        <v>1000</v>
      </c>
      <c r="Q1114" s="1" t="s">
        <v>209</v>
      </c>
      <c r="R1114" s="4">
        <v>15.98</v>
      </c>
      <c r="S1114" s="3">
        <v>1</v>
      </c>
      <c r="U1114" t="s">
        <v>204</v>
      </c>
    </row>
    <row r="1115" spans="1:21" x14ac:dyDescent="0.3">
      <c r="A1115" s="1" t="s">
        <v>133</v>
      </c>
      <c r="B1115" s="1" t="s">
        <v>454</v>
      </c>
      <c r="C1115" s="1" t="s">
        <v>228</v>
      </c>
      <c r="D1115" s="1" t="s">
        <v>454</v>
      </c>
      <c r="E1115">
        <v>2020</v>
      </c>
      <c r="F1115" s="1" t="s">
        <v>212</v>
      </c>
      <c r="G1115" s="1" t="s">
        <v>202</v>
      </c>
      <c r="H1115" s="1" t="s">
        <v>224</v>
      </c>
      <c r="I1115" s="3" t="s">
        <v>1</v>
      </c>
      <c r="J1115" s="1" t="s">
        <v>1</v>
      </c>
      <c r="K1115" s="1" t="s">
        <v>1</v>
      </c>
      <c r="L1115" s="1" t="s">
        <v>1</v>
      </c>
      <c r="M1115" s="1" t="s">
        <v>204</v>
      </c>
      <c r="N1115" s="1" t="s">
        <v>1</v>
      </c>
      <c r="O1115" s="1" t="s">
        <v>1</v>
      </c>
      <c r="P1115" s="1" t="s">
        <v>1</v>
      </c>
      <c r="Q1115" s="1" t="s">
        <v>1</v>
      </c>
      <c r="R1115" s="4">
        <f>0.05*R1107*R1109*4.03</f>
        <v>7.1935500000000019</v>
      </c>
      <c r="S1115" s="3">
        <v>1</v>
      </c>
      <c r="T1115" s="1" t="s">
        <v>458</v>
      </c>
      <c r="U1115" t="s">
        <v>204</v>
      </c>
    </row>
    <row r="1116" spans="1:21" x14ac:dyDescent="0.3">
      <c r="A1116" s="1" t="s">
        <v>133</v>
      </c>
      <c r="B1116" s="1" t="s">
        <v>454</v>
      </c>
      <c r="C1116" s="1" t="s">
        <v>228</v>
      </c>
      <c r="D1116" s="1" t="s">
        <v>454</v>
      </c>
      <c r="E1116">
        <v>2020</v>
      </c>
      <c r="F1116" s="1" t="s">
        <v>212</v>
      </c>
      <c r="G1116" s="1" t="s">
        <v>202</v>
      </c>
      <c r="H1116" s="1" t="s">
        <v>459</v>
      </c>
      <c r="I1116" s="3" t="s">
        <v>1</v>
      </c>
      <c r="J1116" s="1" t="s">
        <v>1</v>
      </c>
      <c r="K1116" s="1" t="s">
        <v>1</v>
      </c>
      <c r="L1116" s="1" t="s">
        <v>1</v>
      </c>
      <c r="M1116" s="1" t="s">
        <v>204</v>
      </c>
      <c r="N1116" s="1" t="s">
        <v>1</v>
      </c>
      <c r="O1116" s="1" t="s">
        <v>1</v>
      </c>
      <c r="P1116" s="1" t="s">
        <v>1</v>
      </c>
      <c r="Q1116" s="1" t="s">
        <v>1</v>
      </c>
      <c r="R1116" s="4">
        <v>5</v>
      </c>
      <c r="S1116" s="3">
        <v>1</v>
      </c>
      <c r="U1116" t="s">
        <v>204</v>
      </c>
    </row>
    <row r="1117" spans="1:21" x14ac:dyDescent="0.3">
      <c r="A1117" s="1" t="s">
        <v>133</v>
      </c>
      <c r="B1117" s="1" t="s">
        <v>454</v>
      </c>
      <c r="C1117" s="1" t="s">
        <v>228</v>
      </c>
      <c r="D1117" s="1" t="s">
        <v>454</v>
      </c>
      <c r="E1117">
        <v>2020</v>
      </c>
      <c r="F1117" s="1" t="s">
        <v>213</v>
      </c>
      <c r="G1117" s="1" t="s">
        <v>202</v>
      </c>
      <c r="H1117" s="1" t="s">
        <v>206</v>
      </c>
      <c r="I1117" s="3">
        <v>0.625</v>
      </c>
      <c r="J1117" s="1" t="s">
        <v>203</v>
      </c>
      <c r="K1117" s="1" t="s">
        <v>183</v>
      </c>
      <c r="L1117" s="1" t="s">
        <v>565</v>
      </c>
      <c r="M1117" s="1" t="s">
        <v>204</v>
      </c>
      <c r="N1117" s="1" t="s">
        <v>1</v>
      </c>
      <c r="O1117" s="1" t="s">
        <v>1</v>
      </c>
      <c r="P1117" s="1" t="s">
        <v>1</v>
      </c>
      <c r="Q1117" s="1" t="s">
        <v>1</v>
      </c>
      <c r="R1117" s="4">
        <v>28</v>
      </c>
      <c r="S1117" s="3">
        <v>1</v>
      </c>
      <c r="U1117" t="s">
        <v>204</v>
      </c>
    </row>
    <row r="1118" spans="1:21" x14ac:dyDescent="0.3">
      <c r="A1118" s="1" t="s">
        <v>133</v>
      </c>
      <c r="B1118" s="1" t="s">
        <v>454</v>
      </c>
      <c r="C1118" s="1" t="s">
        <v>228</v>
      </c>
      <c r="D1118" s="1" t="s">
        <v>454</v>
      </c>
      <c r="E1118">
        <v>2020</v>
      </c>
      <c r="F1118" s="1" t="s">
        <v>213</v>
      </c>
      <c r="G1118" s="1" t="s">
        <v>202</v>
      </c>
      <c r="H1118" s="1" t="s">
        <v>231</v>
      </c>
      <c r="I1118" s="3" t="s">
        <v>1</v>
      </c>
      <c r="J1118" s="1" t="s">
        <v>1</v>
      </c>
      <c r="K1118" s="1" t="s">
        <v>183</v>
      </c>
      <c r="L1118" s="1" t="s">
        <v>565</v>
      </c>
      <c r="M1118" s="1" t="s">
        <v>208</v>
      </c>
      <c r="N1118">
        <v>0</v>
      </c>
      <c r="O1118">
        <v>1000000000</v>
      </c>
      <c r="P1118">
        <v>1000</v>
      </c>
      <c r="Q1118" s="1" t="s">
        <v>209</v>
      </c>
      <c r="R1118" s="4">
        <v>2.86</v>
      </c>
      <c r="S1118" s="3">
        <v>1</v>
      </c>
      <c r="U1118" t="s">
        <v>204</v>
      </c>
    </row>
    <row r="1119" spans="1:21" x14ac:dyDescent="0.3">
      <c r="A1119" s="1" t="s">
        <v>133</v>
      </c>
      <c r="B1119" s="1" t="s">
        <v>454</v>
      </c>
      <c r="C1119" s="1" t="s">
        <v>228</v>
      </c>
      <c r="D1119" s="1" t="s">
        <v>454</v>
      </c>
      <c r="E1119">
        <v>2020</v>
      </c>
      <c r="F1119" s="1" t="s">
        <v>213</v>
      </c>
      <c r="G1119" s="1" t="s">
        <v>202</v>
      </c>
      <c r="H1119" s="1" t="s">
        <v>206</v>
      </c>
      <c r="I1119" s="3">
        <v>0.625</v>
      </c>
      <c r="J1119" s="1" t="s">
        <v>203</v>
      </c>
      <c r="K1119" s="1" t="s">
        <v>183</v>
      </c>
      <c r="L1119" s="1" t="s">
        <v>567</v>
      </c>
      <c r="M1119" s="1" t="s">
        <v>204</v>
      </c>
      <c r="N1119" s="1" t="s">
        <v>1</v>
      </c>
      <c r="O1119" s="1" t="s">
        <v>1</v>
      </c>
      <c r="P1119" s="1" t="s">
        <v>1</v>
      </c>
      <c r="Q1119" s="1" t="s">
        <v>1</v>
      </c>
      <c r="R1119" s="4">
        <v>28</v>
      </c>
      <c r="S1119" s="3">
        <v>1</v>
      </c>
      <c r="U1119" t="s">
        <v>204</v>
      </c>
    </row>
    <row r="1120" spans="1:21" x14ac:dyDescent="0.3">
      <c r="A1120" s="1" t="s">
        <v>133</v>
      </c>
      <c r="B1120" s="1" t="s">
        <v>454</v>
      </c>
      <c r="C1120" s="1" t="s">
        <v>228</v>
      </c>
      <c r="D1120" s="1" t="s">
        <v>454</v>
      </c>
      <c r="E1120">
        <v>2020</v>
      </c>
      <c r="F1120" s="1" t="s">
        <v>213</v>
      </c>
      <c r="G1120" s="1" t="s">
        <v>202</v>
      </c>
      <c r="H1120" s="1" t="s">
        <v>231</v>
      </c>
      <c r="I1120" s="3" t="s">
        <v>1</v>
      </c>
      <c r="J1120" s="1" t="s">
        <v>1</v>
      </c>
      <c r="K1120" s="1" t="s">
        <v>183</v>
      </c>
      <c r="L1120" s="1" t="s">
        <v>567</v>
      </c>
      <c r="M1120" s="1" t="s">
        <v>208</v>
      </c>
      <c r="N1120">
        <v>0</v>
      </c>
      <c r="O1120">
        <v>1000000000</v>
      </c>
      <c r="P1120">
        <v>1000</v>
      </c>
      <c r="Q1120" s="1" t="s">
        <v>209</v>
      </c>
      <c r="R1120" s="4">
        <v>2.86</v>
      </c>
      <c r="S1120" s="3">
        <v>1</v>
      </c>
      <c r="U1120" t="s">
        <v>204</v>
      </c>
    </row>
    <row r="1121" spans="1:21" x14ac:dyDescent="0.3">
      <c r="A1121" s="1" t="s">
        <v>133</v>
      </c>
      <c r="B1121" s="1" t="s">
        <v>454</v>
      </c>
      <c r="C1121" s="1" t="s">
        <v>228</v>
      </c>
      <c r="D1121" s="1" t="s">
        <v>454</v>
      </c>
      <c r="E1121">
        <v>2020</v>
      </c>
      <c r="F1121" s="1" t="s">
        <v>213</v>
      </c>
      <c r="G1121" s="1" t="s">
        <v>202</v>
      </c>
      <c r="H1121" s="1" t="s">
        <v>206</v>
      </c>
      <c r="I1121" s="3">
        <v>0.625</v>
      </c>
      <c r="J1121" s="1" t="s">
        <v>203</v>
      </c>
      <c r="K1121" s="1" t="s">
        <v>183</v>
      </c>
      <c r="L1121" s="1" t="s">
        <v>568</v>
      </c>
      <c r="M1121" s="1" t="s">
        <v>204</v>
      </c>
      <c r="N1121" s="1" t="s">
        <v>1</v>
      </c>
      <c r="O1121" s="1" t="s">
        <v>1</v>
      </c>
      <c r="P1121" s="1" t="s">
        <v>1</v>
      </c>
      <c r="Q1121" s="1" t="s">
        <v>1</v>
      </c>
      <c r="R1121" s="4">
        <v>10</v>
      </c>
      <c r="S1121" s="3">
        <v>1</v>
      </c>
      <c r="U1121" t="s">
        <v>204</v>
      </c>
    </row>
    <row r="1122" spans="1:21" x14ac:dyDescent="0.3">
      <c r="A1122" s="1" t="s">
        <v>133</v>
      </c>
      <c r="B1122" s="1" t="s">
        <v>454</v>
      </c>
      <c r="C1122" s="1" t="s">
        <v>228</v>
      </c>
      <c r="D1122" s="1" t="s">
        <v>454</v>
      </c>
      <c r="E1122">
        <v>2020</v>
      </c>
      <c r="F1122" s="1" t="s">
        <v>213</v>
      </c>
      <c r="G1122" s="1" t="s">
        <v>202</v>
      </c>
      <c r="H1122" s="1" t="s">
        <v>231</v>
      </c>
      <c r="I1122" s="3" t="s">
        <v>1</v>
      </c>
      <c r="J1122" s="1" t="s">
        <v>1</v>
      </c>
      <c r="K1122" s="1" t="s">
        <v>183</v>
      </c>
      <c r="L1122" s="1" t="s">
        <v>568</v>
      </c>
      <c r="M1122" s="1" t="s">
        <v>208</v>
      </c>
      <c r="N1122">
        <v>0</v>
      </c>
      <c r="O1122">
        <v>1000000000</v>
      </c>
      <c r="P1122">
        <v>1000</v>
      </c>
      <c r="Q1122" s="1" t="s">
        <v>209</v>
      </c>
      <c r="R1122" s="4">
        <v>5.8</v>
      </c>
      <c r="S1122" s="3">
        <v>1</v>
      </c>
      <c r="U1122" t="s">
        <v>204</v>
      </c>
    </row>
    <row r="1123" spans="1:21" x14ac:dyDescent="0.3">
      <c r="A1123" s="1" t="s">
        <v>133</v>
      </c>
      <c r="B1123" s="1" t="s">
        <v>454</v>
      </c>
      <c r="C1123" s="1" t="s">
        <v>228</v>
      </c>
      <c r="D1123" s="1" t="s">
        <v>454</v>
      </c>
      <c r="E1123">
        <v>2020</v>
      </c>
      <c r="F1123" s="1" t="s">
        <v>213</v>
      </c>
      <c r="G1123" s="1" t="s">
        <v>202</v>
      </c>
      <c r="H1123" s="1" t="s">
        <v>206</v>
      </c>
      <c r="I1123" s="3">
        <v>0.625</v>
      </c>
      <c r="J1123" s="1" t="s">
        <v>203</v>
      </c>
      <c r="K1123" s="1" t="s">
        <v>183</v>
      </c>
      <c r="L1123" s="1" t="s">
        <v>569</v>
      </c>
      <c r="M1123" s="1" t="s">
        <v>204</v>
      </c>
      <c r="N1123" s="1" t="s">
        <v>1</v>
      </c>
      <c r="O1123" s="1" t="s">
        <v>1</v>
      </c>
      <c r="P1123" s="1" t="s">
        <v>1</v>
      </c>
      <c r="Q1123" s="1" t="s">
        <v>1</v>
      </c>
      <c r="R1123" s="4">
        <v>39.5</v>
      </c>
      <c r="S1123" s="3">
        <v>1</v>
      </c>
      <c r="U1123" t="s">
        <v>204</v>
      </c>
    </row>
    <row r="1124" spans="1:21" x14ac:dyDescent="0.3">
      <c r="A1124" s="1" t="s">
        <v>133</v>
      </c>
      <c r="B1124" s="1" t="s">
        <v>454</v>
      </c>
      <c r="C1124" s="1" t="s">
        <v>228</v>
      </c>
      <c r="D1124" s="1" t="s">
        <v>454</v>
      </c>
      <c r="E1124">
        <v>2020</v>
      </c>
      <c r="F1124" s="1" t="s">
        <v>213</v>
      </c>
      <c r="G1124" s="1" t="s">
        <v>202</v>
      </c>
      <c r="H1124" s="1" t="s">
        <v>231</v>
      </c>
      <c r="I1124" s="3" t="s">
        <v>1</v>
      </c>
      <c r="J1124" s="1" t="s">
        <v>1</v>
      </c>
      <c r="K1124" s="1" t="s">
        <v>183</v>
      </c>
      <c r="L1124" s="1" t="s">
        <v>569</v>
      </c>
      <c r="M1124" s="1" t="s">
        <v>208</v>
      </c>
      <c r="N1124">
        <v>0</v>
      </c>
      <c r="O1124">
        <v>1000000000</v>
      </c>
      <c r="P1124">
        <v>1000</v>
      </c>
      <c r="Q1124" s="1" t="s">
        <v>209</v>
      </c>
      <c r="R1124" s="4">
        <v>3.8</v>
      </c>
      <c r="S1124" s="3">
        <v>1</v>
      </c>
      <c r="U1124" t="s">
        <v>204</v>
      </c>
    </row>
    <row r="1125" spans="1:21" x14ac:dyDescent="0.3">
      <c r="A1125" s="1" t="s">
        <v>133</v>
      </c>
      <c r="B1125" s="1" t="s">
        <v>454</v>
      </c>
      <c r="C1125" s="1" t="s">
        <v>228</v>
      </c>
      <c r="D1125" s="1" t="s">
        <v>454</v>
      </c>
      <c r="E1125">
        <v>2020</v>
      </c>
      <c r="F1125" s="1" t="s">
        <v>213</v>
      </c>
      <c r="G1125" s="1" t="s">
        <v>202</v>
      </c>
      <c r="H1125" s="1" t="s">
        <v>206</v>
      </c>
      <c r="I1125" s="3">
        <v>0.625</v>
      </c>
      <c r="J1125" s="1" t="s">
        <v>203</v>
      </c>
      <c r="K1125" s="1" t="s">
        <v>183</v>
      </c>
      <c r="L1125" s="1" t="s">
        <v>9</v>
      </c>
      <c r="M1125" s="1" t="s">
        <v>204</v>
      </c>
      <c r="N1125" s="1" t="s">
        <v>1</v>
      </c>
      <c r="O1125" s="1" t="s">
        <v>1</v>
      </c>
      <c r="P1125" s="1" t="s">
        <v>1</v>
      </c>
      <c r="Q1125" s="1" t="s">
        <v>1</v>
      </c>
      <c r="R1125" s="4">
        <v>38</v>
      </c>
      <c r="S1125" s="3">
        <v>1</v>
      </c>
      <c r="U1125" t="s">
        <v>204</v>
      </c>
    </row>
    <row r="1126" spans="1:21" x14ac:dyDescent="0.3">
      <c r="A1126" s="1" t="s">
        <v>133</v>
      </c>
      <c r="B1126" s="1" t="s">
        <v>454</v>
      </c>
      <c r="C1126" s="1" t="s">
        <v>228</v>
      </c>
      <c r="D1126" s="1" t="s">
        <v>454</v>
      </c>
      <c r="E1126">
        <v>2020</v>
      </c>
      <c r="F1126" s="1" t="s">
        <v>213</v>
      </c>
      <c r="G1126" s="1" t="s">
        <v>202</v>
      </c>
      <c r="H1126" s="1" t="s">
        <v>231</v>
      </c>
      <c r="I1126" s="3" t="s">
        <v>1</v>
      </c>
      <c r="J1126" s="1" t="s">
        <v>1</v>
      </c>
      <c r="K1126" s="1" t="s">
        <v>183</v>
      </c>
      <c r="L1126" s="1" t="s">
        <v>9</v>
      </c>
      <c r="M1126" s="1" t="s">
        <v>208</v>
      </c>
      <c r="N1126">
        <v>0</v>
      </c>
      <c r="O1126">
        <v>1000000000</v>
      </c>
      <c r="P1126">
        <v>1000</v>
      </c>
      <c r="Q1126" s="1" t="s">
        <v>209</v>
      </c>
      <c r="R1126" s="4">
        <v>4.5</v>
      </c>
      <c r="S1126" s="3">
        <v>1</v>
      </c>
      <c r="U1126" t="s">
        <v>204</v>
      </c>
    </row>
    <row r="1127" spans="1:21" x14ac:dyDescent="0.3">
      <c r="A1127" s="1" t="s">
        <v>133</v>
      </c>
      <c r="B1127" s="1" t="s">
        <v>454</v>
      </c>
      <c r="C1127" s="1" t="s">
        <v>228</v>
      </c>
      <c r="D1127" s="1" t="s">
        <v>454</v>
      </c>
      <c r="E1127">
        <v>2020</v>
      </c>
      <c r="F1127" s="1" t="s">
        <v>213</v>
      </c>
      <c r="G1127" s="1" t="s">
        <v>202</v>
      </c>
      <c r="H1127" s="1" t="s">
        <v>206</v>
      </c>
      <c r="I1127" s="3">
        <v>0.625</v>
      </c>
      <c r="J1127" s="1" t="s">
        <v>203</v>
      </c>
      <c r="K1127" s="1" t="s">
        <v>183</v>
      </c>
      <c r="L1127" s="1" t="s">
        <v>570</v>
      </c>
      <c r="M1127" s="1" t="s">
        <v>204</v>
      </c>
      <c r="N1127" s="1" t="s">
        <v>1</v>
      </c>
      <c r="O1127" s="1" t="s">
        <v>1</v>
      </c>
      <c r="P1127" s="1" t="s">
        <v>1</v>
      </c>
      <c r="Q1127" s="1" t="s">
        <v>1</v>
      </c>
      <c r="R1127" s="4">
        <v>38</v>
      </c>
      <c r="S1127" s="3">
        <v>1</v>
      </c>
      <c r="U1127" t="s">
        <v>204</v>
      </c>
    </row>
    <row r="1128" spans="1:21" x14ac:dyDescent="0.3">
      <c r="A1128" s="1" t="s">
        <v>133</v>
      </c>
      <c r="B1128" s="1" t="s">
        <v>454</v>
      </c>
      <c r="C1128" s="1" t="s">
        <v>228</v>
      </c>
      <c r="D1128" s="1" t="s">
        <v>454</v>
      </c>
      <c r="E1128">
        <v>2020</v>
      </c>
      <c r="F1128" s="1" t="s">
        <v>213</v>
      </c>
      <c r="G1128" s="1" t="s">
        <v>202</v>
      </c>
      <c r="H1128" s="1" t="s">
        <v>231</v>
      </c>
      <c r="I1128" s="3" t="s">
        <v>1</v>
      </c>
      <c r="J1128" s="1" t="s">
        <v>1</v>
      </c>
      <c r="K1128" s="1" t="s">
        <v>183</v>
      </c>
      <c r="L1128" s="1" t="s">
        <v>570</v>
      </c>
      <c r="M1128" s="1" t="s">
        <v>208</v>
      </c>
      <c r="N1128">
        <v>0</v>
      </c>
      <c r="O1128">
        <v>1000000000</v>
      </c>
      <c r="P1128">
        <v>1000</v>
      </c>
      <c r="Q1128" s="1" t="s">
        <v>209</v>
      </c>
      <c r="R1128" s="4">
        <v>4.5</v>
      </c>
      <c r="S1128" s="3">
        <v>1</v>
      </c>
      <c r="U1128" t="s">
        <v>204</v>
      </c>
    </row>
    <row r="1129" spans="1:21" x14ac:dyDescent="0.3">
      <c r="A1129" s="1" t="s">
        <v>133</v>
      </c>
      <c r="B1129" s="1" t="s">
        <v>454</v>
      </c>
      <c r="C1129" s="1" t="s">
        <v>228</v>
      </c>
      <c r="D1129" s="1" t="s">
        <v>454</v>
      </c>
      <c r="E1129">
        <v>2020</v>
      </c>
      <c r="F1129" s="1" t="s">
        <v>217</v>
      </c>
      <c r="G1129" s="1" t="s">
        <v>202</v>
      </c>
      <c r="H1129" s="1" t="s">
        <v>231</v>
      </c>
      <c r="I1129" s="3" t="s">
        <v>1</v>
      </c>
      <c r="J1129" s="1" t="s">
        <v>1</v>
      </c>
      <c r="K1129" s="1" t="s">
        <v>1</v>
      </c>
      <c r="L1129" s="1" t="s">
        <v>1</v>
      </c>
      <c r="M1129" s="1" t="s">
        <v>208</v>
      </c>
      <c r="N1129">
        <v>0</v>
      </c>
      <c r="O1129">
        <v>1000000000</v>
      </c>
      <c r="P1129">
        <v>1000</v>
      </c>
      <c r="Q1129" s="1" t="s">
        <v>540</v>
      </c>
      <c r="R1129" s="4">
        <f>1000*0.00498</f>
        <v>4.9800000000000004</v>
      </c>
      <c r="S1129" s="3">
        <v>1</v>
      </c>
      <c r="T1129" t="s">
        <v>573</v>
      </c>
      <c r="U1129" t="s">
        <v>204</v>
      </c>
    </row>
    <row r="1130" spans="1:21" x14ac:dyDescent="0.3">
      <c r="A1130" s="1" t="s">
        <v>121</v>
      </c>
      <c r="B1130" s="1" t="s">
        <v>460</v>
      </c>
      <c r="C1130" s="1" t="s">
        <v>460</v>
      </c>
      <c r="D1130" s="1" t="s">
        <v>460</v>
      </c>
      <c r="E1130">
        <v>2019</v>
      </c>
      <c r="F1130" s="1" t="s">
        <v>212</v>
      </c>
      <c r="G1130" s="1" t="s">
        <v>202</v>
      </c>
      <c r="H1130" s="1" t="s">
        <v>206</v>
      </c>
      <c r="I1130" s="3" t="s">
        <v>1</v>
      </c>
      <c r="J1130" s="1" t="s">
        <v>1</v>
      </c>
      <c r="K1130" s="1" t="s">
        <v>220</v>
      </c>
      <c r="L1130" s="1" t="s">
        <v>221</v>
      </c>
      <c r="M1130" s="1" t="s">
        <v>204</v>
      </c>
      <c r="N1130" s="1" t="s">
        <v>1</v>
      </c>
      <c r="O1130" s="1" t="s">
        <v>1</v>
      </c>
      <c r="P1130" s="1" t="s">
        <v>1</v>
      </c>
      <c r="Q1130" s="1" t="s">
        <v>1</v>
      </c>
      <c r="R1130" s="4">
        <v>27.76</v>
      </c>
      <c r="S1130" s="3">
        <v>1</v>
      </c>
      <c r="U1130" t="s">
        <v>204</v>
      </c>
    </row>
    <row r="1131" spans="1:21" x14ac:dyDescent="0.3">
      <c r="A1131" s="1" t="s">
        <v>121</v>
      </c>
      <c r="B1131" s="1" t="s">
        <v>460</v>
      </c>
      <c r="C1131" s="1" t="s">
        <v>460</v>
      </c>
      <c r="D1131" s="1" t="s">
        <v>460</v>
      </c>
      <c r="E1131">
        <v>2019</v>
      </c>
      <c r="F1131" s="1" t="s">
        <v>212</v>
      </c>
      <c r="G1131" s="1" t="s">
        <v>202</v>
      </c>
      <c r="H1131" s="1" t="s">
        <v>219</v>
      </c>
      <c r="I1131" s="3" t="s">
        <v>1</v>
      </c>
      <c r="J1131" s="1" t="s">
        <v>1</v>
      </c>
      <c r="K1131" s="1" t="s">
        <v>220</v>
      </c>
      <c r="L1131" s="1" t="s">
        <v>221</v>
      </c>
      <c r="M1131" s="1" t="s">
        <v>208</v>
      </c>
      <c r="N1131">
        <v>0</v>
      </c>
      <c r="O1131">
        <v>2000</v>
      </c>
      <c r="P1131">
        <v>1000</v>
      </c>
      <c r="Q1131" s="1" t="s">
        <v>209</v>
      </c>
      <c r="R1131" s="4">
        <v>0</v>
      </c>
      <c r="S1131" s="3">
        <v>1</v>
      </c>
      <c r="U1131" t="s">
        <v>204</v>
      </c>
    </row>
    <row r="1132" spans="1:21" x14ac:dyDescent="0.3">
      <c r="A1132" s="1" t="s">
        <v>121</v>
      </c>
      <c r="B1132" s="1" t="s">
        <v>460</v>
      </c>
      <c r="C1132" s="1" t="s">
        <v>460</v>
      </c>
      <c r="D1132" s="1" t="s">
        <v>460</v>
      </c>
      <c r="E1132">
        <v>2019</v>
      </c>
      <c r="F1132" s="1" t="s">
        <v>212</v>
      </c>
      <c r="G1132" s="1" t="s">
        <v>202</v>
      </c>
      <c r="H1132" s="1" t="s">
        <v>219</v>
      </c>
      <c r="I1132" s="3" t="s">
        <v>1</v>
      </c>
      <c r="J1132" s="1" t="s">
        <v>1</v>
      </c>
      <c r="K1132" s="1" t="s">
        <v>220</v>
      </c>
      <c r="L1132" s="1" t="s">
        <v>221</v>
      </c>
      <c r="M1132" s="1" t="s">
        <v>208</v>
      </c>
      <c r="N1132">
        <v>2001</v>
      </c>
      <c r="O1132">
        <v>10000</v>
      </c>
      <c r="P1132">
        <v>1000</v>
      </c>
      <c r="Q1132" s="1" t="s">
        <v>209</v>
      </c>
      <c r="R1132" s="4">
        <v>3.47</v>
      </c>
      <c r="S1132" s="3">
        <v>1</v>
      </c>
      <c r="U1132" t="s">
        <v>204</v>
      </c>
    </row>
    <row r="1133" spans="1:21" x14ac:dyDescent="0.3">
      <c r="A1133" s="1" t="s">
        <v>121</v>
      </c>
      <c r="B1133" s="1" t="s">
        <v>460</v>
      </c>
      <c r="C1133" s="1" t="s">
        <v>460</v>
      </c>
      <c r="D1133" s="1" t="s">
        <v>460</v>
      </c>
      <c r="E1133">
        <v>2019</v>
      </c>
      <c r="F1133" s="1" t="s">
        <v>212</v>
      </c>
      <c r="G1133" s="1" t="s">
        <v>202</v>
      </c>
      <c r="H1133" s="1" t="s">
        <v>219</v>
      </c>
      <c r="I1133" s="3" t="s">
        <v>1</v>
      </c>
      <c r="J1133" s="1" t="s">
        <v>1</v>
      </c>
      <c r="K1133" s="1" t="s">
        <v>220</v>
      </c>
      <c r="L1133" s="1" t="s">
        <v>221</v>
      </c>
      <c r="M1133" s="1" t="s">
        <v>208</v>
      </c>
      <c r="N1133">
        <v>10001</v>
      </c>
      <c r="O1133">
        <v>1000000000</v>
      </c>
      <c r="P1133">
        <v>1000</v>
      </c>
      <c r="Q1133" s="1" t="s">
        <v>209</v>
      </c>
      <c r="R1133" s="4">
        <v>4.01</v>
      </c>
      <c r="S1133" s="3">
        <v>1</v>
      </c>
      <c r="U1133" t="s">
        <v>204</v>
      </c>
    </row>
    <row r="1134" spans="1:21" x14ac:dyDescent="0.3">
      <c r="A1134" s="1" t="s">
        <v>121</v>
      </c>
      <c r="B1134" s="1" t="s">
        <v>460</v>
      </c>
      <c r="C1134" s="1" t="s">
        <v>460</v>
      </c>
      <c r="D1134" s="1" t="s">
        <v>460</v>
      </c>
      <c r="E1134">
        <v>2019</v>
      </c>
      <c r="F1134" s="1" t="s">
        <v>212</v>
      </c>
      <c r="G1134" s="1" t="s">
        <v>202</v>
      </c>
      <c r="H1134" s="1" t="s">
        <v>206</v>
      </c>
      <c r="I1134" s="3" t="s">
        <v>1</v>
      </c>
      <c r="J1134" s="1" t="s">
        <v>1</v>
      </c>
      <c r="K1134" s="1" t="s">
        <v>220</v>
      </c>
      <c r="L1134" s="1" t="s">
        <v>225</v>
      </c>
      <c r="M1134" s="1" t="s">
        <v>204</v>
      </c>
      <c r="N1134" s="1" t="s">
        <v>1</v>
      </c>
      <c r="O1134" s="1" t="s">
        <v>1</v>
      </c>
      <c r="P1134" s="1" t="s">
        <v>1</v>
      </c>
      <c r="Q1134" s="1" t="s">
        <v>1</v>
      </c>
      <c r="R1134" s="4">
        <v>41.6</v>
      </c>
      <c r="S1134" s="3">
        <v>1</v>
      </c>
      <c r="U1134" t="s">
        <v>204</v>
      </c>
    </row>
    <row r="1135" spans="1:21" x14ac:dyDescent="0.3">
      <c r="A1135" s="1" t="s">
        <v>121</v>
      </c>
      <c r="B1135" s="1" t="s">
        <v>460</v>
      </c>
      <c r="C1135" s="1" t="s">
        <v>460</v>
      </c>
      <c r="D1135" s="1" t="s">
        <v>460</v>
      </c>
      <c r="E1135">
        <v>2019</v>
      </c>
      <c r="F1135" s="1" t="s">
        <v>212</v>
      </c>
      <c r="G1135" s="1" t="s">
        <v>202</v>
      </c>
      <c r="H1135" s="1" t="s">
        <v>219</v>
      </c>
      <c r="I1135" s="3" t="s">
        <v>1</v>
      </c>
      <c r="J1135" s="1" t="s">
        <v>1</v>
      </c>
      <c r="K1135" s="1" t="s">
        <v>220</v>
      </c>
      <c r="L1135" s="1" t="s">
        <v>225</v>
      </c>
      <c r="M1135" s="1" t="s">
        <v>208</v>
      </c>
      <c r="N1135">
        <v>0</v>
      </c>
      <c r="O1135">
        <v>2000</v>
      </c>
      <c r="P1135">
        <v>1000</v>
      </c>
      <c r="Q1135" s="1" t="s">
        <v>209</v>
      </c>
      <c r="R1135" s="4">
        <v>0</v>
      </c>
      <c r="S1135" s="3">
        <v>1</v>
      </c>
      <c r="U1135" t="s">
        <v>204</v>
      </c>
    </row>
    <row r="1136" spans="1:21" x14ac:dyDescent="0.3">
      <c r="A1136" s="1" t="s">
        <v>121</v>
      </c>
      <c r="B1136" s="1" t="s">
        <v>460</v>
      </c>
      <c r="C1136" s="1" t="s">
        <v>460</v>
      </c>
      <c r="D1136" s="1" t="s">
        <v>460</v>
      </c>
      <c r="E1136">
        <v>2019</v>
      </c>
      <c r="F1136" s="1" t="s">
        <v>212</v>
      </c>
      <c r="G1136" s="1" t="s">
        <v>202</v>
      </c>
      <c r="H1136" s="1" t="s">
        <v>219</v>
      </c>
      <c r="I1136" s="3" t="s">
        <v>1</v>
      </c>
      <c r="J1136" s="1" t="s">
        <v>1</v>
      </c>
      <c r="K1136" s="1" t="s">
        <v>220</v>
      </c>
      <c r="L1136" s="1" t="s">
        <v>225</v>
      </c>
      <c r="M1136" s="1" t="s">
        <v>208</v>
      </c>
      <c r="N1136">
        <v>2001</v>
      </c>
      <c r="O1136">
        <v>10000</v>
      </c>
      <c r="P1136">
        <v>1000</v>
      </c>
      <c r="Q1136" s="1" t="s">
        <v>209</v>
      </c>
      <c r="R1136" s="4">
        <v>5.2</v>
      </c>
      <c r="S1136" s="3">
        <v>1</v>
      </c>
      <c r="U1136" t="s">
        <v>204</v>
      </c>
    </row>
    <row r="1137" spans="1:21" x14ac:dyDescent="0.3">
      <c r="A1137" s="1" t="s">
        <v>121</v>
      </c>
      <c r="B1137" s="1" t="s">
        <v>460</v>
      </c>
      <c r="C1137" s="1" t="s">
        <v>460</v>
      </c>
      <c r="D1137" s="1" t="s">
        <v>460</v>
      </c>
      <c r="E1137">
        <v>2019</v>
      </c>
      <c r="F1137" s="1" t="s">
        <v>212</v>
      </c>
      <c r="G1137" s="1" t="s">
        <v>202</v>
      </c>
      <c r="H1137" s="1" t="s">
        <v>219</v>
      </c>
      <c r="I1137" s="3" t="s">
        <v>1</v>
      </c>
      <c r="J1137" s="1" t="s">
        <v>1</v>
      </c>
      <c r="K1137" s="1" t="s">
        <v>220</v>
      </c>
      <c r="L1137" s="1" t="s">
        <v>225</v>
      </c>
      <c r="M1137" s="1" t="s">
        <v>208</v>
      </c>
      <c r="N1137">
        <v>10001</v>
      </c>
      <c r="O1137">
        <v>1000000000</v>
      </c>
      <c r="P1137">
        <v>1000</v>
      </c>
      <c r="Q1137" s="1" t="s">
        <v>209</v>
      </c>
      <c r="R1137" s="4">
        <v>6.02</v>
      </c>
      <c r="S1137" s="3">
        <v>1</v>
      </c>
      <c r="U1137" t="s">
        <v>204</v>
      </c>
    </row>
    <row r="1138" spans="1:21" x14ac:dyDescent="0.3">
      <c r="A1138" s="1" t="s">
        <v>121</v>
      </c>
      <c r="B1138" s="1" t="s">
        <v>460</v>
      </c>
      <c r="C1138" s="1" t="s">
        <v>460</v>
      </c>
      <c r="D1138" s="1" t="s">
        <v>460</v>
      </c>
      <c r="E1138">
        <v>2019</v>
      </c>
      <c r="F1138" s="1" t="s">
        <v>213</v>
      </c>
      <c r="G1138" s="1" t="s">
        <v>202</v>
      </c>
      <c r="H1138" s="1" t="s">
        <v>206</v>
      </c>
      <c r="I1138" s="3" t="s">
        <v>1</v>
      </c>
      <c r="J1138" s="1" t="s">
        <v>1</v>
      </c>
      <c r="K1138" s="1" t="s">
        <v>220</v>
      </c>
      <c r="L1138" s="1" t="s">
        <v>221</v>
      </c>
      <c r="M1138" s="1" t="s">
        <v>204</v>
      </c>
      <c r="N1138" s="1" t="s">
        <v>1</v>
      </c>
      <c r="O1138" s="1" t="s">
        <v>1</v>
      </c>
      <c r="P1138" s="1" t="s">
        <v>1</v>
      </c>
      <c r="Q1138" s="1" t="s">
        <v>1</v>
      </c>
      <c r="R1138" s="4">
        <v>12.23</v>
      </c>
      <c r="S1138" s="3">
        <v>1</v>
      </c>
      <c r="U1138" t="s">
        <v>204</v>
      </c>
    </row>
    <row r="1139" spans="1:21" x14ac:dyDescent="0.3">
      <c r="A1139" s="1" t="s">
        <v>121</v>
      </c>
      <c r="B1139" s="1" t="s">
        <v>460</v>
      </c>
      <c r="C1139" s="1" t="s">
        <v>460</v>
      </c>
      <c r="D1139" s="1" t="s">
        <v>460</v>
      </c>
      <c r="E1139">
        <v>2019</v>
      </c>
      <c r="F1139" s="1" t="s">
        <v>213</v>
      </c>
      <c r="G1139" s="1" t="s">
        <v>202</v>
      </c>
      <c r="H1139" s="1" t="s">
        <v>231</v>
      </c>
      <c r="I1139" s="3" t="s">
        <v>1</v>
      </c>
      <c r="J1139" s="1" t="s">
        <v>1</v>
      </c>
      <c r="K1139" s="1" t="s">
        <v>220</v>
      </c>
      <c r="L1139" s="1" t="s">
        <v>221</v>
      </c>
      <c r="M1139" s="1" t="s">
        <v>208</v>
      </c>
      <c r="N1139">
        <v>0</v>
      </c>
      <c r="O1139">
        <v>20000</v>
      </c>
      <c r="P1139">
        <v>1000</v>
      </c>
      <c r="Q1139" s="1" t="s">
        <v>209</v>
      </c>
      <c r="R1139" s="4">
        <v>3.96</v>
      </c>
      <c r="S1139" s="3">
        <v>1</v>
      </c>
      <c r="T1139" t="s">
        <v>574</v>
      </c>
      <c r="U1139" t="s">
        <v>204</v>
      </c>
    </row>
    <row r="1140" spans="1:21" x14ac:dyDescent="0.3">
      <c r="A1140" s="1" t="s">
        <v>121</v>
      </c>
      <c r="B1140" s="1" t="s">
        <v>460</v>
      </c>
      <c r="C1140" s="1" t="s">
        <v>460</v>
      </c>
      <c r="D1140" s="1" t="s">
        <v>460</v>
      </c>
      <c r="E1140">
        <v>2019</v>
      </c>
      <c r="F1140" s="1" t="s">
        <v>213</v>
      </c>
      <c r="G1140" s="1" t="s">
        <v>202</v>
      </c>
      <c r="H1140" s="1" t="s">
        <v>231</v>
      </c>
      <c r="I1140" s="3" t="s">
        <v>1</v>
      </c>
      <c r="J1140" s="1" t="s">
        <v>1</v>
      </c>
      <c r="K1140" s="1" t="s">
        <v>220</v>
      </c>
      <c r="L1140" s="1" t="s">
        <v>221</v>
      </c>
      <c r="M1140" s="1" t="s">
        <v>208</v>
      </c>
      <c r="N1140">
        <v>20001</v>
      </c>
      <c r="O1140">
        <v>1000000000</v>
      </c>
      <c r="P1140">
        <v>1000</v>
      </c>
      <c r="Q1140" s="1" t="s">
        <v>209</v>
      </c>
      <c r="R1140" s="4">
        <v>0</v>
      </c>
      <c r="S1140" s="3">
        <v>1</v>
      </c>
      <c r="U1140" t="s">
        <v>204</v>
      </c>
    </row>
    <row r="1141" spans="1:21" x14ac:dyDescent="0.3">
      <c r="A1141" s="1" t="s">
        <v>121</v>
      </c>
      <c r="B1141" s="1" t="s">
        <v>460</v>
      </c>
      <c r="C1141" s="1" t="s">
        <v>460</v>
      </c>
      <c r="D1141" s="1" t="s">
        <v>460</v>
      </c>
      <c r="E1141">
        <v>2019</v>
      </c>
      <c r="F1141" s="1" t="s">
        <v>213</v>
      </c>
      <c r="G1141" s="1" t="s">
        <v>202</v>
      </c>
      <c r="H1141" s="1" t="s">
        <v>206</v>
      </c>
      <c r="I1141" s="3" t="s">
        <v>1</v>
      </c>
      <c r="J1141" s="1" t="s">
        <v>1</v>
      </c>
      <c r="K1141" s="1" t="s">
        <v>220</v>
      </c>
      <c r="L1141" s="1" t="s">
        <v>225</v>
      </c>
      <c r="M1141" s="1" t="s">
        <v>204</v>
      </c>
      <c r="N1141" s="1" t="s">
        <v>1</v>
      </c>
      <c r="O1141" s="1" t="s">
        <v>1</v>
      </c>
      <c r="P1141" s="1" t="s">
        <v>1</v>
      </c>
      <c r="Q1141" s="1" t="s">
        <v>1</v>
      </c>
      <c r="R1141" s="4">
        <f>2*12.23</f>
        <v>24.46</v>
      </c>
      <c r="S1141" s="3">
        <v>1</v>
      </c>
      <c r="U1141" t="s">
        <v>204</v>
      </c>
    </row>
    <row r="1142" spans="1:21" x14ac:dyDescent="0.3">
      <c r="A1142" s="1" t="s">
        <v>121</v>
      </c>
      <c r="B1142" s="1" t="s">
        <v>460</v>
      </c>
      <c r="C1142" s="1" t="s">
        <v>460</v>
      </c>
      <c r="D1142" s="1" t="s">
        <v>460</v>
      </c>
      <c r="E1142">
        <v>2019</v>
      </c>
      <c r="F1142" s="1" t="s">
        <v>213</v>
      </c>
      <c r="G1142" s="1" t="s">
        <v>202</v>
      </c>
      <c r="H1142" s="1" t="s">
        <v>231</v>
      </c>
      <c r="I1142" s="3" t="s">
        <v>1</v>
      </c>
      <c r="J1142" s="1" t="s">
        <v>1</v>
      </c>
      <c r="K1142" s="1" t="s">
        <v>220</v>
      </c>
      <c r="L1142" s="1" t="s">
        <v>225</v>
      </c>
      <c r="M1142" s="1" t="s">
        <v>208</v>
      </c>
      <c r="N1142">
        <v>0</v>
      </c>
      <c r="O1142">
        <v>20000</v>
      </c>
      <c r="P1142">
        <v>1000</v>
      </c>
      <c r="Q1142" s="1" t="s">
        <v>209</v>
      </c>
      <c r="R1142" s="4">
        <f>2*3.96</f>
        <v>7.92</v>
      </c>
      <c r="S1142" s="3">
        <v>1</v>
      </c>
      <c r="U1142" t="s">
        <v>204</v>
      </c>
    </row>
    <row r="1143" spans="1:21" x14ac:dyDescent="0.3">
      <c r="A1143" s="1" t="s">
        <v>121</v>
      </c>
      <c r="B1143" s="1" t="s">
        <v>460</v>
      </c>
      <c r="C1143" s="1" t="s">
        <v>460</v>
      </c>
      <c r="D1143" s="1" t="s">
        <v>460</v>
      </c>
      <c r="E1143">
        <v>2019</v>
      </c>
      <c r="F1143" s="1" t="s">
        <v>213</v>
      </c>
      <c r="G1143" s="1" t="s">
        <v>202</v>
      </c>
      <c r="H1143" s="1" t="s">
        <v>231</v>
      </c>
      <c r="I1143" s="3" t="s">
        <v>1</v>
      </c>
      <c r="J1143" s="1" t="s">
        <v>1</v>
      </c>
      <c r="K1143" s="1" t="s">
        <v>220</v>
      </c>
      <c r="L1143" s="1" t="s">
        <v>225</v>
      </c>
      <c r="M1143" s="1" t="s">
        <v>208</v>
      </c>
      <c r="N1143">
        <v>20001</v>
      </c>
      <c r="O1143">
        <v>1000000000</v>
      </c>
      <c r="P1143">
        <v>1000</v>
      </c>
      <c r="Q1143" s="1" t="s">
        <v>209</v>
      </c>
      <c r="R1143" s="4">
        <v>0</v>
      </c>
      <c r="S1143" s="3">
        <v>1</v>
      </c>
      <c r="U1143" t="s">
        <v>204</v>
      </c>
    </row>
    <row r="1144" spans="1:21" x14ac:dyDescent="0.3">
      <c r="A1144" s="1" t="s">
        <v>94</v>
      </c>
      <c r="B1144" s="1" t="s">
        <v>462</v>
      </c>
      <c r="C1144" s="1" t="s">
        <v>462</v>
      </c>
      <c r="D1144" s="1" t="s">
        <v>462</v>
      </c>
      <c r="E1144">
        <v>2018</v>
      </c>
      <c r="F1144" s="1" t="s">
        <v>212</v>
      </c>
      <c r="G1144" s="1" t="s">
        <v>202</v>
      </c>
      <c r="H1144" s="1" t="s">
        <v>206</v>
      </c>
      <c r="I1144" s="3">
        <v>0.625</v>
      </c>
      <c r="J1144" s="1" t="s">
        <v>203</v>
      </c>
      <c r="K1144" s="1" t="s">
        <v>220</v>
      </c>
      <c r="L1144" s="1" t="s">
        <v>221</v>
      </c>
      <c r="M1144" s="1" t="s">
        <v>204</v>
      </c>
      <c r="N1144" s="1" t="s">
        <v>1</v>
      </c>
      <c r="O1144" s="1" t="s">
        <v>1</v>
      </c>
      <c r="P1144" s="1" t="s">
        <v>1</v>
      </c>
      <c r="Q1144" s="1" t="s">
        <v>1</v>
      </c>
      <c r="R1144" s="4">
        <v>7.5</v>
      </c>
      <c r="S1144" s="3">
        <v>1</v>
      </c>
      <c r="U1144" t="s">
        <v>204</v>
      </c>
    </row>
    <row r="1145" spans="1:21" x14ac:dyDescent="0.3">
      <c r="A1145" s="1" t="s">
        <v>94</v>
      </c>
      <c r="B1145" s="1" t="s">
        <v>462</v>
      </c>
      <c r="C1145" s="1" t="s">
        <v>462</v>
      </c>
      <c r="D1145" s="1" t="s">
        <v>462</v>
      </c>
      <c r="E1145">
        <v>2018</v>
      </c>
      <c r="F1145" s="1" t="s">
        <v>212</v>
      </c>
      <c r="G1145" s="1" t="s">
        <v>202</v>
      </c>
      <c r="H1145" s="1" t="s">
        <v>219</v>
      </c>
      <c r="I1145" s="3" t="s">
        <v>1</v>
      </c>
      <c r="J1145" s="1" t="s">
        <v>1</v>
      </c>
      <c r="K1145" s="1" t="s">
        <v>220</v>
      </c>
      <c r="L1145" s="1" t="s">
        <v>221</v>
      </c>
      <c r="M1145" s="1" t="s">
        <v>208</v>
      </c>
      <c r="N1145">
        <v>0</v>
      </c>
      <c r="O1145">
        <v>10000</v>
      </c>
      <c r="P1145">
        <v>1000</v>
      </c>
      <c r="Q1145" s="1" t="s">
        <v>209</v>
      </c>
      <c r="R1145" s="4">
        <v>5.0599999999999996</v>
      </c>
      <c r="S1145" s="3">
        <v>1</v>
      </c>
      <c r="U1145" t="s">
        <v>204</v>
      </c>
    </row>
    <row r="1146" spans="1:21" x14ac:dyDescent="0.3">
      <c r="A1146" s="1" t="s">
        <v>94</v>
      </c>
      <c r="B1146" s="1" t="s">
        <v>462</v>
      </c>
      <c r="C1146" s="1" t="s">
        <v>462</v>
      </c>
      <c r="D1146" s="1" t="s">
        <v>462</v>
      </c>
      <c r="E1146">
        <v>2018</v>
      </c>
      <c r="F1146" s="1" t="s">
        <v>212</v>
      </c>
      <c r="G1146" s="1" t="s">
        <v>202</v>
      </c>
      <c r="H1146" s="1" t="s">
        <v>219</v>
      </c>
      <c r="I1146" s="3" t="s">
        <v>1</v>
      </c>
      <c r="J1146" s="1" t="s">
        <v>1</v>
      </c>
      <c r="K1146" s="1" t="s">
        <v>220</v>
      </c>
      <c r="L1146" s="1" t="s">
        <v>221</v>
      </c>
      <c r="M1146" s="1" t="s">
        <v>208</v>
      </c>
      <c r="N1146">
        <v>10001</v>
      </c>
      <c r="O1146">
        <v>50000</v>
      </c>
      <c r="P1146">
        <v>1000</v>
      </c>
      <c r="Q1146" s="1" t="s">
        <v>209</v>
      </c>
      <c r="R1146" s="4">
        <v>5.31</v>
      </c>
      <c r="S1146" s="3">
        <v>1</v>
      </c>
      <c r="U1146" t="s">
        <v>204</v>
      </c>
    </row>
    <row r="1147" spans="1:21" x14ac:dyDescent="0.3">
      <c r="A1147" s="1" t="s">
        <v>94</v>
      </c>
      <c r="B1147" s="1" t="s">
        <v>462</v>
      </c>
      <c r="C1147" s="1" t="s">
        <v>462</v>
      </c>
      <c r="D1147" s="1" t="s">
        <v>462</v>
      </c>
      <c r="E1147">
        <v>2018</v>
      </c>
      <c r="F1147" s="1" t="s">
        <v>212</v>
      </c>
      <c r="G1147" s="1" t="s">
        <v>202</v>
      </c>
      <c r="H1147" s="1" t="s">
        <v>219</v>
      </c>
      <c r="I1147" s="3" t="s">
        <v>1</v>
      </c>
      <c r="J1147" s="1" t="s">
        <v>1</v>
      </c>
      <c r="K1147" s="1" t="s">
        <v>220</v>
      </c>
      <c r="L1147" s="1" t="s">
        <v>221</v>
      </c>
      <c r="M1147" s="1" t="s">
        <v>208</v>
      </c>
      <c r="N1147">
        <v>50001</v>
      </c>
      <c r="O1147">
        <v>1000000000</v>
      </c>
      <c r="P1147">
        <v>1000</v>
      </c>
      <c r="Q1147" s="1" t="s">
        <v>209</v>
      </c>
      <c r="R1147" s="4">
        <v>5.58</v>
      </c>
      <c r="S1147" s="3">
        <v>1</v>
      </c>
      <c r="U1147" t="s">
        <v>204</v>
      </c>
    </row>
    <row r="1148" spans="1:21" x14ac:dyDescent="0.3">
      <c r="A1148" s="1" t="s">
        <v>94</v>
      </c>
      <c r="B1148" s="1" t="s">
        <v>462</v>
      </c>
      <c r="C1148" s="1" t="s">
        <v>462</v>
      </c>
      <c r="D1148" s="1" t="s">
        <v>462</v>
      </c>
      <c r="E1148">
        <v>2018</v>
      </c>
      <c r="F1148" s="1" t="s">
        <v>212</v>
      </c>
      <c r="G1148" s="1" t="s">
        <v>202</v>
      </c>
      <c r="H1148" s="1" t="s">
        <v>206</v>
      </c>
      <c r="I1148" s="3">
        <v>0.625</v>
      </c>
      <c r="J1148" s="1" t="s">
        <v>203</v>
      </c>
      <c r="K1148" s="1" t="s">
        <v>220</v>
      </c>
      <c r="L1148" s="1" t="s">
        <v>225</v>
      </c>
      <c r="M1148" s="1" t="s">
        <v>204</v>
      </c>
      <c r="N1148" s="1" t="s">
        <v>1</v>
      </c>
      <c r="O1148" s="1" t="s">
        <v>1</v>
      </c>
      <c r="P1148" s="1" t="s">
        <v>1</v>
      </c>
      <c r="Q1148" s="1" t="s">
        <v>1</v>
      </c>
      <c r="R1148" s="4">
        <v>10</v>
      </c>
      <c r="S1148" s="3">
        <v>1</v>
      </c>
      <c r="U1148" t="s">
        <v>204</v>
      </c>
    </row>
    <row r="1149" spans="1:21" x14ac:dyDescent="0.3">
      <c r="A1149" s="1" t="s">
        <v>94</v>
      </c>
      <c r="B1149" s="1" t="s">
        <v>462</v>
      </c>
      <c r="C1149" s="1" t="s">
        <v>462</v>
      </c>
      <c r="D1149" s="1" t="s">
        <v>462</v>
      </c>
      <c r="E1149">
        <v>2018</v>
      </c>
      <c r="F1149" s="1" t="s">
        <v>212</v>
      </c>
      <c r="G1149" s="1" t="s">
        <v>202</v>
      </c>
      <c r="H1149" s="1" t="s">
        <v>231</v>
      </c>
      <c r="I1149" s="3" t="s">
        <v>1</v>
      </c>
      <c r="J1149" s="1" t="s">
        <v>1</v>
      </c>
      <c r="K1149" s="1" t="s">
        <v>220</v>
      </c>
      <c r="L1149" s="1" t="s">
        <v>225</v>
      </c>
      <c r="M1149" s="1" t="s">
        <v>208</v>
      </c>
      <c r="N1149">
        <v>0</v>
      </c>
      <c r="O1149">
        <v>1000000000</v>
      </c>
      <c r="P1149">
        <v>1000</v>
      </c>
      <c r="Q1149" s="1" t="s">
        <v>209</v>
      </c>
      <c r="R1149" s="4">
        <v>9.1199999999999992</v>
      </c>
      <c r="S1149" s="3">
        <v>1</v>
      </c>
      <c r="U1149" t="s">
        <v>204</v>
      </c>
    </row>
    <row r="1150" spans="1:21" x14ac:dyDescent="0.3">
      <c r="A1150" s="1" t="s">
        <v>94</v>
      </c>
      <c r="B1150" s="1" t="s">
        <v>462</v>
      </c>
      <c r="C1150" s="1" t="s">
        <v>462</v>
      </c>
      <c r="D1150" s="1" t="s">
        <v>462</v>
      </c>
      <c r="E1150">
        <v>2018</v>
      </c>
      <c r="F1150" s="1" t="s">
        <v>213</v>
      </c>
      <c r="G1150" s="1" t="s">
        <v>202</v>
      </c>
      <c r="H1150" s="1" t="s">
        <v>206</v>
      </c>
      <c r="I1150" s="3">
        <v>0.625</v>
      </c>
      <c r="J1150" s="1" t="s">
        <v>203</v>
      </c>
      <c r="K1150" s="1" t="s">
        <v>220</v>
      </c>
      <c r="L1150" s="1" t="s">
        <v>221</v>
      </c>
      <c r="M1150" s="1" t="s">
        <v>204</v>
      </c>
      <c r="N1150" s="1" t="s">
        <v>1</v>
      </c>
      <c r="O1150" s="1" t="s">
        <v>1</v>
      </c>
      <c r="P1150" s="1" t="s">
        <v>1</v>
      </c>
      <c r="Q1150" s="1" t="s">
        <v>1</v>
      </c>
      <c r="R1150" s="4">
        <v>7.5</v>
      </c>
      <c r="S1150" s="3">
        <v>1</v>
      </c>
      <c r="U1150" t="s">
        <v>204</v>
      </c>
    </row>
    <row r="1151" spans="1:21" x14ac:dyDescent="0.3">
      <c r="A1151" s="1" t="s">
        <v>94</v>
      </c>
      <c r="B1151" s="1" t="s">
        <v>462</v>
      </c>
      <c r="C1151" s="1" t="s">
        <v>462</v>
      </c>
      <c r="D1151" s="1" t="s">
        <v>462</v>
      </c>
      <c r="E1151">
        <v>2018</v>
      </c>
      <c r="F1151" s="1" t="s">
        <v>213</v>
      </c>
      <c r="G1151" s="1" t="s">
        <v>202</v>
      </c>
      <c r="H1151" s="1" t="s">
        <v>219</v>
      </c>
      <c r="I1151" s="3" t="s">
        <v>1</v>
      </c>
      <c r="J1151" s="1" t="s">
        <v>1</v>
      </c>
      <c r="K1151" s="1" t="s">
        <v>220</v>
      </c>
      <c r="L1151" s="1" t="s">
        <v>221</v>
      </c>
      <c r="M1151" s="1" t="s">
        <v>208</v>
      </c>
      <c r="N1151">
        <v>0</v>
      </c>
      <c r="O1151">
        <v>10000</v>
      </c>
      <c r="P1151">
        <v>1000</v>
      </c>
      <c r="Q1151" s="1" t="s">
        <v>209</v>
      </c>
      <c r="R1151" s="4">
        <v>4.6500000000000004</v>
      </c>
      <c r="S1151" s="3">
        <v>1</v>
      </c>
      <c r="U1151" t="s">
        <v>204</v>
      </c>
    </row>
    <row r="1152" spans="1:21" x14ac:dyDescent="0.3">
      <c r="A1152" s="1" t="s">
        <v>94</v>
      </c>
      <c r="B1152" s="1" t="s">
        <v>462</v>
      </c>
      <c r="C1152" s="1" t="s">
        <v>462</v>
      </c>
      <c r="D1152" s="1" t="s">
        <v>462</v>
      </c>
      <c r="E1152">
        <v>2018</v>
      </c>
      <c r="F1152" s="1" t="s">
        <v>213</v>
      </c>
      <c r="G1152" s="1" t="s">
        <v>202</v>
      </c>
      <c r="H1152" s="1" t="s">
        <v>219</v>
      </c>
      <c r="I1152" s="3" t="s">
        <v>1</v>
      </c>
      <c r="J1152" s="1" t="s">
        <v>1</v>
      </c>
      <c r="K1152" s="1" t="s">
        <v>220</v>
      </c>
      <c r="L1152" s="1" t="s">
        <v>221</v>
      </c>
      <c r="M1152" s="1" t="s">
        <v>208</v>
      </c>
      <c r="N1152">
        <v>10001</v>
      </c>
      <c r="O1152">
        <v>50000</v>
      </c>
      <c r="P1152">
        <v>1000</v>
      </c>
      <c r="Q1152" s="1" t="s">
        <v>209</v>
      </c>
      <c r="R1152" s="4">
        <v>4.88</v>
      </c>
      <c r="S1152" s="3">
        <v>1</v>
      </c>
      <c r="U1152" t="s">
        <v>204</v>
      </c>
    </row>
    <row r="1153" spans="1:21" x14ac:dyDescent="0.3">
      <c r="A1153" s="1" t="s">
        <v>94</v>
      </c>
      <c r="B1153" s="1" t="s">
        <v>462</v>
      </c>
      <c r="C1153" s="1" t="s">
        <v>462</v>
      </c>
      <c r="D1153" s="1" t="s">
        <v>462</v>
      </c>
      <c r="E1153">
        <v>2018</v>
      </c>
      <c r="F1153" s="1" t="s">
        <v>213</v>
      </c>
      <c r="G1153" s="1" t="s">
        <v>202</v>
      </c>
      <c r="H1153" s="1" t="s">
        <v>219</v>
      </c>
      <c r="I1153" s="3" t="s">
        <v>1</v>
      </c>
      <c r="J1153" s="1" t="s">
        <v>1</v>
      </c>
      <c r="K1153" s="1" t="s">
        <v>220</v>
      </c>
      <c r="L1153" s="1" t="s">
        <v>221</v>
      </c>
      <c r="M1153" s="1" t="s">
        <v>208</v>
      </c>
      <c r="N1153">
        <v>50001</v>
      </c>
      <c r="O1153">
        <v>1000000000</v>
      </c>
      <c r="P1153">
        <v>1000</v>
      </c>
      <c r="Q1153" s="1" t="s">
        <v>209</v>
      </c>
      <c r="R1153" s="4">
        <v>5.12</v>
      </c>
      <c r="S1153" s="3">
        <v>1</v>
      </c>
      <c r="U1153" t="s">
        <v>204</v>
      </c>
    </row>
    <row r="1154" spans="1:21" x14ac:dyDescent="0.3">
      <c r="A1154" s="1" t="s">
        <v>94</v>
      </c>
      <c r="B1154" s="1" t="s">
        <v>462</v>
      </c>
      <c r="C1154" s="1" t="s">
        <v>462</v>
      </c>
      <c r="D1154" s="1" t="s">
        <v>462</v>
      </c>
      <c r="E1154">
        <v>2018</v>
      </c>
      <c r="F1154" s="1" t="s">
        <v>213</v>
      </c>
      <c r="G1154" s="1" t="s">
        <v>202</v>
      </c>
      <c r="H1154" s="1" t="s">
        <v>206</v>
      </c>
      <c r="I1154" s="3">
        <v>0.625</v>
      </c>
      <c r="J1154" s="1" t="s">
        <v>203</v>
      </c>
      <c r="K1154" s="1" t="s">
        <v>220</v>
      </c>
      <c r="L1154" s="1" t="s">
        <v>225</v>
      </c>
      <c r="M1154" s="1" t="s">
        <v>204</v>
      </c>
      <c r="N1154" s="1" t="s">
        <v>1</v>
      </c>
      <c r="O1154" s="1" t="s">
        <v>1</v>
      </c>
      <c r="P1154" s="1" t="s">
        <v>1</v>
      </c>
      <c r="Q1154" s="1" t="s">
        <v>1</v>
      </c>
      <c r="R1154" s="4">
        <v>7.5</v>
      </c>
      <c r="S1154" s="3">
        <v>1</v>
      </c>
      <c r="U1154" t="s">
        <v>204</v>
      </c>
    </row>
    <row r="1155" spans="1:21" x14ac:dyDescent="0.3">
      <c r="A1155" s="1" t="s">
        <v>94</v>
      </c>
      <c r="B1155" s="1" t="s">
        <v>462</v>
      </c>
      <c r="C1155" s="1" t="s">
        <v>462</v>
      </c>
      <c r="D1155" s="1" t="s">
        <v>462</v>
      </c>
      <c r="E1155">
        <v>2018</v>
      </c>
      <c r="F1155" s="1" t="s">
        <v>213</v>
      </c>
      <c r="G1155" s="1" t="s">
        <v>202</v>
      </c>
      <c r="H1155" s="1" t="s">
        <v>231</v>
      </c>
      <c r="I1155" s="3" t="s">
        <v>1</v>
      </c>
      <c r="J1155" s="1" t="s">
        <v>1</v>
      </c>
      <c r="K1155" s="1" t="s">
        <v>220</v>
      </c>
      <c r="L1155" s="1" t="s">
        <v>225</v>
      </c>
      <c r="M1155" s="1" t="s">
        <v>208</v>
      </c>
      <c r="N1155">
        <v>0</v>
      </c>
      <c r="O1155">
        <v>1000000000</v>
      </c>
      <c r="P1155">
        <v>1000</v>
      </c>
      <c r="Q1155" s="1" t="s">
        <v>209</v>
      </c>
      <c r="R1155" s="4">
        <v>11.58</v>
      </c>
      <c r="S1155" s="3">
        <v>1</v>
      </c>
      <c r="U1155" t="s">
        <v>204</v>
      </c>
    </row>
    <row r="1156" spans="1:21" x14ac:dyDescent="0.3">
      <c r="A1156" s="1" t="s">
        <v>69</v>
      </c>
      <c r="B1156" s="1" t="s">
        <v>464</v>
      </c>
      <c r="C1156" s="1" t="s">
        <v>464</v>
      </c>
      <c r="D1156" s="1" t="s">
        <v>464</v>
      </c>
      <c r="E1156">
        <v>2020</v>
      </c>
      <c r="F1156" s="1" t="s">
        <v>212</v>
      </c>
      <c r="G1156" s="1" t="s">
        <v>202</v>
      </c>
      <c r="H1156" s="1" t="s">
        <v>206</v>
      </c>
      <c r="I1156" s="3" t="s">
        <v>1</v>
      </c>
      <c r="J1156" s="1" t="s">
        <v>1</v>
      </c>
      <c r="K1156" s="1" t="s">
        <v>1</v>
      </c>
      <c r="L1156" s="1" t="s">
        <v>1</v>
      </c>
      <c r="M1156" s="1" t="s">
        <v>204</v>
      </c>
      <c r="N1156" s="1" t="s">
        <v>1</v>
      </c>
      <c r="O1156" s="1" t="s">
        <v>1</v>
      </c>
      <c r="P1156" s="1" t="s">
        <v>1</v>
      </c>
      <c r="Q1156" s="1" t="s">
        <v>1</v>
      </c>
      <c r="R1156" s="4">
        <v>16.600000000000001</v>
      </c>
      <c r="S1156" s="3">
        <v>1</v>
      </c>
      <c r="T1156" s="1" t="s">
        <v>467</v>
      </c>
      <c r="U1156" t="s">
        <v>204</v>
      </c>
    </row>
    <row r="1157" spans="1:21" x14ac:dyDescent="0.3">
      <c r="A1157" s="1" t="s">
        <v>69</v>
      </c>
      <c r="B1157" s="1" t="s">
        <v>464</v>
      </c>
      <c r="C1157" s="1" t="s">
        <v>464</v>
      </c>
      <c r="D1157" s="1" t="s">
        <v>464</v>
      </c>
      <c r="E1157">
        <v>2020</v>
      </c>
      <c r="F1157" s="1" t="s">
        <v>212</v>
      </c>
      <c r="G1157" s="1" t="s">
        <v>202</v>
      </c>
      <c r="H1157" s="1" t="s">
        <v>231</v>
      </c>
      <c r="I1157" s="3" t="s">
        <v>1</v>
      </c>
      <c r="J1157" s="1" t="s">
        <v>1</v>
      </c>
      <c r="K1157" s="1" t="s">
        <v>1</v>
      </c>
      <c r="L1157" s="1" t="s">
        <v>1</v>
      </c>
      <c r="M1157" s="1" t="s">
        <v>208</v>
      </c>
      <c r="N1157">
        <v>0</v>
      </c>
      <c r="O1157">
        <v>1000000000</v>
      </c>
      <c r="P1157">
        <v>1000</v>
      </c>
      <c r="Q1157" s="1" t="s">
        <v>209</v>
      </c>
      <c r="R1157" s="4">
        <v>7.8</v>
      </c>
      <c r="S1157" s="3">
        <v>1</v>
      </c>
      <c r="U1157" t="s">
        <v>204</v>
      </c>
    </row>
    <row r="1158" spans="1:21" x14ac:dyDescent="0.3">
      <c r="A1158" s="1" t="s">
        <v>69</v>
      </c>
      <c r="B1158" s="1" t="s">
        <v>464</v>
      </c>
      <c r="C1158" s="1" t="s">
        <v>464</v>
      </c>
      <c r="D1158" s="1" t="s">
        <v>464</v>
      </c>
      <c r="E1158">
        <v>2020</v>
      </c>
      <c r="F1158" s="1" t="s">
        <v>213</v>
      </c>
      <c r="G1158" s="1" t="s">
        <v>202</v>
      </c>
      <c r="H1158" s="1" t="s">
        <v>206</v>
      </c>
      <c r="I1158" s="3" t="s">
        <v>1</v>
      </c>
      <c r="J1158" s="1" t="s">
        <v>1</v>
      </c>
      <c r="K1158" s="1" t="s">
        <v>1</v>
      </c>
      <c r="L1158" s="1" t="s">
        <v>1</v>
      </c>
      <c r="M1158" s="1" t="s">
        <v>204</v>
      </c>
      <c r="N1158" s="1" t="s">
        <v>1</v>
      </c>
      <c r="O1158" s="1" t="s">
        <v>1</v>
      </c>
      <c r="P1158" s="1" t="s">
        <v>1</v>
      </c>
      <c r="Q1158" s="1" t="s">
        <v>1</v>
      </c>
      <c r="R1158" s="4">
        <f>12.3</f>
        <v>12.3</v>
      </c>
      <c r="S1158" s="3">
        <v>1</v>
      </c>
      <c r="T1158" s="1" t="s">
        <v>467</v>
      </c>
      <c r="U1158" t="s">
        <v>204</v>
      </c>
    </row>
    <row r="1159" spans="1:21" x14ac:dyDescent="0.3">
      <c r="A1159" s="1" t="s">
        <v>69</v>
      </c>
      <c r="B1159" s="1" t="s">
        <v>464</v>
      </c>
      <c r="C1159" s="1" t="s">
        <v>464</v>
      </c>
      <c r="D1159" s="1" t="s">
        <v>464</v>
      </c>
      <c r="E1159">
        <v>2020</v>
      </c>
      <c r="F1159" s="1" t="s">
        <v>213</v>
      </c>
      <c r="G1159" s="1" t="s">
        <v>202</v>
      </c>
      <c r="H1159" s="1" t="s">
        <v>231</v>
      </c>
      <c r="I1159" s="3" t="s">
        <v>1</v>
      </c>
      <c r="J1159" s="1" t="s">
        <v>1</v>
      </c>
      <c r="K1159" s="1" t="s">
        <v>1</v>
      </c>
      <c r="L1159" s="1" t="s">
        <v>1</v>
      </c>
      <c r="M1159" s="1" t="s">
        <v>208</v>
      </c>
      <c r="N1159">
        <v>0</v>
      </c>
      <c r="O1159">
        <v>1000000000</v>
      </c>
      <c r="P1159">
        <v>1000</v>
      </c>
      <c r="Q1159" s="1" t="s">
        <v>209</v>
      </c>
      <c r="R1159" s="4">
        <v>4.0999999999999996</v>
      </c>
      <c r="S1159" s="3">
        <v>1</v>
      </c>
      <c r="U1159" t="s">
        <v>204</v>
      </c>
    </row>
    <row r="1160" spans="1:21" x14ac:dyDescent="0.3">
      <c r="A1160" s="1" t="s">
        <v>69</v>
      </c>
      <c r="B1160" s="1" t="s">
        <v>464</v>
      </c>
      <c r="C1160" s="1" t="s">
        <v>464</v>
      </c>
      <c r="D1160" s="1" t="s">
        <v>464</v>
      </c>
      <c r="E1160">
        <v>2020</v>
      </c>
      <c r="F1160" s="1" t="s">
        <v>217</v>
      </c>
      <c r="G1160" s="1" t="s">
        <v>202</v>
      </c>
      <c r="H1160" s="1" t="s">
        <v>206</v>
      </c>
      <c r="I1160" s="3" t="s">
        <v>1</v>
      </c>
      <c r="J1160" s="1" t="s">
        <v>1</v>
      </c>
      <c r="K1160" s="1" t="s">
        <v>1</v>
      </c>
      <c r="L1160" s="1" t="s">
        <v>566</v>
      </c>
      <c r="M1160" s="1" t="s">
        <v>204</v>
      </c>
      <c r="N1160" t="s">
        <v>1</v>
      </c>
      <c r="O1160" t="s">
        <v>1</v>
      </c>
      <c r="P1160" t="s">
        <v>1</v>
      </c>
      <c r="Q1160" s="1" t="s">
        <v>1</v>
      </c>
      <c r="R1160" s="4">
        <v>6.81</v>
      </c>
      <c r="S1160" s="3">
        <v>1</v>
      </c>
      <c r="U1160" t="s">
        <v>204</v>
      </c>
    </row>
    <row r="1161" spans="1:21" x14ac:dyDescent="0.3">
      <c r="A1161" s="1" t="s">
        <v>166</v>
      </c>
      <c r="B1161" s="1" t="s">
        <v>468</v>
      </c>
      <c r="C1161" s="1" t="s">
        <v>468</v>
      </c>
      <c r="D1161" s="1" t="s">
        <v>468</v>
      </c>
      <c r="E1161">
        <v>2020</v>
      </c>
      <c r="F1161" s="1" t="s">
        <v>212</v>
      </c>
      <c r="G1161" s="1" t="s">
        <v>202</v>
      </c>
      <c r="H1161" s="1" t="s">
        <v>206</v>
      </c>
      <c r="I1161" s="3" t="s">
        <v>1</v>
      </c>
      <c r="J1161" s="1" t="s">
        <v>1</v>
      </c>
      <c r="K1161" s="1" t="s">
        <v>1</v>
      </c>
      <c r="L1161" s="1" t="s">
        <v>1</v>
      </c>
      <c r="M1161" s="1" t="s">
        <v>204</v>
      </c>
      <c r="N1161" s="1" t="s">
        <v>1</v>
      </c>
      <c r="O1161" s="1" t="s">
        <v>1</v>
      </c>
      <c r="P1161" s="1" t="s">
        <v>1</v>
      </c>
      <c r="Q1161" s="1" t="s">
        <v>1</v>
      </c>
      <c r="R1161" s="4">
        <v>33</v>
      </c>
      <c r="S1161" s="3">
        <v>1</v>
      </c>
      <c r="U1161" t="s">
        <v>204</v>
      </c>
    </row>
    <row r="1162" spans="1:21" x14ac:dyDescent="0.3">
      <c r="A1162" s="1" t="s">
        <v>166</v>
      </c>
      <c r="B1162" s="1" t="s">
        <v>468</v>
      </c>
      <c r="C1162" s="1" t="s">
        <v>468</v>
      </c>
      <c r="D1162" s="1" t="s">
        <v>468</v>
      </c>
      <c r="E1162">
        <v>2020</v>
      </c>
      <c r="F1162" s="1" t="s">
        <v>212</v>
      </c>
      <c r="G1162" s="1" t="s">
        <v>202</v>
      </c>
      <c r="H1162" s="1" t="s">
        <v>219</v>
      </c>
      <c r="I1162" s="3" t="s">
        <v>1</v>
      </c>
      <c r="J1162" s="1" t="s">
        <v>1</v>
      </c>
      <c r="K1162" s="1" t="s">
        <v>1</v>
      </c>
      <c r="L1162" s="1" t="s">
        <v>1</v>
      </c>
      <c r="M1162" s="1" t="s">
        <v>208</v>
      </c>
      <c r="N1162">
        <v>0</v>
      </c>
      <c r="O1162">
        <v>5000</v>
      </c>
      <c r="P1162">
        <v>1000</v>
      </c>
      <c r="Q1162" s="1" t="s">
        <v>209</v>
      </c>
      <c r="R1162" s="4">
        <v>4.25</v>
      </c>
      <c r="S1162" s="3">
        <v>1</v>
      </c>
      <c r="U1162" t="s">
        <v>204</v>
      </c>
    </row>
    <row r="1163" spans="1:21" x14ac:dyDescent="0.3">
      <c r="A1163" s="1" t="s">
        <v>166</v>
      </c>
      <c r="B1163" s="1" t="s">
        <v>468</v>
      </c>
      <c r="C1163" s="1" t="s">
        <v>468</v>
      </c>
      <c r="D1163" s="1" t="s">
        <v>468</v>
      </c>
      <c r="E1163">
        <v>2020</v>
      </c>
      <c r="F1163" s="1" t="s">
        <v>212</v>
      </c>
      <c r="G1163" s="1" t="s">
        <v>202</v>
      </c>
      <c r="H1163" s="1" t="s">
        <v>219</v>
      </c>
      <c r="I1163" s="3" t="s">
        <v>1</v>
      </c>
      <c r="J1163" s="1" t="s">
        <v>1</v>
      </c>
      <c r="K1163" s="1" t="s">
        <v>1</v>
      </c>
      <c r="L1163" s="1" t="s">
        <v>1</v>
      </c>
      <c r="M1163" s="1" t="s">
        <v>208</v>
      </c>
      <c r="N1163">
        <v>5001</v>
      </c>
      <c r="O1163">
        <v>10000</v>
      </c>
      <c r="P1163">
        <v>1000</v>
      </c>
      <c r="Q1163" s="1" t="s">
        <v>209</v>
      </c>
      <c r="R1163" s="4">
        <v>5.25</v>
      </c>
      <c r="S1163" s="3">
        <v>1</v>
      </c>
      <c r="U1163" t="s">
        <v>204</v>
      </c>
    </row>
    <row r="1164" spans="1:21" x14ac:dyDescent="0.3">
      <c r="A1164" s="1" t="s">
        <v>166</v>
      </c>
      <c r="B1164" s="1" t="s">
        <v>468</v>
      </c>
      <c r="C1164" s="1" t="s">
        <v>468</v>
      </c>
      <c r="D1164" s="1" t="s">
        <v>468</v>
      </c>
      <c r="E1164">
        <v>2020</v>
      </c>
      <c r="F1164" s="1" t="s">
        <v>212</v>
      </c>
      <c r="G1164" s="1" t="s">
        <v>202</v>
      </c>
      <c r="H1164" s="1" t="s">
        <v>219</v>
      </c>
      <c r="I1164" s="3" t="s">
        <v>1</v>
      </c>
      <c r="J1164" s="1" t="s">
        <v>1</v>
      </c>
      <c r="K1164" s="1" t="s">
        <v>1</v>
      </c>
      <c r="L1164" s="1" t="s">
        <v>1</v>
      </c>
      <c r="M1164" s="1" t="s">
        <v>208</v>
      </c>
      <c r="N1164">
        <v>10001</v>
      </c>
      <c r="O1164">
        <v>1000000000</v>
      </c>
      <c r="P1164">
        <v>1000</v>
      </c>
      <c r="Q1164" s="1" t="s">
        <v>209</v>
      </c>
      <c r="R1164" s="4">
        <v>6.25</v>
      </c>
      <c r="S1164" s="3">
        <v>1</v>
      </c>
      <c r="U1164" t="s">
        <v>204</v>
      </c>
    </row>
    <row r="1165" spans="1:21" x14ac:dyDescent="0.3">
      <c r="A1165" s="1" t="s">
        <v>166</v>
      </c>
      <c r="B1165" s="1" t="s">
        <v>468</v>
      </c>
      <c r="C1165" s="1" t="s">
        <v>468</v>
      </c>
      <c r="D1165" s="1" t="s">
        <v>468</v>
      </c>
      <c r="E1165">
        <v>2020</v>
      </c>
      <c r="F1165" s="1" t="s">
        <v>213</v>
      </c>
      <c r="G1165" s="1" t="s">
        <v>202</v>
      </c>
      <c r="H1165" s="1" t="s">
        <v>206</v>
      </c>
      <c r="I1165" s="3" t="s">
        <v>1</v>
      </c>
      <c r="J1165" s="1" t="s">
        <v>1</v>
      </c>
      <c r="K1165" s="1" t="s">
        <v>1</v>
      </c>
      <c r="L1165" s="1" t="s">
        <v>1</v>
      </c>
      <c r="M1165" s="1" t="s">
        <v>204</v>
      </c>
      <c r="N1165" s="1" t="s">
        <v>1</v>
      </c>
      <c r="O1165" s="1" t="s">
        <v>1</v>
      </c>
      <c r="P1165" s="1" t="s">
        <v>1</v>
      </c>
      <c r="Q1165" s="1" t="s">
        <v>1</v>
      </c>
      <c r="R1165" s="4">
        <v>11</v>
      </c>
      <c r="S1165" s="3">
        <v>1</v>
      </c>
      <c r="U1165" t="s">
        <v>204</v>
      </c>
    </row>
    <row r="1166" spans="1:21" x14ac:dyDescent="0.3">
      <c r="A1166" s="1" t="s">
        <v>166</v>
      </c>
      <c r="B1166" s="1" t="s">
        <v>468</v>
      </c>
      <c r="C1166" s="1" t="s">
        <v>468</v>
      </c>
      <c r="D1166" s="1" t="s">
        <v>468</v>
      </c>
      <c r="E1166">
        <v>2020</v>
      </c>
      <c r="F1166" s="1" t="s">
        <v>213</v>
      </c>
      <c r="G1166" s="1" t="s">
        <v>202</v>
      </c>
      <c r="H1166" s="1" t="s">
        <v>231</v>
      </c>
      <c r="I1166" s="3" t="s">
        <v>1</v>
      </c>
      <c r="J1166" s="1" t="s">
        <v>1</v>
      </c>
      <c r="K1166" s="1" t="s">
        <v>1</v>
      </c>
      <c r="L1166" s="1" t="s">
        <v>1</v>
      </c>
      <c r="M1166" s="1" t="s">
        <v>208</v>
      </c>
      <c r="N1166">
        <v>0</v>
      </c>
      <c r="O1166">
        <v>10000</v>
      </c>
      <c r="P1166">
        <v>1000</v>
      </c>
      <c r="Q1166" s="1" t="s">
        <v>209</v>
      </c>
      <c r="R1166" s="4">
        <v>4.5</v>
      </c>
      <c r="S1166" s="3">
        <v>1</v>
      </c>
      <c r="T1166" t="s">
        <v>575</v>
      </c>
      <c r="U1166" t="s">
        <v>204</v>
      </c>
    </row>
    <row r="1167" spans="1:21" x14ac:dyDescent="0.3">
      <c r="A1167" s="1" t="s">
        <v>166</v>
      </c>
      <c r="B1167" s="1" t="s">
        <v>468</v>
      </c>
      <c r="C1167" s="1" t="s">
        <v>468</v>
      </c>
      <c r="D1167" s="1" t="s">
        <v>468</v>
      </c>
      <c r="E1167">
        <v>2020</v>
      </c>
      <c r="F1167" s="1" t="s">
        <v>213</v>
      </c>
      <c r="G1167" s="1" t="s">
        <v>202</v>
      </c>
      <c r="H1167" s="1" t="s">
        <v>231</v>
      </c>
      <c r="I1167" s="3" t="s">
        <v>1</v>
      </c>
      <c r="J1167" s="1" t="s">
        <v>1</v>
      </c>
      <c r="K1167" s="1" t="s">
        <v>1</v>
      </c>
      <c r="L1167" s="1" t="s">
        <v>1</v>
      </c>
      <c r="M1167" s="1" t="s">
        <v>208</v>
      </c>
      <c r="N1167">
        <v>10001</v>
      </c>
      <c r="O1167">
        <v>1000000000</v>
      </c>
      <c r="P1167">
        <v>1000</v>
      </c>
      <c r="Q1167" s="1" t="s">
        <v>209</v>
      </c>
      <c r="R1167" s="4">
        <v>0</v>
      </c>
      <c r="S1167" s="3">
        <v>1</v>
      </c>
      <c r="U1167" t="s">
        <v>204</v>
      </c>
    </row>
    <row r="1168" spans="1:21" x14ac:dyDescent="0.3">
      <c r="A1168" s="1" t="s">
        <v>68</v>
      </c>
      <c r="B1168" s="1" t="s">
        <v>471</v>
      </c>
      <c r="C1168" s="1" t="s">
        <v>471</v>
      </c>
      <c r="D1168" s="1" t="s">
        <v>471</v>
      </c>
      <c r="E1168">
        <v>2020</v>
      </c>
      <c r="F1168" s="1" t="s">
        <v>212</v>
      </c>
      <c r="G1168" s="1" t="s">
        <v>202</v>
      </c>
      <c r="H1168" s="1" t="s">
        <v>206</v>
      </c>
      <c r="I1168" s="3">
        <v>0.625</v>
      </c>
      <c r="J1168" s="1" t="s">
        <v>203</v>
      </c>
      <c r="K1168" s="1" t="s">
        <v>220</v>
      </c>
      <c r="L1168" s="1" t="s">
        <v>221</v>
      </c>
      <c r="M1168" s="1" t="s">
        <v>204</v>
      </c>
      <c r="N1168" s="1" t="s">
        <v>1</v>
      </c>
      <c r="O1168" s="1" t="s">
        <v>1</v>
      </c>
      <c r="P1168" s="1" t="s">
        <v>1</v>
      </c>
      <c r="Q1168" s="1" t="s">
        <v>1</v>
      </c>
      <c r="R1168" s="4">
        <v>19.309999999999999</v>
      </c>
      <c r="S1168" s="3">
        <v>1</v>
      </c>
      <c r="T1168" t="s">
        <v>473</v>
      </c>
      <c r="U1168" t="s">
        <v>204</v>
      </c>
    </row>
    <row r="1169" spans="1:21" x14ac:dyDescent="0.3">
      <c r="A1169" s="1" t="s">
        <v>68</v>
      </c>
      <c r="B1169" s="1" t="s">
        <v>471</v>
      </c>
      <c r="C1169" s="1" t="s">
        <v>471</v>
      </c>
      <c r="D1169" s="1" t="s">
        <v>471</v>
      </c>
      <c r="E1169">
        <v>2020</v>
      </c>
      <c r="F1169" s="1" t="s">
        <v>212</v>
      </c>
      <c r="G1169" s="1" t="s">
        <v>202</v>
      </c>
      <c r="H1169" s="1" t="s">
        <v>219</v>
      </c>
      <c r="I1169" s="3" t="s">
        <v>1</v>
      </c>
      <c r="J1169" s="1" t="s">
        <v>1</v>
      </c>
      <c r="K1169" s="1" t="s">
        <v>220</v>
      </c>
      <c r="L1169" s="1" t="s">
        <v>221</v>
      </c>
      <c r="M1169" s="1" t="s">
        <v>208</v>
      </c>
      <c r="N1169">
        <v>0</v>
      </c>
      <c r="O1169">
        <v>2000</v>
      </c>
      <c r="P1169">
        <v>1000</v>
      </c>
      <c r="Q1169" s="1" t="s">
        <v>209</v>
      </c>
      <c r="R1169" s="4">
        <v>0</v>
      </c>
      <c r="S1169" s="3">
        <v>1</v>
      </c>
      <c r="T1169" t="s">
        <v>473</v>
      </c>
      <c r="U1169" t="s">
        <v>204</v>
      </c>
    </row>
    <row r="1170" spans="1:21" x14ac:dyDescent="0.3">
      <c r="A1170" s="1" t="s">
        <v>68</v>
      </c>
      <c r="B1170" s="1" t="s">
        <v>471</v>
      </c>
      <c r="C1170" s="1" t="s">
        <v>471</v>
      </c>
      <c r="D1170" s="1" t="s">
        <v>471</v>
      </c>
      <c r="E1170">
        <v>2020</v>
      </c>
      <c r="F1170" s="1" t="s">
        <v>212</v>
      </c>
      <c r="G1170" s="1" t="s">
        <v>202</v>
      </c>
      <c r="H1170" s="1" t="s">
        <v>219</v>
      </c>
      <c r="I1170" s="3" t="s">
        <v>1</v>
      </c>
      <c r="J1170" s="1" t="s">
        <v>1</v>
      </c>
      <c r="K1170" s="1" t="s">
        <v>220</v>
      </c>
      <c r="L1170" s="1" t="s">
        <v>221</v>
      </c>
      <c r="M1170" s="1" t="s">
        <v>208</v>
      </c>
      <c r="N1170">
        <v>2001</v>
      </c>
      <c r="O1170">
        <v>15000</v>
      </c>
      <c r="P1170">
        <v>1000</v>
      </c>
      <c r="Q1170" s="1" t="s">
        <v>209</v>
      </c>
      <c r="R1170" s="4">
        <v>4.37</v>
      </c>
      <c r="S1170" s="3">
        <v>1</v>
      </c>
      <c r="T1170" t="s">
        <v>473</v>
      </c>
      <c r="U1170" t="s">
        <v>204</v>
      </c>
    </row>
    <row r="1171" spans="1:21" x14ac:dyDescent="0.3">
      <c r="A1171" s="1" t="s">
        <v>68</v>
      </c>
      <c r="B1171" s="1" t="s">
        <v>471</v>
      </c>
      <c r="C1171" s="1" t="s">
        <v>471</v>
      </c>
      <c r="D1171" s="1" t="s">
        <v>471</v>
      </c>
      <c r="E1171">
        <v>2020</v>
      </c>
      <c r="F1171" s="1" t="s">
        <v>212</v>
      </c>
      <c r="G1171" s="1" t="s">
        <v>202</v>
      </c>
      <c r="H1171" s="1" t="s">
        <v>219</v>
      </c>
      <c r="I1171" s="3" t="s">
        <v>1</v>
      </c>
      <c r="J1171" s="1" t="s">
        <v>1</v>
      </c>
      <c r="K1171" s="1" t="s">
        <v>220</v>
      </c>
      <c r="L1171" s="1" t="s">
        <v>221</v>
      </c>
      <c r="M1171" s="1" t="s">
        <v>208</v>
      </c>
      <c r="N1171">
        <v>15001</v>
      </c>
      <c r="O1171">
        <v>25000</v>
      </c>
      <c r="P1171">
        <v>1000</v>
      </c>
      <c r="Q1171" s="1" t="s">
        <v>209</v>
      </c>
      <c r="R1171" s="4">
        <v>5.45</v>
      </c>
      <c r="S1171" s="3">
        <v>1</v>
      </c>
      <c r="T1171" t="s">
        <v>473</v>
      </c>
      <c r="U1171" t="s">
        <v>204</v>
      </c>
    </row>
    <row r="1172" spans="1:21" x14ac:dyDescent="0.3">
      <c r="A1172" s="1" t="s">
        <v>68</v>
      </c>
      <c r="B1172" s="1" t="s">
        <v>471</v>
      </c>
      <c r="C1172" s="1" t="s">
        <v>471</v>
      </c>
      <c r="D1172" s="1" t="s">
        <v>471</v>
      </c>
      <c r="E1172">
        <v>2020</v>
      </c>
      <c r="F1172" s="1" t="s">
        <v>212</v>
      </c>
      <c r="G1172" s="1" t="s">
        <v>202</v>
      </c>
      <c r="H1172" s="1" t="s">
        <v>219</v>
      </c>
      <c r="I1172" s="3" t="s">
        <v>1</v>
      </c>
      <c r="J1172" s="1" t="s">
        <v>1</v>
      </c>
      <c r="K1172" s="1" t="s">
        <v>220</v>
      </c>
      <c r="L1172" s="1" t="s">
        <v>221</v>
      </c>
      <c r="M1172" s="1" t="s">
        <v>208</v>
      </c>
      <c r="N1172">
        <v>25001</v>
      </c>
      <c r="O1172">
        <v>40000</v>
      </c>
      <c r="P1172">
        <v>1000</v>
      </c>
      <c r="Q1172" s="1" t="s">
        <v>209</v>
      </c>
      <c r="R1172" s="4">
        <v>5.82</v>
      </c>
      <c r="S1172" s="3">
        <v>1</v>
      </c>
      <c r="T1172" t="s">
        <v>473</v>
      </c>
      <c r="U1172" t="s">
        <v>204</v>
      </c>
    </row>
    <row r="1173" spans="1:21" x14ac:dyDescent="0.3">
      <c r="A1173" s="1" t="s">
        <v>68</v>
      </c>
      <c r="B1173" s="1" t="s">
        <v>471</v>
      </c>
      <c r="C1173" s="1" t="s">
        <v>471</v>
      </c>
      <c r="D1173" s="1" t="s">
        <v>471</v>
      </c>
      <c r="E1173">
        <v>2020</v>
      </c>
      <c r="F1173" s="1" t="s">
        <v>212</v>
      </c>
      <c r="G1173" s="1" t="s">
        <v>202</v>
      </c>
      <c r="H1173" s="1" t="s">
        <v>219</v>
      </c>
      <c r="I1173" s="3" t="s">
        <v>1</v>
      </c>
      <c r="J1173" s="1" t="s">
        <v>1</v>
      </c>
      <c r="K1173" s="1" t="s">
        <v>220</v>
      </c>
      <c r="L1173" s="1" t="s">
        <v>221</v>
      </c>
      <c r="M1173" s="1" t="s">
        <v>208</v>
      </c>
      <c r="N1173">
        <v>40001</v>
      </c>
      <c r="O1173">
        <v>1000000000</v>
      </c>
      <c r="P1173">
        <v>1000</v>
      </c>
      <c r="Q1173" s="1" t="s">
        <v>209</v>
      </c>
      <c r="R1173" s="4">
        <v>6.34</v>
      </c>
      <c r="S1173" s="3">
        <v>1</v>
      </c>
      <c r="T1173" t="s">
        <v>473</v>
      </c>
      <c r="U1173" t="s">
        <v>204</v>
      </c>
    </row>
    <row r="1174" spans="1:21" x14ac:dyDescent="0.3">
      <c r="A1174" s="1" t="s">
        <v>68</v>
      </c>
      <c r="B1174" s="1" t="s">
        <v>471</v>
      </c>
      <c r="C1174" s="1" t="s">
        <v>471</v>
      </c>
      <c r="D1174" s="1" t="s">
        <v>471</v>
      </c>
      <c r="E1174">
        <v>2020</v>
      </c>
      <c r="F1174" s="1" t="s">
        <v>212</v>
      </c>
      <c r="G1174" s="1" t="s">
        <v>202</v>
      </c>
      <c r="H1174" s="1" t="s">
        <v>206</v>
      </c>
      <c r="I1174" s="3">
        <v>0.625</v>
      </c>
      <c r="J1174" s="1" t="s">
        <v>203</v>
      </c>
      <c r="K1174" s="1" t="s">
        <v>220</v>
      </c>
      <c r="L1174" s="1" t="s">
        <v>225</v>
      </c>
      <c r="M1174" s="1" t="s">
        <v>204</v>
      </c>
      <c r="N1174" s="1" t="s">
        <v>1</v>
      </c>
      <c r="O1174" s="1" t="s">
        <v>1</v>
      </c>
      <c r="P1174" s="1" t="s">
        <v>1</v>
      </c>
      <c r="Q1174" s="1" t="s">
        <v>1</v>
      </c>
      <c r="R1174" s="4">
        <v>28.97</v>
      </c>
      <c r="S1174" s="3">
        <v>1</v>
      </c>
      <c r="T1174" t="s">
        <v>473</v>
      </c>
      <c r="U1174" t="s">
        <v>204</v>
      </c>
    </row>
    <row r="1175" spans="1:21" x14ac:dyDescent="0.3">
      <c r="A1175" s="1" t="s">
        <v>68</v>
      </c>
      <c r="B1175" s="1" t="s">
        <v>471</v>
      </c>
      <c r="C1175" s="1" t="s">
        <v>471</v>
      </c>
      <c r="D1175" s="1" t="s">
        <v>471</v>
      </c>
      <c r="E1175">
        <v>2020</v>
      </c>
      <c r="F1175" s="1" t="s">
        <v>212</v>
      </c>
      <c r="G1175" s="1" t="s">
        <v>202</v>
      </c>
      <c r="H1175" s="1" t="s">
        <v>219</v>
      </c>
      <c r="I1175" s="3" t="s">
        <v>1</v>
      </c>
      <c r="J1175" s="1" t="s">
        <v>1</v>
      </c>
      <c r="K1175" s="1" t="s">
        <v>220</v>
      </c>
      <c r="L1175" s="1" t="s">
        <v>225</v>
      </c>
      <c r="M1175" s="1" t="s">
        <v>208</v>
      </c>
      <c r="N1175">
        <v>0</v>
      </c>
      <c r="O1175">
        <v>2000</v>
      </c>
      <c r="P1175">
        <v>1000</v>
      </c>
      <c r="Q1175" s="1" t="s">
        <v>209</v>
      </c>
      <c r="R1175" s="4">
        <v>0</v>
      </c>
      <c r="S1175" s="3">
        <v>1</v>
      </c>
      <c r="T1175" t="s">
        <v>473</v>
      </c>
      <c r="U1175" t="s">
        <v>204</v>
      </c>
    </row>
    <row r="1176" spans="1:21" x14ac:dyDescent="0.3">
      <c r="A1176" s="1" t="s">
        <v>68</v>
      </c>
      <c r="B1176" s="1" t="s">
        <v>471</v>
      </c>
      <c r="C1176" s="1" t="s">
        <v>471</v>
      </c>
      <c r="D1176" s="1" t="s">
        <v>471</v>
      </c>
      <c r="E1176">
        <v>2020</v>
      </c>
      <c r="F1176" s="1" t="s">
        <v>212</v>
      </c>
      <c r="G1176" s="1" t="s">
        <v>202</v>
      </c>
      <c r="H1176" s="1" t="s">
        <v>219</v>
      </c>
      <c r="I1176" s="3" t="s">
        <v>1</v>
      </c>
      <c r="J1176" s="1" t="s">
        <v>1</v>
      </c>
      <c r="K1176" s="1" t="s">
        <v>220</v>
      </c>
      <c r="L1176" s="1" t="s">
        <v>225</v>
      </c>
      <c r="M1176" s="1" t="s">
        <v>208</v>
      </c>
      <c r="N1176">
        <v>2001</v>
      </c>
      <c r="O1176">
        <v>15000</v>
      </c>
      <c r="P1176">
        <v>1000</v>
      </c>
      <c r="Q1176" s="1" t="s">
        <v>209</v>
      </c>
      <c r="R1176" s="4">
        <v>6.56</v>
      </c>
      <c r="S1176" s="3">
        <v>1</v>
      </c>
      <c r="T1176" t="s">
        <v>473</v>
      </c>
      <c r="U1176" t="s">
        <v>204</v>
      </c>
    </row>
    <row r="1177" spans="1:21" x14ac:dyDescent="0.3">
      <c r="A1177" s="1" t="s">
        <v>68</v>
      </c>
      <c r="B1177" s="1" t="s">
        <v>471</v>
      </c>
      <c r="C1177" s="1" t="s">
        <v>471</v>
      </c>
      <c r="D1177" s="1" t="s">
        <v>471</v>
      </c>
      <c r="E1177">
        <v>2020</v>
      </c>
      <c r="F1177" s="1" t="s">
        <v>212</v>
      </c>
      <c r="G1177" s="1" t="s">
        <v>202</v>
      </c>
      <c r="H1177" s="1" t="s">
        <v>219</v>
      </c>
      <c r="I1177" s="3" t="s">
        <v>1</v>
      </c>
      <c r="J1177" s="1" t="s">
        <v>1</v>
      </c>
      <c r="K1177" s="1" t="s">
        <v>220</v>
      </c>
      <c r="L1177" s="1" t="s">
        <v>225</v>
      </c>
      <c r="M1177" s="1" t="s">
        <v>208</v>
      </c>
      <c r="N1177">
        <v>15001</v>
      </c>
      <c r="O1177">
        <v>25000</v>
      </c>
      <c r="P1177">
        <v>1000</v>
      </c>
      <c r="Q1177" s="1" t="s">
        <v>209</v>
      </c>
      <c r="R1177" s="4">
        <v>8.15</v>
      </c>
      <c r="S1177" s="3">
        <v>1</v>
      </c>
      <c r="T1177" t="s">
        <v>473</v>
      </c>
      <c r="U1177" t="s">
        <v>204</v>
      </c>
    </row>
    <row r="1178" spans="1:21" x14ac:dyDescent="0.3">
      <c r="A1178" s="1" t="s">
        <v>68</v>
      </c>
      <c r="B1178" s="1" t="s">
        <v>471</v>
      </c>
      <c r="C1178" s="1" t="s">
        <v>471</v>
      </c>
      <c r="D1178" s="1" t="s">
        <v>471</v>
      </c>
      <c r="E1178">
        <v>2020</v>
      </c>
      <c r="F1178" s="1" t="s">
        <v>212</v>
      </c>
      <c r="G1178" s="1" t="s">
        <v>202</v>
      </c>
      <c r="H1178" s="1" t="s">
        <v>219</v>
      </c>
      <c r="I1178" s="3" t="s">
        <v>1</v>
      </c>
      <c r="J1178" s="1" t="s">
        <v>1</v>
      </c>
      <c r="K1178" s="1" t="s">
        <v>220</v>
      </c>
      <c r="L1178" s="1" t="s">
        <v>225</v>
      </c>
      <c r="M1178" s="1" t="s">
        <v>208</v>
      </c>
      <c r="N1178">
        <v>25001</v>
      </c>
      <c r="O1178">
        <v>40000</v>
      </c>
      <c r="P1178">
        <v>1000</v>
      </c>
      <c r="Q1178" s="1" t="s">
        <v>209</v>
      </c>
      <c r="R1178" s="4">
        <v>8.68</v>
      </c>
      <c r="S1178" s="3">
        <v>1</v>
      </c>
      <c r="T1178" t="s">
        <v>473</v>
      </c>
      <c r="U1178" t="s">
        <v>204</v>
      </c>
    </row>
    <row r="1179" spans="1:21" x14ac:dyDescent="0.3">
      <c r="A1179" s="1" t="s">
        <v>68</v>
      </c>
      <c r="B1179" s="1" t="s">
        <v>471</v>
      </c>
      <c r="C1179" s="1" t="s">
        <v>471</v>
      </c>
      <c r="D1179" s="1" t="s">
        <v>471</v>
      </c>
      <c r="E1179">
        <v>2020</v>
      </c>
      <c r="F1179" s="1" t="s">
        <v>212</v>
      </c>
      <c r="G1179" s="1" t="s">
        <v>202</v>
      </c>
      <c r="H1179" s="1" t="s">
        <v>219</v>
      </c>
      <c r="I1179" s="3" t="s">
        <v>1</v>
      </c>
      <c r="J1179" s="1" t="s">
        <v>1</v>
      </c>
      <c r="K1179" s="1" t="s">
        <v>220</v>
      </c>
      <c r="L1179" s="1" t="s">
        <v>225</v>
      </c>
      <c r="M1179" s="1" t="s">
        <v>208</v>
      </c>
      <c r="N1179">
        <v>40001</v>
      </c>
      <c r="O1179">
        <v>1000000000</v>
      </c>
      <c r="P1179">
        <v>1000</v>
      </c>
      <c r="Q1179" s="1" t="s">
        <v>209</v>
      </c>
      <c r="R1179" s="4">
        <v>9.51</v>
      </c>
      <c r="S1179" s="3">
        <v>1</v>
      </c>
      <c r="T1179" t="s">
        <v>473</v>
      </c>
      <c r="U1179" t="s">
        <v>204</v>
      </c>
    </row>
    <row r="1180" spans="1:21" x14ac:dyDescent="0.3">
      <c r="A1180" s="1" t="s">
        <v>68</v>
      </c>
      <c r="B1180" s="1" t="s">
        <v>471</v>
      </c>
      <c r="C1180" s="1" t="s">
        <v>471</v>
      </c>
      <c r="D1180" s="1" t="s">
        <v>471</v>
      </c>
      <c r="E1180">
        <v>2020</v>
      </c>
      <c r="F1180" s="1" t="s">
        <v>213</v>
      </c>
      <c r="G1180" s="1" t="s">
        <v>202</v>
      </c>
      <c r="H1180" s="1" t="s">
        <v>206</v>
      </c>
      <c r="I1180" s="3">
        <v>0.625</v>
      </c>
      <c r="J1180" s="1" t="s">
        <v>203</v>
      </c>
      <c r="K1180" s="1" t="s">
        <v>220</v>
      </c>
      <c r="L1180" s="1" t="s">
        <v>221</v>
      </c>
      <c r="M1180" s="1" t="s">
        <v>204</v>
      </c>
      <c r="N1180" s="1" t="s">
        <v>1</v>
      </c>
      <c r="O1180" s="1" t="s">
        <v>1</v>
      </c>
      <c r="P1180" s="1" t="s">
        <v>1</v>
      </c>
      <c r="Q1180" s="1" t="s">
        <v>1</v>
      </c>
      <c r="R1180" s="4">
        <v>19.64</v>
      </c>
      <c r="S1180" s="3">
        <v>1</v>
      </c>
      <c r="U1180" t="s">
        <v>204</v>
      </c>
    </row>
    <row r="1181" spans="1:21" x14ac:dyDescent="0.3">
      <c r="A1181" s="1" t="s">
        <v>68</v>
      </c>
      <c r="B1181" s="1" t="s">
        <v>471</v>
      </c>
      <c r="C1181" s="1" t="s">
        <v>471</v>
      </c>
      <c r="D1181" s="1" t="s">
        <v>471</v>
      </c>
      <c r="E1181">
        <v>2020</v>
      </c>
      <c r="F1181" s="1" t="s">
        <v>213</v>
      </c>
      <c r="G1181" s="1" t="s">
        <v>202</v>
      </c>
      <c r="H1181" s="1" t="s">
        <v>231</v>
      </c>
      <c r="I1181" s="3" t="s">
        <v>1</v>
      </c>
      <c r="J1181" s="1" t="s">
        <v>1</v>
      </c>
      <c r="K1181" s="1" t="s">
        <v>220</v>
      </c>
      <c r="L1181" s="1" t="s">
        <v>221</v>
      </c>
      <c r="M1181" s="1" t="s">
        <v>208</v>
      </c>
      <c r="N1181">
        <v>0</v>
      </c>
      <c r="O1181">
        <v>2000</v>
      </c>
      <c r="P1181">
        <v>1000</v>
      </c>
      <c r="Q1181" s="1" t="s">
        <v>209</v>
      </c>
      <c r="R1181" s="4">
        <v>0</v>
      </c>
      <c r="S1181" s="3">
        <v>1</v>
      </c>
      <c r="U1181" t="s">
        <v>204</v>
      </c>
    </row>
    <row r="1182" spans="1:21" x14ac:dyDescent="0.3">
      <c r="A1182" s="1" t="s">
        <v>68</v>
      </c>
      <c r="B1182" s="1" t="s">
        <v>471</v>
      </c>
      <c r="C1182" s="1" t="s">
        <v>471</v>
      </c>
      <c r="D1182" s="1" t="s">
        <v>471</v>
      </c>
      <c r="E1182">
        <v>2020</v>
      </c>
      <c r="F1182" s="1" t="s">
        <v>213</v>
      </c>
      <c r="G1182" s="1" t="s">
        <v>202</v>
      </c>
      <c r="H1182" s="1" t="s">
        <v>231</v>
      </c>
      <c r="I1182" s="3" t="s">
        <v>1</v>
      </c>
      <c r="J1182" s="1" t="s">
        <v>1</v>
      </c>
      <c r="K1182" s="1" t="s">
        <v>220</v>
      </c>
      <c r="L1182" s="1" t="s">
        <v>221</v>
      </c>
      <c r="M1182" s="1" t="s">
        <v>208</v>
      </c>
      <c r="N1182">
        <v>2001</v>
      </c>
      <c r="O1182">
        <v>1000000000</v>
      </c>
      <c r="P1182">
        <v>1000</v>
      </c>
      <c r="Q1182" s="1" t="s">
        <v>209</v>
      </c>
      <c r="R1182" s="4">
        <v>4.13</v>
      </c>
      <c r="S1182" s="3">
        <v>1</v>
      </c>
      <c r="U1182" t="s">
        <v>204</v>
      </c>
    </row>
    <row r="1183" spans="1:21" x14ac:dyDescent="0.3">
      <c r="A1183" s="1" t="s">
        <v>68</v>
      </c>
      <c r="B1183" s="1" t="s">
        <v>471</v>
      </c>
      <c r="C1183" s="1" t="s">
        <v>471</v>
      </c>
      <c r="D1183" s="1" t="s">
        <v>471</v>
      </c>
      <c r="E1183">
        <v>2020</v>
      </c>
      <c r="F1183" s="1" t="s">
        <v>213</v>
      </c>
      <c r="G1183" s="1" t="s">
        <v>202</v>
      </c>
      <c r="H1183" s="1" t="s">
        <v>206</v>
      </c>
      <c r="I1183" s="3">
        <v>0.625</v>
      </c>
      <c r="J1183" s="1" t="s">
        <v>203</v>
      </c>
      <c r="K1183" s="1" t="s">
        <v>220</v>
      </c>
      <c r="L1183" s="1" t="s">
        <v>225</v>
      </c>
      <c r="M1183" s="1" t="s">
        <v>204</v>
      </c>
      <c r="N1183" s="1" t="s">
        <v>1</v>
      </c>
      <c r="O1183" s="1" t="s">
        <v>1</v>
      </c>
      <c r="P1183" s="1" t="s">
        <v>1</v>
      </c>
      <c r="Q1183" s="1" t="s">
        <v>1</v>
      </c>
      <c r="R1183" s="4">
        <v>29.47</v>
      </c>
      <c r="S1183" s="3">
        <v>1</v>
      </c>
      <c r="U1183" t="s">
        <v>204</v>
      </c>
    </row>
    <row r="1184" spans="1:21" x14ac:dyDescent="0.3">
      <c r="A1184" s="1" t="s">
        <v>68</v>
      </c>
      <c r="B1184" s="1" t="s">
        <v>471</v>
      </c>
      <c r="C1184" s="1" t="s">
        <v>471</v>
      </c>
      <c r="D1184" s="1" t="s">
        <v>471</v>
      </c>
      <c r="E1184">
        <v>2020</v>
      </c>
      <c r="F1184" s="1" t="s">
        <v>213</v>
      </c>
      <c r="G1184" s="1" t="s">
        <v>202</v>
      </c>
      <c r="H1184" s="1" t="s">
        <v>231</v>
      </c>
      <c r="I1184" s="3" t="s">
        <v>1</v>
      </c>
      <c r="J1184" s="1" t="s">
        <v>1</v>
      </c>
      <c r="K1184" s="1" t="s">
        <v>220</v>
      </c>
      <c r="L1184" s="1" t="s">
        <v>225</v>
      </c>
      <c r="M1184" s="1" t="s">
        <v>208</v>
      </c>
      <c r="N1184">
        <v>0</v>
      </c>
      <c r="O1184">
        <v>2000</v>
      </c>
      <c r="P1184">
        <v>1000</v>
      </c>
      <c r="Q1184" s="1" t="s">
        <v>209</v>
      </c>
      <c r="R1184" s="4">
        <v>0</v>
      </c>
      <c r="S1184" s="3">
        <v>1</v>
      </c>
      <c r="U1184" t="s">
        <v>204</v>
      </c>
    </row>
    <row r="1185" spans="1:21" x14ac:dyDescent="0.3">
      <c r="A1185" s="1" t="s">
        <v>68</v>
      </c>
      <c r="B1185" s="1" t="s">
        <v>471</v>
      </c>
      <c r="C1185" s="1" t="s">
        <v>471</v>
      </c>
      <c r="D1185" s="1" t="s">
        <v>471</v>
      </c>
      <c r="E1185">
        <v>2020</v>
      </c>
      <c r="F1185" s="1" t="s">
        <v>213</v>
      </c>
      <c r="G1185" s="1" t="s">
        <v>202</v>
      </c>
      <c r="H1185" s="1" t="s">
        <v>231</v>
      </c>
      <c r="I1185" s="3" t="s">
        <v>1</v>
      </c>
      <c r="J1185" s="1" t="s">
        <v>1</v>
      </c>
      <c r="K1185" s="1" t="s">
        <v>220</v>
      </c>
      <c r="L1185" s="1" t="s">
        <v>225</v>
      </c>
      <c r="M1185" s="1" t="s">
        <v>208</v>
      </c>
      <c r="N1185">
        <v>2001</v>
      </c>
      <c r="O1185">
        <v>1000000000</v>
      </c>
      <c r="P1185">
        <v>1000</v>
      </c>
      <c r="Q1185" s="1" t="s">
        <v>209</v>
      </c>
      <c r="R1185" s="4">
        <v>6.18</v>
      </c>
      <c r="S1185" s="3">
        <v>1</v>
      </c>
      <c r="U1185" t="s">
        <v>204</v>
      </c>
    </row>
    <row r="1186" spans="1:21" x14ac:dyDescent="0.3">
      <c r="A1186" s="1" t="s">
        <v>68</v>
      </c>
      <c r="B1186" s="1" t="s">
        <v>471</v>
      </c>
      <c r="C1186" s="1" t="s">
        <v>471</v>
      </c>
      <c r="D1186" s="1" t="s">
        <v>471</v>
      </c>
      <c r="E1186">
        <v>2020</v>
      </c>
      <c r="F1186" s="1" t="s">
        <v>217</v>
      </c>
      <c r="G1186" s="1" t="s">
        <v>202</v>
      </c>
      <c r="H1186" s="1" t="s">
        <v>206</v>
      </c>
      <c r="I1186" s="3" t="s">
        <v>1</v>
      </c>
      <c r="J1186" s="1" t="s">
        <v>1</v>
      </c>
      <c r="K1186" s="1" t="s">
        <v>220</v>
      </c>
      <c r="L1186" s="1" t="s">
        <v>221</v>
      </c>
      <c r="M1186" s="1" t="s">
        <v>204</v>
      </c>
      <c r="N1186" t="s">
        <v>1</v>
      </c>
      <c r="O1186" t="s">
        <v>1</v>
      </c>
      <c r="P1186" t="s">
        <v>1</v>
      </c>
      <c r="Q1186" s="1" t="s">
        <v>1</v>
      </c>
      <c r="R1186" s="4">
        <v>4</v>
      </c>
      <c r="S1186" s="3">
        <v>1</v>
      </c>
      <c r="U1186" t="s">
        <v>204</v>
      </c>
    </row>
    <row r="1187" spans="1:21" x14ac:dyDescent="0.3">
      <c r="A1187" s="1" t="s">
        <v>68</v>
      </c>
      <c r="B1187" s="1" t="s">
        <v>471</v>
      </c>
      <c r="C1187" s="1" t="s">
        <v>471</v>
      </c>
      <c r="D1187" s="1" t="s">
        <v>471</v>
      </c>
      <c r="E1187">
        <v>2020</v>
      </c>
      <c r="F1187" s="1" t="s">
        <v>217</v>
      </c>
      <c r="G1187" s="1" t="s">
        <v>202</v>
      </c>
      <c r="H1187" s="1" t="s">
        <v>206</v>
      </c>
      <c r="I1187" s="3" t="s">
        <v>1</v>
      </c>
      <c r="J1187" s="1" t="s">
        <v>1</v>
      </c>
      <c r="K1187" s="1" t="s">
        <v>220</v>
      </c>
      <c r="L1187" s="1" t="s">
        <v>225</v>
      </c>
      <c r="M1187" s="1" t="s">
        <v>204</v>
      </c>
      <c r="N1187" s="1" t="s">
        <v>1</v>
      </c>
      <c r="O1187" s="1" t="s">
        <v>1</v>
      </c>
      <c r="P1187" s="1" t="s">
        <v>1</v>
      </c>
      <c r="Q1187" s="1" t="s">
        <v>1</v>
      </c>
      <c r="R1187" s="4">
        <v>4</v>
      </c>
      <c r="S1187" s="3">
        <v>1</v>
      </c>
      <c r="T1187" s="1" t="s">
        <v>576</v>
      </c>
      <c r="U1187" t="s">
        <v>204</v>
      </c>
    </row>
    <row r="1188" spans="1:21" x14ac:dyDescent="0.3">
      <c r="A1188" s="1" t="s">
        <v>81</v>
      </c>
      <c r="B1188" s="1" t="s">
        <v>474</v>
      </c>
      <c r="C1188" s="1" t="s">
        <v>474</v>
      </c>
      <c r="D1188" s="1" t="s">
        <v>474</v>
      </c>
      <c r="E1188">
        <v>2018</v>
      </c>
      <c r="F1188" s="1" t="s">
        <v>212</v>
      </c>
      <c r="G1188" s="1" t="s">
        <v>202</v>
      </c>
      <c r="H1188" s="1" t="s">
        <v>206</v>
      </c>
      <c r="I1188" s="3" t="s">
        <v>1</v>
      </c>
      <c r="J1188" s="1" t="s">
        <v>1</v>
      </c>
      <c r="K1188" s="1" t="s">
        <v>1</v>
      </c>
      <c r="L1188" s="1" t="s">
        <v>1</v>
      </c>
      <c r="M1188" s="1" t="s">
        <v>204</v>
      </c>
      <c r="N1188" s="1" t="s">
        <v>1</v>
      </c>
      <c r="O1188" s="1" t="s">
        <v>1</v>
      </c>
      <c r="P1188" s="1" t="s">
        <v>1</v>
      </c>
      <c r="Q1188" s="1" t="s">
        <v>1</v>
      </c>
      <c r="R1188" s="4">
        <v>21</v>
      </c>
      <c r="S1188" s="3">
        <v>1</v>
      </c>
      <c r="T1188" s="1"/>
      <c r="U1188" t="s">
        <v>204</v>
      </c>
    </row>
    <row r="1189" spans="1:21" x14ac:dyDescent="0.3">
      <c r="A1189" s="1" t="s">
        <v>81</v>
      </c>
      <c r="B1189" s="1" t="s">
        <v>474</v>
      </c>
      <c r="C1189" s="1" t="s">
        <v>474</v>
      </c>
      <c r="D1189" s="1" t="s">
        <v>474</v>
      </c>
      <c r="E1189">
        <v>2018</v>
      </c>
      <c r="F1189" s="1" t="s">
        <v>212</v>
      </c>
      <c r="G1189" s="1" t="s">
        <v>202</v>
      </c>
      <c r="H1189" s="1" t="s">
        <v>219</v>
      </c>
      <c r="I1189" s="3" t="s">
        <v>1</v>
      </c>
      <c r="J1189" s="1" t="s">
        <v>1</v>
      </c>
      <c r="K1189" s="1" t="s">
        <v>1</v>
      </c>
      <c r="L1189" s="1" t="s">
        <v>1</v>
      </c>
      <c r="M1189" s="1" t="s">
        <v>208</v>
      </c>
      <c r="N1189">
        <v>0</v>
      </c>
      <c r="O1189">
        <v>1000</v>
      </c>
      <c r="P1189">
        <v>1000</v>
      </c>
      <c r="Q1189" s="1" t="s">
        <v>209</v>
      </c>
      <c r="R1189" s="4">
        <v>0</v>
      </c>
      <c r="S1189" s="3">
        <v>1</v>
      </c>
      <c r="T1189" s="1"/>
      <c r="U1189" t="s">
        <v>204</v>
      </c>
    </row>
    <row r="1190" spans="1:21" x14ac:dyDescent="0.3">
      <c r="A1190" s="1" t="s">
        <v>81</v>
      </c>
      <c r="B1190" s="1" t="s">
        <v>474</v>
      </c>
      <c r="C1190" s="1" t="s">
        <v>474</v>
      </c>
      <c r="D1190" s="1" t="s">
        <v>474</v>
      </c>
      <c r="E1190">
        <v>2018</v>
      </c>
      <c r="F1190" s="1" t="s">
        <v>212</v>
      </c>
      <c r="G1190" s="1" t="s">
        <v>202</v>
      </c>
      <c r="H1190" s="1" t="s">
        <v>219</v>
      </c>
      <c r="I1190" s="3" t="s">
        <v>1</v>
      </c>
      <c r="J1190" s="1" t="s">
        <v>1</v>
      </c>
      <c r="K1190" s="1" t="s">
        <v>1</v>
      </c>
      <c r="L1190" s="1" t="s">
        <v>1</v>
      </c>
      <c r="M1190" s="1" t="s">
        <v>208</v>
      </c>
      <c r="N1190">
        <v>1001</v>
      </c>
      <c r="O1190">
        <v>25000</v>
      </c>
      <c r="P1190">
        <v>1000</v>
      </c>
      <c r="Q1190" s="1" t="s">
        <v>209</v>
      </c>
      <c r="R1190" s="4">
        <v>3.15</v>
      </c>
      <c r="S1190" s="3">
        <v>1</v>
      </c>
      <c r="T1190" s="1"/>
      <c r="U1190" t="s">
        <v>204</v>
      </c>
    </row>
    <row r="1191" spans="1:21" x14ac:dyDescent="0.3">
      <c r="A1191" s="1" t="s">
        <v>81</v>
      </c>
      <c r="B1191" s="1" t="s">
        <v>474</v>
      </c>
      <c r="C1191" s="1" t="s">
        <v>474</v>
      </c>
      <c r="D1191" s="1" t="s">
        <v>474</v>
      </c>
      <c r="E1191">
        <v>2018</v>
      </c>
      <c r="F1191" s="1" t="s">
        <v>212</v>
      </c>
      <c r="G1191" s="1" t="s">
        <v>202</v>
      </c>
      <c r="H1191" s="1" t="s">
        <v>219</v>
      </c>
      <c r="I1191" s="3" t="s">
        <v>1</v>
      </c>
      <c r="J1191" s="1" t="s">
        <v>1</v>
      </c>
      <c r="K1191" s="1" t="s">
        <v>1</v>
      </c>
      <c r="L1191" s="1" t="s">
        <v>1</v>
      </c>
      <c r="M1191" s="1" t="s">
        <v>208</v>
      </c>
      <c r="N1191">
        <v>25001</v>
      </c>
      <c r="O1191">
        <v>1000000000</v>
      </c>
      <c r="P1191">
        <v>1000</v>
      </c>
      <c r="Q1191" s="1" t="s">
        <v>209</v>
      </c>
      <c r="R1191" s="4">
        <f>AVERAGE(3.15,3.94)</f>
        <v>3.5449999999999999</v>
      </c>
      <c r="S1191" s="3">
        <v>1</v>
      </c>
      <c r="T1191" s="1"/>
      <c r="U1191" t="s">
        <v>204</v>
      </c>
    </row>
    <row r="1192" spans="1:21" x14ac:dyDescent="0.3">
      <c r="A1192" s="1" t="s">
        <v>81</v>
      </c>
      <c r="B1192" s="1" t="s">
        <v>474</v>
      </c>
      <c r="C1192" s="1" t="s">
        <v>474</v>
      </c>
      <c r="D1192" s="1" t="s">
        <v>474</v>
      </c>
      <c r="E1192">
        <v>2018</v>
      </c>
      <c r="F1192" s="1" t="s">
        <v>213</v>
      </c>
      <c r="G1192" s="1" t="s">
        <v>202</v>
      </c>
      <c r="H1192" s="1" t="s">
        <v>206</v>
      </c>
      <c r="I1192" s="3" t="s">
        <v>1</v>
      </c>
      <c r="J1192" s="1" t="s">
        <v>1</v>
      </c>
      <c r="K1192" s="1" t="s">
        <v>1</v>
      </c>
      <c r="L1192" s="1" t="s">
        <v>1</v>
      </c>
      <c r="M1192" s="1" t="s">
        <v>204</v>
      </c>
      <c r="N1192" s="1" t="s">
        <v>1</v>
      </c>
      <c r="O1192" s="1" t="s">
        <v>1</v>
      </c>
      <c r="P1192" s="1" t="s">
        <v>1</v>
      </c>
      <c r="Q1192" s="1" t="s">
        <v>1</v>
      </c>
      <c r="R1192" s="4">
        <v>22.4</v>
      </c>
      <c r="S1192" s="3">
        <v>1</v>
      </c>
      <c r="T1192" s="1"/>
      <c r="U1192" t="s">
        <v>204</v>
      </c>
    </row>
    <row r="1193" spans="1:21" x14ac:dyDescent="0.3">
      <c r="A1193" s="1" t="s">
        <v>81</v>
      </c>
      <c r="B1193" s="1" t="s">
        <v>474</v>
      </c>
      <c r="C1193" s="1" t="s">
        <v>474</v>
      </c>
      <c r="D1193" s="1" t="s">
        <v>474</v>
      </c>
      <c r="E1193">
        <v>2018</v>
      </c>
      <c r="F1193" s="1" t="s">
        <v>213</v>
      </c>
      <c r="G1193" s="1" t="s">
        <v>202</v>
      </c>
      <c r="H1193" s="1" t="s">
        <v>231</v>
      </c>
      <c r="I1193" s="3" t="s">
        <v>1</v>
      </c>
      <c r="J1193" s="1" t="s">
        <v>1</v>
      </c>
      <c r="K1193" s="1" t="s">
        <v>1</v>
      </c>
      <c r="L1193" s="1" t="s">
        <v>1</v>
      </c>
      <c r="M1193" s="1" t="s">
        <v>208</v>
      </c>
      <c r="N1193">
        <v>0</v>
      </c>
      <c r="O1193">
        <v>1000</v>
      </c>
      <c r="P1193">
        <v>1000</v>
      </c>
      <c r="Q1193" s="1" t="s">
        <v>209</v>
      </c>
      <c r="R1193" s="4">
        <v>0</v>
      </c>
      <c r="S1193" s="3">
        <v>1</v>
      </c>
      <c r="T1193" s="1"/>
      <c r="U1193" t="s">
        <v>204</v>
      </c>
    </row>
    <row r="1194" spans="1:21" x14ac:dyDescent="0.3">
      <c r="A1194" s="1" t="s">
        <v>81</v>
      </c>
      <c r="B1194" s="1" t="s">
        <v>474</v>
      </c>
      <c r="C1194" s="1" t="s">
        <v>474</v>
      </c>
      <c r="D1194" s="1" t="s">
        <v>474</v>
      </c>
      <c r="E1194">
        <v>2018</v>
      </c>
      <c r="F1194" s="1" t="s">
        <v>213</v>
      </c>
      <c r="G1194" s="1" t="s">
        <v>202</v>
      </c>
      <c r="H1194" s="1" t="s">
        <v>231</v>
      </c>
      <c r="I1194" s="3" t="s">
        <v>1</v>
      </c>
      <c r="J1194" s="1" t="s">
        <v>1</v>
      </c>
      <c r="K1194" s="1" t="s">
        <v>1</v>
      </c>
      <c r="L1194" s="1" t="s">
        <v>1</v>
      </c>
      <c r="M1194" s="1" t="s">
        <v>208</v>
      </c>
      <c r="N1194">
        <v>1001</v>
      </c>
      <c r="O1194">
        <v>14000</v>
      </c>
      <c r="P1194">
        <v>1000</v>
      </c>
      <c r="Q1194" s="1" t="s">
        <v>209</v>
      </c>
      <c r="R1194" s="4">
        <v>2.2400000000000002</v>
      </c>
      <c r="S1194" s="3">
        <v>1</v>
      </c>
      <c r="T1194" s="1"/>
      <c r="U1194" t="s">
        <v>204</v>
      </c>
    </row>
    <row r="1195" spans="1:21" x14ac:dyDescent="0.3">
      <c r="A1195" s="1" t="s">
        <v>81</v>
      </c>
      <c r="B1195" s="1" t="s">
        <v>474</v>
      </c>
      <c r="C1195" s="1" t="s">
        <v>474</v>
      </c>
      <c r="D1195" s="1" t="s">
        <v>474</v>
      </c>
      <c r="E1195">
        <v>2018</v>
      </c>
      <c r="F1195" s="1" t="s">
        <v>213</v>
      </c>
      <c r="G1195" s="1" t="s">
        <v>202</v>
      </c>
      <c r="H1195" s="1" t="s">
        <v>231</v>
      </c>
      <c r="I1195" s="3" t="s">
        <v>1</v>
      </c>
      <c r="J1195" s="1" t="s">
        <v>1</v>
      </c>
      <c r="K1195" s="1" t="s">
        <v>1</v>
      </c>
      <c r="L1195" s="1" t="s">
        <v>1</v>
      </c>
      <c r="M1195" s="1" t="s">
        <v>208</v>
      </c>
      <c r="N1195">
        <v>14001</v>
      </c>
      <c r="O1195">
        <v>1000000000</v>
      </c>
      <c r="P1195">
        <v>1000</v>
      </c>
      <c r="Q1195" s="1" t="s">
        <v>209</v>
      </c>
      <c r="R1195" s="4">
        <v>0</v>
      </c>
      <c r="S1195" s="3">
        <v>1</v>
      </c>
      <c r="T1195" s="1"/>
      <c r="U1195" t="s">
        <v>204</v>
      </c>
    </row>
    <row r="1196" spans="1:21" x14ac:dyDescent="0.3">
      <c r="A1196" s="1" t="s">
        <v>86</v>
      </c>
      <c r="B1196" s="1" t="s">
        <v>476</v>
      </c>
      <c r="C1196" s="1" t="s">
        <v>476</v>
      </c>
      <c r="D1196" s="1" t="s">
        <v>476</v>
      </c>
      <c r="E1196">
        <v>2018</v>
      </c>
      <c r="F1196" s="1" t="s">
        <v>212</v>
      </c>
      <c r="G1196" s="1" t="s">
        <v>202</v>
      </c>
      <c r="H1196" s="1" t="s">
        <v>206</v>
      </c>
      <c r="I1196" s="3">
        <v>0.625</v>
      </c>
      <c r="J1196" s="1" t="s">
        <v>203</v>
      </c>
      <c r="K1196" s="1" t="s">
        <v>1</v>
      </c>
      <c r="L1196" s="1" t="s">
        <v>1</v>
      </c>
      <c r="M1196" s="1" t="s">
        <v>204</v>
      </c>
      <c r="N1196" s="1" t="s">
        <v>1</v>
      </c>
      <c r="O1196" s="1" t="s">
        <v>1</v>
      </c>
      <c r="P1196" s="1" t="s">
        <v>1</v>
      </c>
      <c r="Q1196" s="1" t="s">
        <v>1</v>
      </c>
      <c r="R1196" s="4">
        <v>22.8</v>
      </c>
      <c r="S1196" s="3">
        <v>1</v>
      </c>
      <c r="T1196" s="1"/>
      <c r="U1196" t="s">
        <v>204</v>
      </c>
    </row>
    <row r="1197" spans="1:21" x14ac:dyDescent="0.3">
      <c r="A1197" s="1" t="s">
        <v>86</v>
      </c>
      <c r="B1197" s="1" t="s">
        <v>476</v>
      </c>
      <c r="C1197" s="1" t="s">
        <v>476</v>
      </c>
      <c r="D1197" s="1" t="s">
        <v>476</v>
      </c>
      <c r="E1197">
        <v>2018</v>
      </c>
      <c r="F1197" s="1" t="s">
        <v>212</v>
      </c>
      <c r="G1197" s="1" t="s">
        <v>202</v>
      </c>
      <c r="H1197" s="1" t="s">
        <v>231</v>
      </c>
      <c r="I1197" s="3" t="s">
        <v>1</v>
      </c>
      <c r="J1197" s="1" t="s">
        <v>1</v>
      </c>
      <c r="K1197" s="1" t="s">
        <v>1</v>
      </c>
      <c r="L1197" s="1" t="s">
        <v>1</v>
      </c>
      <c r="M1197" s="1" t="s">
        <v>208</v>
      </c>
      <c r="N1197">
        <v>0</v>
      </c>
      <c r="O1197">
        <v>1500</v>
      </c>
      <c r="P1197">
        <v>1000</v>
      </c>
      <c r="Q1197" s="1" t="s">
        <v>209</v>
      </c>
      <c r="R1197" s="4">
        <v>0</v>
      </c>
      <c r="S1197" s="3">
        <v>1</v>
      </c>
      <c r="T1197" s="1"/>
      <c r="U1197" t="s">
        <v>204</v>
      </c>
    </row>
    <row r="1198" spans="1:21" x14ac:dyDescent="0.3">
      <c r="A1198" s="1" t="s">
        <v>86</v>
      </c>
      <c r="B1198" s="1" t="s">
        <v>476</v>
      </c>
      <c r="C1198" s="1" t="s">
        <v>476</v>
      </c>
      <c r="D1198" s="1" t="s">
        <v>476</v>
      </c>
      <c r="E1198">
        <v>2018</v>
      </c>
      <c r="F1198" s="1" t="s">
        <v>212</v>
      </c>
      <c r="G1198" s="1" t="s">
        <v>202</v>
      </c>
      <c r="H1198" s="1" t="s">
        <v>231</v>
      </c>
      <c r="I1198" s="3" t="s">
        <v>1</v>
      </c>
      <c r="J1198" s="1" t="s">
        <v>1</v>
      </c>
      <c r="K1198" s="1" t="s">
        <v>1</v>
      </c>
      <c r="L1198" s="1" t="s">
        <v>1</v>
      </c>
      <c r="M1198" s="1" t="s">
        <v>208</v>
      </c>
      <c r="N1198">
        <v>1501</v>
      </c>
      <c r="O1198">
        <v>1000000000</v>
      </c>
      <c r="P1198">
        <v>1000</v>
      </c>
      <c r="Q1198" s="1" t="s">
        <v>209</v>
      </c>
      <c r="R1198" s="4">
        <v>3.27</v>
      </c>
      <c r="S1198" s="3">
        <v>1</v>
      </c>
      <c r="U1198" t="s">
        <v>204</v>
      </c>
    </row>
    <row r="1199" spans="1:21" x14ac:dyDescent="0.3">
      <c r="A1199" s="1" t="s">
        <v>86</v>
      </c>
      <c r="B1199" s="1" t="s">
        <v>476</v>
      </c>
      <c r="C1199" s="1" t="s">
        <v>476</v>
      </c>
      <c r="D1199" s="1" t="s">
        <v>476</v>
      </c>
      <c r="E1199">
        <v>2018</v>
      </c>
      <c r="F1199" s="1" t="s">
        <v>213</v>
      </c>
      <c r="G1199" s="1" t="s">
        <v>202</v>
      </c>
      <c r="H1199" s="1" t="s">
        <v>206</v>
      </c>
      <c r="I1199" s="3" t="s">
        <v>1</v>
      </c>
      <c r="J1199" s="1" t="s">
        <v>203</v>
      </c>
      <c r="K1199" s="1" t="s">
        <v>1</v>
      </c>
      <c r="L1199" s="1" t="s">
        <v>1</v>
      </c>
      <c r="M1199" s="1" t="s">
        <v>204</v>
      </c>
      <c r="N1199" s="1" t="s">
        <v>1</v>
      </c>
      <c r="O1199" s="1" t="s">
        <v>1</v>
      </c>
      <c r="P1199" s="1" t="s">
        <v>1</v>
      </c>
      <c r="Q1199" s="1" t="s">
        <v>1</v>
      </c>
      <c r="R1199" s="4">
        <v>8.19</v>
      </c>
      <c r="S1199" s="3">
        <v>1</v>
      </c>
      <c r="U1199" t="s">
        <v>204</v>
      </c>
    </row>
    <row r="1200" spans="1:21" x14ac:dyDescent="0.3">
      <c r="A1200" s="1" t="s">
        <v>86</v>
      </c>
      <c r="B1200" s="1" t="s">
        <v>476</v>
      </c>
      <c r="C1200" s="1" t="s">
        <v>476</v>
      </c>
      <c r="D1200" s="1" t="s">
        <v>476</v>
      </c>
      <c r="E1200">
        <v>2018</v>
      </c>
      <c r="F1200" s="1" t="s">
        <v>213</v>
      </c>
      <c r="G1200" s="1" t="s">
        <v>202</v>
      </c>
      <c r="H1200" s="1" t="s">
        <v>231</v>
      </c>
      <c r="I1200" s="3" t="s">
        <v>1</v>
      </c>
      <c r="J1200" s="1" t="s">
        <v>1</v>
      </c>
      <c r="K1200" s="1" t="s">
        <v>1</v>
      </c>
      <c r="L1200" s="1" t="s">
        <v>1</v>
      </c>
      <c r="M1200" s="1" t="s">
        <v>208</v>
      </c>
      <c r="N1200">
        <v>0</v>
      </c>
      <c r="O1200">
        <v>1500</v>
      </c>
      <c r="P1200">
        <v>1000</v>
      </c>
      <c r="Q1200" s="1" t="s">
        <v>209</v>
      </c>
      <c r="R1200" s="4">
        <v>0</v>
      </c>
      <c r="S1200" s="3">
        <v>1</v>
      </c>
      <c r="U1200" t="s">
        <v>204</v>
      </c>
    </row>
    <row r="1201" spans="1:21" x14ac:dyDescent="0.3">
      <c r="A1201" s="1" t="s">
        <v>86</v>
      </c>
      <c r="B1201" s="1" t="s">
        <v>476</v>
      </c>
      <c r="C1201" s="1" t="s">
        <v>476</v>
      </c>
      <c r="D1201" s="1" t="s">
        <v>476</v>
      </c>
      <c r="E1201">
        <v>2018</v>
      </c>
      <c r="F1201" s="1" t="s">
        <v>213</v>
      </c>
      <c r="G1201" s="1" t="s">
        <v>202</v>
      </c>
      <c r="H1201" s="1" t="s">
        <v>231</v>
      </c>
      <c r="I1201" s="3" t="s">
        <v>1</v>
      </c>
      <c r="J1201" s="1" t="s">
        <v>1</v>
      </c>
      <c r="K1201" s="1" t="s">
        <v>1</v>
      </c>
      <c r="L1201" s="1" t="s">
        <v>1</v>
      </c>
      <c r="M1201" s="1" t="s">
        <v>208</v>
      </c>
      <c r="N1201">
        <v>1501</v>
      </c>
      <c r="O1201">
        <v>9000</v>
      </c>
      <c r="P1201">
        <v>1000</v>
      </c>
      <c r="Q1201" s="1" t="s">
        <v>209</v>
      </c>
      <c r="R1201" s="4">
        <v>3.48</v>
      </c>
      <c r="S1201" s="3">
        <v>1</v>
      </c>
      <c r="T1201" t="s">
        <v>578</v>
      </c>
      <c r="U1201" t="s">
        <v>204</v>
      </c>
    </row>
    <row r="1202" spans="1:21" x14ac:dyDescent="0.3">
      <c r="A1202" s="1" t="s">
        <v>86</v>
      </c>
      <c r="B1202" s="1" t="s">
        <v>476</v>
      </c>
      <c r="C1202" s="1" t="s">
        <v>476</v>
      </c>
      <c r="D1202" s="1" t="s">
        <v>476</v>
      </c>
      <c r="E1202">
        <v>2018</v>
      </c>
      <c r="F1202" s="1" t="s">
        <v>213</v>
      </c>
      <c r="G1202" s="1" t="s">
        <v>202</v>
      </c>
      <c r="H1202" s="1" t="s">
        <v>231</v>
      </c>
      <c r="I1202" s="3" t="s">
        <v>1</v>
      </c>
      <c r="J1202" s="1" t="s">
        <v>1</v>
      </c>
      <c r="K1202" s="1" t="s">
        <v>1</v>
      </c>
      <c r="L1202" s="1" t="s">
        <v>1</v>
      </c>
      <c r="M1202" s="1" t="s">
        <v>208</v>
      </c>
      <c r="N1202">
        <v>9001</v>
      </c>
      <c r="O1202">
        <v>1000000000</v>
      </c>
      <c r="P1202">
        <v>1000</v>
      </c>
      <c r="Q1202" s="1" t="s">
        <v>209</v>
      </c>
      <c r="R1202" s="4">
        <v>0</v>
      </c>
      <c r="S1202" s="3">
        <v>1</v>
      </c>
      <c r="U1202" t="s">
        <v>204</v>
      </c>
    </row>
    <row r="1203" spans="1:21" x14ac:dyDescent="0.3">
      <c r="A1203" s="1" t="s">
        <v>86</v>
      </c>
      <c r="B1203" s="1" t="s">
        <v>476</v>
      </c>
      <c r="C1203" s="1" t="s">
        <v>476</v>
      </c>
      <c r="D1203" s="1" t="s">
        <v>476</v>
      </c>
      <c r="E1203">
        <v>2018</v>
      </c>
      <c r="F1203" s="1" t="s">
        <v>217</v>
      </c>
      <c r="G1203" s="1" t="s">
        <v>202</v>
      </c>
      <c r="H1203" s="1" t="s">
        <v>207</v>
      </c>
      <c r="I1203" s="3" t="s">
        <v>1</v>
      </c>
      <c r="J1203" s="1" t="s">
        <v>1</v>
      </c>
      <c r="K1203" s="1" t="s">
        <v>1</v>
      </c>
      <c r="L1203" s="1" t="s">
        <v>1</v>
      </c>
      <c r="M1203" s="1" t="s">
        <v>205</v>
      </c>
      <c r="N1203">
        <v>0</v>
      </c>
      <c r="O1203">
        <v>2400</v>
      </c>
      <c r="P1203" s="1" t="s">
        <v>1</v>
      </c>
      <c r="Q1203" s="1" t="s">
        <v>540</v>
      </c>
      <c r="R1203" s="4">
        <v>0.6</v>
      </c>
      <c r="S1203" s="3">
        <v>1</v>
      </c>
      <c r="U1203" t="s">
        <v>204</v>
      </c>
    </row>
    <row r="1204" spans="1:21" x14ac:dyDescent="0.3">
      <c r="A1204" s="1" t="s">
        <v>86</v>
      </c>
      <c r="B1204" s="1" t="s">
        <v>476</v>
      </c>
      <c r="C1204" s="1" t="s">
        <v>476</v>
      </c>
      <c r="D1204" s="1" t="s">
        <v>476</v>
      </c>
      <c r="E1204">
        <v>2018</v>
      </c>
      <c r="F1204" s="1" t="s">
        <v>217</v>
      </c>
      <c r="G1204" s="1" t="s">
        <v>202</v>
      </c>
      <c r="H1204" s="1" t="s">
        <v>207</v>
      </c>
      <c r="I1204" s="3" t="s">
        <v>1</v>
      </c>
      <c r="J1204" s="1" t="s">
        <v>1</v>
      </c>
      <c r="K1204" s="1" t="s">
        <v>1</v>
      </c>
      <c r="L1204" s="1" t="s">
        <v>1</v>
      </c>
      <c r="M1204" s="1" t="s">
        <v>205</v>
      </c>
      <c r="N1204">
        <v>2401</v>
      </c>
      <c r="O1204">
        <v>4600</v>
      </c>
      <c r="P1204" s="1" t="s">
        <v>1</v>
      </c>
      <c r="Q1204" s="1" t="s">
        <v>540</v>
      </c>
      <c r="R1204" s="4">
        <v>1</v>
      </c>
      <c r="S1204" s="3">
        <v>1</v>
      </c>
      <c r="U1204" t="s">
        <v>204</v>
      </c>
    </row>
    <row r="1205" spans="1:21" x14ac:dyDescent="0.3">
      <c r="A1205" s="1" t="s">
        <v>86</v>
      </c>
      <c r="B1205" s="1" t="s">
        <v>476</v>
      </c>
      <c r="C1205" s="1" t="s">
        <v>476</v>
      </c>
      <c r="D1205" s="1" t="s">
        <v>476</v>
      </c>
      <c r="E1205">
        <v>2018</v>
      </c>
      <c r="F1205" s="1" t="s">
        <v>217</v>
      </c>
      <c r="G1205" s="1" t="s">
        <v>202</v>
      </c>
      <c r="H1205" s="1" t="s">
        <v>207</v>
      </c>
      <c r="I1205" s="3" t="s">
        <v>1</v>
      </c>
      <c r="J1205" s="1" t="s">
        <v>1</v>
      </c>
      <c r="K1205" s="1" t="s">
        <v>1</v>
      </c>
      <c r="L1205" s="1" t="s">
        <v>1</v>
      </c>
      <c r="M1205" s="1" t="s">
        <v>205</v>
      </c>
      <c r="N1205">
        <v>4601</v>
      </c>
      <c r="O1205">
        <v>1000000000</v>
      </c>
      <c r="P1205" s="1" t="s">
        <v>1</v>
      </c>
      <c r="Q1205" s="1" t="s">
        <v>540</v>
      </c>
      <c r="R1205" s="4">
        <v>1.8</v>
      </c>
      <c r="S1205" s="3">
        <v>1</v>
      </c>
      <c r="U1205" t="s">
        <v>204</v>
      </c>
    </row>
    <row r="1206" spans="1:21" x14ac:dyDescent="0.3">
      <c r="A1206" s="1" t="s">
        <v>96</v>
      </c>
      <c r="B1206" s="1" t="s">
        <v>478</v>
      </c>
      <c r="C1206" s="1" t="s">
        <v>478</v>
      </c>
      <c r="D1206" s="1" t="s">
        <v>478</v>
      </c>
      <c r="E1206">
        <v>2017</v>
      </c>
      <c r="F1206" s="1" t="s">
        <v>212</v>
      </c>
      <c r="G1206" s="1" t="s">
        <v>202</v>
      </c>
      <c r="H1206" s="1" t="s">
        <v>206</v>
      </c>
      <c r="I1206" s="3" t="s">
        <v>1</v>
      </c>
      <c r="J1206" s="1" t="s">
        <v>1</v>
      </c>
      <c r="K1206" s="1" t="s">
        <v>1</v>
      </c>
      <c r="L1206" s="1" t="s">
        <v>1</v>
      </c>
      <c r="M1206" s="1" t="s">
        <v>204</v>
      </c>
      <c r="N1206" s="1" t="s">
        <v>1</v>
      </c>
      <c r="O1206" s="1" t="s">
        <v>1</v>
      </c>
      <c r="P1206" s="1" t="s">
        <v>1</v>
      </c>
      <c r="Q1206" s="1" t="s">
        <v>1</v>
      </c>
      <c r="R1206" s="4">
        <v>35</v>
      </c>
      <c r="S1206" s="3">
        <v>1</v>
      </c>
      <c r="T1206" s="1" t="s">
        <v>481</v>
      </c>
      <c r="U1206" t="s">
        <v>204</v>
      </c>
    </row>
    <row r="1207" spans="1:21" x14ac:dyDescent="0.3">
      <c r="A1207" s="1" t="s">
        <v>96</v>
      </c>
      <c r="B1207" s="1" t="s">
        <v>478</v>
      </c>
      <c r="C1207" s="1" t="s">
        <v>478</v>
      </c>
      <c r="D1207" s="1" t="s">
        <v>478</v>
      </c>
      <c r="E1207">
        <v>2017</v>
      </c>
      <c r="F1207" s="1" t="s">
        <v>212</v>
      </c>
      <c r="G1207" s="1" t="s">
        <v>202</v>
      </c>
      <c r="H1207" s="1" t="s">
        <v>219</v>
      </c>
      <c r="I1207" s="3" t="s">
        <v>1</v>
      </c>
      <c r="J1207" s="1" t="s">
        <v>1</v>
      </c>
      <c r="K1207" s="1" t="s">
        <v>1</v>
      </c>
      <c r="L1207" s="1" t="s">
        <v>1</v>
      </c>
      <c r="M1207" s="1" t="s">
        <v>208</v>
      </c>
      <c r="N1207">
        <v>0</v>
      </c>
      <c r="O1207">
        <v>2000</v>
      </c>
      <c r="P1207">
        <v>1000</v>
      </c>
      <c r="Q1207" s="1" t="s">
        <v>209</v>
      </c>
      <c r="R1207" s="4">
        <v>0</v>
      </c>
      <c r="S1207" s="3">
        <v>1</v>
      </c>
      <c r="U1207" t="s">
        <v>204</v>
      </c>
    </row>
    <row r="1208" spans="1:21" x14ac:dyDescent="0.3">
      <c r="A1208" s="1" t="s">
        <v>96</v>
      </c>
      <c r="B1208" s="1" t="s">
        <v>478</v>
      </c>
      <c r="C1208" s="1" t="s">
        <v>478</v>
      </c>
      <c r="D1208" s="1" t="s">
        <v>478</v>
      </c>
      <c r="E1208">
        <v>2017</v>
      </c>
      <c r="F1208" s="1" t="s">
        <v>212</v>
      </c>
      <c r="G1208" s="1" t="s">
        <v>202</v>
      </c>
      <c r="H1208" s="1" t="s">
        <v>219</v>
      </c>
      <c r="I1208" s="3" t="s">
        <v>1</v>
      </c>
      <c r="J1208" s="1" t="s">
        <v>1</v>
      </c>
      <c r="K1208" s="1" t="s">
        <v>1</v>
      </c>
      <c r="L1208" s="1" t="s">
        <v>1</v>
      </c>
      <c r="M1208" s="1" t="s">
        <v>208</v>
      </c>
      <c r="N1208">
        <v>2001</v>
      </c>
      <c r="O1208">
        <v>4000</v>
      </c>
      <c r="P1208">
        <v>1000</v>
      </c>
      <c r="Q1208" s="1" t="s">
        <v>209</v>
      </c>
      <c r="R1208" s="4">
        <v>1.5</v>
      </c>
      <c r="S1208" s="3">
        <v>1</v>
      </c>
      <c r="U1208" t="s">
        <v>204</v>
      </c>
    </row>
    <row r="1209" spans="1:21" x14ac:dyDescent="0.3">
      <c r="A1209" s="1" t="s">
        <v>96</v>
      </c>
      <c r="B1209" s="1" t="s">
        <v>478</v>
      </c>
      <c r="C1209" s="1" t="s">
        <v>478</v>
      </c>
      <c r="D1209" s="1" t="s">
        <v>478</v>
      </c>
      <c r="E1209">
        <v>2017</v>
      </c>
      <c r="F1209" s="1" t="s">
        <v>212</v>
      </c>
      <c r="G1209" s="1" t="s">
        <v>202</v>
      </c>
      <c r="H1209" s="1" t="s">
        <v>219</v>
      </c>
      <c r="I1209" s="3" t="s">
        <v>1</v>
      </c>
      <c r="J1209" s="1" t="s">
        <v>1</v>
      </c>
      <c r="K1209" s="1" t="s">
        <v>1</v>
      </c>
      <c r="L1209" s="1" t="s">
        <v>1</v>
      </c>
      <c r="M1209" s="1" t="s">
        <v>208</v>
      </c>
      <c r="N1209">
        <v>4001</v>
      </c>
      <c r="O1209">
        <v>6000</v>
      </c>
      <c r="P1209">
        <v>1000</v>
      </c>
      <c r="Q1209" s="1" t="s">
        <v>209</v>
      </c>
      <c r="R1209" s="4">
        <v>1.75</v>
      </c>
      <c r="S1209" s="3">
        <v>1</v>
      </c>
      <c r="U1209" t="s">
        <v>204</v>
      </c>
    </row>
    <row r="1210" spans="1:21" x14ac:dyDescent="0.3">
      <c r="A1210" s="1" t="s">
        <v>96</v>
      </c>
      <c r="B1210" s="1" t="s">
        <v>478</v>
      </c>
      <c r="C1210" s="1" t="s">
        <v>478</v>
      </c>
      <c r="D1210" s="1" t="s">
        <v>478</v>
      </c>
      <c r="E1210">
        <v>2017</v>
      </c>
      <c r="F1210" s="1" t="s">
        <v>212</v>
      </c>
      <c r="G1210" s="1" t="s">
        <v>202</v>
      </c>
      <c r="H1210" s="1" t="s">
        <v>219</v>
      </c>
      <c r="I1210" s="3" t="s">
        <v>1</v>
      </c>
      <c r="J1210" s="1" t="s">
        <v>1</v>
      </c>
      <c r="K1210" s="1" t="s">
        <v>1</v>
      </c>
      <c r="L1210" s="1" t="s">
        <v>1</v>
      </c>
      <c r="M1210" s="1" t="s">
        <v>208</v>
      </c>
      <c r="N1210">
        <v>6001</v>
      </c>
      <c r="O1210">
        <v>8000</v>
      </c>
      <c r="P1210">
        <v>1000</v>
      </c>
      <c r="Q1210" s="1" t="s">
        <v>209</v>
      </c>
      <c r="R1210" s="4">
        <v>2</v>
      </c>
      <c r="S1210" s="3">
        <v>1</v>
      </c>
      <c r="U1210" t="s">
        <v>204</v>
      </c>
    </row>
    <row r="1211" spans="1:21" x14ac:dyDescent="0.3">
      <c r="A1211" s="1" t="s">
        <v>96</v>
      </c>
      <c r="B1211" s="1" t="s">
        <v>478</v>
      </c>
      <c r="C1211" s="1" t="s">
        <v>478</v>
      </c>
      <c r="D1211" s="1" t="s">
        <v>478</v>
      </c>
      <c r="E1211">
        <v>2017</v>
      </c>
      <c r="F1211" s="1" t="s">
        <v>212</v>
      </c>
      <c r="G1211" s="1" t="s">
        <v>202</v>
      </c>
      <c r="H1211" s="1" t="s">
        <v>219</v>
      </c>
      <c r="I1211" s="3" t="s">
        <v>1</v>
      </c>
      <c r="J1211" s="1" t="s">
        <v>1</v>
      </c>
      <c r="K1211" s="1" t="s">
        <v>1</v>
      </c>
      <c r="L1211" s="1" t="s">
        <v>1</v>
      </c>
      <c r="M1211" s="1" t="s">
        <v>208</v>
      </c>
      <c r="N1211">
        <v>8001</v>
      </c>
      <c r="O1211">
        <v>10000</v>
      </c>
      <c r="P1211">
        <v>1000</v>
      </c>
      <c r="Q1211" s="1" t="s">
        <v>209</v>
      </c>
      <c r="R1211" s="4">
        <v>2.25</v>
      </c>
      <c r="S1211" s="3">
        <v>1</v>
      </c>
      <c r="U1211" t="s">
        <v>204</v>
      </c>
    </row>
    <row r="1212" spans="1:21" x14ac:dyDescent="0.3">
      <c r="A1212" s="1" t="s">
        <v>96</v>
      </c>
      <c r="B1212" s="1" t="s">
        <v>478</v>
      </c>
      <c r="C1212" s="1" t="s">
        <v>478</v>
      </c>
      <c r="D1212" s="1" t="s">
        <v>478</v>
      </c>
      <c r="E1212">
        <v>2017</v>
      </c>
      <c r="F1212" s="1" t="s">
        <v>212</v>
      </c>
      <c r="G1212" s="1" t="s">
        <v>202</v>
      </c>
      <c r="H1212" s="1" t="s">
        <v>219</v>
      </c>
      <c r="I1212" s="3" t="s">
        <v>1</v>
      </c>
      <c r="J1212" s="1" t="s">
        <v>1</v>
      </c>
      <c r="K1212" s="1" t="s">
        <v>1</v>
      </c>
      <c r="L1212" s="1" t="s">
        <v>1</v>
      </c>
      <c r="M1212" s="1" t="s">
        <v>208</v>
      </c>
      <c r="N1212">
        <v>10001</v>
      </c>
      <c r="O1212">
        <v>12000</v>
      </c>
      <c r="P1212">
        <v>1000</v>
      </c>
      <c r="Q1212" s="1" t="s">
        <v>209</v>
      </c>
      <c r="R1212" s="4">
        <v>2.5</v>
      </c>
      <c r="S1212" s="3">
        <v>1</v>
      </c>
      <c r="U1212" t="s">
        <v>204</v>
      </c>
    </row>
    <row r="1213" spans="1:21" x14ac:dyDescent="0.3">
      <c r="A1213" s="1" t="s">
        <v>96</v>
      </c>
      <c r="B1213" s="1" t="s">
        <v>478</v>
      </c>
      <c r="C1213" s="1" t="s">
        <v>478</v>
      </c>
      <c r="D1213" s="1" t="s">
        <v>478</v>
      </c>
      <c r="E1213">
        <v>2017</v>
      </c>
      <c r="F1213" s="1" t="s">
        <v>212</v>
      </c>
      <c r="G1213" s="1" t="s">
        <v>202</v>
      </c>
      <c r="H1213" s="1" t="s">
        <v>219</v>
      </c>
      <c r="I1213" s="3" t="s">
        <v>1</v>
      </c>
      <c r="J1213" s="1" t="s">
        <v>1</v>
      </c>
      <c r="K1213" s="1" t="s">
        <v>1</v>
      </c>
      <c r="L1213" s="1" t="s">
        <v>1</v>
      </c>
      <c r="M1213" s="1" t="s">
        <v>208</v>
      </c>
      <c r="N1213">
        <v>12001</v>
      </c>
      <c r="O1213">
        <v>1000000000</v>
      </c>
      <c r="P1213">
        <v>1000</v>
      </c>
      <c r="Q1213" s="1" t="s">
        <v>209</v>
      </c>
      <c r="R1213" s="4">
        <v>2.75</v>
      </c>
      <c r="S1213" s="3">
        <v>1</v>
      </c>
      <c r="U1213" t="s">
        <v>204</v>
      </c>
    </row>
    <row r="1214" spans="1:21" x14ac:dyDescent="0.3">
      <c r="A1214" s="1" t="s">
        <v>96</v>
      </c>
      <c r="B1214" s="1" t="s">
        <v>478</v>
      </c>
      <c r="C1214" s="1" t="s">
        <v>478</v>
      </c>
      <c r="D1214" s="1" t="s">
        <v>478</v>
      </c>
      <c r="E1214">
        <v>2017</v>
      </c>
      <c r="F1214" s="1" t="s">
        <v>213</v>
      </c>
      <c r="G1214" s="1" t="s">
        <v>202</v>
      </c>
      <c r="H1214" s="1" t="s">
        <v>206</v>
      </c>
      <c r="I1214" s="3" t="s">
        <v>1</v>
      </c>
      <c r="J1214" s="1" t="s">
        <v>1</v>
      </c>
      <c r="K1214" s="1" t="s">
        <v>1</v>
      </c>
      <c r="L1214" s="1" t="s">
        <v>1</v>
      </c>
      <c r="M1214" s="1" t="s">
        <v>204</v>
      </c>
      <c r="N1214" s="1" t="s">
        <v>1</v>
      </c>
      <c r="O1214" s="1" t="s">
        <v>1</v>
      </c>
      <c r="P1214" s="1" t="s">
        <v>1</v>
      </c>
      <c r="Q1214" s="1" t="s">
        <v>1</v>
      </c>
      <c r="R1214" s="4">
        <v>35</v>
      </c>
      <c r="S1214" s="3">
        <v>1</v>
      </c>
      <c r="T1214" s="1"/>
      <c r="U1214" t="s">
        <v>204</v>
      </c>
    </row>
    <row r="1215" spans="1:21" x14ac:dyDescent="0.3">
      <c r="A1215" s="1" t="s">
        <v>96</v>
      </c>
      <c r="B1215" s="1" t="s">
        <v>478</v>
      </c>
      <c r="C1215" s="1" t="s">
        <v>478</v>
      </c>
      <c r="D1215" s="1" t="s">
        <v>478</v>
      </c>
      <c r="E1215">
        <v>2017</v>
      </c>
      <c r="F1215" s="1" t="s">
        <v>213</v>
      </c>
      <c r="G1215" s="1" t="s">
        <v>202</v>
      </c>
      <c r="H1215" s="1" t="s">
        <v>231</v>
      </c>
      <c r="I1215" s="3" t="s">
        <v>1</v>
      </c>
      <c r="J1215" s="1" t="s">
        <v>1</v>
      </c>
      <c r="K1215" s="1" t="s">
        <v>1</v>
      </c>
      <c r="L1215" s="1" t="s">
        <v>1</v>
      </c>
      <c r="M1215" s="1" t="s">
        <v>208</v>
      </c>
      <c r="N1215">
        <v>0</v>
      </c>
      <c r="O1215">
        <v>2000</v>
      </c>
      <c r="P1215">
        <v>1000</v>
      </c>
      <c r="Q1215" s="1" t="s">
        <v>209</v>
      </c>
      <c r="R1215" s="4">
        <v>0</v>
      </c>
      <c r="S1215" s="3">
        <v>1</v>
      </c>
      <c r="U1215" t="s">
        <v>204</v>
      </c>
    </row>
    <row r="1216" spans="1:21" x14ac:dyDescent="0.3">
      <c r="A1216" s="1" t="s">
        <v>96</v>
      </c>
      <c r="B1216" s="1" t="s">
        <v>478</v>
      </c>
      <c r="C1216" s="1" t="s">
        <v>478</v>
      </c>
      <c r="D1216" s="1" t="s">
        <v>478</v>
      </c>
      <c r="E1216">
        <v>2017</v>
      </c>
      <c r="F1216" s="1" t="s">
        <v>213</v>
      </c>
      <c r="G1216" s="1" t="s">
        <v>202</v>
      </c>
      <c r="H1216" s="1" t="s">
        <v>231</v>
      </c>
      <c r="I1216" s="3" t="s">
        <v>1</v>
      </c>
      <c r="J1216" s="1" t="s">
        <v>1</v>
      </c>
      <c r="K1216" s="1" t="s">
        <v>1</v>
      </c>
      <c r="L1216" s="1" t="s">
        <v>1</v>
      </c>
      <c r="M1216" s="1" t="s">
        <v>208</v>
      </c>
      <c r="N1216">
        <v>2001</v>
      </c>
      <c r="O1216">
        <v>1000000000</v>
      </c>
      <c r="P1216">
        <v>1000</v>
      </c>
      <c r="Q1216" s="1" t="s">
        <v>209</v>
      </c>
      <c r="R1216" s="4">
        <v>1.75</v>
      </c>
      <c r="S1216" s="3">
        <v>1</v>
      </c>
      <c r="U1216" t="s">
        <v>204</v>
      </c>
    </row>
    <row r="1217" spans="1:21" x14ac:dyDescent="0.3">
      <c r="A1217" s="1" t="s">
        <v>6</v>
      </c>
      <c r="B1217" s="1" t="s">
        <v>482</v>
      </c>
      <c r="C1217" s="1" t="s">
        <v>482</v>
      </c>
      <c r="D1217" s="1" t="s">
        <v>482</v>
      </c>
      <c r="E1217">
        <v>2019</v>
      </c>
      <c r="F1217" s="1" t="s">
        <v>212</v>
      </c>
      <c r="G1217" s="1" t="s">
        <v>202</v>
      </c>
      <c r="H1217" s="1" t="s">
        <v>206</v>
      </c>
      <c r="I1217" s="3" t="s">
        <v>1</v>
      </c>
      <c r="J1217" s="1" t="s">
        <v>1</v>
      </c>
      <c r="K1217" s="1" t="s">
        <v>1</v>
      </c>
      <c r="L1217" s="1" t="s">
        <v>1</v>
      </c>
      <c r="M1217" s="1" t="s">
        <v>204</v>
      </c>
      <c r="N1217" s="1" t="s">
        <v>1</v>
      </c>
      <c r="O1217" s="1" t="s">
        <v>1</v>
      </c>
      <c r="P1217" s="1" t="s">
        <v>1</v>
      </c>
      <c r="Q1217" s="1" t="s">
        <v>1</v>
      </c>
      <c r="R1217" s="4">
        <v>14</v>
      </c>
      <c r="S1217" s="3">
        <v>1</v>
      </c>
      <c r="U1217" t="s">
        <v>204</v>
      </c>
    </row>
    <row r="1218" spans="1:21" x14ac:dyDescent="0.3">
      <c r="A1218" s="1" t="s">
        <v>6</v>
      </c>
      <c r="B1218" s="1" t="s">
        <v>482</v>
      </c>
      <c r="C1218" s="1" t="s">
        <v>482</v>
      </c>
      <c r="D1218" s="1" t="s">
        <v>482</v>
      </c>
      <c r="E1218">
        <v>2019</v>
      </c>
      <c r="F1218" s="1" t="s">
        <v>212</v>
      </c>
      <c r="G1218" s="1" t="s">
        <v>202</v>
      </c>
      <c r="H1218" s="1" t="s">
        <v>219</v>
      </c>
      <c r="I1218" s="3" t="s">
        <v>1</v>
      </c>
      <c r="J1218" s="1" t="s">
        <v>1</v>
      </c>
      <c r="K1218" s="1" t="s">
        <v>1</v>
      </c>
      <c r="L1218" s="1" t="s">
        <v>1</v>
      </c>
      <c r="M1218" s="1" t="s">
        <v>208</v>
      </c>
      <c r="N1218">
        <v>0</v>
      </c>
      <c r="O1218">
        <v>1000</v>
      </c>
      <c r="P1218">
        <v>1000</v>
      </c>
      <c r="Q1218" s="1" t="s">
        <v>209</v>
      </c>
      <c r="R1218" s="4">
        <v>0</v>
      </c>
      <c r="S1218" s="3">
        <v>1</v>
      </c>
      <c r="U1218" t="s">
        <v>204</v>
      </c>
    </row>
    <row r="1219" spans="1:21" x14ac:dyDescent="0.3">
      <c r="A1219" s="1" t="s">
        <v>6</v>
      </c>
      <c r="B1219" s="1" t="s">
        <v>482</v>
      </c>
      <c r="C1219" s="1" t="s">
        <v>482</v>
      </c>
      <c r="D1219" s="1" t="s">
        <v>482</v>
      </c>
      <c r="E1219">
        <v>2019</v>
      </c>
      <c r="F1219" s="1" t="s">
        <v>212</v>
      </c>
      <c r="G1219" s="1" t="s">
        <v>202</v>
      </c>
      <c r="H1219" s="1" t="s">
        <v>219</v>
      </c>
      <c r="I1219" s="3" t="s">
        <v>1</v>
      </c>
      <c r="J1219" s="1" t="s">
        <v>1</v>
      </c>
      <c r="K1219" s="1" t="s">
        <v>1</v>
      </c>
      <c r="L1219" s="1" t="s">
        <v>1</v>
      </c>
      <c r="M1219" s="1" t="s">
        <v>208</v>
      </c>
      <c r="N1219">
        <v>1001</v>
      </c>
      <c r="O1219">
        <v>7000</v>
      </c>
      <c r="P1219">
        <v>1000</v>
      </c>
      <c r="Q1219" s="1" t="s">
        <v>209</v>
      </c>
      <c r="R1219" s="4">
        <v>3.76</v>
      </c>
      <c r="S1219" s="3">
        <v>1</v>
      </c>
      <c r="U1219" t="s">
        <v>204</v>
      </c>
    </row>
    <row r="1220" spans="1:21" x14ac:dyDescent="0.3">
      <c r="A1220" s="1" t="s">
        <v>6</v>
      </c>
      <c r="B1220" s="1" t="s">
        <v>482</v>
      </c>
      <c r="C1220" s="1" t="s">
        <v>482</v>
      </c>
      <c r="D1220" s="1" t="s">
        <v>482</v>
      </c>
      <c r="E1220">
        <v>2019</v>
      </c>
      <c r="F1220" s="1" t="s">
        <v>212</v>
      </c>
      <c r="G1220" s="1" t="s">
        <v>202</v>
      </c>
      <c r="H1220" s="1" t="s">
        <v>219</v>
      </c>
      <c r="I1220" s="3" t="s">
        <v>1</v>
      </c>
      <c r="J1220" s="1" t="s">
        <v>1</v>
      </c>
      <c r="K1220" s="1" t="s">
        <v>1</v>
      </c>
      <c r="L1220" s="1" t="s">
        <v>1</v>
      </c>
      <c r="M1220" s="1" t="s">
        <v>208</v>
      </c>
      <c r="N1220">
        <v>7001</v>
      </c>
      <c r="O1220">
        <v>15000</v>
      </c>
      <c r="P1220">
        <v>1000</v>
      </c>
      <c r="Q1220" s="1" t="s">
        <v>209</v>
      </c>
      <c r="R1220" s="4">
        <v>4.8499999999999996</v>
      </c>
      <c r="S1220" s="3">
        <v>1</v>
      </c>
      <c r="U1220" t="s">
        <v>204</v>
      </c>
    </row>
    <row r="1221" spans="1:21" x14ac:dyDescent="0.3">
      <c r="A1221" s="1" t="s">
        <v>6</v>
      </c>
      <c r="B1221" s="1" t="s">
        <v>482</v>
      </c>
      <c r="C1221" s="1" t="s">
        <v>482</v>
      </c>
      <c r="D1221" s="1" t="s">
        <v>482</v>
      </c>
      <c r="E1221">
        <v>2019</v>
      </c>
      <c r="F1221" s="1" t="s">
        <v>212</v>
      </c>
      <c r="G1221" s="1" t="s">
        <v>202</v>
      </c>
      <c r="H1221" s="1" t="s">
        <v>219</v>
      </c>
      <c r="I1221" s="3" t="s">
        <v>1</v>
      </c>
      <c r="J1221" s="1" t="s">
        <v>1</v>
      </c>
      <c r="K1221" s="1" t="s">
        <v>1</v>
      </c>
      <c r="L1221" s="1" t="s">
        <v>1</v>
      </c>
      <c r="M1221" s="1" t="s">
        <v>208</v>
      </c>
      <c r="N1221">
        <v>15001</v>
      </c>
      <c r="O1221">
        <v>30000</v>
      </c>
      <c r="P1221">
        <v>1000</v>
      </c>
      <c r="Q1221" s="1" t="s">
        <v>209</v>
      </c>
      <c r="R1221" s="4">
        <v>5.98</v>
      </c>
      <c r="S1221" s="3">
        <v>1</v>
      </c>
      <c r="U1221" t="s">
        <v>204</v>
      </c>
    </row>
    <row r="1222" spans="1:21" x14ac:dyDescent="0.3">
      <c r="A1222" s="1" t="s">
        <v>6</v>
      </c>
      <c r="B1222" s="1" t="s">
        <v>482</v>
      </c>
      <c r="C1222" s="1" t="s">
        <v>482</v>
      </c>
      <c r="D1222" s="1" t="s">
        <v>482</v>
      </c>
      <c r="E1222">
        <v>2019</v>
      </c>
      <c r="F1222" s="1" t="s">
        <v>212</v>
      </c>
      <c r="G1222" s="1" t="s">
        <v>202</v>
      </c>
      <c r="H1222" s="1" t="s">
        <v>219</v>
      </c>
      <c r="I1222" s="3" t="s">
        <v>1</v>
      </c>
      <c r="J1222" s="1" t="s">
        <v>1</v>
      </c>
      <c r="K1222" s="1" t="s">
        <v>1</v>
      </c>
      <c r="L1222" s="1" t="s">
        <v>1</v>
      </c>
      <c r="M1222" s="1" t="s">
        <v>208</v>
      </c>
      <c r="N1222">
        <v>30001</v>
      </c>
      <c r="O1222">
        <v>1000000000</v>
      </c>
      <c r="P1222">
        <v>1000</v>
      </c>
      <c r="Q1222" s="1" t="s">
        <v>209</v>
      </c>
      <c r="R1222" s="4">
        <v>7.09</v>
      </c>
      <c r="S1222" s="3">
        <v>1</v>
      </c>
      <c r="U1222" t="s">
        <v>204</v>
      </c>
    </row>
    <row r="1223" spans="1:21" x14ac:dyDescent="0.3">
      <c r="A1223" s="1" t="s">
        <v>6</v>
      </c>
      <c r="B1223" s="1" t="s">
        <v>482</v>
      </c>
      <c r="C1223" s="1" t="s">
        <v>482</v>
      </c>
      <c r="D1223" s="1" t="s">
        <v>482</v>
      </c>
      <c r="E1223">
        <v>2019</v>
      </c>
      <c r="F1223" s="1" t="s">
        <v>213</v>
      </c>
      <c r="G1223" s="1" t="s">
        <v>202</v>
      </c>
      <c r="H1223" s="1" t="s">
        <v>206</v>
      </c>
      <c r="I1223" s="3" t="s">
        <v>1</v>
      </c>
      <c r="J1223" s="1" t="s">
        <v>1</v>
      </c>
      <c r="K1223" s="1" t="s">
        <v>1</v>
      </c>
      <c r="L1223" s="1" t="s">
        <v>1</v>
      </c>
      <c r="M1223" s="1" t="s">
        <v>204</v>
      </c>
      <c r="N1223" s="1" t="s">
        <v>1</v>
      </c>
      <c r="O1223" s="1" t="s">
        <v>1</v>
      </c>
      <c r="P1223" s="1" t="s">
        <v>1</v>
      </c>
      <c r="Q1223" s="1" t="s">
        <v>1</v>
      </c>
      <c r="R1223" s="4">
        <v>19.25</v>
      </c>
      <c r="S1223" s="3">
        <v>1</v>
      </c>
      <c r="U1223" t="s">
        <v>204</v>
      </c>
    </row>
    <row r="1224" spans="1:21" x14ac:dyDescent="0.3">
      <c r="A1224" s="1" t="s">
        <v>6</v>
      </c>
      <c r="B1224" s="1" t="s">
        <v>482</v>
      </c>
      <c r="C1224" s="1" t="s">
        <v>482</v>
      </c>
      <c r="D1224" s="1" t="s">
        <v>482</v>
      </c>
      <c r="E1224">
        <v>2019</v>
      </c>
      <c r="F1224" s="1" t="s">
        <v>213</v>
      </c>
      <c r="G1224" s="1" t="s">
        <v>202</v>
      </c>
      <c r="H1224" s="1" t="s">
        <v>231</v>
      </c>
      <c r="I1224" s="3" t="s">
        <v>1</v>
      </c>
      <c r="J1224" s="1" t="s">
        <v>1</v>
      </c>
      <c r="K1224" s="1" t="s">
        <v>1</v>
      </c>
      <c r="L1224" s="1" t="s">
        <v>1</v>
      </c>
      <c r="M1224" s="1" t="s">
        <v>208</v>
      </c>
      <c r="N1224">
        <v>0</v>
      </c>
      <c r="O1224">
        <v>1000000000</v>
      </c>
      <c r="P1224">
        <v>1000</v>
      </c>
      <c r="Q1224" s="1" t="s">
        <v>209</v>
      </c>
      <c r="R1224" s="4">
        <v>8.2200000000000006</v>
      </c>
      <c r="S1224" s="3">
        <v>1</v>
      </c>
      <c r="U1224" t="s">
        <v>204</v>
      </c>
    </row>
    <row r="1225" spans="1:21" x14ac:dyDescent="0.3">
      <c r="A1225" s="1" t="s">
        <v>6</v>
      </c>
      <c r="B1225" s="1" t="s">
        <v>482</v>
      </c>
      <c r="C1225" s="1" t="s">
        <v>482</v>
      </c>
      <c r="D1225" s="1" t="s">
        <v>482</v>
      </c>
      <c r="E1225">
        <v>2019</v>
      </c>
      <c r="F1225" s="1" t="s">
        <v>217</v>
      </c>
      <c r="G1225" s="1" t="s">
        <v>202</v>
      </c>
      <c r="H1225" s="1" t="s">
        <v>206</v>
      </c>
      <c r="I1225" s="3" t="s">
        <v>1</v>
      </c>
      <c r="J1225" s="1" t="s">
        <v>1</v>
      </c>
      <c r="K1225" s="1" t="s">
        <v>1</v>
      </c>
      <c r="L1225" s="1" t="s">
        <v>1</v>
      </c>
      <c r="M1225" s="1" t="s">
        <v>204</v>
      </c>
      <c r="N1225" s="1" t="s">
        <v>1</v>
      </c>
      <c r="O1225" s="1" t="s">
        <v>1</v>
      </c>
      <c r="P1225" s="1" t="s">
        <v>1</v>
      </c>
      <c r="Q1225" s="1" t="s">
        <v>1</v>
      </c>
      <c r="R1225" s="4">
        <v>3.5</v>
      </c>
      <c r="S1225" s="3">
        <v>1</v>
      </c>
      <c r="U1225" t="s">
        <v>204</v>
      </c>
    </row>
    <row r="1226" spans="1:21" x14ac:dyDescent="0.3">
      <c r="A1226" s="1" t="s">
        <v>74</v>
      </c>
      <c r="B1226" s="1" t="s">
        <v>484</v>
      </c>
      <c r="C1226" s="1" t="s">
        <v>484</v>
      </c>
      <c r="D1226" s="1" t="s">
        <v>484</v>
      </c>
      <c r="E1226">
        <v>2019</v>
      </c>
      <c r="F1226" s="1" t="s">
        <v>212</v>
      </c>
      <c r="G1226" s="1" t="s">
        <v>202</v>
      </c>
      <c r="H1226" s="1" t="s">
        <v>206</v>
      </c>
      <c r="I1226" s="3" t="s">
        <v>1</v>
      </c>
      <c r="J1226" s="1" t="s">
        <v>1</v>
      </c>
      <c r="K1226" s="1" t="s">
        <v>220</v>
      </c>
      <c r="L1226" s="1" t="s">
        <v>221</v>
      </c>
      <c r="M1226" s="1" t="s">
        <v>204</v>
      </c>
      <c r="N1226" s="1" t="s">
        <v>1</v>
      </c>
      <c r="O1226" s="1" t="s">
        <v>1</v>
      </c>
      <c r="P1226" s="1" t="s">
        <v>1</v>
      </c>
      <c r="Q1226" s="1" t="s">
        <v>1</v>
      </c>
      <c r="R1226" s="4">
        <v>8.3781999999999996</v>
      </c>
      <c r="S1226" s="3">
        <v>1</v>
      </c>
      <c r="U1226" t="s">
        <v>204</v>
      </c>
    </row>
    <row r="1227" spans="1:21" x14ac:dyDescent="0.3">
      <c r="A1227" s="1" t="s">
        <v>74</v>
      </c>
      <c r="B1227" s="1" t="s">
        <v>484</v>
      </c>
      <c r="C1227" s="1" t="s">
        <v>484</v>
      </c>
      <c r="D1227" s="1" t="s">
        <v>484</v>
      </c>
      <c r="E1227">
        <v>2019</v>
      </c>
      <c r="F1227" s="1" t="s">
        <v>212</v>
      </c>
      <c r="G1227" s="1" t="s">
        <v>202</v>
      </c>
      <c r="H1227" s="1" t="s">
        <v>219</v>
      </c>
      <c r="I1227" s="3" t="s">
        <v>1</v>
      </c>
      <c r="J1227" s="1" t="s">
        <v>1</v>
      </c>
      <c r="K1227" s="1" t="s">
        <v>220</v>
      </c>
      <c r="L1227" s="1" t="s">
        <v>221</v>
      </c>
      <c r="M1227" s="1" t="s">
        <v>208</v>
      </c>
      <c r="N1227">
        <v>0</v>
      </c>
      <c r="O1227">
        <v>2000</v>
      </c>
      <c r="P1227">
        <v>1000</v>
      </c>
      <c r="Q1227" s="1" t="s">
        <v>209</v>
      </c>
      <c r="R1227" s="4">
        <v>1.7989999999999999</v>
      </c>
      <c r="S1227" s="3">
        <v>1</v>
      </c>
      <c r="U1227" t="s">
        <v>204</v>
      </c>
    </row>
    <row r="1228" spans="1:21" x14ac:dyDescent="0.3">
      <c r="A1228" s="1" t="s">
        <v>74</v>
      </c>
      <c r="B1228" s="1" t="s">
        <v>484</v>
      </c>
      <c r="C1228" s="1" t="s">
        <v>484</v>
      </c>
      <c r="D1228" s="1" t="s">
        <v>484</v>
      </c>
      <c r="E1228">
        <v>2019</v>
      </c>
      <c r="F1228" s="1" t="s">
        <v>212</v>
      </c>
      <c r="G1228" s="1" t="s">
        <v>202</v>
      </c>
      <c r="H1228" s="1" t="s">
        <v>219</v>
      </c>
      <c r="I1228" s="3" t="s">
        <v>1</v>
      </c>
      <c r="J1228" s="1" t="s">
        <v>1</v>
      </c>
      <c r="K1228" s="1" t="s">
        <v>220</v>
      </c>
      <c r="L1228" s="1" t="s">
        <v>221</v>
      </c>
      <c r="M1228" s="1" t="s">
        <v>208</v>
      </c>
      <c r="N1228">
        <v>2001</v>
      </c>
      <c r="O1228">
        <v>5000</v>
      </c>
      <c r="P1228">
        <v>1000</v>
      </c>
      <c r="Q1228" s="1" t="s">
        <v>209</v>
      </c>
      <c r="R1228" s="4">
        <v>2.056</v>
      </c>
      <c r="S1228" s="3">
        <v>1</v>
      </c>
      <c r="U1228" t="s">
        <v>204</v>
      </c>
    </row>
    <row r="1229" spans="1:21" x14ac:dyDescent="0.3">
      <c r="A1229" s="1" t="s">
        <v>74</v>
      </c>
      <c r="B1229" s="1" t="s">
        <v>484</v>
      </c>
      <c r="C1229" s="1" t="s">
        <v>484</v>
      </c>
      <c r="D1229" s="1" t="s">
        <v>484</v>
      </c>
      <c r="E1229">
        <v>2019</v>
      </c>
      <c r="F1229" s="1" t="s">
        <v>212</v>
      </c>
      <c r="G1229" s="1" t="s">
        <v>202</v>
      </c>
      <c r="H1229" s="1" t="s">
        <v>219</v>
      </c>
      <c r="I1229" s="3" t="s">
        <v>1</v>
      </c>
      <c r="J1229" s="1" t="s">
        <v>1</v>
      </c>
      <c r="K1229" s="1" t="s">
        <v>220</v>
      </c>
      <c r="L1229" s="1" t="s">
        <v>221</v>
      </c>
      <c r="M1229" s="1" t="s">
        <v>208</v>
      </c>
      <c r="N1229">
        <v>5001</v>
      </c>
      <c r="O1229">
        <v>7000</v>
      </c>
      <c r="P1229">
        <v>1000</v>
      </c>
      <c r="Q1229" s="1" t="s">
        <v>209</v>
      </c>
      <c r="R1229" s="4">
        <v>3.3410000000000002</v>
      </c>
      <c r="S1229" s="3">
        <v>1</v>
      </c>
      <c r="U1229" t="s">
        <v>204</v>
      </c>
    </row>
    <row r="1230" spans="1:21" x14ac:dyDescent="0.3">
      <c r="A1230" s="1" t="s">
        <v>74</v>
      </c>
      <c r="B1230" s="1" t="s">
        <v>484</v>
      </c>
      <c r="C1230" s="1" t="s">
        <v>484</v>
      </c>
      <c r="D1230" s="1" t="s">
        <v>484</v>
      </c>
      <c r="E1230">
        <v>2019</v>
      </c>
      <c r="F1230" s="1" t="s">
        <v>212</v>
      </c>
      <c r="G1230" s="1" t="s">
        <v>202</v>
      </c>
      <c r="H1230" s="1" t="s">
        <v>219</v>
      </c>
      <c r="I1230" s="3" t="s">
        <v>1</v>
      </c>
      <c r="J1230" s="1" t="s">
        <v>1</v>
      </c>
      <c r="K1230" s="1" t="s">
        <v>220</v>
      </c>
      <c r="L1230" s="1" t="s">
        <v>221</v>
      </c>
      <c r="M1230" s="1" t="s">
        <v>208</v>
      </c>
      <c r="N1230">
        <v>7001</v>
      </c>
      <c r="O1230">
        <v>10000</v>
      </c>
      <c r="P1230">
        <v>1000</v>
      </c>
      <c r="Q1230" s="1" t="s">
        <v>209</v>
      </c>
      <c r="R1230" s="4">
        <v>3.855</v>
      </c>
      <c r="S1230" s="3">
        <v>1</v>
      </c>
      <c r="U1230" t="s">
        <v>204</v>
      </c>
    </row>
    <row r="1231" spans="1:21" x14ac:dyDescent="0.3">
      <c r="A1231" s="1" t="s">
        <v>74</v>
      </c>
      <c r="B1231" s="1" t="s">
        <v>484</v>
      </c>
      <c r="C1231" s="1" t="s">
        <v>484</v>
      </c>
      <c r="D1231" s="1" t="s">
        <v>484</v>
      </c>
      <c r="E1231">
        <v>2019</v>
      </c>
      <c r="F1231" s="1" t="s">
        <v>212</v>
      </c>
      <c r="G1231" s="1" t="s">
        <v>202</v>
      </c>
      <c r="H1231" s="1" t="s">
        <v>219</v>
      </c>
      <c r="I1231" s="3" t="s">
        <v>1</v>
      </c>
      <c r="J1231" s="1" t="s">
        <v>1</v>
      </c>
      <c r="K1231" s="1" t="s">
        <v>220</v>
      </c>
      <c r="L1231" s="1" t="s">
        <v>221</v>
      </c>
      <c r="M1231" s="1" t="s">
        <v>208</v>
      </c>
      <c r="N1231">
        <v>10001</v>
      </c>
      <c r="O1231">
        <v>1000000000</v>
      </c>
      <c r="P1231">
        <v>1000</v>
      </c>
      <c r="Q1231" s="1" t="s">
        <v>209</v>
      </c>
      <c r="R1231" s="4">
        <v>4.1120000000000001</v>
      </c>
      <c r="S1231" s="3">
        <v>1</v>
      </c>
      <c r="U1231" t="s">
        <v>204</v>
      </c>
    </row>
    <row r="1232" spans="1:21" x14ac:dyDescent="0.3">
      <c r="A1232" s="1" t="s">
        <v>74</v>
      </c>
      <c r="B1232" s="1" t="s">
        <v>484</v>
      </c>
      <c r="C1232" s="1" t="s">
        <v>484</v>
      </c>
      <c r="D1232" s="1" t="s">
        <v>484</v>
      </c>
      <c r="E1232">
        <v>2019</v>
      </c>
      <c r="F1232" s="1" t="s">
        <v>212</v>
      </c>
      <c r="G1232" s="1" t="s">
        <v>202</v>
      </c>
      <c r="H1232" s="1" t="s">
        <v>487</v>
      </c>
      <c r="I1232" s="3" t="s">
        <v>1</v>
      </c>
      <c r="J1232" s="1" t="s">
        <v>1</v>
      </c>
      <c r="K1232" s="1" t="s">
        <v>220</v>
      </c>
      <c r="L1232" s="1" t="s">
        <v>221</v>
      </c>
      <c r="M1232" s="1" t="s">
        <v>204</v>
      </c>
      <c r="N1232" t="s">
        <v>1</v>
      </c>
      <c r="O1232" t="s">
        <v>1</v>
      </c>
      <c r="P1232" t="s">
        <v>1</v>
      </c>
      <c r="Q1232" s="1" t="s">
        <v>1</v>
      </c>
      <c r="R1232" s="4">
        <v>1.5</v>
      </c>
      <c r="S1232" s="3">
        <v>1</v>
      </c>
      <c r="T1232" t="s">
        <v>581</v>
      </c>
      <c r="U1232" t="s">
        <v>204</v>
      </c>
    </row>
    <row r="1233" spans="1:21" x14ac:dyDescent="0.3">
      <c r="A1233" s="1" t="s">
        <v>74</v>
      </c>
      <c r="B1233" s="1" t="s">
        <v>484</v>
      </c>
      <c r="C1233" s="1" t="s">
        <v>484</v>
      </c>
      <c r="D1233" s="1" t="s">
        <v>484</v>
      </c>
      <c r="E1233">
        <v>2019</v>
      </c>
      <c r="F1233" s="1" t="s">
        <v>212</v>
      </c>
      <c r="G1233" s="1" t="s">
        <v>202</v>
      </c>
      <c r="H1233" s="1" t="s">
        <v>206</v>
      </c>
      <c r="I1233" s="3" t="s">
        <v>1</v>
      </c>
      <c r="J1233" s="1" t="s">
        <v>1</v>
      </c>
      <c r="K1233" s="1" t="s">
        <v>220</v>
      </c>
      <c r="L1233" s="1" t="s">
        <v>225</v>
      </c>
      <c r="M1233" s="1" t="s">
        <v>204</v>
      </c>
      <c r="N1233" s="1" t="s">
        <v>1</v>
      </c>
      <c r="O1233" s="1" t="s">
        <v>1</v>
      </c>
      <c r="P1233" s="1" t="s">
        <v>1</v>
      </c>
      <c r="Q1233" s="1" t="s">
        <v>1</v>
      </c>
      <c r="R1233" s="4">
        <v>12.57244</v>
      </c>
      <c r="S1233" s="3">
        <v>1</v>
      </c>
      <c r="U1233" t="s">
        <v>204</v>
      </c>
    </row>
    <row r="1234" spans="1:21" x14ac:dyDescent="0.3">
      <c r="A1234" s="1" t="s">
        <v>74</v>
      </c>
      <c r="B1234" s="1" t="s">
        <v>484</v>
      </c>
      <c r="C1234" s="1" t="s">
        <v>484</v>
      </c>
      <c r="D1234" s="1" t="s">
        <v>484</v>
      </c>
      <c r="E1234">
        <v>2019</v>
      </c>
      <c r="F1234" s="1" t="s">
        <v>212</v>
      </c>
      <c r="G1234" s="1" t="s">
        <v>202</v>
      </c>
      <c r="H1234" s="1" t="s">
        <v>219</v>
      </c>
      <c r="I1234" s="3" t="s">
        <v>1</v>
      </c>
      <c r="J1234" s="1" t="s">
        <v>1</v>
      </c>
      <c r="K1234" s="1" t="s">
        <v>220</v>
      </c>
      <c r="L1234" s="1" t="s">
        <v>225</v>
      </c>
      <c r="M1234" s="1" t="s">
        <v>208</v>
      </c>
      <c r="N1234">
        <v>0</v>
      </c>
      <c r="O1234">
        <v>2000</v>
      </c>
      <c r="P1234">
        <v>1000</v>
      </c>
      <c r="Q1234" s="1" t="s">
        <v>209</v>
      </c>
      <c r="R1234" s="4">
        <v>2.70364</v>
      </c>
      <c r="S1234" s="3">
        <v>1</v>
      </c>
      <c r="U1234" t="s">
        <v>204</v>
      </c>
    </row>
    <row r="1235" spans="1:21" x14ac:dyDescent="0.3">
      <c r="A1235" s="1" t="s">
        <v>74</v>
      </c>
      <c r="B1235" s="1" t="s">
        <v>484</v>
      </c>
      <c r="C1235" s="1" t="s">
        <v>484</v>
      </c>
      <c r="D1235" s="1" t="s">
        <v>484</v>
      </c>
      <c r="E1235">
        <v>2019</v>
      </c>
      <c r="F1235" s="1" t="s">
        <v>212</v>
      </c>
      <c r="G1235" s="1" t="s">
        <v>202</v>
      </c>
      <c r="H1235" s="1" t="s">
        <v>219</v>
      </c>
      <c r="I1235" s="3" t="s">
        <v>1</v>
      </c>
      <c r="J1235" s="1" t="s">
        <v>1</v>
      </c>
      <c r="K1235" s="1" t="s">
        <v>220</v>
      </c>
      <c r="L1235" s="1" t="s">
        <v>225</v>
      </c>
      <c r="M1235" s="1" t="s">
        <v>208</v>
      </c>
      <c r="N1235">
        <v>2001</v>
      </c>
      <c r="O1235">
        <v>5000</v>
      </c>
      <c r="P1235">
        <v>1000</v>
      </c>
      <c r="Q1235" s="1" t="s">
        <v>209</v>
      </c>
      <c r="R1235" s="4">
        <v>3.0840000000000001</v>
      </c>
      <c r="S1235" s="3">
        <v>1</v>
      </c>
      <c r="U1235" t="s">
        <v>204</v>
      </c>
    </row>
    <row r="1236" spans="1:21" x14ac:dyDescent="0.3">
      <c r="A1236" s="1" t="s">
        <v>74</v>
      </c>
      <c r="B1236" s="1" t="s">
        <v>484</v>
      </c>
      <c r="C1236" s="1" t="s">
        <v>484</v>
      </c>
      <c r="D1236" s="1" t="s">
        <v>484</v>
      </c>
      <c r="E1236">
        <v>2019</v>
      </c>
      <c r="F1236" s="1" t="s">
        <v>212</v>
      </c>
      <c r="G1236" s="1" t="s">
        <v>202</v>
      </c>
      <c r="H1236" s="1" t="s">
        <v>219</v>
      </c>
      <c r="I1236" s="3" t="s">
        <v>1</v>
      </c>
      <c r="J1236" s="1" t="s">
        <v>1</v>
      </c>
      <c r="K1236" s="1" t="s">
        <v>220</v>
      </c>
      <c r="L1236" s="1" t="s">
        <v>225</v>
      </c>
      <c r="M1236" s="1" t="s">
        <v>208</v>
      </c>
      <c r="N1236">
        <v>5001</v>
      </c>
      <c r="O1236">
        <v>7000</v>
      </c>
      <c r="P1236">
        <v>1000</v>
      </c>
      <c r="Q1236" s="1" t="s">
        <v>209</v>
      </c>
      <c r="R1236" s="4">
        <v>5.0166399999999998</v>
      </c>
      <c r="S1236" s="3">
        <v>1</v>
      </c>
      <c r="U1236" t="s">
        <v>204</v>
      </c>
    </row>
    <row r="1237" spans="1:21" x14ac:dyDescent="0.3">
      <c r="A1237" s="1" t="s">
        <v>74</v>
      </c>
      <c r="B1237" s="1" t="s">
        <v>484</v>
      </c>
      <c r="C1237" s="1" t="s">
        <v>484</v>
      </c>
      <c r="D1237" s="1" t="s">
        <v>484</v>
      </c>
      <c r="E1237">
        <v>2019</v>
      </c>
      <c r="F1237" s="1" t="s">
        <v>212</v>
      </c>
      <c r="G1237" s="1" t="s">
        <v>202</v>
      </c>
      <c r="H1237" s="1" t="s">
        <v>219</v>
      </c>
      <c r="I1237" s="3" t="s">
        <v>1</v>
      </c>
      <c r="J1237" s="1" t="s">
        <v>1</v>
      </c>
      <c r="K1237" s="1" t="s">
        <v>220</v>
      </c>
      <c r="L1237" s="1" t="s">
        <v>225</v>
      </c>
      <c r="M1237" s="1" t="s">
        <v>208</v>
      </c>
      <c r="N1237">
        <v>7001</v>
      </c>
      <c r="O1237">
        <v>10000</v>
      </c>
      <c r="P1237">
        <v>1000</v>
      </c>
      <c r="Q1237" s="1" t="s">
        <v>209</v>
      </c>
      <c r="R1237" s="4">
        <v>5.7876399999999997</v>
      </c>
      <c r="S1237" s="3">
        <v>1</v>
      </c>
      <c r="U1237" t="s">
        <v>204</v>
      </c>
    </row>
    <row r="1238" spans="1:21" x14ac:dyDescent="0.3">
      <c r="A1238" s="1" t="s">
        <v>74</v>
      </c>
      <c r="B1238" s="1" t="s">
        <v>484</v>
      </c>
      <c r="C1238" s="1" t="s">
        <v>484</v>
      </c>
      <c r="D1238" s="1" t="s">
        <v>484</v>
      </c>
      <c r="E1238">
        <v>2019</v>
      </c>
      <c r="F1238" s="1" t="s">
        <v>212</v>
      </c>
      <c r="G1238" s="1" t="s">
        <v>202</v>
      </c>
      <c r="H1238" s="1" t="s">
        <v>219</v>
      </c>
      <c r="I1238" s="3" t="s">
        <v>1</v>
      </c>
      <c r="J1238" s="1" t="s">
        <v>1</v>
      </c>
      <c r="K1238" s="1" t="s">
        <v>220</v>
      </c>
      <c r="L1238" s="1" t="s">
        <v>225</v>
      </c>
      <c r="M1238" s="1" t="s">
        <v>208</v>
      </c>
      <c r="N1238">
        <v>10001</v>
      </c>
      <c r="O1238">
        <v>1000000000</v>
      </c>
      <c r="P1238">
        <v>1000</v>
      </c>
      <c r="Q1238" s="1" t="s">
        <v>209</v>
      </c>
      <c r="R1238" s="4">
        <v>6.1680000000000001</v>
      </c>
      <c r="S1238" s="3">
        <v>1</v>
      </c>
      <c r="U1238" t="s">
        <v>204</v>
      </c>
    </row>
    <row r="1239" spans="1:21" x14ac:dyDescent="0.3">
      <c r="A1239" s="1" t="s">
        <v>74</v>
      </c>
      <c r="B1239" s="1" t="s">
        <v>484</v>
      </c>
      <c r="C1239" s="1" t="s">
        <v>484</v>
      </c>
      <c r="D1239" s="1" t="s">
        <v>484</v>
      </c>
      <c r="E1239">
        <v>2019</v>
      </c>
      <c r="F1239" s="1" t="s">
        <v>212</v>
      </c>
      <c r="G1239" s="1" t="s">
        <v>202</v>
      </c>
      <c r="H1239" s="1" t="s">
        <v>487</v>
      </c>
      <c r="I1239" s="3" t="s">
        <v>1</v>
      </c>
      <c r="J1239" s="1" t="s">
        <v>1</v>
      </c>
      <c r="K1239" s="1" t="s">
        <v>220</v>
      </c>
      <c r="L1239" s="1" t="s">
        <v>225</v>
      </c>
      <c r="M1239" s="1" t="s">
        <v>204</v>
      </c>
      <c r="N1239" t="s">
        <v>1</v>
      </c>
      <c r="O1239" t="s">
        <v>1</v>
      </c>
      <c r="P1239" t="s">
        <v>1</v>
      </c>
      <c r="Q1239" s="1" t="s">
        <v>1</v>
      </c>
      <c r="R1239" s="4">
        <v>1.5</v>
      </c>
      <c r="S1239" s="3">
        <v>1</v>
      </c>
      <c r="U1239" t="s">
        <v>204</v>
      </c>
    </row>
    <row r="1240" spans="1:21" x14ac:dyDescent="0.3">
      <c r="A1240" s="1" t="s">
        <v>74</v>
      </c>
      <c r="B1240" s="1" t="s">
        <v>484</v>
      </c>
      <c r="C1240" s="1" t="s">
        <v>484</v>
      </c>
      <c r="D1240" s="1" t="s">
        <v>484</v>
      </c>
      <c r="E1240">
        <v>2019</v>
      </c>
      <c r="F1240" s="1" t="s">
        <v>213</v>
      </c>
      <c r="G1240" s="1" t="s">
        <v>202</v>
      </c>
      <c r="H1240" s="1" t="s">
        <v>206</v>
      </c>
      <c r="I1240" s="3" t="s">
        <v>1</v>
      </c>
      <c r="J1240" s="1" t="s">
        <v>1</v>
      </c>
      <c r="K1240" s="1" t="s">
        <v>220</v>
      </c>
      <c r="L1240" s="1" t="s">
        <v>221</v>
      </c>
      <c r="M1240" s="1" t="s">
        <v>204</v>
      </c>
      <c r="N1240" s="1" t="s">
        <v>1</v>
      </c>
      <c r="O1240" s="1" t="s">
        <v>1</v>
      </c>
      <c r="P1240" s="1" t="s">
        <v>1</v>
      </c>
      <c r="Q1240" s="1" t="s">
        <v>1</v>
      </c>
      <c r="R1240" s="4">
        <v>10.81456</v>
      </c>
      <c r="S1240" s="3">
        <v>1</v>
      </c>
      <c r="U1240" t="s">
        <v>204</v>
      </c>
    </row>
    <row r="1241" spans="1:21" x14ac:dyDescent="0.3">
      <c r="A1241" s="1" t="s">
        <v>74</v>
      </c>
      <c r="B1241" s="1" t="s">
        <v>484</v>
      </c>
      <c r="C1241" s="1" t="s">
        <v>484</v>
      </c>
      <c r="D1241" s="1" t="s">
        <v>484</v>
      </c>
      <c r="E1241">
        <v>2019</v>
      </c>
      <c r="F1241" s="1" t="s">
        <v>213</v>
      </c>
      <c r="G1241" s="1" t="s">
        <v>202</v>
      </c>
      <c r="H1241" s="1" t="s">
        <v>231</v>
      </c>
      <c r="I1241" s="3" t="s">
        <v>1</v>
      </c>
      <c r="J1241" s="1" t="s">
        <v>1</v>
      </c>
      <c r="K1241" s="1" t="s">
        <v>220</v>
      </c>
      <c r="L1241" s="1" t="s">
        <v>221</v>
      </c>
      <c r="M1241" s="1" t="s">
        <v>208</v>
      </c>
      <c r="N1241">
        <v>0</v>
      </c>
      <c r="O1241">
        <v>2000</v>
      </c>
      <c r="P1241">
        <v>1000</v>
      </c>
      <c r="Q1241" s="1" t="s">
        <v>209</v>
      </c>
      <c r="R1241" s="4">
        <v>0</v>
      </c>
      <c r="S1241" s="3">
        <v>1</v>
      </c>
      <c r="U1241" t="s">
        <v>204</v>
      </c>
    </row>
    <row r="1242" spans="1:21" x14ac:dyDescent="0.3">
      <c r="A1242" s="1" t="s">
        <v>74</v>
      </c>
      <c r="B1242" s="1" t="s">
        <v>484</v>
      </c>
      <c r="C1242" s="1" t="s">
        <v>484</v>
      </c>
      <c r="D1242" s="1" t="s">
        <v>484</v>
      </c>
      <c r="E1242">
        <v>2019</v>
      </c>
      <c r="F1242" s="1" t="s">
        <v>213</v>
      </c>
      <c r="G1242" s="1" t="s">
        <v>202</v>
      </c>
      <c r="H1242" s="1" t="s">
        <v>231</v>
      </c>
      <c r="I1242" s="3" t="s">
        <v>1</v>
      </c>
      <c r="J1242" s="1" t="s">
        <v>1</v>
      </c>
      <c r="K1242" s="1" t="s">
        <v>220</v>
      </c>
      <c r="L1242" s="1" t="s">
        <v>221</v>
      </c>
      <c r="M1242" s="1" t="s">
        <v>208</v>
      </c>
      <c r="N1242">
        <v>2001</v>
      </c>
      <c r="O1242">
        <v>15000</v>
      </c>
      <c r="P1242">
        <v>1000</v>
      </c>
      <c r="Q1242" s="1" t="s">
        <v>209</v>
      </c>
      <c r="R1242" s="4">
        <v>3.8755600000000001</v>
      </c>
      <c r="S1242" s="3">
        <v>1</v>
      </c>
      <c r="U1242" t="s">
        <v>204</v>
      </c>
    </row>
    <row r="1243" spans="1:21" x14ac:dyDescent="0.3">
      <c r="A1243" s="1" t="s">
        <v>74</v>
      </c>
      <c r="B1243" s="1" t="s">
        <v>484</v>
      </c>
      <c r="C1243" s="1" t="s">
        <v>484</v>
      </c>
      <c r="D1243" s="1" t="s">
        <v>484</v>
      </c>
      <c r="E1243">
        <v>2019</v>
      </c>
      <c r="F1243" s="1" t="s">
        <v>213</v>
      </c>
      <c r="G1243" s="1" t="s">
        <v>202</v>
      </c>
      <c r="H1243" s="1" t="s">
        <v>231</v>
      </c>
      <c r="I1243" s="3" t="s">
        <v>1</v>
      </c>
      <c r="J1243" s="1" t="s">
        <v>1</v>
      </c>
      <c r="K1243" s="1" t="s">
        <v>220</v>
      </c>
      <c r="L1243" s="1" t="s">
        <v>221</v>
      </c>
      <c r="M1243" s="1" t="s">
        <v>208</v>
      </c>
      <c r="N1243">
        <v>15001</v>
      </c>
      <c r="O1243">
        <v>1000000000</v>
      </c>
      <c r="P1243">
        <v>1000</v>
      </c>
      <c r="Q1243" s="1" t="s">
        <v>209</v>
      </c>
      <c r="R1243" s="4">
        <v>0</v>
      </c>
      <c r="S1243" s="3">
        <v>1</v>
      </c>
      <c r="T1243" t="s">
        <v>580</v>
      </c>
      <c r="U1243" t="s">
        <v>204</v>
      </c>
    </row>
    <row r="1244" spans="1:21" x14ac:dyDescent="0.3">
      <c r="A1244" s="1" t="s">
        <v>74</v>
      </c>
      <c r="B1244" s="1" t="s">
        <v>484</v>
      </c>
      <c r="C1244" s="1" t="s">
        <v>484</v>
      </c>
      <c r="D1244" s="1" t="s">
        <v>484</v>
      </c>
      <c r="E1244">
        <v>2019</v>
      </c>
      <c r="F1244" s="1" t="s">
        <v>213</v>
      </c>
      <c r="G1244" s="1" t="s">
        <v>202</v>
      </c>
      <c r="H1244" s="1" t="s">
        <v>206</v>
      </c>
      <c r="I1244" s="3" t="s">
        <v>1</v>
      </c>
      <c r="J1244" s="1" t="s">
        <v>1</v>
      </c>
      <c r="K1244" s="1" t="s">
        <v>220</v>
      </c>
      <c r="L1244" s="1" t="s">
        <v>225</v>
      </c>
      <c r="M1244" s="1" t="s">
        <v>204</v>
      </c>
      <c r="N1244" s="1" t="s">
        <v>1</v>
      </c>
      <c r="O1244" s="1" t="s">
        <v>1</v>
      </c>
      <c r="P1244" s="1" t="s">
        <v>1</v>
      </c>
      <c r="Q1244" s="1" t="s">
        <v>1</v>
      </c>
      <c r="R1244" s="4">
        <v>16.22184</v>
      </c>
      <c r="S1244" s="3">
        <v>1</v>
      </c>
      <c r="U1244" t="s">
        <v>204</v>
      </c>
    </row>
    <row r="1245" spans="1:21" x14ac:dyDescent="0.3">
      <c r="A1245" s="1" t="s">
        <v>74</v>
      </c>
      <c r="B1245" s="1" t="s">
        <v>484</v>
      </c>
      <c r="C1245" s="1" t="s">
        <v>484</v>
      </c>
      <c r="D1245" s="1" t="s">
        <v>484</v>
      </c>
      <c r="E1245">
        <v>2019</v>
      </c>
      <c r="F1245" s="1" t="s">
        <v>213</v>
      </c>
      <c r="G1245" s="1" t="s">
        <v>202</v>
      </c>
      <c r="H1245" s="1" t="s">
        <v>231</v>
      </c>
      <c r="I1245" s="3" t="s">
        <v>1</v>
      </c>
      <c r="J1245" s="1" t="s">
        <v>1</v>
      </c>
      <c r="K1245" s="1" t="s">
        <v>220</v>
      </c>
      <c r="L1245" s="1" t="s">
        <v>225</v>
      </c>
      <c r="M1245" s="1" t="s">
        <v>208</v>
      </c>
      <c r="N1245">
        <v>0</v>
      </c>
      <c r="O1245">
        <v>2000</v>
      </c>
      <c r="P1245">
        <v>1000</v>
      </c>
      <c r="Q1245" s="1" t="s">
        <v>209</v>
      </c>
      <c r="R1245" s="4">
        <v>0</v>
      </c>
      <c r="S1245" s="3">
        <v>1</v>
      </c>
      <c r="U1245" t="s">
        <v>204</v>
      </c>
    </row>
    <row r="1246" spans="1:21" x14ac:dyDescent="0.3">
      <c r="A1246" s="1" t="s">
        <v>74</v>
      </c>
      <c r="B1246" s="1" t="s">
        <v>484</v>
      </c>
      <c r="C1246" s="1" t="s">
        <v>484</v>
      </c>
      <c r="D1246" s="1" t="s">
        <v>484</v>
      </c>
      <c r="E1246">
        <v>2019</v>
      </c>
      <c r="F1246" s="1" t="s">
        <v>213</v>
      </c>
      <c r="G1246" s="1" t="s">
        <v>202</v>
      </c>
      <c r="H1246" s="1" t="s">
        <v>231</v>
      </c>
      <c r="I1246" s="3" t="s">
        <v>1</v>
      </c>
      <c r="J1246" s="1" t="s">
        <v>1</v>
      </c>
      <c r="K1246" s="1" t="s">
        <v>220</v>
      </c>
      <c r="L1246" s="1" t="s">
        <v>225</v>
      </c>
      <c r="M1246" s="1" t="s">
        <v>208</v>
      </c>
      <c r="N1246">
        <v>2001</v>
      </c>
      <c r="O1246">
        <v>15000</v>
      </c>
      <c r="P1246">
        <v>1000</v>
      </c>
      <c r="Q1246" s="1" t="s">
        <v>209</v>
      </c>
      <c r="R1246" s="4">
        <v>5.8113340000000004</v>
      </c>
      <c r="S1246" s="3">
        <v>1</v>
      </c>
      <c r="U1246" t="s">
        <v>204</v>
      </c>
    </row>
    <row r="1247" spans="1:21" x14ac:dyDescent="0.3">
      <c r="A1247" s="1" t="s">
        <v>74</v>
      </c>
      <c r="B1247" s="1" t="s">
        <v>484</v>
      </c>
      <c r="C1247" s="1" t="s">
        <v>484</v>
      </c>
      <c r="D1247" s="1" t="s">
        <v>484</v>
      </c>
      <c r="E1247">
        <v>2019</v>
      </c>
      <c r="F1247" s="1" t="s">
        <v>213</v>
      </c>
      <c r="G1247" s="1" t="s">
        <v>202</v>
      </c>
      <c r="H1247" s="1" t="s">
        <v>231</v>
      </c>
      <c r="I1247" s="3" t="s">
        <v>1</v>
      </c>
      <c r="J1247" s="1" t="s">
        <v>1</v>
      </c>
      <c r="K1247" s="1" t="s">
        <v>220</v>
      </c>
      <c r="L1247" s="1" t="s">
        <v>225</v>
      </c>
      <c r="M1247" s="1" t="s">
        <v>208</v>
      </c>
      <c r="N1247">
        <v>15001</v>
      </c>
      <c r="O1247">
        <v>1000000000</v>
      </c>
      <c r="P1247">
        <v>1000</v>
      </c>
      <c r="Q1247" s="1" t="s">
        <v>209</v>
      </c>
      <c r="R1247" s="4">
        <v>0</v>
      </c>
      <c r="S1247" s="3">
        <v>1</v>
      </c>
      <c r="T1247" t="s">
        <v>580</v>
      </c>
      <c r="U1247" t="s">
        <v>204</v>
      </c>
    </row>
    <row r="1248" spans="1:21" x14ac:dyDescent="0.3">
      <c r="A1248" s="1" t="s">
        <v>128</v>
      </c>
      <c r="B1248" s="1" t="s">
        <v>488</v>
      </c>
      <c r="C1248" s="1" t="s">
        <v>488</v>
      </c>
      <c r="D1248" s="1" t="s">
        <v>488</v>
      </c>
      <c r="E1248">
        <v>2020</v>
      </c>
      <c r="F1248" s="1" t="s">
        <v>212</v>
      </c>
      <c r="G1248" s="1" t="s">
        <v>202</v>
      </c>
      <c r="H1248" s="1" t="s">
        <v>206</v>
      </c>
      <c r="I1248" s="3" t="s">
        <v>1</v>
      </c>
      <c r="J1248" s="1" t="s">
        <v>1</v>
      </c>
      <c r="K1248" s="1" t="s">
        <v>220</v>
      </c>
      <c r="L1248" s="1" t="s">
        <v>221</v>
      </c>
      <c r="M1248" s="1" t="s">
        <v>204</v>
      </c>
      <c r="N1248" s="1" t="s">
        <v>1</v>
      </c>
      <c r="O1248" s="1" t="s">
        <v>1</v>
      </c>
      <c r="P1248" s="1" t="s">
        <v>1</v>
      </c>
      <c r="Q1248" s="1" t="s">
        <v>1</v>
      </c>
      <c r="R1248" s="4">
        <v>0</v>
      </c>
      <c r="S1248" s="3">
        <v>1</v>
      </c>
      <c r="T1248" t="s">
        <v>490</v>
      </c>
      <c r="U1248" t="s">
        <v>204</v>
      </c>
    </row>
    <row r="1249" spans="1:21" x14ac:dyDescent="0.3">
      <c r="A1249" s="1" t="s">
        <v>128</v>
      </c>
      <c r="B1249" s="1" t="s">
        <v>488</v>
      </c>
      <c r="C1249" s="1" t="s">
        <v>488</v>
      </c>
      <c r="D1249" s="1" t="s">
        <v>488</v>
      </c>
      <c r="E1249">
        <v>2020</v>
      </c>
      <c r="F1249" s="1" t="s">
        <v>212</v>
      </c>
      <c r="G1249" s="1" t="s">
        <v>202</v>
      </c>
      <c r="H1249" s="1" t="s">
        <v>207</v>
      </c>
      <c r="I1249" s="3" t="s">
        <v>1</v>
      </c>
      <c r="J1249" s="1" t="s">
        <v>1</v>
      </c>
      <c r="K1249" s="1" t="s">
        <v>220</v>
      </c>
      <c r="L1249" s="1" t="s">
        <v>221</v>
      </c>
      <c r="M1249" s="1" t="s">
        <v>205</v>
      </c>
      <c r="N1249">
        <v>0</v>
      </c>
      <c r="O1249">
        <v>6000</v>
      </c>
      <c r="P1249" t="s">
        <v>1</v>
      </c>
      <c r="Q1249" s="1" t="s">
        <v>209</v>
      </c>
      <c r="R1249" s="4">
        <v>24.61</v>
      </c>
      <c r="S1249" s="3">
        <v>1</v>
      </c>
      <c r="U1249" t="s">
        <v>204</v>
      </c>
    </row>
    <row r="1250" spans="1:21" x14ac:dyDescent="0.3">
      <c r="A1250" s="1" t="s">
        <v>128</v>
      </c>
      <c r="B1250" s="1" t="s">
        <v>488</v>
      </c>
      <c r="C1250" s="1" t="s">
        <v>488</v>
      </c>
      <c r="D1250" s="1" t="s">
        <v>488</v>
      </c>
      <c r="E1250">
        <v>2020</v>
      </c>
      <c r="F1250" s="1" t="s">
        <v>212</v>
      </c>
      <c r="G1250" s="1" t="s">
        <v>202</v>
      </c>
      <c r="H1250" s="1" t="s">
        <v>207</v>
      </c>
      <c r="I1250" s="3" t="s">
        <v>1</v>
      </c>
      <c r="J1250" s="1" t="s">
        <v>1</v>
      </c>
      <c r="K1250" s="1" t="s">
        <v>220</v>
      </c>
      <c r="L1250" s="1" t="s">
        <v>221</v>
      </c>
      <c r="M1250" s="1" t="s">
        <v>205</v>
      </c>
      <c r="N1250">
        <v>6001</v>
      </c>
      <c r="O1250">
        <v>9000</v>
      </c>
      <c r="P1250" t="s">
        <v>1</v>
      </c>
      <c r="Q1250" s="1" t="s">
        <v>209</v>
      </c>
      <c r="R1250" s="4">
        <v>42.85</v>
      </c>
      <c r="S1250" s="3">
        <v>1</v>
      </c>
      <c r="U1250" t="s">
        <v>204</v>
      </c>
    </row>
    <row r="1251" spans="1:21" x14ac:dyDescent="0.3">
      <c r="A1251" s="1" t="s">
        <v>128</v>
      </c>
      <c r="B1251" s="1" t="s">
        <v>488</v>
      </c>
      <c r="C1251" s="1" t="s">
        <v>488</v>
      </c>
      <c r="D1251" s="1" t="s">
        <v>488</v>
      </c>
      <c r="E1251">
        <v>2020</v>
      </c>
      <c r="F1251" s="1" t="s">
        <v>212</v>
      </c>
      <c r="G1251" s="1" t="s">
        <v>202</v>
      </c>
      <c r="H1251" s="1" t="s">
        <v>207</v>
      </c>
      <c r="I1251" s="3" t="s">
        <v>1</v>
      </c>
      <c r="J1251" s="1" t="s">
        <v>1</v>
      </c>
      <c r="K1251" s="1" t="s">
        <v>220</v>
      </c>
      <c r="L1251" s="1" t="s">
        <v>221</v>
      </c>
      <c r="M1251" s="1" t="s">
        <v>205</v>
      </c>
      <c r="N1251">
        <v>9001</v>
      </c>
      <c r="O1251">
        <v>12000</v>
      </c>
      <c r="P1251" t="s">
        <v>1</v>
      </c>
      <c r="Q1251" s="1" t="s">
        <v>209</v>
      </c>
      <c r="R1251" s="4">
        <v>52.12</v>
      </c>
      <c r="S1251" s="3">
        <v>1</v>
      </c>
      <c r="U1251" t="s">
        <v>204</v>
      </c>
    </row>
    <row r="1252" spans="1:21" x14ac:dyDescent="0.3">
      <c r="A1252" s="1" t="s">
        <v>128</v>
      </c>
      <c r="B1252" s="1" t="s">
        <v>488</v>
      </c>
      <c r="C1252" s="1" t="s">
        <v>488</v>
      </c>
      <c r="D1252" s="1" t="s">
        <v>488</v>
      </c>
      <c r="E1252">
        <v>2020</v>
      </c>
      <c r="F1252" s="1" t="s">
        <v>212</v>
      </c>
      <c r="G1252" s="1" t="s">
        <v>202</v>
      </c>
      <c r="H1252" s="1" t="s">
        <v>207</v>
      </c>
      <c r="I1252" s="3" t="s">
        <v>1</v>
      </c>
      <c r="J1252" s="1" t="s">
        <v>1</v>
      </c>
      <c r="K1252" s="1" t="s">
        <v>220</v>
      </c>
      <c r="L1252" s="1" t="s">
        <v>221</v>
      </c>
      <c r="M1252" s="1" t="s">
        <v>205</v>
      </c>
      <c r="N1252">
        <v>12001</v>
      </c>
      <c r="O1252">
        <v>15000</v>
      </c>
      <c r="P1252" t="s">
        <v>1</v>
      </c>
      <c r="Q1252" s="1" t="s">
        <v>209</v>
      </c>
      <c r="R1252" s="4">
        <v>62.14</v>
      </c>
      <c r="S1252" s="3">
        <v>1</v>
      </c>
      <c r="U1252" t="s">
        <v>204</v>
      </c>
    </row>
    <row r="1253" spans="1:21" x14ac:dyDescent="0.3">
      <c r="A1253" s="1" t="s">
        <v>128</v>
      </c>
      <c r="B1253" s="1" t="s">
        <v>488</v>
      </c>
      <c r="C1253" s="1" t="s">
        <v>488</v>
      </c>
      <c r="D1253" s="1" t="s">
        <v>488</v>
      </c>
      <c r="E1253">
        <v>2020</v>
      </c>
      <c r="F1253" s="1" t="s">
        <v>212</v>
      </c>
      <c r="G1253" s="1" t="s">
        <v>202</v>
      </c>
      <c r="H1253" s="1" t="s">
        <v>207</v>
      </c>
      <c r="I1253" s="3" t="s">
        <v>1</v>
      </c>
      <c r="J1253" s="1" t="s">
        <v>1</v>
      </c>
      <c r="K1253" s="1" t="s">
        <v>220</v>
      </c>
      <c r="L1253" s="1" t="s">
        <v>221</v>
      </c>
      <c r="M1253" s="1" t="s">
        <v>205</v>
      </c>
      <c r="N1253">
        <v>15001</v>
      </c>
      <c r="O1253">
        <v>18000</v>
      </c>
      <c r="P1253" t="s">
        <v>1</v>
      </c>
      <c r="Q1253" s="1" t="s">
        <v>209</v>
      </c>
      <c r="R1253" s="4">
        <v>72.97</v>
      </c>
      <c r="S1253" s="3">
        <v>1</v>
      </c>
      <c r="U1253" t="s">
        <v>204</v>
      </c>
    </row>
    <row r="1254" spans="1:21" x14ac:dyDescent="0.3">
      <c r="A1254" s="1" t="s">
        <v>128</v>
      </c>
      <c r="B1254" s="1" t="s">
        <v>488</v>
      </c>
      <c r="C1254" s="1" t="s">
        <v>488</v>
      </c>
      <c r="D1254" s="1" t="s">
        <v>488</v>
      </c>
      <c r="E1254">
        <v>2020</v>
      </c>
      <c r="F1254" s="1" t="s">
        <v>212</v>
      </c>
      <c r="G1254" s="1" t="s">
        <v>202</v>
      </c>
      <c r="H1254" s="1" t="s">
        <v>207</v>
      </c>
      <c r="I1254" s="3" t="s">
        <v>1</v>
      </c>
      <c r="J1254" s="1" t="s">
        <v>1</v>
      </c>
      <c r="K1254" s="1" t="s">
        <v>220</v>
      </c>
      <c r="L1254" s="1" t="s">
        <v>221</v>
      </c>
      <c r="M1254" s="1" t="s">
        <v>205</v>
      </c>
      <c r="N1254">
        <v>18001</v>
      </c>
      <c r="O1254">
        <v>1000000000</v>
      </c>
      <c r="P1254" t="s">
        <v>1</v>
      </c>
      <c r="Q1254" s="1" t="s">
        <v>209</v>
      </c>
      <c r="R1254" s="4">
        <v>84.43</v>
      </c>
      <c r="S1254" s="3">
        <v>1</v>
      </c>
      <c r="U1254" t="s">
        <v>204</v>
      </c>
    </row>
    <row r="1255" spans="1:21" x14ac:dyDescent="0.3">
      <c r="A1255" s="1" t="s">
        <v>128</v>
      </c>
      <c r="B1255" s="1" t="s">
        <v>488</v>
      </c>
      <c r="C1255" s="1" t="s">
        <v>488</v>
      </c>
      <c r="D1255" s="1" t="s">
        <v>488</v>
      </c>
      <c r="E1255">
        <v>2020</v>
      </c>
      <c r="F1255" s="1" t="s">
        <v>212</v>
      </c>
      <c r="G1255" s="1" t="s">
        <v>202</v>
      </c>
      <c r="H1255" s="1" t="s">
        <v>219</v>
      </c>
      <c r="I1255" s="3" t="s">
        <v>1</v>
      </c>
      <c r="J1255" s="1" t="s">
        <v>1</v>
      </c>
      <c r="K1255" s="1" t="s">
        <v>220</v>
      </c>
      <c r="L1255" s="1" t="s">
        <v>221</v>
      </c>
      <c r="M1255" s="1" t="s">
        <v>208</v>
      </c>
      <c r="N1255">
        <v>0</v>
      </c>
      <c r="O1255">
        <v>6000</v>
      </c>
      <c r="P1255">
        <v>1000</v>
      </c>
      <c r="Q1255" s="1" t="s">
        <v>209</v>
      </c>
      <c r="R1255" s="4">
        <v>3.04</v>
      </c>
      <c r="S1255" s="3">
        <v>1</v>
      </c>
      <c r="T1255" t="s">
        <v>489</v>
      </c>
      <c r="U1255" t="s">
        <v>204</v>
      </c>
    </row>
    <row r="1256" spans="1:21" x14ac:dyDescent="0.3">
      <c r="A1256" s="1" t="s">
        <v>128</v>
      </c>
      <c r="B1256" s="1" t="s">
        <v>488</v>
      </c>
      <c r="C1256" s="1" t="s">
        <v>488</v>
      </c>
      <c r="D1256" s="1" t="s">
        <v>488</v>
      </c>
      <c r="E1256">
        <v>2020</v>
      </c>
      <c r="F1256" s="1" t="s">
        <v>212</v>
      </c>
      <c r="G1256" s="1" t="s">
        <v>202</v>
      </c>
      <c r="H1256" s="1" t="s">
        <v>219</v>
      </c>
      <c r="I1256" s="3" t="s">
        <v>1</v>
      </c>
      <c r="J1256" s="1" t="s">
        <v>1</v>
      </c>
      <c r="K1256" s="1" t="s">
        <v>220</v>
      </c>
      <c r="L1256" s="1" t="s">
        <v>221</v>
      </c>
      <c r="M1256" s="1" t="s">
        <v>208</v>
      </c>
      <c r="N1256">
        <v>6001</v>
      </c>
      <c r="O1256">
        <v>9000</v>
      </c>
      <c r="P1256">
        <v>1000</v>
      </c>
      <c r="Q1256" s="1" t="s">
        <v>209</v>
      </c>
      <c r="R1256" s="4">
        <v>3.09</v>
      </c>
      <c r="S1256" s="3">
        <v>1</v>
      </c>
      <c r="U1256" t="s">
        <v>204</v>
      </c>
    </row>
    <row r="1257" spans="1:21" x14ac:dyDescent="0.3">
      <c r="A1257" s="1" t="s">
        <v>128</v>
      </c>
      <c r="B1257" s="1" t="s">
        <v>488</v>
      </c>
      <c r="C1257" s="1" t="s">
        <v>488</v>
      </c>
      <c r="D1257" s="1" t="s">
        <v>488</v>
      </c>
      <c r="E1257">
        <v>2020</v>
      </c>
      <c r="F1257" s="1" t="s">
        <v>212</v>
      </c>
      <c r="G1257" s="1" t="s">
        <v>202</v>
      </c>
      <c r="H1257" s="1" t="s">
        <v>219</v>
      </c>
      <c r="I1257" s="3" t="s">
        <v>1</v>
      </c>
      <c r="J1257" s="1" t="s">
        <v>1</v>
      </c>
      <c r="K1257" s="1" t="s">
        <v>220</v>
      </c>
      <c r="L1257" s="1" t="s">
        <v>221</v>
      </c>
      <c r="M1257" s="1" t="s">
        <v>208</v>
      </c>
      <c r="N1257">
        <v>9001</v>
      </c>
      <c r="O1257">
        <v>12000</v>
      </c>
      <c r="P1257">
        <v>1000</v>
      </c>
      <c r="Q1257" s="1" t="s">
        <v>209</v>
      </c>
      <c r="R1257" s="4">
        <v>3.34</v>
      </c>
      <c r="S1257" s="3">
        <v>1</v>
      </c>
      <c r="U1257" t="s">
        <v>204</v>
      </c>
    </row>
    <row r="1258" spans="1:21" x14ac:dyDescent="0.3">
      <c r="A1258" s="1" t="s">
        <v>128</v>
      </c>
      <c r="B1258" s="1" t="s">
        <v>488</v>
      </c>
      <c r="C1258" s="1" t="s">
        <v>488</v>
      </c>
      <c r="D1258" s="1" t="s">
        <v>488</v>
      </c>
      <c r="E1258">
        <v>2020</v>
      </c>
      <c r="F1258" s="1" t="s">
        <v>212</v>
      </c>
      <c r="G1258" s="1" t="s">
        <v>202</v>
      </c>
      <c r="H1258" s="1" t="s">
        <v>219</v>
      </c>
      <c r="I1258" s="3" t="s">
        <v>1</v>
      </c>
      <c r="J1258" s="1" t="s">
        <v>1</v>
      </c>
      <c r="K1258" s="1" t="s">
        <v>220</v>
      </c>
      <c r="L1258" s="1" t="s">
        <v>221</v>
      </c>
      <c r="M1258" s="1" t="s">
        <v>208</v>
      </c>
      <c r="N1258">
        <v>12001</v>
      </c>
      <c r="O1258">
        <v>15000</v>
      </c>
      <c r="P1258">
        <v>1000</v>
      </c>
      <c r="Q1258" s="1" t="s">
        <v>209</v>
      </c>
      <c r="R1258" s="4">
        <v>3.61</v>
      </c>
      <c r="S1258" s="3">
        <v>1</v>
      </c>
      <c r="U1258" t="s">
        <v>204</v>
      </c>
    </row>
    <row r="1259" spans="1:21" x14ac:dyDescent="0.3">
      <c r="A1259" s="1" t="s">
        <v>128</v>
      </c>
      <c r="B1259" s="1" t="s">
        <v>488</v>
      </c>
      <c r="C1259" s="1" t="s">
        <v>488</v>
      </c>
      <c r="D1259" s="1" t="s">
        <v>488</v>
      </c>
      <c r="E1259">
        <v>2020</v>
      </c>
      <c r="F1259" s="1" t="s">
        <v>212</v>
      </c>
      <c r="G1259" s="1" t="s">
        <v>202</v>
      </c>
      <c r="H1259" s="1" t="s">
        <v>219</v>
      </c>
      <c r="I1259" s="3" t="s">
        <v>1</v>
      </c>
      <c r="J1259" s="1" t="s">
        <v>1</v>
      </c>
      <c r="K1259" s="1" t="s">
        <v>220</v>
      </c>
      <c r="L1259" s="1" t="s">
        <v>221</v>
      </c>
      <c r="M1259" s="1" t="s">
        <v>208</v>
      </c>
      <c r="N1259">
        <v>15001</v>
      </c>
      <c r="O1259">
        <v>18000</v>
      </c>
      <c r="P1259">
        <v>1000</v>
      </c>
      <c r="Q1259" s="1" t="s">
        <v>209</v>
      </c>
      <c r="R1259" s="4">
        <v>3.82</v>
      </c>
      <c r="S1259" s="3">
        <v>1</v>
      </c>
      <c r="U1259" t="s">
        <v>204</v>
      </c>
    </row>
    <row r="1260" spans="1:21" x14ac:dyDescent="0.3">
      <c r="A1260" s="1" t="s">
        <v>128</v>
      </c>
      <c r="B1260" s="1" t="s">
        <v>488</v>
      </c>
      <c r="C1260" s="1" t="s">
        <v>488</v>
      </c>
      <c r="D1260" s="1" t="s">
        <v>488</v>
      </c>
      <c r="E1260">
        <v>2020</v>
      </c>
      <c r="F1260" s="1" t="s">
        <v>212</v>
      </c>
      <c r="G1260" s="1" t="s">
        <v>202</v>
      </c>
      <c r="H1260" s="1" t="s">
        <v>219</v>
      </c>
      <c r="I1260" s="3" t="s">
        <v>1</v>
      </c>
      <c r="J1260" s="1" t="s">
        <v>1</v>
      </c>
      <c r="K1260" s="1" t="s">
        <v>220</v>
      </c>
      <c r="L1260" s="1" t="s">
        <v>221</v>
      </c>
      <c r="M1260" s="1" t="s">
        <v>208</v>
      </c>
      <c r="N1260">
        <v>18001</v>
      </c>
      <c r="O1260">
        <v>1000000000</v>
      </c>
      <c r="P1260">
        <v>1000</v>
      </c>
      <c r="Q1260" s="1" t="s">
        <v>209</v>
      </c>
      <c r="R1260" s="4">
        <v>4.8099999999999996</v>
      </c>
      <c r="S1260" s="3">
        <v>1</v>
      </c>
      <c r="U1260" t="s">
        <v>204</v>
      </c>
    </row>
    <row r="1261" spans="1:21" x14ac:dyDescent="0.3">
      <c r="A1261" s="1" t="s">
        <v>128</v>
      </c>
      <c r="B1261" s="1" t="s">
        <v>488</v>
      </c>
      <c r="C1261" s="1" t="s">
        <v>488</v>
      </c>
      <c r="D1261" s="1" t="s">
        <v>488</v>
      </c>
      <c r="E1261">
        <v>2020</v>
      </c>
      <c r="F1261" s="1" t="s">
        <v>212</v>
      </c>
      <c r="G1261" s="1" t="s">
        <v>202</v>
      </c>
      <c r="H1261" s="1" t="s">
        <v>207</v>
      </c>
      <c r="I1261" s="3" t="s">
        <v>1</v>
      </c>
      <c r="J1261" s="1" t="s">
        <v>1</v>
      </c>
      <c r="K1261" s="1" t="s">
        <v>220</v>
      </c>
      <c r="L1261" s="1" t="s">
        <v>225</v>
      </c>
      <c r="M1261" s="1" t="s">
        <v>205</v>
      </c>
      <c r="N1261">
        <v>0</v>
      </c>
      <c r="O1261">
        <v>6000</v>
      </c>
      <c r="P1261" t="s">
        <v>1</v>
      </c>
      <c r="Q1261" s="1" t="s">
        <v>209</v>
      </c>
      <c r="R1261" s="4">
        <v>28.94</v>
      </c>
      <c r="S1261" s="3">
        <v>1</v>
      </c>
      <c r="U1261" t="s">
        <v>204</v>
      </c>
    </row>
    <row r="1262" spans="1:21" x14ac:dyDescent="0.3">
      <c r="A1262" s="1" t="s">
        <v>128</v>
      </c>
      <c r="B1262" s="1" t="s">
        <v>488</v>
      </c>
      <c r="C1262" s="1" t="s">
        <v>488</v>
      </c>
      <c r="D1262" s="1" t="s">
        <v>488</v>
      </c>
      <c r="E1262">
        <v>2020</v>
      </c>
      <c r="F1262" s="1" t="s">
        <v>212</v>
      </c>
      <c r="G1262" s="1" t="s">
        <v>202</v>
      </c>
      <c r="H1262" s="1" t="s">
        <v>207</v>
      </c>
      <c r="I1262" s="3" t="s">
        <v>1</v>
      </c>
      <c r="J1262" s="1" t="s">
        <v>1</v>
      </c>
      <c r="K1262" s="1" t="s">
        <v>220</v>
      </c>
      <c r="L1262" s="1" t="s">
        <v>225</v>
      </c>
      <c r="M1262" s="1" t="s">
        <v>205</v>
      </c>
      <c r="N1262">
        <v>6001</v>
      </c>
      <c r="O1262">
        <v>9000</v>
      </c>
      <c r="P1262" t="s">
        <v>1</v>
      </c>
      <c r="Q1262" s="1" t="s">
        <v>209</v>
      </c>
      <c r="R1262" s="4">
        <v>64.37</v>
      </c>
      <c r="S1262" s="3">
        <v>1</v>
      </c>
      <c r="U1262" t="s">
        <v>204</v>
      </c>
    </row>
    <row r="1263" spans="1:21" x14ac:dyDescent="0.3">
      <c r="A1263" s="1" t="s">
        <v>128</v>
      </c>
      <c r="B1263" s="1" t="s">
        <v>488</v>
      </c>
      <c r="C1263" s="1" t="s">
        <v>488</v>
      </c>
      <c r="D1263" s="1" t="s">
        <v>488</v>
      </c>
      <c r="E1263">
        <v>2020</v>
      </c>
      <c r="F1263" s="1" t="s">
        <v>212</v>
      </c>
      <c r="G1263" s="1" t="s">
        <v>202</v>
      </c>
      <c r="H1263" s="1" t="s">
        <v>207</v>
      </c>
      <c r="I1263" s="3" t="s">
        <v>1</v>
      </c>
      <c r="J1263" s="1" t="s">
        <v>1</v>
      </c>
      <c r="K1263" s="1" t="s">
        <v>220</v>
      </c>
      <c r="L1263" s="1" t="s">
        <v>225</v>
      </c>
      <c r="M1263" s="1" t="s">
        <v>205</v>
      </c>
      <c r="N1263">
        <v>9001</v>
      </c>
      <c r="O1263">
        <v>12000</v>
      </c>
      <c r="P1263" t="s">
        <v>1</v>
      </c>
      <c r="Q1263" s="1" t="s">
        <v>209</v>
      </c>
      <c r="R1263" s="4">
        <v>82.29</v>
      </c>
      <c r="S1263" s="3">
        <v>1</v>
      </c>
      <c r="U1263" t="s">
        <v>204</v>
      </c>
    </row>
    <row r="1264" spans="1:21" x14ac:dyDescent="0.3">
      <c r="A1264" s="1" t="s">
        <v>128</v>
      </c>
      <c r="B1264" s="1" t="s">
        <v>488</v>
      </c>
      <c r="C1264" s="1" t="s">
        <v>488</v>
      </c>
      <c r="D1264" s="1" t="s">
        <v>488</v>
      </c>
      <c r="E1264">
        <v>2020</v>
      </c>
      <c r="F1264" s="1" t="s">
        <v>212</v>
      </c>
      <c r="G1264" s="1" t="s">
        <v>202</v>
      </c>
      <c r="H1264" s="1" t="s">
        <v>207</v>
      </c>
      <c r="I1264" s="3" t="s">
        <v>1</v>
      </c>
      <c r="J1264" s="1" t="s">
        <v>1</v>
      </c>
      <c r="K1264" s="1" t="s">
        <v>220</v>
      </c>
      <c r="L1264" s="1" t="s">
        <v>225</v>
      </c>
      <c r="M1264" s="1" t="s">
        <v>205</v>
      </c>
      <c r="N1264">
        <v>12001</v>
      </c>
      <c r="O1264">
        <v>15000</v>
      </c>
      <c r="P1264" t="s">
        <v>1</v>
      </c>
      <c r="Q1264" s="1" t="s">
        <v>209</v>
      </c>
      <c r="R1264" s="4">
        <v>101.77</v>
      </c>
      <c r="S1264" s="3">
        <v>1</v>
      </c>
      <c r="U1264" t="s">
        <v>204</v>
      </c>
    </row>
    <row r="1265" spans="1:21" x14ac:dyDescent="0.3">
      <c r="A1265" s="1" t="s">
        <v>128</v>
      </c>
      <c r="B1265" s="1" t="s">
        <v>488</v>
      </c>
      <c r="C1265" s="1" t="s">
        <v>488</v>
      </c>
      <c r="D1265" s="1" t="s">
        <v>488</v>
      </c>
      <c r="E1265">
        <v>2020</v>
      </c>
      <c r="F1265" s="1" t="s">
        <v>212</v>
      </c>
      <c r="G1265" s="1" t="s">
        <v>202</v>
      </c>
      <c r="H1265" s="1" t="s">
        <v>207</v>
      </c>
      <c r="I1265" s="3" t="s">
        <v>1</v>
      </c>
      <c r="J1265" s="1" t="s">
        <v>1</v>
      </c>
      <c r="K1265" s="1" t="s">
        <v>220</v>
      </c>
      <c r="L1265" s="1" t="s">
        <v>225</v>
      </c>
      <c r="M1265" s="1" t="s">
        <v>205</v>
      </c>
      <c r="N1265">
        <v>15001</v>
      </c>
      <c r="O1265">
        <v>18000</v>
      </c>
      <c r="P1265" t="s">
        <v>1</v>
      </c>
      <c r="Q1265" s="1" t="s">
        <v>209</v>
      </c>
      <c r="R1265" s="4">
        <v>122.7</v>
      </c>
      <c r="S1265" s="3">
        <v>1</v>
      </c>
      <c r="U1265" t="s">
        <v>204</v>
      </c>
    </row>
    <row r="1266" spans="1:21" x14ac:dyDescent="0.3">
      <c r="A1266" s="1" t="s">
        <v>128</v>
      </c>
      <c r="B1266" s="1" t="s">
        <v>488</v>
      </c>
      <c r="C1266" s="1" t="s">
        <v>488</v>
      </c>
      <c r="D1266" s="1" t="s">
        <v>488</v>
      </c>
      <c r="E1266">
        <v>2020</v>
      </c>
      <c r="F1266" s="1" t="s">
        <v>212</v>
      </c>
      <c r="G1266" s="1" t="s">
        <v>202</v>
      </c>
      <c r="H1266" s="1" t="s">
        <v>207</v>
      </c>
      <c r="I1266" s="3" t="s">
        <v>1</v>
      </c>
      <c r="J1266" s="1" t="s">
        <v>1</v>
      </c>
      <c r="K1266" s="1" t="s">
        <v>220</v>
      </c>
      <c r="L1266" s="1" t="s">
        <v>225</v>
      </c>
      <c r="M1266" s="1" t="s">
        <v>205</v>
      </c>
      <c r="N1266">
        <v>18001</v>
      </c>
      <c r="O1266">
        <v>1000000000</v>
      </c>
      <c r="P1266" t="s">
        <v>1</v>
      </c>
      <c r="Q1266" s="1" t="s">
        <v>209</v>
      </c>
      <c r="R1266" s="4">
        <v>144.82</v>
      </c>
      <c r="S1266" s="3">
        <v>1</v>
      </c>
      <c r="U1266" t="s">
        <v>204</v>
      </c>
    </row>
    <row r="1267" spans="1:21" x14ac:dyDescent="0.3">
      <c r="A1267" s="1" t="s">
        <v>128</v>
      </c>
      <c r="B1267" s="1" t="s">
        <v>488</v>
      </c>
      <c r="C1267" s="1" t="s">
        <v>488</v>
      </c>
      <c r="D1267" s="1" t="s">
        <v>488</v>
      </c>
      <c r="E1267">
        <v>2020</v>
      </c>
      <c r="F1267" s="1" t="s">
        <v>212</v>
      </c>
      <c r="G1267" s="1" t="s">
        <v>202</v>
      </c>
      <c r="H1267" s="1" t="s">
        <v>219</v>
      </c>
      <c r="I1267" s="3" t="s">
        <v>1</v>
      </c>
      <c r="J1267" s="1" t="s">
        <v>1</v>
      </c>
      <c r="K1267" s="1" t="s">
        <v>220</v>
      </c>
      <c r="L1267" s="1" t="s">
        <v>225</v>
      </c>
      <c r="M1267" s="1" t="s">
        <v>208</v>
      </c>
      <c r="N1267">
        <v>0</v>
      </c>
      <c r="O1267">
        <v>6000</v>
      </c>
      <c r="P1267">
        <v>1000</v>
      </c>
      <c r="Q1267" s="1" t="s">
        <v>209</v>
      </c>
      <c r="R1267" s="4">
        <v>5.9</v>
      </c>
      <c r="S1267" s="3">
        <v>1</v>
      </c>
      <c r="U1267" t="s">
        <v>204</v>
      </c>
    </row>
    <row r="1268" spans="1:21" x14ac:dyDescent="0.3">
      <c r="A1268" s="1" t="s">
        <v>128</v>
      </c>
      <c r="B1268" s="1" t="s">
        <v>488</v>
      </c>
      <c r="C1268" s="1" t="s">
        <v>488</v>
      </c>
      <c r="D1268" s="1" t="s">
        <v>488</v>
      </c>
      <c r="E1268">
        <v>2020</v>
      </c>
      <c r="F1268" s="1" t="s">
        <v>212</v>
      </c>
      <c r="G1268" s="1" t="s">
        <v>202</v>
      </c>
      <c r="H1268" s="1" t="s">
        <v>219</v>
      </c>
      <c r="I1268" s="3" t="s">
        <v>1</v>
      </c>
      <c r="J1268" s="1" t="s">
        <v>1</v>
      </c>
      <c r="K1268" s="1" t="s">
        <v>220</v>
      </c>
      <c r="L1268" s="1" t="s">
        <v>225</v>
      </c>
      <c r="M1268" s="1" t="s">
        <v>208</v>
      </c>
      <c r="N1268">
        <v>6001</v>
      </c>
      <c r="O1268">
        <v>9000</v>
      </c>
      <c r="P1268">
        <v>1000</v>
      </c>
      <c r="Q1268" s="1" t="s">
        <v>209</v>
      </c>
      <c r="R1268" s="4">
        <v>5.97</v>
      </c>
      <c r="S1268" s="3">
        <v>1</v>
      </c>
      <c r="U1268" t="s">
        <v>204</v>
      </c>
    </row>
    <row r="1269" spans="1:21" x14ac:dyDescent="0.3">
      <c r="A1269" s="1" t="s">
        <v>128</v>
      </c>
      <c r="B1269" s="1" t="s">
        <v>488</v>
      </c>
      <c r="C1269" s="1" t="s">
        <v>488</v>
      </c>
      <c r="D1269" s="1" t="s">
        <v>488</v>
      </c>
      <c r="E1269">
        <v>2020</v>
      </c>
      <c r="F1269" s="1" t="s">
        <v>212</v>
      </c>
      <c r="G1269" s="1" t="s">
        <v>202</v>
      </c>
      <c r="H1269" s="1" t="s">
        <v>219</v>
      </c>
      <c r="I1269" s="3" t="s">
        <v>1</v>
      </c>
      <c r="J1269" s="1" t="s">
        <v>1</v>
      </c>
      <c r="K1269" s="1" t="s">
        <v>220</v>
      </c>
      <c r="L1269" s="1" t="s">
        <v>225</v>
      </c>
      <c r="M1269" s="1" t="s">
        <v>208</v>
      </c>
      <c r="N1269">
        <v>9001</v>
      </c>
      <c r="O1269">
        <v>12000</v>
      </c>
      <c r="P1269">
        <v>1000</v>
      </c>
      <c r="Q1269" s="1" t="s">
        <v>209</v>
      </c>
      <c r="R1269" s="4">
        <v>6.49</v>
      </c>
      <c r="S1269" s="3">
        <v>1</v>
      </c>
      <c r="U1269" t="s">
        <v>204</v>
      </c>
    </row>
    <row r="1270" spans="1:21" x14ac:dyDescent="0.3">
      <c r="A1270" s="1" t="s">
        <v>128</v>
      </c>
      <c r="B1270" s="1" t="s">
        <v>488</v>
      </c>
      <c r="C1270" s="1" t="s">
        <v>488</v>
      </c>
      <c r="D1270" s="1" t="s">
        <v>488</v>
      </c>
      <c r="E1270">
        <v>2020</v>
      </c>
      <c r="F1270" s="1" t="s">
        <v>212</v>
      </c>
      <c r="G1270" s="1" t="s">
        <v>202</v>
      </c>
      <c r="H1270" s="1" t="s">
        <v>219</v>
      </c>
      <c r="I1270" s="3" t="s">
        <v>1</v>
      </c>
      <c r="J1270" s="1" t="s">
        <v>1</v>
      </c>
      <c r="K1270" s="1" t="s">
        <v>220</v>
      </c>
      <c r="L1270" s="1" t="s">
        <v>225</v>
      </c>
      <c r="M1270" s="1" t="s">
        <v>208</v>
      </c>
      <c r="N1270">
        <v>12001</v>
      </c>
      <c r="O1270">
        <v>15000</v>
      </c>
      <c r="P1270">
        <v>1000</v>
      </c>
      <c r="Q1270" s="1" t="s">
        <v>209</v>
      </c>
      <c r="R1270" s="4">
        <v>6.97</v>
      </c>
      <c r="S1270" s="3">
        <v>1</v>
      </c>
      <c r="U1270" t="s">
        <v>204</v>
      </c>
    </row>
    <row r="1271" spans="1:21" x14ac:dyDescent="0.3">
      <c r="A1271" s="1" t="s">
        <v>128</v>
      </c>
      <c r="B1271" s="1" t="s">
        <v>488</v>
      </c>
      <c r="C1271" s="1" t="s">
        <v>488</v>
      </c>
      <c r="D1271" s="1" t="s">
        <v>488</v>
      </c>
      <c r="E1271">
        <v>2020</v>
      </c>
      <c r="F1271" s="1" t="s">
        <v>212</v>
      </c>
      <c r="G1271" s="1" t="s">
        <v>202</v>
      </c>
      <c r="H1271" s="1" t="s">
        <v>219</v>
      </c>
      <c r="I1271" s="3" t="s">
        <v>1</v>
      </c>
      <c r="J1271" s="1" t="s">
        <v>1</v>
      </c>
      <c r="K1271" s="1" t="s">
        <v>220</v>
      </c>
      <c r="L1271" s="1" t="s">
        <v>225</v>
      </c>
      <c r="M1271" s="1" t="s">
        <v>208</v>
      </c>
      <c r="N1271">
        <v>15001</v>
      </c>
      <c r="O1271">
        <v>18000</v>
      </c>
      <c r="P1271">
        <v>1000</v>
      </c>
      <c r="Q1271" s="1" t="s">
        <v>209</v>
      </c>
      <c r="R1271" s="4">
        <v>7.37</v>
      </c>
      <c r="S1271" s="3">
        <v>1</v>
      </c>
      <c r="U1271" t="s">
        <v>204</v>
      </c>
    </row>
    <row r="1272" spans="1:21" x14ac:dyDescent="0.3">
      <c r="A1272" s="1" t="s">
        <v>128</v>
      </c>
      <c r="B1272" s="1" t="s">
        <v>488</v>
      </c>
      <c r="C1272" s="1" t="s">
        <v>488</v>
      </c>
      <c r="D1272" s="1" t="s">
        <v>488</v>
      </c>
      <c r="E1272">
        <v>2020</v>
      </c>
      <c r="F1272" s="1" t="s">
        <v>212</v>
      </c>
      <c r="G1272" s="1" t="s">
        <v>202</v>
      </c>
      <c r="H1272" s="1" t="s">
        <v>219</v>
      </c>
      <c r="I1272" s="3" t="s">
        <v>1</v>
      </c>
      <c r="J1272" s="1" t="s">
        <v>1</v>
      </c>
      <c r="K1272" s="1" t="s">
        <v>220</v>
      </c>
      <c r="L1272" s="1" t="s">
        <v>225</v>
      </c>
      <c r="M1272" s="1" t="s">
        <v>208</v>
      </c>
      <c r="N1272">
        <v>18001</v>
      </c>
      <c r="O1272">
        <v>1000000000</v>
      </c>
      <c r="P1272">
        <v>1000</v>
      </c>
      <c r="Q1272" s="1" t="s">
        <v>209</v>
      </c>
      <c r="R1272" s="4">
        <v>9.23</v>
      </c>
      <c r="S1272" s="3">
        <v>1</v>
      </c>
      <c r="U1272" t="s">
        <v>204</v>
      </c>
    </row>
    <row r="1273" spans="1:21" x14ac:dyDescent="0.3">
      <c r="A1273" s="1" t="s">
        <v>128</v>
      </c>
      <c r="B1273" s="1" t="s">
        <v>488</v>
      </c>
      <c r="C1273" s="1" t="s">
        <v>488</v>
      </c>
      <c r="D1273" s="1" t="s">
        <v>488</v>
      </c>
      <c r="E1273">
        <v>2020</v>
      </c>
      <c r="F1273" s="1" t="s">
        <v>213</v>
      </c>
      <c r="G1273" s="1" t="s">
        <v>202</v>
      </c>
      <c r="H1273" s="1" t="s">
        <v>206</v>
      </c>
      <c r="I1273" s="3" t="s">
        <v>1</v>
      </c>
      <c r="J1273" s="1" t="s">
        <v>1</v>
      </c>
      <c r="K1273" s="1" t="s">
        <v>1</v>
      </c>
      <c r="L1273" s="1" t="s">
        <v>1</v>
      </c>
      <c r="M1273" s="1" t="s">
        <v>204</v>
      </c>
      <c r="N1273" s="1" t="s">
        <v>1</v>
      </c>
      <c r="O1273" s="1" t="s">
        <v>1</v>
      </c>
      <c r="P1273" s="1" t="s">
        <v>1</v>
      </c>
      <c r="Q1273" s="1" t="s">
        <v>1</v>
      </c>
      <c r="R1273" s="4">
        <v>13.54</v>
      </c>
      <c r="S1273" s="3">
        <v>1</v>
      </c>
      <c r="U1273" t="s">
        <v>204</v>
      </c>
    </row>
    <row r="1274" spans="1:21" x14ac:dyDescent="0.3">
      <c r="A1274" s="1" t="s">
        <v>128</v>
      </c>
      <c r="B1274" s="1" t="s">
        <v>488</v>
      </c>
      <c r="C1274" s="1" t="s">
        <v>488</v>
      </c>
      <c r="D1274" s="1" t="s">
        <v>488</v>
      </c>
      <c r="E1274">
        <v>2020</v>
      </c>
      <c r="F1274" s="1" t="s">
        <v>213</v>
      </c>
      <c r="G1274" s="1" t="s">
        <v>202</v>
      </c>
      <c r="H1274" s="1" t="s">
        <v>219</v>
      </c>
      <c r="I1274" s="3" t="s">
        <v>1</v>
      </c>
      <c r="J1274" s="1" t="s">
        <v>1</v>
      </c>
      <c r="K1274" s="1" t="s">
        <v>1</v>
      </c>
      <c r="L1274" s="1" t="s">
        <v>1</v>
      </c>
      <c r="M1274" s="1" t="s">
        <v>208</v>
      </c>
      <c r="N1274">
        <v>0</v>
      </c>
      <c r="O1274">
        <v>12000</v>
      </c>
      <c r="P1274">
        <v>1000</v>
      </c>
      <c r="Q1274" s="1" t="s">
        <v>209</v>
      </c>
      <c r="R1274" s="4">
        <v>4.46</v>
      </c>
      <c r="S1274" s="3">
        <v>1</v>
      </c>
      <c r="U1274" t="s">
        <v>204</v>
      </c>
    </row>
    <row r="1275" spans="1:21" x14ac:dyDescent="0.3">
      <c r="A1275" s="1" t="s">
        <v>128</v>
      </c>
      <c r="B1275" s="1" t="s">
        <v>488</v>
      </c>
      <c r="C1275" s="1" t="s">
        <v>488</v>
      </c>
      <c r="D1275" s="1" t="s">
        <v>488</v>
      </c>
      <c r="E1275">
        <v>2020</v>
      </c>
      <c r="F1275" s="1" t="s">
        <v>213</v>
      </c>
      <c r="G1275" s="1" t="s">
        <v>202</v>
      </c>
      <c r="H1275" s="1" t="s">
        <v>219</v>
      </c>
      <c r="I1275" s="3" t="s">
        <v>1</v>
      </c>
      <c r="J1275" s="1" t="s">
        <v>1</v>
      </c>
      <c r="K1275" s="1" t="s">
        <v>1</v>
      </c>
      <c r="L1275" s="1" t="s">
        <v>1</v>
      </c>
      <c r="M1275" s="1" t="s">
        <v>208</v>
      </c>
      <c r="N1275">
        <v>12001</v>
      </c>
      <c r="O1275">
        <v>1000000000</v>
      </c>
      <c r="P1275">
        <v>1000</v>
      </c>
      <c r="Q1275" s="1" t="s">
        <v>209</v>
      </c>
      <c r="R1275" s="4">
        <v>10.119999999999999</v>
      </c>
      <c r="S1275" s="3">
        <v>1</v>
      </c>
      <c r="U1275" t="s">
        <v>204</v>
      </c>
    </row>
    <row r="1276" spans="1:21" x14ac:dyDescent="0.3">
      <c r="A1276" s="1" t="s">
        <v>128</v>
      </c>
      <c r="B1276" s="1" t="s">
        <v>488</v>
      </c>
      <c r="C1276" s="1" t="s">
        <v>488</v>
      </c>
      <c r="D1276" s="1" t="s">
        <v>488</v>
      </c>
      <c r="E1276">
        <v>2020</v>
      </c>
      <c r="F1276" s="1" t="s">
        <v>217</v>
      </c>
      <c r="G1276" s="1" t="s">
        <v>202</v>
      </c>
      <c r="H1276" s="1" t="s">
        <v>206</v>
      </c>
      <c r="I1276" s="3" t="s">
        <v>1</v>
      </c>
      <c r="J1276" s="1" t="s">
        <v>1</v>
      </c>
      <c r="K1276" s="1" t="s">
        <v>1</v>
      </c>
      <c r="L1276" s="1" t="s">
        <v>1</v>
      </c>
      <c r="M1276" s="1" t="s">
        <v>204</v>
      </c>
      <c r="N1276" s="1" t="s">
        <v>1</v>
      </c>
      <c r="O1276" s="1" t="s">
        <v>1</v>
      </c>
      <c r="P1276" s="1" t="s">
        <v>1</v>
      </c>
      <c r="Q1276" s="1" t="s">
        <v>1</v>
      </c>
      <c r="R1276" s="4">
        <v>5.2</v>
      </c>
      <c r="S1276" s="3">
        <v>1</v>
      </c>
      <c r="U1276" t="s">
        <v>204</v>
      </c>
    </row>
    <row r="1277" spans="1:21" x14ac:dyDescent="0.3">
      <c r="A1277" s="1" t="s">
        <v>38</v>
      </c>
      <c r="B1277" s="1" t="s">
        <v>491</v>
      </c>
      <c r="C1277" s="1" t="s">
        <v>491</v>
      </c>
      <c r="D1277" s="1" t="s">
        <v>491</v>
      </c>
      <c r="E1277">
        <v>2020</v>
      </c>
      <c r="F1277" s="1" t="s">
        <v>212</v>
      </c>
      <c r="G1277" s="1" t="s">
        <v>202</v>
      </c>
      <c r="H1277" s="1" t="s">
        <v>206</v>
      </c>
      <c r="I1277" s="3" t="s">
        <v>1</v>
      </c>
      <c r="J1277" s="1" t="s">
        <v>1</v>
      </c>
      <c r="K1277" s="1" t="s">
        <v>220</v>
      </c>
      <c r="L1277" s="1" t="s">
        <v>221</v>
      </c>
      <c r="M1277" s="1" t="s">
        <v>204</v>
      </c>
      <c r="N1277" s="1" t="s">
        <v>1</v>
      </c>
      <c r="O1277" s="1" t="s">
        <v>1</v>
      </c>
      <c r="P1277" s="1" t="s">
        <v>1</v>
      </c>
      <c r="Q1277" s="1" t="s">
        <v>1</v>
      </c>
      <c r="R1277" s="4">
        <v>10.28</v>
      </c>
      <c r="S1277" s="3">
        <v>1</v>
      </c>
      <c r="U1277" t="s">
        <v>204</v>
      </c>
    </row>
    <row r="1278" spans="1:21" x14ac:dyDescent="0.3">
      <c r="A1278" s="1" t="s">
        <v>38</v>
      </c>
      <c r="B1278" s="1" t="s">
        <v>491</v>
      </c>
      <c r="C1278" s="1" t="s">
        <v>491</v>
      </c>
      <c r="D1278" s="1" t="s">
        <v>491</v>
      </c>
      <c r="E1278">
        <v>2020</v>
      </c>
      <c r="F1278" s="1" t="s">
        <v>212</v>
      </c>
      <c r="G1278" s="1" t="s">
        <v>202</v>
      </c>
      <c r="H1278" s="1" t="s">
        <v>219</v>
      </c>
      <c r="I1278" s="3" t="s">
        <v>1</v>
      </c>
      <c r="J1278" s="1" t="s">
        <v>1</v>
      </c>
      <c r="K1278" s="1" t="s">
        <v>220</v>
      </c>
      <c r="L1278" s="1" t="s">
        <v>221</v>
      </c>
      <c r="M1278" s="1" t="s">
        <v>208</v>
      </c>
      <c r="N1278">
        <v>0</v>
      </c>
      <c r="O1278">
        <v>2000</v>
      </c>
      <c r="P1278">
        <v>1000</v>
      </c>
      <c r="Q1278" s="1" t="s">
        <v>209</v>
      </c>
      <c r="R1278" s="4">
        <v>0</v>
      </c>
      <c r="S1278" s="3">
        <v>1</v>
      </c>
      <c r="U1278" t="s">
        <v>204</v>
      </c>
    </row>
    <row r="1279" spans="1:21" x14ac:dyDescent="0.3">
      <c r="A1279" s="1" t="s">
        <v>38</v>
      </c>
      <c r="B1279" s="1" t="s">
        <v>491</v>
      </c>
      <c r="C1279" s="1" t="s">
        <v>491</v>
      </c>
      <c r="D1279" s="1" t="s">
        <v>491</v>
      </c>
      <c r="E1279">
        <v>2020</v>
      </c>
      <c r="F1279" s="1" t="s">
        <v>212</v>
      </c>
      <c r="G1279" s="1" t="s">
        <v>202</v>
      </c>
      <c r="H1279" s="1" t="s">
        <v>219</v>
      </c>
      <c r="I1279" s="3" t="s">
        <v>1</v>
      </c>
      <c r="J1279" s="1" t="s">
        <v>1</v>
      </c>
      <c r="K1279" s="1" t="s">
        <v>220</v>
      </c>
      <c r="L1279" s="1" t="s">
        <v>221</v>
      </c>
      <c r="M1279" s="1" t="s">
        <v>208</v>
      </c>
      <c r="N1279">
        <v>2001</v>
      </c>
      <c r="O1279">
        <v>10000</v>
      </c>
      <c r="P1279">
        <v>1000</v>
      </c>
      <c r="Q1279" s="1" t="s">
        <v>209</v>
      </c>
      <c r="R1279" s="4">
        <v>2.5</v>
      </c>
      <c r="S1279" s="3">
        <v>1</v>
      </c>
      <c r="U1279" t="s">
        <v>204</v>
      </c>
    </row>
    <row r="1280" spans="1:21" x14ac:dyDescent="0.3">
      <c r="A1280" s="1" t="s">
        <v>38</v>
      </c>
      <c r="B1280" s="1" t="s">
        <v>491</v>
      </c>
      <c r="C1280" s="1" t="s">
        <v>491</v>
      </c>
      <c r="D1280" s="1" t="s">
        <v>491</v>
      </c>
      <c r="E1280">
        <v>2020</v>
      </c>
      <c r="F1280" s="1" t="s">
        <v>212</v>
      </c>
      <c r="G1280" s="1" t="s">
        <v>202</v>
      </c>
      <c r="H1280" s="1" t="s">
        <v>219</v>
      </c>
      <c r="I1280" s="3" t="s">
        <v>1</v>
      </c>
      <c r="J1280" s="1" t="s">
        <v>1</v>
      </c>
      <c r="K1280" s="1" t="s">
        <v>220</v>
      </c>
      <c r="L1280" s="1" t="s">
        <v>221</v>
      </c>
      <c r="M1280" s="1" t="s">
        <v>208</v>
      </c>
      <c r="N1280">
        <v>10001</v>
      </c>
      <c r="O1280">
        <v>20000</v>
      </c>
      <c r="P1280">
        <v>1000</v>
      </c>
      <c r="Q1280" s="1" t="s">
        <v>209</v>
      </c>
      <c r="R1280" s="4">
        <v>2.7</v>
      </c>
      <c r="S1280" s="3">
        <v>1</v>
      </c>
      <c r="U1280" t="s">
        <v>204</v>
      </c>
    </row>
    <row r="1281" spans="1:21" x14ac:dyDescent="0.3">
      <c r="A1281" s="1" t="s">
        <v>38</v>
      </c>
      <c r="B1281" s="1" t="s">
        <v>491</v>
      </c>
      <c r="C1281" s="1" t="s">
        <v>491</v>
      </c>
      <c r="D1281" s="1" t="s">
        <v>491</v>
      </c>
      <c r="E1281">
        <v>2020</v>
      </c>
      <c r="F1281" s="1" t="s">
        <v>212</v>
      </c>
      <c r="G1281" s="1" t="s">
        <v>202</v>
      </c>
      <c r="H1281" s="1" t="s">
        <v>219</v>
      </c>
      <c r="I1281" s="3" t="s">
        <v>1</v>
      </c>
      <c r="J1281" s="1" t="s">
        <v>1</v>
      </c>
      <c r="K1281" s="1" t="s">
        <v>220</v>
      </c>
      <c r="L1281" s="1" t="s">
        <v>221</v>
      </c>
      <c r="M1281" s="1" t="s">
        <v>208</v>
      </c>
      <c r="N1281">
        <v>20001</v>
      </c>
      <c r="O1281">
        <v>50000</v>
      </c>
      <c r="P1281">
        <v>1000</v>
      </c>
      <c r="Q1281" s="1" t="s">
        <v>209</v>
      </c>
      <c r="R1281" s="4">
        <v>2.8</v>
      </c>
      <c r="S1281" s="3">
        <v>1</v>
      </c>
      <c r="U1281" t="s">
        <v>204</v>
      </c>
    </row>
    <row r="1282" spans="1:21" x14ac:dyDescent="0.3">
      <c r="A1282" s="1" t="s">
        <v>38</v>
      </c>
      <c r="B1282" s="1" t="s">
        <v>491</v>
      </c>
      <c r="C1282" s="1" t="s">
        <v>491</v>
      </c>
      <c r="D1282" s="1" t="s">
        <v>491</v>
      </c>
      <c r="E1282">
        <v>2020</v>
      </c>
      <c r="F1282" s="1" t="s">
        <v>212</v>
      </c>
      <c r="G1282" s="1" t="s">
        <v>202</v>
      </c>
      <c r="H1282" s="1" t="s">
        <v>219</v>
      </c>
      <c r="I1282" s="3" t="s">
        <v>1</v>
      </c>
      <c r="J1282" s="1" t="s">
        <v>1</v>
      </c>
      <c r="K1282" s="1" t="s">
        <v>220</v>
      </c>
      <c r="L1282" s="1" t="s">
        <v>221</v>
      </c>
      <c r="M1282" s="1" t="s">
        <v>208</v>
      </c>
      <c r="N1282">
        <v>50001</v>
      </c>
      <c r="O1282">
        <v>1000000000</v>
      </c>
      <c r="P1282">
        <v>1000</v>
      </c>
      <c r="Q1282" s="1" t="s">
        <v>209</v>
      </c>
      <c r="R1282" s="4">
        <v>2.9</v>
      </c>
      <c r="S1282" s="3">
        <v>1</v>
      </c>
      <c r="U1282" t="s">
        <v>204</v>
      </c>
    </row>
    <row r="1283" spans="1:21" x14ac:dyDescent="0.3">
      <c r="A1283" s="1" t="s">
        <v>38</v>
      </c>
      <c r="B1283" s="1" t="s">
        <v>491</v>
      </c>
      <c r="C1283" s="1" t="s">
        <v>491</v>
      </c>
      <c r="D1283" s="1" t="s">
        <v>491</v>
      </c>
      <c r="E1283">
        <v>2020</v>
      </c>
      <c r="F1283" s="1" t="s">
        <v>212</v>
      </c>
      <c r="G1283" s="1" t="s">
        <v>202</v>
      </c>
      <c r="H1283" s="1" t="s">
        <v>583</v>
      </c>
      <c r="I1283" s="3" t="s">
        <v>1</v>
      </c>
      <c r="J1283" s="1" t="s">
        <v>1</v>
      </c>
      <c r="K1283" s="1" t="s">
        <v>220</v>
      </c>
      <c r="L1283" s="1" t="s">
        <v>221</v>
      </c>
      <c r="M1283" s="1" t="s">
        <v>204</v>
      </c>
      <c r="N1283">
        <v>0</v>
      </c>
      <c r="O1283">
        <v>1000000000</v>
      </c>
      <c r="P1283">
        <v>1000</v>
      </c>
      <c r="Q1283" s="1" t="s">
        <v>209</v>
      </c>
      <c r="R1283" s="4">
        <v>2.6</v>
      </c>
      <c r="S1283" s="3">
        <v>1</v>
      </c>
      <c r="U1283" t="s">
        <v>204</v>
      </c>
    </row>
    <row r="1284" spans="1:21" x14ac:dyDescent="0.3">
      <c r="A1284" s="1" t="s">
        <v>38</v>
      </c>
      <c r="B1284" s="1" t="s">
        <v>491</v>
      </c>
      <c r="C1284" s="1" t="s">
        <v>491</v>
      </c>
      <c r="D1284" s="1" t="s">
        <v>491</v>
      </c>
      <c r="E1284">
        <v>2020</v>
      </c>
      <c r="F1284" s="1" t="s">
        <v>212</v>
      </c>
      <c r="G1284" s="1" t="s">
        <v>202</v>
      </c>
      <c r="H1284" s="1" t="s">
        <v>206</v>
      </c>
      <c r="I1284" s="3" t="s">
        <v>1</v>
      </c>
      <c r="J1284" s="1" t="s">
        <v>1</v>
      </c>
      <c r="K1284" s="1" t="s">
        <v>220</v>
      </c>
      <c r="L1284" s="1" t="s">
        <v>225</v>
      </c>
      <c r="M1284" s="1" t="s">
        <v>204</v>
      </c>
      <c r="N1284" s="1" t="s">
        <v>1</v>
      </c>
      <c r="O1284" s="1" t="s">
        <v>1</v>
      </c>
      <c r="P1284" s="1" t="s">
        <v>1</v>
      </c>
      <c r="Q1284" s="1" t="s">
        <v>1</v>
      </c>
      <c r="R1284" s="4">
        <f>1.5*10.28</f>
        <v>15.419999999999998</v>
      </c>
      <c r="S1284" s="3">
        <v>1</v>
      </c>
      <c r="U1284" t="s">
        <v>204</v>
      </c>
    </row>
    <row r="1285" spans="1:21" x14ac:dyDescent="0.3">
      <c r="A1285" s="1" t="s">
        <v>38</v>
      </c>
      <c r="B1285" s="1" t="s">
        <v>491</v>
      </c>
      <c r="C1285" s="1" t="s">
        <v>491</v>
      </c>
      <c r="D1285" s="1" t="s">
        <v>491</v>
      </c>
      <c r="E1285">
        <v>2020</v>
      </c>
      <c r="F1285" s="1" t="s">
        <v>212</v>
      </c>
      <c r="G1285" s="1" t="s">
        <v>202</v>
      </c>
      <c r="H1285" s="1" t="s">
        <v>219</v>
      </c>
      <c r="I1285" s="3" t="s">
        <v>1</v>
      </c>
      <c r="J1285" s="1" t="s">
        <v>1</v>
      </c>
      <c r="K1285" s="1" t="s">
        <v>220</v>
      </c>
      <c r="L1285" s="1" t="s">
        <v>225</v>
      </c>
      <c r="M1285" s="1" t="s">
        <v>208</v>
      </c>
      <c r="N1285">
        <v>0</v>
      </c>
      <c r="O1285">
        <v>2000</v>
      </c>
      <c r="P1285">
        <v>1000</v>
      </c>
      <c r="Q1285" s="1" t="s">
        <v>209</v>
      </c>
      <c r="R1285" s="4">
        <v>0</v>
      </c>
      <c r="S1285" s="3">
        <v>1</v>
      </c>
      <c r="U1285" t="s">
        <v>204</v>
      </c>
    </row>
    <row r="1286" spans="1:21" x14ac:dyDescent="0.3">
      <c r="A1286" s="1" t="s">
        <v>38</v>
      </c>
      <c r="B1286" s="1" t="s">
        <v>491</v>
      </c>
      <c r="C1286" s="1" t="s">
        <v>491</v>
      </c>
      <c r="D1286" s="1" t="s">
        <v>491</v>
      </c>
      <c r="E1286">
        <v>2020</v>
      </c>
      <c r="F1286" s="1" t="s">
        <v>212</v>
      </c>
      <c r="G1286" s="1" t="s">
        <v>202</v>
      </c>
      <c r="H1286" s="1" t="s">
        <v>219</v>
      </c>
      <c r="I1286" s="3" t="s">
        <v>1</v>
      </c>
      <c r="J1286" s="1" t="s">
        <v>1</v>
      </c>
      <c r="K1286" s="1" t="s">
        <v>220</v>
      </c>
      <c r="L1286" s="1" t="s">
        <v>225</v>
      </c>
      <c r="M1286" s="1" t="s">
        <v>208</v>
      </c>
      <c r="N1286">
        <v>2001</v>
      </c>
      <c r="O1286">
        <v>10000</v>
      </c>
      <c r="P1286">
        <v>1000</v>
      </c>
      <c r="Q1286" s="1" t="s">
        <v>209</v>
      </c>
      <c r="R1286" s="4">
        <f>1.5*2.5</f>
        <v>3.75</v>
      </c>
      <c r="S1286" s="3">
        <v>1</v>
      </c>
      <c r="U1286" t="s">
        <v>204</v>
      </c>
    </row>
    <row r="1287" spans="1:21" x14ac:dyDescent="0.3">
      <c r="A1287" s="1" t="s">
        <v>38</v>
      </c>
      <c r="B1287" s="1" t="s">
        <v>491</v>
      </c>
      <c r="C1287" s="1" t="s">
        <v>491</v>
      </c>
      <c r="D1287" s="1" t="s">
        <v>491</v>
      </c>
      <c r="E1287">
        <v>2020</v>
      </c>
      <c r="F1287" s="1" t="s">
        <v>212</v>
      </c>
      <c r="G1287" s="1" t="s">
        <v>202</v>
      </c>
      <c r="H1287" s="1" t="s">
        <v>219</v>
      </c>
      <c r="I1287" s="3" t="s">
        <v>1</v>
      </c>
      <c r="J1287" s="1" t="s">
        <v>1</v>
      </c>
      <c r="K1287" s="1" t="s">
        <v>220</v>
      </c>
      <c r="L1287" s="1" t="s">
        <v>225</v>
      </c>
      <c r="M1287" s="1" t="s">
        <v>208</v>
      </c>
      <c r="N1287">
        <v>10001</v>
      </c>
      <c r="O1287">
        <v>20000</v>
      </c>
      <c r="P1287">
        <v>1000</v>
      </c>
      <c r="Q1287" s="1" t="s">
        <v>209</v>
      </c>
      <c r="R1287" s="4">
        <f>1.5*2.7</f>
        <v>4.0500000000000007</v>
      </c>
      <c r="S1287" s="3">
        <v>1</v>
      </c>
      <c r="U1287" t="s">
        <v>204</v>
      </c>
    </row>
    <row r="1288" spans="1:21" x14ac:dyDescent="0.3">
      <c r="A1288" s="1" t="s">
        <v>38</v>
      </c>
      <c r="B1288" s="1" t="s">
        <v>491</v>
      </c>
      <c r="C1288" s="1" t="s">
        <v>491</v>
      </c>
      <c r="D1288" s="1" t="s">
        <v>491</v>
      </c>
      <c r="E1288">
        <v>2020</v>
      </c>
      <c r="F1288" s="1" t="s">
        <v>212</v>
      </c>
      <c r="G1288" s="1" t="s">
        <v>202</v>
      </c>
      <c r="H1288" s="1" t="s">
        <v>219</v>
      </c>
      <c r="I1288" s="3" t="s">
        <v>1</v>
      </c>
      <c r="J1288" s="1" t="s">
        <v>1</v>
      </c>
      <c r="K1288" s="1" t="s">
        <v>220</v>
      </c>
      <c r="L1288" s="1" t="s">
        <v>225</v>
      </c>
      <c r="M1288" s="1" t="s">
        <v>208</v>
      </c>
      <c r="N1288">
        <v>20001</v>
      </c>
      <c r="O1288">
        <v>50000</v>
      </c>
      <c r="P1288">
        <v>1000</v>
      </c>
      <c r="Q1288" s="1" t="s">
        <v>209</v>
      </c>
      <c r="R1288" s="4">
        <f>1.5*2.8</f>
        <v>4.1999999999999993</v>
      </c>
      <c r="S1288" s="3">
        <v>1</v>
      </c>
      <c r="U1288" t="s">
        <v>204</v>
      </c>
    </row>
    <row r="1289" spans="1:21" x14ac:dyDescent="0.3">
      <c r="A1289" s="1" t="s">
        <v>38</v>
      </c>
      <c r="B1289" s="1" t="s">
        <v>491</v>
      </c>
      <c r="C1289" s="1" t="s">
        <v>491</v>
      </c>
      <c r="D1289" s="1" t="s">
        <v>491</v>
      </c>
      <c r="E1289">
        <v>2020</v>
      </c>
      <c r="F1289" s="1" t="s">
        <v>212</v>
      </c>
      <c r="G1289" s="1" t="s">
        <v>202</v>
      </c>
      <c r="H1289" s="1" t="s">
        <v>219</v>
      </c>
      <c r="I1289" s="3" t="s">
        <v>1</v>
      </c>
      <c r="J1289" s="1" t="s">
        <v>1</v>
      </c>
      <c r="K1289" s="1" t="s">
        <v>220</v>
      </c>
      <c r="L1289" s="1" t="s">
        <v>225</v>
      </c>
      <c r="M1289" s="1" t="s">
        <v>208</v>
      </c>
      <c r="N1289">
        <v>50001</v>
      </c>
      <c r="O1289">
        <v>1000000000</v>
      </c>
      <c r="P1289">
        <v>1000</v>
      </c>
      <c r="Q1289" s="1" t="s">
        <v>209</v>
      </c>
      <c r="R1289" s="4">
        <f>1.5*2.9</f>
        <v>4.3499999999999996</v>
      </c>
      <c r="S1289" s="3">
        <v>1</v>
      </c>
      <c r="U1289" t="s">
        <v>204</v>
      </c>
    </row>
    <row r="1290" spans="1:21" x14ac:dyDescent="0.3">
      <c r="A1290" s="1" t="s">
        <v>38</v>
      </c>
      <c r="B1290" s="1" t="s">
        <v>491</v>
      </c>
      <c r="C1290" s="1" t="s">
        <v>491</v>
      </c>
      <c r="D1290" s="1" t="s">
        <v>491</v>
      </c>
      <c r="E1290">
        <v>2020</v>
      </c>
      <c r="F1290" s="1" t="s">
        <v>212</v>
      </c>
      <c r="G1290" s="1" t="s">
        <v>202</v>
      </c>
      <c r="H1290" s="1" t="s">
        <v>583</v>
      </c>
      <c r="I1290" s="3" t="s">
        <v>1</v>
      </c>
      <c r="J1290" s="1" t="s">
        <v>1</v>
      </c>
      <c r="K1290" s="1" t="s">
        <v>220</v>
      </c>
      <c r="L1290" s="1" t="s">
        <v>225</v>
      </c>
      <c r="M1290" s="1" t="s">
        <v>204</v>
      </c>
      <c r="N1290">
        <v>0</v>
      </c>
      <c r="O1290">
        <v>1000000000</v>
      </c>
      <c r="P1290">
        <v>1000</v>
      </c>
      <c r="Q1290" s="1" t="s">
        <v>209</v>
      </c>
      <c r="R1290" s="4">
        <v>2.6</v>
      </c>
      <c r="S1290" s="3">
        <v>1</v>
      </c>
      <c r="U1290" t="s">
        <v>204</v>
      </c>
    </row>
    <row r="1291" spans="1:21" x14ac:dyDescent="0.3">
      <c r="A1291" s="1" t="s">
        <v>38</v>
      </c>
      <c r="B1291" s="1" t="s">
        <v>491</v>
      </c>
      <c r="C1291" s="1" t="s">
        <v>491</v>
      </c>
      <c r="D1291" s="1" t="s">
        <v>491</v>
      </c>
      <c r="E1291">
        <v>2020</v>
      </c>
      <c r="F1291" s="1" t="s">
        <v>213</v>
      </c>
      <c r="G1291" s="1" t="s">
        <v>202</v>
      </c>
      <c r="H1291" s="1" t="s">
        <v>206</v>
      </c>
      <c r="I1291" s="3" t="s">
        <v>1</v>
      </c>
      <c r="J1291" s="1" t="s">
        <v>1</v>
      </c>
      <c r="K1291" s="1" t="s">
        <v>220</v>
      </c>
      <c r="L1291" s="1" t="s">
        <v>221</v>
      </c>
      <c r="M1291" s="1" t="s">
        <v>204</v>
      </c>
      <c r="N1291" s="1" t="s">
        <v>1</v>
      </c>
      <c r="O1291" s="1" t="s">
        <v>1</v>
      </c>
      <c r="P1291" s="1" t="s">
        <v>1</v>
      </c>
      <c r="Q1291" s="1" t="s">
        <v>1</v>
      </c>
      <c r="R1291" s="4">
        <v>15</v>
      </c>
      <c r="S1291" s="3">
        <v>1</v>
      </c>
      <c r="U1291" t="s">
        <v>204</v>
      </c>
    </row>
    <row r="1292" spans="1:21" x14ac:dyDescent="0.3">
      <c r="A1292" s="1" t="s">
        <v>38</v>
      </c>
      <c r="B1292" s="1" t="s">
        <v>491</v>
      </c>
      <c r="C1292" s="1" t="s">
        <v>491</v>
      </c>
      <c r="D1292" s="1" t="s">
        <v>491</v>
      </c>
      <c r="E1292">
        <v>2020</v>
      </c>
      <c r="F1292" s="1" t="s">
        <v>213</v>
      </c>
      <c r="G1292" s="1" t="s">
        <v>202</v>
      </c>
      <c r="H1292" s="1" t="s">
        <v>231</v>
      </c>
      <c r="I1292" s="3" t="s">
        <v>1</v>
      </c>
      <c r="J1292" s="1" t="s">
        <v>1</v>
      </c>
      <c r="K1292" s="1" t="s">
        <v>220</v>
      </c>
      <c r="L1292" s="1" t="s">
        <v>221</v>
      </c>
      <c r="M1292" s="1" t="s">
        <v>208</v>
      </c>
      <c r="N1292">
        <v>0</v>
      </c>
      <c r="O1292">
        <v>2000</v>
      </c>
      <c r="P1292">
        <v>1000</v>
      </c>
      <c r="Q1292" s="1" t="s">
        <v>209</v>
      </c>
      <c r="R1292" s="4">
        <v>0</v>
      </c>
      <c r="S1292" s="3">
        <v>1</v>
      </c>
      <c r="U1292" t="s">
        <v>204</v>
      </c>
    </row>
    <row r="1293" spans="1:21" x14ac:dyDescent="0.3">
      <c r="A1293" s="1" t="s">
        <v>38</v>
      </c>
      <c r="B1293" s="1" t="s">
        <v>491</v>
      </c>
      <c r="C1293" s="1" t="s">
        <v>491</v>
      </c>
      <c r="D1293" s="1" t="s">
        <v>491</v>
      </c>
      <c r="E1293">
        <v>2020</v>
      </c>
      <c r="F1293" s="1" t="s">
        <v>213</v>
      </c>
      <c r="G1293" s="1" t="s">
        <v>202</v>
      </c>
      <c r="H1293" s="1" t="s">
        <v>231</v>
      </c>
      <c r="I1293" s="3" t="s">
        <v>1</v>
      </c>
      <c r="J1293" s="1" t="s">
        <v>1</v>
      </c>
      <c r="K1293" s="1" t="s">
        <v>220</v>
      </c>
      <c r="L1293" s="1" t="s">
        <v>221</v>
      </c>
      <c r="M1293" s="1" t="s">
        <v>208</v>
      </c>
      <c r="N1293">
        <v>2001</v>
      </c>
      <c r="O1293">
        <v>12000</v>
      </c>
      <c r="P1293">
        <v>1000</v>
      </c>
      <c r="Q1293" s="1" t="s">
        <v>209</v>
      </c>
      <c r="R1293" s="4">
        <v>3.1</v>
      </c>
      <c r="S1293" s="3">
        <v>1</v>
      </c>
      <c r="U1293" t="s">
        <v>204</v>
      </c>
    </row>
    <row r="1294" spans="1:21" x14ac:dyDescent="0.3">
      <c r="A1294" s="1" t="s">
        <v>38</v>
      </c>
      <c r="B1294" s="1" t="s">
        <v>491</v>
      </c>
      <c r="C1294" s="1" t="s">
        <v>491</v>
      </c>
      <c r="D1294" s="1" t="s">
        <v>491</v>
      </c>
      <c r="E1294">
        <v>2020</v>
      </c>
      <c r="F1294" s="1" t="s">
        <v>213</v>
      </c>
      <c r="G1294" s="1" t="s">
        <v>202</v>
      </c>
      <c r="H1294" s="1" t="s">
        <v>231</v>
      </c>
      <c r="I1294" s="3" t="s">
        <v>1</v>
      </c>
      <c r="J1294" s="1" t="s">
        <v>1</v>
      </c>
      <c r="K1294" s="1" t="s">
        <v>220</v>
      </c>
      <c r="L1294" s="1" t="s">
        <v>221</v>
      </c>
      <c r="M1294" s="1" t="s">
        <v>208</v>
      </c>
      <c r="N1294">
        <v>12001</v>
      </c>
      <c r="O1294">
        <v>1000000000</v>
      </c>
      <c r="P1294">
        <v>1000</v>
      </c>
      <c r="Q1294" s="1" t="s">
        <v>209</v>
      </c>
      <c r="R1294" s="4">
        <v>0</v>
      </c>
      <c r="S1294" s="3">
        <v>1</v>
      </c>
      <c r="U1294" t="s">
        <v>204</v>
      </c>
    </row>
    <row r="1295" spans="1:21" x14ac:dyDescent="0.3">
      <c r="A1295" s="1" t="s">
        <v>38</v>
      </c>
      <c r="B1295" s="1" t="s">
        <v>491</v>
      </c>
      <c r="C1295" s="1" t="s">
        <v>491</v>
      </c>
      <c r="D1295" s="1" t="s">
        <v>491</v>
      </c>
      <c r="E1295">
        <v>2020</v>
      </c>
      <c r="F1295" s="1" t="s">
        <v>213</v>
      </c>
      <c r="G1295" s="1" t="s">
        <v>202</v>
      </c>
      <c r="H1295" s="1" t="s">
        <v>206</v>
      </c>
      <c r="I1295" s="3" t="s">
        <v>1</v>
      </c>
      <c r="J1295" s="1" t="s">
        <v>1</v>
      </c>
      <c r="K1295" s="1" t="s">
        <v>220</v>
      </c>
      <c r="L1295" s="1" t="s">
        <v>225</v>
      </c>
      <c r="M1295" s="1" t="s">
        <v>204</v>
      </c>
      <c r="N1295" s="1" t="s">
        <v>1</v>
      </c>
      <c r="O1295" s="1" t="s">
        <v>1</v>
      </c>
      <c r="P1295" s="1" t="s">
        <v>1</v>
      </c>
      <c r="Q1295" s="1" t="s">
        <v>1</v>
      </c>
      <c r="R1295" s="4">
        <f>15*1.5</f>
        <v>22.5</v>
      </c>
      <c r="S1295" s="3">
        <v>1</v>
      </c>
      <c r="U1295" t="s">
        <v>204</v>
      </c>
    </row>
    <row r="1296" spans="1:21" x14ac:dyDescent="0.3">
      <c r="A1296" s="1" t="s">
        <v>38</v>
      </c>
      <c r="B1296" s="1" t="s">
        <v>491</v>
      </c>
      <c r="C1296" s="1" t="s">
        <v>491</v>
      </c>
      <c r="D1296" s="1" t="s">
        <v>491</v>
      </c>
      <c r="E1296">
        <v>2020</v>
      </c>
      <c r="F1296" s="1" t="s">
        <v>213</v>
      </c>
      <c r="G1296" s="1" t="s">
        <v>202</v>
      </c>
      <c r="H1296" s="1" t="s">
        <v>231</v>
      </c>
      <c r="I1296" s="3" t="s">
        <v>1</v>
      </c>
      <c r="J1296" s="1" t="s">
        <v>1</v>
      </c>
      <c r="K1296" s="1" t="s">
        <v>220</v>
      </c>
      <c r="L1296" s="1" t="s">
        <v>225</v>
      </c>
      <c r="M1296" s="1" t="s">
        <v>208</v>
      </c>
      <c r="N1296">
        <v>0</v>
      </c>
      <c r="O1296">
        <v>2000</v>
      </c>
      <c r="P1296">
        <v>1000</v>
      </c>
      <c r="Q1296" s="1" t="s">
        <v>209</v>
      </c>
      <c r="R1296" s="4">
        <v>0</v>
      </c>
      <c r="S1296" s="3">
        <v>1</v>
      </c>
      <c r="U1296" t="s">
        <v>204</v>
      </c>
    </row>
    <row r="1297" spans="1:21" x14ac:dyDescent="0.3">
      <c r="A1297" s="1" t="s">
        <v>38</v>
      </c>
      <c r="B1297" s="1" t="s">
        <v>491</v>
      </c>
      <c r="C1297" s="1" t="s">
        <v>491</v>
      </c>
      <c r="D1297" s="1" t="s">
        <v>491</v>
      </c>
      <c r="E1297">
        <v>2020</v>
      </c>
      <c r="F1297" s="1" t="s">
        <v>213</v>
      </c>
      <c r="G1297" s="1" t="s">
        <v>202</v>
      </c>
      <c r="H1297" s="1" t="s">
        <v>231</v>
      </c>
      <c r="I1297" s="3" t="s">
        <v>1</v>
      </c>
      <c r="J1297" s="1" t="s">
        <v>1</v>
      </c>
      <c r="K1297" s="1" t="s">
        <v>220</v>
      </c>
      <c r="L1297" s="1" t="s">
        <v>225</v>
      </c>
      <c r="M1297" s="1" t="s">
        <v>208</v>
      </c>
      <c r="N1297">
        <v>2001</v>
      </c>
      <c r="O1297">
        <v>12000</v>
      </c>
      <c r="P1297">
        <v>1000</v>
      </c>
      <c r="Q1297" s="1" t="s">
        <v>209</v>
      </c>
      <c r="R1297" s="4">
        <f>3.1*1.5</f>
        <v>4.6500000000000004</v>
      </c>
      <c r="S1297" s="3">
        <v>1</v>
      </c>
      <c r="U1297" t="s">
        <v>204</v>
      </c>
    </row>
    <row r="1298" spans="1:21" x14ac:dyDescent="0.3">
      <c r="A1298" s="1" t="s">
        <v>38</v>
      </c>
      <c r="B1298" s="1" t="s">
        <v>491</v>
      </c>
      <c r="C1298" s="1" t="s">
        <v>491</v>
      </c>
      <c r="D1298" s="1" t="s">
        <v>491</v>
      </c>
      <c r="E1298">
        <v>2020</v>
      </c>
      <c r="F1298" s="1" t="s">
        <v>213</v>
      </c>
      <c r="G1298" s="1" t="s">
        <v>202</v>
      </c>
      <c r="H1298" s="1" t="s">
        <v>231</v>
      </c>
      <c r="I1298" s="3" t="s">
        <v>1</v>
      </c>
      <c r="J1298" s="1" t="s">
        <v>1</v>
      </c>
      <c r="K1298" s="1" t="s">
        <v>220</v>
      </c>
      <c r="L1298" s="1" t="s">
        <v>225</v>
      </c>
      <c r="M1298" s="1" t="s">
        <v>208</v>
      </c>
      <c r="N1298">
        <v>12001</v>
      </c>
      <c r="O1298">
        <v>1000000000</v>
      </c>
      <c r="P1298">
        <v>1000</v>
      </c>
      <c r="Q1298" s="1" t="s">
        <v>209</v>
      </c>
      <c r="R1298" s="4">
        <v>0</v>
      </c>
      <c r="S1298" s="3">
        <v>1</v>
      </c>
      <c r="U1298" t="s">
        <v>204</v>
      </c>
    </row>
    <row r="1299" spans="1:21" x14ac:dyDescent="0.3">
      <c r="A1299" s="1" t="s">
        <v>147</v>
      </c>
      <c r="B1299" s="1" t="s">
        <v>493</v>
      </c>
      <c r="C1299" s="1" t="s">
        <v>493</v>
      </c>
      <c r="D1299" s="1" t="s">
        <v>493</v>
      </c>
      <c r="E1299">
        <v>2020</v>
      </c>
      <c r="F1299" s="1" t="s">
        <v>212</v>
      </c>
      <c r="G1299" s="1" t="s">
        <v>202</v>
      </c>
      <c r="H1299" s="1" t="s">
        <v>206</v>
      </c>
      <c r="I1299" s="3">
        <v>0.625</v>
      </c>
      <c r="J1299" s="1" t="s">
        <v>203</v>
      </c>
      <c r="K1299" s="1" t="s">
        <v>220</v>
      </c>
      <c r="L1299" s="1" t="s">
        <v>221</v>
      </c>
      <c r="M1299" s="1" t="s">
        <v>204</v>
      </c>
      <c r="N1299" s="1" t="s">
        <v>1</v>
      </c>
      <c r="O1299" s="1" t="s">
        <v>1</v>
      </c>
      <c r="P1299" s="1" t="s">
        <v>1</v>
      </c>
      <c r="Q1299" s="1" t="s">
        <v>1</v>
      </c>
      <c r="R1299" s="4">
        <v>13</v>
      </c>
      <c r="S1299" s="3">
        <v>1</v>
      </c>
      <c r="U1299" t="s">
        <v>204</v>
      </c>
    </row>
    <row r="1300" spans="1:21" x14ac:dyDescent="0.3">
      <c r="A1300" s="1" t="s">
        <v>147</v>
      </c>
      <c r="B1300" s="1" t="s">
        <v>493</v>
      </c>
      <c r="C1300" s="1" t="s">
        <v>493</v>
      </c>
      <c r="D1300" s="1" t="s">
        <v>493</v>
      </c>
      <c r="E1300">
        <v>2020</v>
      </c>
      <c r="F1300" s="1" t="s">
        <v>212</v>
      </c>
      <c r="G1300" s="1" t="s">
        <v>202</v>
      </c>
      <c r="H1300" s="1" t="s">
        <v>219</v>
      </c>
      <c r="I1300" s="3" t="s">
        <v>1</v>
      </c>
      <c r="J1300" s="1" t="s">
        <v>1</v>
      </c>
      <c r="K1300" s="1" t="s">
        <v>220</v>
      </c>
      <c r="L1300" s="1" t="s">
        <v>221</v>
      </c>
      <c r="M1300" s="1" t="s">
        <v>208</v>
      </c>
      <c r="N1300">
        <v>0</v>
      </c>
      <c r="O1300">
        <v>3000</v>
      </c>
      <c r="P1300">
        <v>1000</v>
      </c>
      <c r="Q1300" s="1" t="s">
        <v>209</v>
      </c>
      <c r="R1300" s="4">
        <v>0</v>
      </c>
      <c r="S1300" s="3">
        <v>1</v>
      </c>
      <c r="U1300" t="s">
        <v>204</v>
      </c>
    </row>
    <row r="1301" spans="1:21" x14ac:dyDescent="0.3">
      <c r="A1301" s="1" t="s">
        <v>147</v>
      </c>
      <c r="B1301" s="1" t="s">
        <v>493</v>
      </c>
      <c r="C1301" s="1" t="s">
        <v>493</v>
      </c>
      <c r="D1301" s="1" t="s">
        <v>493</v>
      </c>
      <c r="E1301">
        <v>2020</v>
      </c>
      <c r="F1301" s="1" t="s">
        <v>212</v>
      </c>
      <c r="G1301" s="1" t="s">
        <v>202</v>
      </c>
      <c r="H1301" s="1" t="s">
        <v>219</v>
      </c>
      <c r="I1301" s="3" t="s">
        <v>1</v>
      </c>
      <c r="J1301" s="1" t="s">
        <v>1</v>
      </c>
      <c r="K1301" s="1" t="s">
        <v>220</v>
      </c>
      <c r="L1301" s="1" t="s">
        <v>221</v>
      </c>
      <c r="M1301" s="1" t="s">
        <v>208</v>
      </c>
      <c r="N1301">
        <v>3001</v>
      </c>
      <c r="O1301">
        <v>7000</v>
      </c>
      <c r="P1301">
        <v>1000</v>
      </c>
      <c r="Q1301" s="1" t="s">
        <v>209</v>
      </c>
      <c r="R1301" s="4">
        <v>4.88</v>
      </c>
      <c r="S1301" s="3">
        <v>1</v>
      </c>
      <c r="U1301" t="s">
        <v>204</v>
      </c>
    </row>
    <row r="1302" spans="1:21" x14ac:dyDescent="0.3">
      <c r="A1302" s="1" t="s">
        <v>147</v>
      </c>
      <c r="B1302" s="1" t="s">
        <v>493</v>
      </c>
      <c r="C1302" s="1" t="s">
        <v>493</v>
      </c>
      <c r="D1302" s="1" t="s">
        <v>493</v>
      </c>
      <c r="E1302">
        <v>2020</v>
      </c>
      <c r="F1302" s="1" t="s">
        <v>212</v>
      </c>
      <c r="G1302" s="1" t="s">
        <v>202</v>
      </c>
      <c r="H1302" s="1" t="s">
        <v>219</v>
      </c>
      <c r="I1302" s="3" t="s">
        <v>1</v>
      </c>
      <c r="J1302" s="1" t="s">
        <v>1</v>
      </c>
      <c r="K1302" s="1" t="s">
        <v>220</v>
      </c>
      <c r="L1302" s="1" t="s">
        <v>221</v>
      </c>
      <c r="M1302" s="1" t="s">
        <v>208</v>
      </c>
      <c r="N1302">
        <v>7001</v>
      </c>
      <c r="O1302">
        <v>13000</v>
      </c>
      <c r="P1302">
        <v>1000</v>
      </c>
      <c r="Q1302" s="1" t="s">
        <v>209</v>
      </c>
      <c r="R1302" s="4">
        <v>5.37</v>
      </c>
      <c r="S1302" s="3">
        <v>1</v>
      </c>
      <c r="U1302" t="s">
        <v>204</v>
      </c>
    </row>
    <row r="1303" spans="1:21" x14ac:dyDescent="0.3">
      <c r="A1303" s="1" t="s">
        <v>147</v>
      </c>
      <c r="B1303" s="1" t="s">
        <v>493</v>
      </c>
      <c r="C1303" s="1" t="s">
        <v>493</v>
      </c>
      <c r="D1303" s="1" t="s">
        <v>493</v>
      </c>
      <c r="E1303">
        <v>2020</v>
      </c>
      <c r="F1303" s="1" t="s">
        <v>212</v>
      </c>
      <c r="G1303" s="1" t="s">
        <v>202</v>
      </c>
      <c r="H1303" s="1" t="s">
        <v>219</v>
      </c>
      <c r="I1303" s="3" t="s">
        <v>1</v>
      </c>
      <c r="J1303" s="1" t="s">
        <v>1</v>
      </c>
      <c r="K1303" s="1" t="s">
        <v>220</v>
      </c>
      <c r="L1303" s="1" t="s">
        <v>221</v>
      </c>
      <c r="M1303" s="1" t="s">
        <v>208</v>
      </c>
      <c r="N1303">
        <v>13001</v>
      </c>
      <c r="O1303">
        <v>1000000000</v>
      </c>
      <c r="P1303">
        <v>1000</v>
      </c>
      <c r="Q1303" s="1" t="s">
        <v>209</v>
      </c>
      <c r="R1303" s="4">
        <v>6.1</v>
      </c>
      <c r="S1303" s="3">
        <v>1</v>
      </c>
      <c r="U1303" t="s">
        <v>204</v>
      </c>
    </row>
    <row r="1304" spans="1:21" x14ac:dyDescent="0.3">
      <c r="A1304" s="1" t="s">
        <v>147</v>
      </c>
      <c r="B1304" s="1" t="s">
        <v>493</v>
      </c>
      <c r="C1304" s="1" t="s">
        <v>493</v>
      </c>
      <c r="D1304" s="1" t="s">
        <v>493</v>
      </c>
      <c r="E1304">
        <v>2020</v>
      </c>
      <c r="F1304" s="1" t="s">
        <v>212</v>
      </c>
      <c r="G1304" s="1" t="s">
        <v>202</v>
      </c>
      <c r="H1304" s="1" t="s">
        <v>206</v>
      </c>
      <c r="I1304" s="3">
        <v>0.625</v>
      </c>
      <c r="J1304" s="1" t="s">
        <v>203</v>
      </c>
      <c r="K1304" s="1" t="s">
        <v>220</v>
      </c>
      <c r="L1304" s="1" t="s">
        <v>225</v>
      </c>
      <c r="M1304" s="1" t="s">
        <v>204</v>
      </c>
      <c r="N1304" s="1" t="s">
        <v>1</v>
      </c>
      <c r="O1304" s="1" t="s">
        <v>1</v>
      </c>
      <c r="P1304" s="1" t="s">
        <v>1</v>
      </c>
      <c r="Q1304" s="1" t="s">
        <v>1</v>
      </c>
      <c r="R1304" s="4">
        <v>13</v>
      </c>
      <c r="S1304" s="3">
        <v>1</v>
      </c>
      <c r="U1304" t="s">
        <v>204</v>
      </c>
    </row>
    <row r="1305" spans="1:21" x14ac:dyDescent="0.3">
      <c r="A1305" s="1" t="s">
        <v>147</v>
      </c>
      <c r="B1305" s="1" t="s">
        <v>493</v>
      </c>
      <c r="C1305" s="1" t="s">
        <v>493</v>
      </c>
      <c r="D1305" s="1" t="s">
        <v>493</v>
      </c>
      <c r="E1305">
        <v>2020</v>
      </c>
      <c r="F1305" s="1" t="s">
        <v>212</v>
      </c>
      <c r="G1305" s="1" t="s">
        <v>202</v>
      </c>
      <c r="H1305" s="1" t="s">
        <v>219</v>
      </c>
      <c r="I1305" s="3" t="s">
        <v>1</v>
      </c>
      <c r="J1305" s="1" t="s">
        <v>1</v>
      </c>
      <c r="K1305" s="1" t="s">
        <v>220</v>
      </c>
      <c r="L1305" s="1" t="s">
        <v>225</v>
      </c>
      <c r="M1305" s="1" t="s">
        <v>208</v>
      </c>
      <c r="N1305">
        <v>0</v>
      </c>
      <c r="O1305">
        <v>3000</v>
      </c>
      <c r="P1305">
        <v>1000</v>
      </c>
      <c r="Q1305" s="1" t="s">
        <v>209</v>
      </c>
      <c r="R1305" s="4">
        <v>0</v>
      </c>
      <c r="S1305" s="3">
        <v>1</v>
      </c>
      <c r="U1305" t="s">
        <v>204</v>
      </c>
    </row>
    <row r="1306" spans="1:21" x14ac:dyDescent="0.3">
      <c r="A1306" s="1" t="s">
        <v>147</v>
      </c>
      <c r="B1306" s="1" t="s">
        <v>493</v>
      </c>
      <c r="C1306" s="1" t="s">
        <v>493</v>
      </c>
      <c r="D1306" s="1" t="s">
        <v>493</v>
      </c>
      <c r="E1306">
        <v>2020</v>
      </c>
      <c r="F1306" s="1" t="s">
        <v>212</v>
      </c>
      <c r="G1306" s="1" t="s">
        <v>202</v>
      </c>
      <c r="H1306" s="1" t="s">
        <v>219</v>
      </c>
      <c r="I1306" s="3" t="s">
        <v>1</v>
      </c>
      <c r="J1306" s="1" t="s">
        <v>1</v>
      </c>
      <c r="K1306" s="1" t="s">
        <v>220</v>
      </c>
      <c r="L1306" s="1" t="s">
        <v>225</v>
      </c>
      <c r="M1306" s="1" t="s">
        <v>208</v>
      </c>
      <c r="N1306">
        <v>3001</v>
      </c>
      <c r="O1306">
        <v>7000</v>
      </c>
      <c r="P1306">
        <v>1000</v>
      </c>
      <c r="Q1306" s="1" t="s">
        <v>209</v>
      </c>
      <c r="R1306" s="4">
        <f>1.75*4.88</f>
        <v>8.5399999999999991</v>
      </c>
      <c r="S1306" s="3">
        <v>1</v>
      </c>
      <c r="U1306" t="s">
        <v>204</v>
      </c>
    </row>
    <row r="1307" spans="1:21" x14ac:dyDescent="0.3">
      <c r="A1307" s="1" t="s">
        <v>147</v>
      </c>
      <c r="B1307" s="1" t="s">
        <v>493</v>
      </c>
      <c r="C1307" s="1" t="s">
        <v>493</v>
      </c>
      <c r="D1307" s="1" t="s">
        <v>493</v>
      </c>
      <c r="E1307">
        <v>2020</v>
      </c>
      <c r="F1307" s="1" t="s">
        <v>212</v>
      </c>
      <c r="G1307" s="1" t="s">
        <v>202</v>
      </c>
      <c r="H1307" s="1" t="s">
        <v>219</v>
      </c>
      <c r="I1307" s="3" t="s">
        <v>1</v>
      </c>
      <c r="J1307" s="1" t="s">
        <v>1</v>
      </c>
      <c r="K1307" s="1" t="s">
        <v>220</v>
      </c>
      <c r="L1307" s="1" t="s">
        <v>225</v>
      </c>
      <c r="M1307" s="1" t="s">
        <v>208</v>
      </c>
      <c r="N1307">
        <v>7001</v>
      </c>
      <c r="O1307">
        <v>13000</v>
      </c>
      <c r="P1307">
        <v>1000</v>
      </c>
      <c r="Q1307" s="1" t="s">
        <v>209</v>
      </c>
      <c r="R1307" s="4">
        <f>1.75*5.37</f>
        <v>9.3975000000000009</v>
      </c>
      <c r="S1307" s="3">
        <v>1</v>
      </c>
      <c r="U1307" t="s">
        <v>204</v>
      </c>
    </row>
    <row r="1308" spans="1:21" x14ac:dyDescent="0.3">
      <c r="A1308" s="1" t="s">
        <v>147</v>
      </c>
      <c r="B1308" s="1" t="s">
        <v>493</v>
      </c>
      <c r="C1308" s="1" t="s">
        <v>493</v>
      </c>
      <c r="D1308" s="1" t="s">
        <v>493</v>
      </c>
      <c r="E1308">
        <v>2020</v>
      </c>
      <c r="F1308" s="1" t="s">
        <v>212</v>
      </c>
      <c r="G1308" s="1" t="s">
        <v>202</v>
      </c>
      <c r="H1308" s="1" t="s">
        <v>219</v>
      </c>
      <c r="I1308" s="3" t="s">
        <v>1</v>
      </c>
      <c r="J1308" s="1" t="s">
        <v>1</v>
      </c>
      <c r="K1308" s="1" t="s">
        <v>220</v>
      </c>
      <c r="L1308" s="1" t="s">
        <v>225</v>
      </c>
      <c r="M1308" s="1" t="s">
        <v>208</v>
      </c>
      <c r="N1308">
        <v>13001</v>
      </c>
      <c r="O1308">
        <v>1000000000</v>
      </c>
      <c r="P1308">
        <v>1000</v>
      </c>
      <c r="Q1308" s="1" t="s">
        <v>209</v>
      </c>
      <c r="R1308" s="4">
        <f>1.75*6.1</f>
        <v>10.674999999999999</v>
      </c>
      <c r="S1308" s="3">
        <v>1</v>
      </c>
      <c r="U1308" t="s">
        <v>204</v>
      </c>
    </row>
    <row r="1309" spans="1:21" x14ac:dyDescent="0.3">
      <c r="A1309" s="1" t="s">
        <v>147</v>
      </c>
      <c r="B1309" s="1" t="s">
        <v>493</v>
      </c>
      <c r="C1309" s="1" t="s">
        <v>493</v>
      </c>
      <c r="D1309" s="1" t="s">
        <v>493</v>
      </c>
      <c r="E1309">
        <v>2020</v>
      </c>
      <c r="F1309" s="1" t="s">
        <v>213</v>
      </c>
      <c r="G1309" s="1" t="s">
        <v>202</v>
      </c>
      <c r="H1309" s="1" t="s">
        <v>206</v>
      </c>
      <c r="I1309" s="3" t="s">
        <v>1</v>
      </c>
      <c r="J1309" s="1" t="s">
        <v>1</v>
      </c>
      <c r="K1309" s="1" t="s">
        <v>1</v>
      </c>
      <c r="L1309" s="1" t="s">
        <v>1</v>
      </c>
      <c r="M1309" s="1" t="s">
        <v>204</v>
      </c>
      <c r="N1309" s="1" t="s">
        <v>1</v>
      </c>
      <c r="O1309" s="1" t="s">
        <v>1</v>
      </c>
      <c r="P1309" s="1" t="s">
        <v>1</v>
      </c>
      <c r="Q1309" s="1" t="s">
        <v>1</v>
      </c>
      <c r="R1309" s="4">
        <v>13.65</v>
      </c>
      <c r="S1309" s="3">
        <v>1</v>
      </c>
      <c r="U1309" t="s">
        <v>204</v>
      </c>
    </row>
    <row r="1310" spans="1:21" x14ac:dyDescent="0.3">
      <c r="A1310" s="1" t="s">
        <v>147</v>
      </c>
      <c r="B1310" s="1" t="s">
        <v>493</v>
      </c>
      <c r="C1310" s="1" t="s">
        <v>493</v>
      </c>
      <c r="D1310" s="1" t="s">
        <v>493</v>
      </c>
      <c r="E1310">
        <v>2020</v>
      </c>
      <c r="F1310" s="1" t="s">
        <v>213</v>
      </c>
      <c r="G1310" s="1" t="s">
        <v>202</v>
      </c>
      <c r="H1310" s="1" t="s">
        <v>231</v>
      </c>
      <c r="I1310" s="3" t="s">
        <v>1</v>
      </c>
      <c r="J1310" s="1" t="s">
        <v>1</v>
      </c>
      <c r="K1310" s="1" t="s">
        <v>1</v>
      </c>
      <c r="L1310" s="1" t="s">
        <v>1</v>
      </c>
      <c r="M1310" s="1" t="s">
        <v>208</v>
      </c>
      <c r="N1310">
        <v>0</v>
      </c>
      <c r="O1310">
        <v>2000</v>
      </c>
      <c r="P1310">
        <v>1000</v>
      </c>
      <c r="Q1310" s="1" t="s">
        <v>209</v>
      </c>
      <c r="R1310" s="4">
        <v>0</v>
      </c>
      <c r="S1310" s="3">
        <v>0.8</v>
      </c>
      <c r="U1310" t="s">
        <v>204</v>
      </c>
    </row>
    <row r="1311" spans="1:21" x14ac:dyDescent="0.3">
      <c r="A1311" s="1" t="s">
        <v>147</v>
      </c>
      <c r="B1311" s="1" t="s">
        <v>493</v>
      </c>
      <c r="C1311" s="1" t="s">
        <v>493</v>
      </c>
      <c r="D1311" s="1" t="s">
        <v>493</v>
      </c>
      <c r="E1311">
        <v>2020</v>
      </c>
      <c r="F1311" s="1" t="s">
        <v>213</v>
      </c>
      <c r="G1311" s="1" t="s">
        <v>202</v>
      </c>
      <c r="H1311" s="1" t="s">
        <v>231</v>
      </c>
      <c r="I1311" s="3" t="s">
        <v>1</v>
      </c>
      <c r="J1311" s="1" t="s">
        <v>1</v>
      </c>
      <c r="K1311" s="1" t="s">
        <v>1</v>
      </c>
      <c r="L1311" s="1" t="s">
        <v>1</v>
      </c>
      <c r="M1311" s="1" t="s">
        <v>208</v>
      </c>
      <c r="N1311">
        <v>2001</v>
      </c>
      <c r="O1311">
        <v>10000</v>
      </c>
      <c r="P1311">
        <v>1000</v>
      </c>
      <c r="Q1311" s="1" t="s">
        <v>209</v>
      </c>
      <c r="R1311" s="4">
        <v>5.1100000000000003</v>
      </c>
      <c r="S1311" s="3">
        <v>0.8</v>
      </c>
      <c r="T1311" t="s">
        <v>584</v>
      </c>
      <c r="U1311" t="s">
        <v>204</v>
      </c>
    </row>
    <row r="1312" spans="1:21" x14ac:dyDescent="0.3">
      <c r="A1312" s="1" t="s">
        <v>147</v>
      </c>
      <c r="B1312" s="1" t="s">
        <v>493</v>
      </c>
      <c r="C1312" s="1" t="s">
        <v>493</v>
      </c>
      <c r="D1312" s="1" t="s">
        <v>493</v>
      </c>
      <c r="E1312">
        <v>2020</v>
      </c>
      <c r="F1312" s="1" t="s">
        <v>213</v>
      </c>
      <c r="G1312" s="1" t="s">
        <v>202</v>
      </c>
      <c r="H1312" s="1" t="s">
        <v>231</v>
      </c>
      <c r="I1312" s="3" t="s">
        <v>1</v>
      </c>
      <c r="J1312" s="1" t="s">
        <v>1</v>
      </c>
      <c r="K1312" s="1" t="s">
        <v>1</v>
      </c>
      <c r="L1312" s="1" t="s">
        <v>1</v>
      </c>
      <c r="M1312" s="1" t="s">
        <v>208</v>
      </c>
      <c r="N1312">
        <v>10001</v>
      </c>
      <c r="O1312">
        <v>1000000000</v>
      </c>
      <c r="P1312">
        <v>1000</v>
      </c>
      <c r="Q1312" s="1" t="s">
        <v>209</v>
      </c>
      <c r="R1312" s="4">
        <v>0</v>
      </c>
      <c r="S1312" s="3">
        <v>0.8</v>
      </c>
      <c r="U1312" t="s">
        <v>204</v>
      </c>
    </row>
    <row r="1313" spans="1:21" x14ac:dyDescent="0.3">
      <c r="A1313" s="1" t="s">
        <v>127</v>
      </c>
      <c r="B1313" s="1" t="s">
        <v>495</v>
      </c>
      <c r="C1313" s="1" t="s">
        <v>495</v>
      </c>
      <c r="D1313" s="1" t="s">
        <v>495</v>
      </c>
      <c r="E1313">
        <v>2020</v>
      </c>
      <c r="F1313" s="1" t="s">
        <v>212</v>
      </c>
      <c r="G1313" s="1" t="s">
        <v>202</v>
      </c>
      <c r="H1313" s="1" t="s">
        <v>206</v>
      </c>
      <c r="I1313" s="3" t="s">
        <v>1</v>
      </c>
      <c r="J1313" s="1" t="s">
        <v>1</v>
      </c>
      <c r="K1313" s="1" t="s">
        <v>1</v>
      </c>
      <c r="L1313" s="1" t="s">
        <v>1</v>
      </c>
      <c r="M1313" s="1" t="s">
        <v>204</v>
      </c>
      <c r="N1313" s="1" t="s">
        <v>1</v>
      </c>
      <c r="O1313" s="1" t="s">
        <v>1</v>
      </c>
      <c r="P1313" s="1" t="s">
        <v>1</v>
      </c>
      <c r="Q1313" s="1" t="s">
        <v>1</v>
      </c>
      <c r="R1313" s="4">
        <v>17.87</v>
      </c>
      <c r="S1313" s="3">
        <v>1</v>
      </c>
      <c r="U1313" t="s">
        <v>204</v>
      </c>
    </row>
    <row r="1314" spans="1:21" x14ac:dyDescent="0.3">
      <c r="A1314" s="1" t="s">
        <v>127</v>
      </c>
      <c r="B1314" s="1" t="s">
        <v>495</v>
      </c>
      <c r="C1314" s="1" t="s">
        <v>495</v>
      </c>
      <c r="D1314" s="1" t="s">
        <v>495</v>
      </c>
      <c r="E1314">
        <v>2020</v>
      </c>
      <c r="F1314" s="1" t="s">
        <v>212</v>
      </c>
      <c r="G1314" s="1" t="s">
        <v>202</v>
      </c>
      <c r="H1314" s="1" t="s">
        <v>231</v>
      </c>
      <c r="I1314" s="3" t="s">
        <v>1</v>
      </c>
      <c r="J1314" s="1" t="s">
        <v>1</v>
      </c>
      <c r="K1314" s="1" t="s">
        <v>1</v>
      </c>
      <c r="L1314" s="1" t="s">
        <v>1</v>
      </c>
      <c r="M1314" s="1" t="s">
        <v>208</v>
      </c>
      <c r="N1314">
        <v>0</v>
      </c>
      <c r="O1314">
        <v>2000</v>
      </c>
      <c r="P1314">
        <v>1000</v>
      </c>
      <c r="Q1314" s="1" t="s">
        <v>209</v>
      </c>
      <c r="R1314" s="4">
        <v>0</v>
      </c>
      <c r="S1314" s="3">
        <v>1</v>
      </c>
      <c r="U1314" t="s">
        <v>204</v>
      </c>
    </row>
    <row r="1315" spans="1:21" x14ac:dyDescent="0.3">
      <c r="A1315" s="1" t="s">
        <v>127</v>
      </c>
      <c r="B1315" s="1" t="s">
        <v>495</v>
      </c>
      <c r="C1315" s="1" t="s">
        <v>495</v>
      </c>
      <c r="D1315" s="1" t="s">
        <v>495</v>
      </c>
      <c r="E1315">
        <v>2020</v>
      </c>
      <c r="F1315" s="1" t="s">
        <v>212</v>
      </c>
      <c r="G1315" s="1" t="s">
        <v>202</v>
      </c>
      <c r="H1315" s="1" t="s">
        <v>231</v>
      </c>
      <c r="I1315" s="3" t="s">
        <v>1</v>
      </c>
      <c r="J1315" s="1" t="s">
        <v>1</v>
      </c>
      <c r="K1315" s="1" t="s">
        <v>1</v>
      </c>
      <c r="L1315" s="1" t="s">
        <v>1</v>
      </c>
      <c r="M1315" s="1" t="s">
        <v>208</v>
      </c>
      <c r="N1315">
        <v>2001</v>
      </c>
      <c r="O1315">
        <v>1000000000</v>
      </c>
      <c r="P1315">
        <v>1000</v>
      </c>
      <c r="Q1315" s="1" t="s">
        <v>209</v>
      </c>
      <c r="R1315" s="4">
        <v>7.18</v>
      </c>
      <c r="S1315" s="3">
        <v>1</v>
      </c>
      <c r="U1315" t="s">
        <v>204</v>
      </c>
    </row>
    <row r="1316" spans="1:21" x14ac:dyDescent="0.3">
      <c r="A1316" s="1" t="s">
        <v>127</v>
      </c>
      <c r="B1316" s="1" t="s">
        <v>495</v>
      </c>
      <c r="C1316" s="1" t="s">
        <v>495</v>
      </c>
      <c r="D1316" s="1" t="s">
        <v>495</v>
      </c>
      <c r="E1316">
        <v>2020</v>
      </c>
      <c r="F1316" s="1" t="s">
        <v>213</v>
      </c>
      <c r="G1316" s="1" t="s">
        <v>202</v>
      </c>
      <c r="H1316" s="1" t="s">
        <v>206</v>
      </c>
      <c r="I1316" s="3" t="s">
        <v>1</v>
      </c>
      <c r="J1316" s="1" t="s">
        <v>1</v>
      </c>
      <c r="K1316" s="1" t="s">
        <v>1</v>
      </c>
      <c r="L1316" s="1" t="s">
        <v>1</v>
      </c>
      <c r="M1316" s="1" t="s">
        <v>204</v>
      </c>
      <c r="N1316" s="1" t="s">
        <v>1</v>
      </c>
      <c r="O1316" s="1" t="s">
        <v>1</v>
      </c>
      <c r="P1316" s="1" t="s">
        <v>1</v>
      </c>
      <c r="Q1316" s="1" t="s">
        <v>1</v>
      </c>
      <c r="R1316" s="4">
        <v>12.93</v>
      </c>
      <c r="S1316" s="3">
        <v>1</v>
      </c>
      <c r="U1316" t="s">
        <v>204</v>
      </c>
    </row>
    <row r="1317" spans="1:21" x14ac:dyDescent="0.3">
      <c r="A1317" s="1" t="s">
        <v>127</v>
      </c>
      <c r="B1317" s="1" t="s">
        <v>495</v>
      </c>
      <c r="C1317" s="1" t="s">
        <v>495</v>
      </c>
      <c r="D1317" s="1" t="s">
        <v>495</v>
      </c>
      <c r="E1317">
        <v>2020</v>
      </c>
      <c r="F1317" s="1" t="s">
        <v>213</v>
      </c>
      <c r="G1317" s="1" t="s">
        <v>202</v>
      </c>
      <c r="H1317" s="1" t="s">
        <v>231</v>
      </c>
      <c r="I1317" s="3" t="s">
        <v>1</v>
      </c>
      <c r="J1317" s="1" t="s">
        <v>1</v>
      </c>
      <c r="K1317" s="1" t="s">
        <v>1</v>
      </c>
      <c r="L1317" s="1" t="s">
        <v>1</v>
      </c>
      <c r="M1317" s="1" t="s">
        <v>208</v>
      </c>
      <c r="N1317">
        <v>0</v>
      </c>
      <c r="O1317">
        <v>1000000000</v>
      </c>
      <c r="P1317">
        <v>1000</v>
      </c>
      <c r="Q1317" s="1" t="s">
        <v>209</v>
      </c>
      <c r="R1317" s="4">
        <v>4.1500000000000004</v>
      </c>
      <c r="S1317" s="3">
        <v>1</v>
      </c>
      <c r="U1317" t="s">
        <v>204</v>
      </c>
    </row>
    <row r="1318" spans="1:21" x14ac:dyDescent="0.3">
      <c r="A1318" s="1" t="s">
        <v>127</v>
      </c>
      <c r="B1318" s="1" t="s">
        <v>495</v>
      </c>
      <c r="C1318" s="1" t="s">
        <v>495</v>
      </c>
      <c r="D1318" s="1" t="s">
        <v>495</v>
      </c>
      <c r="E1318">
        <v>2020</v>
      </c>
      <c r="F1318" s="1" t="s">
        <v>217</v>
      </c>
      <c r="G1318" s="1" t="s">
        <v>202</v>
      </c>
      <c r="H1318" s="1" t="s">
        <v>206</v>
      </c>
      <c r="I1318" s="3" t="s">
        <v>1</v>
      </c>
      <c r="J1318" s="1" t="s">
        <v>1</v>
      </c>
      <c r="K1318" s="1" t="s">
        <v>1</v>
      </c>
      <c r="L1318" s="1" t="s">
        <v>1</v>
      </c>
      <c r="M1318" s="1" t="s">
        <v>204</v>
      </c>
      <c r="N1318" s="1" t="s">
        <v>1</v>
      </c>
      <c r="O1318" s="1" t="s">
        <v>1</v>
      </c>
      <c r="P1318" s="1" t="s">
        <v>1</v>
      </c>
      <c r="Q1318" s="1" t="s">
        <v>1</v>
      </c>
      <c r="R1318" s="4">
        <v>4</v>
      </c>
      <c r="S1318" s="3">
        <v>1</v>
      </c>
      <c r="T1318" s="4" t="s">
        <v>586</v>
      </c>
      <c r="U1318" t="s">
        <v>204</v>
      </c>
    </row>
    <row r="1319" spans="1:21" x14ac:dyDescent="0.3">
      <c r="A1319" s="1" t="s">
        <v>145</v>
      </c>
      <c r="B1319" s="1" t="s">
        <v>497</v>
      </c>
      <c r="C1319" s="1" t="s">
        <v>497</v>
      </c>
      <c r="D1319" s="1" t="s">
        <v>497</v>
      </c>
      <c r="E1319">
        <v>2020</v>
      </c>
      <c r="F1319" s="1" t="s">
        <v>212</v>
      </c>
      <c r="G1319" s="1" t="s">
        <v>338</v>
      </c>
      <c r="H1319" s="1" t="s">
        <v>206</v>
      </c>
      <c r="I1319" s="3">
        <v>0.625</v>
      </c>
      <c r="J1319" s="1" t="s">
        <v>203</v>
      </c>
      <c r="K1319" s="1" t="s">
        <v>220</v>
      </c>
      <c r="L1319" s="1" t="s">
        <v>221</v>
      </c>
      <c r="M1319" s="1" t="s">
        <v>204</v>
      </c>
      <c r="N1319" s="1" t="s">
        <v>1</v>
      </c>
      <c r="O1319" s="1" t="s">
        <v>1</v>
      </c>
      <c r="P1319" s="1" t="s">
        <v>1</v>
      </c>
      <c r="Q1319" s="1" t="s">
        <v>1</v>
      </c>
      <c r="R1319" s="4">
        <v>21.24</v>
      </c>
      <c r="S1319" s="3">
        <v>1</v>
      </c>
      <c r="U1319" t="s">
        <v>204</v>
      </c>
    </row>
    <row r="1320" spans="1:21" x14ac:dyDescent="0.3">
      <c r="A1320" s="1" t="s">
        <v>145</v>
      </c>
      <c r="B1320" s="1" t="s">
        <v>497</v>
      </c>
      <c r="C1320" s="1" t="s">
        <v>497</v>
      </c>
      <c r="D1320" s="1" t="s">
        <v>497</v>
      </c>
      <c r="E1320">
        <v>2020</v>
      </c>
      <c r="F1320" s="1" t="s">
        <v>212</v>
      </c>
      <c r="G1320" s="1" t="s">
        <v>338</v>
      </c>
      <c r="H1320" s="1" t="s">
        <v>219</v>
      </c>
      <c r="I1320" s="3" t="s">
        <v>1</v>
      </c>
      <c r="J1320" s="1" t="s">
        <v>1</v>
      </c>
      <c r="K1320" s="1" t="s">
        <v>220</v>
      </c>
      <c r="L1320" s="1" t="s">
        <v>221</v>
      </c>
      <c r="M1320" s="1" t="s">
        <v>208</v>
      </c>
      <c r="N1320">
        <v>0</v>
      </c>
      <c r="O1320">
        <v>3000</v>
      </c>
      <c r="P1320">
        <v>1000</v>
      </c>
      <c r="Q1320" s="1" t="s">
        <v>209</v>
      </c>
      <c r="R1320" s="4">
        <v>0</v>
      </c>
      <c r="S1320" s="3">
        <v>1</v>
      </c>
      <c r="U1320" t="s">
        <v>204</v>
      </c>
    </row>
    <row r="1321" spans="1:21" x14ac:dyDescent="0.3">
      <c r="A1321" s="1" t="s">
        <v>145</v>
      </c>
      <c r="B1321" s="1" t="s">
        <v>497</v>
      </c>
      <c r="C1321" s="1" t="s">
        <v>497</v>
      </c>
      <c r="D1321" s="1" t="s">
        <v>497</v>
      </c>
      <c r="E1321">
        <v>2020</v>
      </c>
      <c r="F1321" s="1" t="s">
        <v>212</v>
      </c>
      <c r="G1321" s="1" t="s">
        <v>338</v>
      </c>
      <c r="H1321" s="1" t="s">
        <v>219</v>
      </c>
      <c r="I1321" s="3" t="s">
        <v>1</v>
      </c>
      <c r="J1321" s="1" t="s">
        <v>1</v>
      </c>
      <c r="K1321" s="1" t="s">
        <v>220</v>
      </c>
      <c r="L1321" s="1" t="s">
        <v>221</v>
      </c>
      <c r="M1321" s="1" t="s">
        <v>208</v>
      </c>
      <c r="N1321">
        <v>3001</v>
      </c>
      <c r="O1321">
        <v>10000</v>
      </c>
      <c r="P1321">
        <v>1000</v>
      </c>
      <c r="Q1321" s="1" t="s">
        <v>209</v>
      </c>
      <c r="R1321" s="4">
        <v>3.21</v>
      </c>
      <c r="S1321" s="3">
        <v>1</v>
      </c>
      <c r="U1321" t="s">
        <v>204</v>
      </c>
    </row>
    <row r="1322" spans="1:21" x14ac:dyDescent="0.3">
      <c r="A1322" s="1" t="s">
        <v>145</v>
      </c>
      <c r="B1322" s="1" t="s">
        <v>497</v>
      </c>
      <c r="C1322" s="1" t="s">
        <v>497</v>
      </c>
      <c r="D1322" s="1" t="s">
        <v>497</v>
      </c>
      <c r="E1322">
        <v>2020</v>
      </c>
      <c r="F1322" s="1" t="s">
        <v>212</v>
      </c>
      <c r="G1322" s="1" t="s">
        <v>338</v>
      </c>
      <c r="H1322" s="1" t="s">
        <v>219</v>
      </c>
      <c r="I1322" s="3" t="s">
        <v>1</v>
      </c>
      <c r="J1322" s="1" t="s">
        <v>1</v>
      </c>
      <c r="K1322" s="1" t="s">
        <v>220</v>
      </c>
      <c r="L1322" s="1" t="s">
        <v>221</v>
      </c>
      <c r="M1322" s="1" t="s">
        <v>208</v>
      </c>
      <c r="N1322">
        <v>10001</v>
      </c>
      <c r="O1322">
        <v>25000</v>
      </c>
      <c r="P1322">
        <v>1000</v>
      </c>
      <c r="Q1322" s="1" t="s">
        <v>209</v>
      </c>
      <c r="R1322" s="4">
        <v>4.01</v>
      </c>
      <c r="S1322" s="3">
        <v>1</v>
      </c>
      <c r="U1322" t="s">
        <v>204</v>
      </c>
    </row>
    <row r="1323" spans="1:21" x14ac:dyDescent="0.3">
      <c r="A1323" s="1" t="s">
        <v>145</v>
      </c>
      <c r="B1323" s="1" t="s">
        <v>497</v>
      </c>
      <c r="C1323" s="1" t="s">
        <v>497</v>
      </c>
      <c r="D1323" s="1" t="s">
        <v>497</v>
      </c>
      <c r="E1323">
        <v>2020</v>
      </c>
      <c r="F1323" s="1" t="s">
        <v>212</v>
      </c>
      <c r="G1323" s="1" t="s">
        <v>338</v>
      </c>
      <c r="H1323" s="1" t="s">
        <v>219</v>
      </c>
      <c r="I1323" s="3" t="s">
        <v>1</v>
      </c>
      <c r="J1323" s="1" t="s">
        <v>1</v>
      </c>
      <c r="K1323" s="1" t="s">
        <v>220</v>
      </c>
      <c r="L1323" s="1" t="s">
        <v>221</v>
      </c>
      <c r="M1323" s="1" t="s">
        <v>208</v>
      </c>
      <c r="N1323">
        <v>25001</v>
      </c>
      <c r="O1323">
        <v>1000000000</v>
      </c>
      <c r="P1323">
        <v>1000</v>
      </c>
      <c r="Q1323" s="1" t="s">
        <v>209</v>
      </c>
      <c r="R1323" s="4">
        <v>6.02</v>
      </c>
      <c r="S1323" s="3">
        <v>1</v>
      </c>
      <c r="U1323" t="s">
        <v>204</v>
      </c>
    </row>
    <row r="1324" spans="1:21" x14ac:dyDescent="0.3">
      <c r="A1324" s="1" t="s">
        <v>145</v>
      </c>
      <c r="B1324" s="1" t="s">
        <v>497</v>
      </c>
      <c r="C1324" s="1" t="s">
        <v>497</v>
      </c>
      <c r="D1324" s="1" t="s">
        <v>497</v>
      </c>
      <c r="E1324">
        <v>2020</v>
      </c>
      <c r="F1324" s="1" t="s">
        <v>212</v>
      </c>
      <c r="G1324" s="1" t="s">
        <v>338</v>
      </c>
      <c r="H1324" s="1" t="s">
        <v>206</v>
      </c>
      <c r="I1324" s="3">
        <v>0.625</v>
      </c>
      <c r="J1324" s="1" t="s">
        <v>203</v>
      </c>
      <c r="K1324" s="1" t="s">
        <v>220</v>
      </c>
      <c r="L1324" s="1" t="s">
        <v>225</v>
      </c>
      <c r="M1324" s="1" t="s">
        <v>204</v>
      </c>
      <c r="N1324" s="1" t="s">
        <v>1</v>
      </c>
      <c r="O1324" s="1" t="s">
        <v>1</v>
      </c>
      <c r="P1324" s="1" t="s">
        <v>1</v>
      </c>
      <c r="Q1324" s="1" t="s">
        <v>1</v>
      </c>
      <c r="R1324" s="4">
        <f>1.5*21.24</f>
        <v>31.86</v>
      </c>
      <c r="S1324" s="3">
        <v>1</v>
      </c>
      <c r="U1324" t="s">
        <v>204</v>
      </c>
    </row>
    <row r="1325" spans="1:21" x14ac:dyDescent="0.3">
      <c r="A1325" s="1" t="s">
        <v>145</v>
      </c>
      <c r="B1325" s="1" t="s">
        <v>497</v>
      </c>
      <c r="C1325" s="1" t="s">
        <v>497</v>
      </c>
      <c r="D1325" s="1" t="s">
        <v>497</v>
      </c>
      <c r="E1325">
        <v>2020</v>
      </c>
      <c r="F1325" s="1" t="s">
        <v>212</v>
      </c>
      <c r="G1325" s="1" t="s">
        <v>338</v>
      </c>
      <c r="H1325" s="1" t="s">
        <v>219</v>
      </c>
      <c r="I1325" s="3" t="s">
        <v>1</v>
      </c>
      <c r="J1325" s="1" t="s">
        <v>1</v>
      </c>
      <c r="K1325" s="1" t="s">
        <v>220</v>
      </c>
      <c r="L1325" s="1" t="s">
        <v>225</v>
      </c>
      <c r="M1325" s="1" t="s">
        <v>208</v>
      </c>
      <c r="N1325">
        <v>0</v>
      </c>
      <c r="O1325">
        <v>3000</v>
      </c>
      <c r="P1325">
        <v>1000</v>
      </c>
      <c r="Q1325" s="1" t="s">
        <v>209</v>
      </c>
      <c r="R1325" s="4">
        <v>0</v>
      </c>
      <c r="S1325" s="3">
        <v>1</v>
      </c>
      <c r="U1325" t="s">
        <v>204</v>
      </c>
    </row>
    <row r="1326" spans="1:21" x14ac:dyDescent="0.3">
      <c r="A1326" s="1" t="s">
        <v>145</v>
      </c>
      <c r="B1326" s="1" t="s">
        <v>497</v>
      </c>
      <c r="C1326" s="1" t="s">
        <v>497</v>
      </c>
      <c r="D1326" s="1" t="s">
        <v>497</v>
      </c>
      <c r="E1326">
        <v>2020</v>
      </c>
      <c r="F1326" s="1" t="s">
        <v>212</v>
      </c>
      <c r="G1326" s="1" t="s">
        <v>338</v>
      </c>
      <c r="H1326" s="1" t="s">
        <v>219</v>
      </c>
      <c r="I1326" s="3" t="s">
        <v>1</v>
      </c>
      <c r="J1326" s="1" t="s">
        <v>1</v>
      </c>
      <c r="K1326" s="1" t="s">
        <v>220</v>
      </c>
      <c r="L1326" s="1" t="s">
        <v>225</v>
      </c>
      <c r="M1326" s="1" t="s">
        <v>208</v>
      </c>
      <c r="N1326">
        <v>3001</v>
      </c>
      <c r="O1326">
        <v>10000</v>
      </c>
      <c r="P1326">
        <v>1000</v>
      </c>
      <c r="Q1326" s="1" t="s">
        <v>209</v>
      </c>
      <c r="R1326" s="4">
        <f>1.5*3.21</f>
        <v>4.8149999999999995</v>
      </c>
      <c r="S1326" s="3">
        <v>1</v>
      </c>
      <c r="U1326" t="s">
        <v>204</v>
      </c>
    </row>
    <row r="1327" spans="1:21" x14ac:dyDescent="0.3">
      <c r="A1327" s="1" t="s">
        <v>145</v>
      </c>
      <c r="B1327" s="1" t="s">
        <v>497</v>
      </c>
      <c r="C1327" s="1" t="s">
        <v>497</v>
      </c>
      <c r="D1327" s="1" t="s">
        <v>497</v>
      </c>
      <c r="E1327">
        <v>2020</v>
      </c>
      <c r="F1327" s="1" t="s">
        <v>212</v>
      </c>
      <c r="G1327" s="1" t="s">
        <v>338</v>
      </c>
      <c r="H1327" s="1" t="s">
        <v>219</v>
      </c>
      <c r="I1327" s="3" t="s">
        <v>1</v>
      </c>
      <c r="J1327" s="1" t="s">
        <v>1</v>
      </c>
      <c r="K1327" s="1" t="s">
        <v>220</v>
      </c>
      <c r="L1327" s="1" t="s">
        <v>225</v>
      </c>
      <c r="M1327" s="1" t="s">
        <v>208</v>
      </c>
      <c r="N1327">
        <v>10001</v>
      </c>
      <c r="O1327">
        <v>25000</v>
      </c>
      <c r="P1327">
        <v>1000</v>
      </c>
      <c r="Q1327" s="1" t="s">
        <v>209</v>
      </c>
      <c r="R1327" s="4">
        <f>1.5*4.01</f>
        <v>6.0149999999999997</v>
      </c>
      <c r="S1327" s="3">
        <v>1</v>
      </c>
      <c r="U1327" t="s">
        <v>204</v>
      </c>
    </row>
    <row r="1328" spans="1:21" x14ac:dyDescent="0.3">
      <c r="A1328" s="1" t="s">
        <v>145</v>
      </c>
      <c r="B1328" s="1" t="s">
        <v>497</v>
      </c>
      <c r="C1328" s="1" t="s">
        <v>497</v>
      </c>
      <c r="D1328" s="1" t="s">
        <v>497</v>
      </c>
      <c r="E1328">
        <v>2020</v>
      </c>
      <c r="F1328" s="1" t="s">
        <v>212</v>
      </c>
      <c r="G1328" s="1" t="s">
        <v>338</v>
      </c>
      <c r="H1328" s="1" t="s">
        <v>219</v>
      </c>
      <c r="I1328" s="3" t="s">
        <v>1</v>
      </c>
      <c r="J1328" s="1" t="s">
        <v>1</v>
      </c>
      <c r="K1328" s="1" t="s">
        <v>220</v>
      </c>
      <c r="L1328" s="1" t="s">
        <v>225</v>
      </c>
      <c r="M1328" s="1" t="s">
        <v>208</v>
      </c>
      <c r="N1328">
        <v>25001</v>
      </c>
      <c r="O1328">
        <v>1000000000</v>
      </c>
      <c r="P1328">
        <v>1000</v>
      </c>
      <c r="Q1328" s="1" t="s">
        <v>209</v>
      </c>
      <c r="R1328" s="4">
        <f>1.5*6.02</f>
        <v>9.0299999999999994</v>
      </c>
      <c r="S1328" s="3">
        <v>1</v>
      </c>
      <c r="U1328" t="s">
        <v>204</v>
      </c>
    </row>
    <row r="1329" spans="1:21" x14ac:dyDescent="0.3">
      <c r="A1329" s="1" t="s">
        <v>145</v>
      </c>
      <c r="B1329" s="1" t="s">
        <v>497</v>
      </c>
      <c r="C1329" s="1" t="s">
        <v>497</v>
      </c>
      <c r="D1329" s="1" t="s">
        <v>497</v>
      </c>
      <c r="E1329">
        <v>2020</v>
      </c>
      <c r="F1329" s="1" t="s">
        <v>213</v>
      </c>
      <c r="G1329" s="1" t="s">
        <v>338</v>
      </c>
      <c r="H1329" s="1" t="s">
        <v>206</v>
      </c>
      <c r="I1329" s="3" t="s">
        <v>1</v>
      </c>
      <c r="J1329" s="1" t="s">
        <v>1</v>
      </c>
      <c r="K1329" s="1" t="s">
        <v>220</v>
      </c>
      <c r="L1329" s="1" t="s">
        <v>221</v>
      </c>
      <c r="M1329" s="1" t="s">
        <v>204</v>
      </c>
      <c r="N1329" s="1" t="s">
        <v>1</v>
      </c>
      <c r="O1329" s="1" t="s">
        <v>1</v>
      </c>
      <c r="P1329" s="1" t="s">
        <v>1</v>
      </c>
      <c r="Q1329" s="1" t="s">
        <v>1</v>
      </c>
      <c r="R1329" s="4">
        <v>24.15</v>
      </c>
      <c r="S1329" s="3">
        <v>1</v>
      </c>
      <c r="U1329" t="s">
        <v>204</v>
      </c>
    </row>
    <row r="1330" spans="1:21" x14ac:dyDescent="0.3">
      <c r="A1330" s="1" t="s">
        <v>145</v>
      </c>
      <c r="B1330" s="1" t="s">
        <v>497</v>
      </c>
      <c r="C1330" s="1" t="s">
        <v>497</v>
      </c>
      <c r="D1330" s="1" t="s">
        <v>497</v>
      </c>
      <c r="E1330">
        <v>2020</v>
      </c>
      <c r="F1330" s="1" t="s">
        <v>213</v>
      </c>
      <c r="G1330" s="1" t="s">
        <v>338</v>
      </c>
      <c r="H1330" s="1" t="s">
        <v>231</v>
      </c>
      <c r="I1330" s="3" t="s">
        <v>1</v>
      </c>
      <c r="J1330" s="1" t="s">
        <v>1</v>
      </c>
      <c r="K1330" s="1" t="s">
        <v>220</v>
      </c>
      <c r="L1330" s="1" t="s">
        <v>221</v>
      </c>
      <c r="M1330" s="1" t="s">
        <v>208</v>
      </c>
      <c r="N1330">
        <v>0</v>
      </c>
      <c r="O1330">
        <v>1000000000</v>
      </c>
      <c r="P1330">
        <v>1000</v>
      </c>
      <c r="Q1330" s="1" t="s">
        <v>209</v>
      </c>
      <c r="R1330" s="4">
        <v>4.16</v>
      </c>
      <c r="S1330" s="3">
        <v>1</v>
      </c>
      <c r="U1330" t="s">
        <v>204</v>
      </c>
    </row>
    <row r="1331" spans="1:21" x14ac:dyDescent="0.3">
      <c r="A1331" s="1" t="s">
        <v>145</v>
      </c>
      <c r="B1331" s="1" t="s">
        <v>497</v>
      </c>
      <c r="C1331" s="1" t="s">
        <v>497</v>
      </c>
      <c r="D1331" s="1" t="s">
        <v>497</v>
      </c>
      <c r="E1331">
        <v>2020</v>
      </c>
      <c r="F1331" s="1" t="s">
        <v>213</v>
      </c>
      <c r="G1331" s="1" t="s">
        <v>338</v>
      </c>
      <c r="H1331" s="1" t="s">
        <v>206</v>
      </c>
      <c r="I1331" s="3" t="s">
        <v>1</v>
      </c>
      <c r="J1331" s="1" t="s">
        <v>1</v>
      </c>
      <c r="K1331" s="1" t="s">
        <v>220</v>
      </c>
      <c r="L1331" s="1" t="s">
        <v>225</v>
      </c>
      <c r="M1331" s="1" t="s">
        <v>204</v>
      </c>
      <c r="N1331" s="1" t="s">
        <v>1</v>
      </c>
      <c r="O1331" s="1" t="s">
        <v>1</v>
      </c>
      <c r="P1331" s="1" t="s">
        <v>1</v>
      </c>
      <c r="Q1331" s="1" t="s">
        <v>1</v>
      </c>
      <c r="R1331" s="4">
        <f>1.5*24.15</f>
        <v>36.224999999999994</v>
      </c>
      <c r="S1331" s="3">
        <v>1</v>
      </c>
      <c r="U1331" t="s">
        <v>204</v>
      </c>
    </row>
    <row r="1332" spans="1:21" x14ac:dyDescent="0.3">
      <c r="A1332" s="1" t="s">
        <v>145</v>
      </c>
      <c r="B1332" s="1" t="s">
        <v>497</v>
      </c>
      <c r="C1332" s="1" t="s">
        <v>497</v>
      </c>
      <c r="D1332" s="1" t="s">
        <v>497</v>
      </c>
      <c r="E1332">
        <v>2020</v>
      </c>
      <c r="F1332" s="1" t="s">
        <v>213</v>
      </c>
      <c r="G1332" s="1" t="s">
        <v>338</v>
      </c>
      <c r="H1332" s="1" t="s">
        <v>231</v>
      </c>
      <c r="I1332" s="3" t="s">
        <v>1</v>
      </c>
      <c r="J1332" s="1" t="s">
        <v>1</v>
      </c>
      <c r="K1332" s="1" t="s">
        <v>220</v>
      </c>
      <c r="L1332" s="1" t="s">
        <v>225</v>
      </c>
      <c r="M1332" s="1" t="s">
        <v>208</v>
      </c>
      <c r="N1332">
        <v>0</v>
      </c>
      <c r="O1332">
        <v>1000000000</v>
      </c>
      <c r="P1332">
        <v>1000</v>
      </c>
      <c r="Q1332" s="1" t="s">
        <v>209</v>
      </c>
      <c r="R1332" s="4">
        <f>1.5*4.16</f>
        <v>6.24</v>
      </c>
      <c r="S1332" s="3">
        <v>1</v>
      </c>
      <c r="U1332" t="s">
        <v>204</v>
      </c>
    </row>
    <row r="1333" spans="1:21" x14ac:dyDescent="0.3">
      <c r="A1333" s="1" t="s">
        <v>5</v>
      </c>
      <c r="B1333" s="1" t="s">
        <v>499</v>
      </c>
      <c r="C1333" s="1" t="s">
        <v>499</v>
      </c>
      <c r="D1333" s="1" t="s">
        <v>499</v>
      </c>
      <c r="E1333">
        <v>2015</v>
      </c>
      <c r="F1333" s="1" t="s">
        <v>212</v>
      </c>
      <c r="G1333" s="1" t="s">
        <v>202</v>
      </c>
      <c r="H1333" s="1" t="s">
        <v>206</v>
      </c>
      <c r="I1333" s="3">
        <v>0.625</v>
      </c>
      <c r="J1333" s="1" t="s">
        <v>203</v>
      </c>
      <c r="K1333" s="1" t="s">
        <v>1</v>
      </c>
      <c r="L1333" s="1" t="s">
        <v>1</v>
      </c>
      <c r="M1333" s="1" t="s">
        <v>204</v>
      </c>
      <c r="N1333" s="1" t="s">
        <v>1</v>
      </c>
      <c r="O1333" s="1" t="s">
        <v>1</v>
      </c>
      <c r="P1333" s="1" t="s">
        <v>1</v>
      </c>
      <c r="Q1333" s="1" t="s">
        <v>1</v>
      </c>
      <c r="R1333" s="4">
        <v>20.9</v>
      </c>
      <c r="S1333" s="3">
        <v>1</v>
      </c>
      <c r="U1333" t="s">
        <v>204</v>
      </c>
    </row>
    <row r="1334" spans="1:21" x14ac:dyDescent="0.3">
      <c r="A1334" s="1" t="s">
        <v>5</v>
      </c>
      <c r="B1334" s="1" t="s">
        <v>499</v>
      </c>
      <c r="C1334" s="1" t="s">
        <v>499</v>
      </c>
      <c r="D1334" s="1" t="s">
        <v>499</v>
      </c>
      <c r="E1334">
        <v>2015</v>
      </c>
      <c r="F1334" s="1" t="s">
        <v>212</v>
      </c>
      <c r="G1334" s="1" t="s">
        <v>202</v>
      </c>
      <c r="H1334" s="1" t="s">
        <v>219</v>
      </c>
      <c r="I1334" s="3" t="s">
        <v>1</v>
      </c>
      <c r="J1334" s="1" t="s">
        <v>1</v>
      </c>
      <c r="K1334" s="1" t="s">
        <v>1</v>
      </c>
      <c r="L1334" s="1" t="s">
        <v>1</v>
      </c>
      <c r="M1334" s="1" t="s">
        <v>208</v>
      </c>
      <c r="N1334">
        <v>0</v>
      </c>
      <c r="O1334">
        <v>14999</v>
      </c>
      <c r="P1334">
        <v>1000</v>
      </c>
      <c r="Q1334" s="1" t="s">
        <v>209</v>
      </c>
      <c r="R1334" s="4">
        <v>2.67</v>
      </c>
      <c r="S1334" s="3">
        <v>1</v>
      </c>
      <c r="U1334" t="s">
        <v>204</v>
      </c>
    </row>
    <row r="1335" spans="1:21" x14ac:dyDescent="0.3">
      <c r="A1335" s="1" t="s">
        <v>5</v>
      </c>
      <c r="B1335" s="1" t="s">
        <v>499</v>
      </c>
      <c r="C1335" s="1" t="s">
        <v>499</v>
      </c>
      <c r="D1335" s="1" t="s">
        <v>499</v>
      </c>
      <c r="E1335">
        <v>2015</v>
      </c>
      <c r="F1335" s="1" t="s">
        <v>212</v>
      </c>
      <c r="G1335" s="1" t="s">
        <v>202</v>
      </c>
      <c r="H1335" s="1" t="s">
        <v>219</v>
      </c>
      <c r="I1335" s="3" t="s">
        <v>1</v>
      </c>
      <c r="J1335" s="1" t="s">
        <v>1</v>
      </c>
      <c r="K1335" s="1" t="s">
        <v>1</v>
      </c>
      <c r="L1335" s="1" t="s">
        <v>1</v>
      </c>
      <c r="M1335" s="1" t="s">
        <v>208</v>
      </c>
      <c r="N1335">
        <v>15000</v>
      </c>
      <c r="O1335">
        <v>29999</v>
      </c>
      <c r="P1335">
        <v>1000</v>
      </c>
      <c r="Q1335" s="1" t="s">
        <v>209</v>
      </c>
      <c r="R1335" s="4">
        <v>3.31</v>
      </c>
      <c r="S1335" s="3">
        <v>1</v>
      </c>
      <c r="U1335" t="s">
        <v>204</v>
      </c>
    </row>
    <row r="1336" spans="1:21" x14ac:dyDescent="0.3">
      <c r="A1336" s="1" t="s">
        <v>5</v>
      </c>
      <c r="B1336" s="1" t="s">
        <v>499</v>
      </c>
      <c r="C1336" s="1" t="s">
        <v>499</v>
      </c>
      <c r="D1336" s="1" t="s">
        <v>499</v>
      </c>
      <c r="E1336">
        <v>2015</v>
      </c>
      <c r="F1336" s="1" t="s">
        <v>212</v>
      </c>
      <c r="G1336" s="1" t="s">
        <v>202</v>
      </c>
      <c r="H1336" s="1" t="s">
        <v>219</v>
      </c>
      <c r="I1336" s="3" t="s">
        <v>1</v>
      </c>
      <c r="J1336" s="1" t="s">
        <v>1</v>
      </c>
      <c r="K1336" s="1" t="s">
        <v>1</v>
      </c>
      <c r="L1336" s="1" t="s">
        <v>1</v>
      </c>
      <c r="M1336" s="1" t="s">
        <v>208</v>
      </c>
      <c r="N1336">
        <v>30000</v>
      </c>
      <c r="O1336">
        <v>1000000000</v>
      </c>
      <c r="P1336">
        <v>1000</v>
      </c>
      <c r="Q1336" s="1" t="s">
        <v>209</v>
      </c>
      <c r="R1336" s="4">
        <v>4.16</v>
      </c>
      <c r="S1336" s="3">
        <v>1</v>
      </c>
      <c r="U1336" t="s">
        <v>204</v>
      </c>
    </row>
    <row r="1337" spans="1:21" x14ac:dyDescent="0.3">
      <c r="A1337" s="1" t="s">
        <v>5</v>
      </c>
      <c r="B1337" s="1" t="s">
        <v>499</v>
      </c>
      <c r="C1337" s="1" t="s">
        <v>499</v>
      </c>
      <c r="D1337" s="1" t="s">
        <v>499</v>
      </c>
      <c r="E1337">
        <v>2015</v>
      </c>
      <c r="F1337" s="1" t="s">
        <v>213</v>
      </c>
      <c r="G1337" s="1" t="s">
        <v>202</v>
      </c>
      <c r="H1337" s="1" t="s">
        <v>206</v>
      </c>
      <c r="I1337" s="3" t="s">
        <v>1</v>
      </c>
      <c r="J1337" s="1" t="s">
        <v>1</v>
      </c>
      <c r="K1337" s="1" t="s">
        <v>1</v>
      </c>
      <c r="L1337" s="1" t="s">
        <v>1</v>
      </c>
      <c r="M1337" s="1" t="s">
        <v>204</v>
      </c>
      <c r="N1337" s="1" t="s">
        <v>1</v>
      </c>
      <c r="O1337" s="1" t="s">
        <v>1</v>
      </c>
      <c r="P1337" s="1" t="s">
        <v>1</v>
      </c>
      <c r="Q1337" s="1" t="s">
        <v>1</v>
      </c>
      <c r="R1337" s="4">
        <v>15.04</v>
      </c>
      <c r="S1337" s="3">
        <v>1</v>
      </c>
      <c r="U1337" t="s">
        <v>204</v>
      </c>
    </row>
    <row r="1338" spans="1:21" x14ac:dyDescent="0.3">
      <c r="A1338" s="1" t="s">
        <v>5</v>
      </c>
      <c r="B1338" s="1" t="s">
        <v>499</v>
      </c>
      <c r="C1338" s="1" t="s">
        <v>499</v>
      </c>
      <c r="D1338" s="1" t="s">
        <v>499</v>
      </c>
      <c r="E1338">
        <v>2015</v>
      </c>
      <c r="F1338" s="1" t="s">
        <v>213</v>
      </c>
      <c r="G1338" s="1" t="s">
        <v>202</v>
      </c>
      <c r="H1338" s="1" t="s">
        <v>231</v>
      </c>
      <c r="I1338" s="3" t="s">
        <v>1</v>
      </c>
      <c r="J1338" s="1" t="s">
        <v>1</v>
      </c>
      <c r="K1338" s="1" t="s">
        <v>1</v>
      </c>
      <c r="L1338" s="1" t="s">
        <v>1</v>
      </c>
      <c r="M1338" s="1" t="s">
        <v>208</v>
      </c>
      <c r="N1338">
        <v>0</v>
      </c>
      <c r="O1338">
        <v>1000000000</v>
      </c>
      <c r="P1338">
        <v>1000</v>
      </c>
      <c r="Q1338" s="1" t="s">
        <v>209</v>
      </c>
      <c r="R1338" s="4">
        <v>7.73</v>
      </c>
      <c r="S1338" s="3">
        <v>1</v>
      </c>
      <c r="U1338" t="s">
        <v>204</v>
      </c>
    </row>
    <row r="1339" spans="1:21" x14ac:dyDescent="0.3">
      <c r="A1339" s="1" t="s">
        <v>162</v>
      </c>
      <c r="B1339" s="1" t="s">
        <v>502</v>
      </c>
      <c r="C1339" s="1" t="s">
        <v>588</v>
      </c>
      <c r="D1339" s="1" t="s">
        <v>502</v>
      </c>
      <c r="E1339">
        <v>2020</v>
      </c>
      <c r="F1339" s="1" t="s">
        <v>212</v>
      </c>
      <c r="G1339" s="1" t="s">
        <v>202</v>
      </c>
      <c r="H1339" s="1" t="s">
        <v>206</v>
      </c>
      <c r="I1339" s="3">
        <v>0.625</v>
      </c>
      <c r="J1339" s="1" t="s">
        <v>203</v>
      </c>
      <c r="K1339" s="1" t="s">
        <v>1</v>
      </c>
      <c r="L1339" s="1" t="s">
        <v>1</v>
      </c>
      <c r="M1339" s="1" t="s">
        <v>204</v>
      </c>
      <c r="N1339" s="1" t="s">
        <v>1</v>
      </c>
      <c r="O1339" s="1" t="s">
        <v>1</v>
      </c>
      <c r="P1339" s="1" t="s">
        <v>1</v>
      </c>
      <c r="Q1339" s="1" t="s">
        <v>1</v>
      </c>
      <c r="R1339" s="4">
        <v>25</v>
      </c>
      <c r="S1339" s="3">
        <v>1</v>
      </c>
      <c r="U1339" t="s">
        <v>204</v>
      </c>
    </row>
    <row r="1340" spans="1:21" x14ac:dyDescent="0.3">
      <c r="A1340" s="1" t="s">
        <v>162</v>
      </c>
      <c r="B1340" s="1" t="s">
        <v>502</v>
      </c>
      <c r="C1340" s="1" t="s">
        <v>588</v>
      </c>
      <c r="D1340" s="1" t="s">
        <v>502</v>
      </c>
      <c r="E1340">
        <v>2020</v>
      </c>
      <c r="F1340" s="1" t="s">
        <v>212</v>
      </c>
      <c r="G1340" s="1" t="s">
        <v>202</v>
      </c>
      <c r="H1340" s="1" t="s">
        <v>219</v>
      </c>
      <c r="I1340" s="3" t="s">
        <v>1</v>
      </c>
      <c r="J1340" s="1" t="s">
        <v>1</v>
      </c>
      <c r="K1340" s="1" t="s">
        <v>1</v>
      </c>
      <c r="L1340" s="1" t="s">
        <v>1</v>
      </c>
      <c r="M1340" s="1" t="s">
        <v>208</v>
      </c>
      <c r="N1340">
        <v>0</v>
      </c>
      <c r="O1340">
        <v>10000</v>
      </c>
      <c r="P1340">
        <v>1000</v>
      </c>
      <c r="Q1340" s="1" t="s">
        <v>209</v>
      </c>
      <c r="R1340" s="4">
        <v>4.8499999999999996</v>
      </c>
      <c r="S1340" s="3">
        <v>1</v>
      </c>
      <c r="U1340" t="s">
        <v>204</v>
      </c>
    </row>
    <row r="1341" spans="1:21" x14ac:dyDescent="0.3">
      <c r="A1341" s="1" t="s">
        <v>162</v>
      </c>
      <c r="B1341" s="1" t="s">
        <v>502</v>
      </c>
      <c r="C1341" s="1" t="s">
        <v>588</v>
      </c>
      <c r="D1341" s="1" t="s">
        <v>502</v>
      </c>
      <c r="E1341">
        <v>2020</v>
      </c>
      <c r="F1341" s="1" t="s">
        <v>212</v>
      </c>
      <c r="G1341" s="1" t="s">
        <v>202</v>
      </c>
      <c r="H1341" s="1" t="s">
        <v>219</v>
      </c>
      <c r="I1341" s="3" t="s">
        <v>1</v>
      </c>
      <c r="J1341" s="1" t="s">
        <v>1</v>
      </c>
      <c r="K1341" s="1" t="s">
        <v>1</v>
      </c>
      <c r="L1341" s="1" t="s">
        <v>1</v>
      </c>
      <c r="M1341" s="1" t="s">
        <v>208</v>
      </c>
      <c r="N1341">
        <v>10001</v>
      </c>
      <c r="O1341">
        <v>20000</v>
      </c>
      <c r="P1341">
        <v>1000</v>
      </c>
      <c r="Q1341" s="1" t="s">
        <v>209</v>
      </c>
      <c r="R1341" s="4">
        <v>6.3</v>
      </c>
      <c r="S1341" s="3">
        <v>1</v>
      </c>
      <c r="U1341" t="s">
        <v>204</v>
      </c>
    </row>
    <row r="1342" spans="1:21" x14ac:dyDescent="0.3">
      <c r="A1342" s="1" t="s">
        <v>162</v>
      </c>
      <c r="B1342" s="1" t="s">
        <v>502</v>
      </c>
      <c r="C1342" s="1" t="s">
        <v>588</v>
      </c>
      <c r="D1342" s="1" t="s">
        <v>502</v>
      </c>
      <c r="E1342">
        <v>2020</v>
      </c>
      <c r="F1342" s="1" t="s">
        <v>212</v>
      </c>
      <c r="G1342" s="1" t="s">
        <v>202</v>
      </c>
      <c r="H1342" s="1" t="s">
        <v>219</v>
      </c>
      <c r="I1342" s="3" t="s">
        <v>1</v>
      </c>
      <c r="J1342" s="1" t="s">
        <v>1</v>
      </c>
      <c r="K1342" s="1" t="s">
        <v>1</v>
      </c>
      <c r="L1342" s="1" t="s">
        <v>1</v>
      </c>
      <c r="M1342" s="1" t="s">
        <v>208</v>
      </c>
      <c r="N1342">
        <v>20001</v>
      </c>
      <c r="O1342">
        <v>30000</v>
      </c>
      <c r="P1342">
        <v>1000</v>
      </c>
      <c r="Q1342" s="1" t="s">
        <v>209</v>
      </c>
      <c r="R1342" s="4">
        <v>8.1999999999999993</v>
      </c>
      <c r="S1342" s="3">
        <v>1</v>
      </c>
      <c r="U1342" t="s">
        <v>204</v>
      </c>
    </row>
    <row r="1343" spans="1:21" x14ac:dyDescent="0.3">
      <c r="A1343" s="1" t="s">
        <v>162</v>
      </c>
      <c r="B1343" s="1" t="s">
        <v>502</v>
      </c>
      <c r="C1343" s="1" t="s">
        <v>588</v>
      </c>
      <c r="D1343" s="1" t="s">
        <v>502</v>
      </c>
      <c r="E1343">
        <v>2020</v>
      </c>
      <c r="F1343" s="1" t="s">
        <v>212</v>
      </c>
      <c r="G1343" s="1" t="s">
        <v>202</v>
      </c>
      <c r="H1343" s="1" t="s">
        <v>219</v>
      </c>
      <c r="I1343" s="3" t="s">
        <v>1</v>
      </c>
      <c r="J1343" s="1" t="s">
        <v>1</v>
      </c>
      <c r="K1343" s="1" t="s">
        <v>1</v>
      </c>
      <c r="L1343" s="1" t="s">
        <v>1</v>
      </c>
      <c r="M1343" s="1" t="s">
        <v>208</v>
      </c>
      <c r="N1343">
        <v>30001</v>
      </c>
      <c r="O1343">
        <v>1000000000</v>
      </c>
      <c r="P1343">
        <v>1000</v>
      </c>
      <c r="Q1343" s="1" t="s">
        <v>209</v>
      </c>
      <c r="R1343" s="4">
        <v>9.4499999999999993</v>
      </c>
      <c r="S1343" s="3">
        <v>1</v>
      </c>
      <c r="U1343" t="s">
        <v>204</v>
      </c>
    </row>
    <row r="1344" spans="1:21" x14ac:dyDescent="0.3">
      <c r="A1344" s="1" t="s">
        <v>162</v>
      </c>
      <c r="B1344" s="1" t="s">
        <v>502</v>
      </c>
      <c r="C1344" s="1" t="s">
        <v>588</v>
      </c>
      <c r="D1344" s="1" t="s">
        <v>898</v>
      </c>
      <c r="E1344">
        <v>2020</v>
      </c>
      <c r="F1344" s="1" t="s">
        <v>561</v>
      </c>
      <c r="G1344" s="1" t="s">
        <v>202</v>
      </c>
      <c r="H1344" s="1" t="s">
        <v>206</v>
      </c>
      <c r="I1344" s="3" t="s">
        <v>1</v>
      </c>
      <c r="J1344" s="1" t="s">
        <v>1</v>
      </c>
      <c r="K1344" s="1" t="s">
        <v>1</v>
      </c>
      <c r="L1344" s="1" t="s">
        <v>1</v>
      </c>
      <c r="M1344" s="1" t="s">
        <v>204</v>
      </c>
      <c r="N1344" s="1" t="s">
        <v>1</v>
      </c>
      <c r="O1344" s="1" t="s">
        <v>1</v>
      </c>
      <c r="P1344" s="1" t="s">
        <v>1</v>
      </c>
      <c r="Q1344" s="1" t="s">
        <v>1</v>
      </c>
      <c r="R1344" s="4">
        <v>32.89</v>
      </c>
      <c r="S1344" s="3">
        <v>1</v>
      </c>
      <c r="T1344" s="4" t="s">
        <v>589</v>
      </c>
      <c r="U1344" t="s">
        <v>204</v>
      </c>
    </row>
    <row r="1345" spans="1:21" x14ac:dyDescent="0.3">
      <c r="A1345" s="1" t="s">
        <v>40</v>
      </c>
      <c r="B1345" s="1" t="s">
        <v>505</v>
      </c>
      <c r="C1345" s="1" t="s">
        <v>506</v>
      </c>
      <c r="D1345" s="1" t="s">
        <v>505</v>
      </c>
      <c r="E1345">
        <v>2017</v>
      </c>
      <c r="F1345" s="1" t="s">
        <v>212</v>
      </c>
      <c r="G1345" s="1" t="s">
        <v>202</v>
      </c>
      <c r="H1345" s="1" t="s">
        <v>206</v>
      </c>
      <c r="I1345" s="3">
        <v>0.625</v>
      </c>
      <c r="J1345" s="1" t="s">
        <v>203</v>
      </c>
      <c r="K1345" s="1" t="s">
        <v>220</v>
      </c>
      <c r="L1345" s="1" t="s">
        <v>221</v>
      </c>
      <c r="M1345" s="1" t="s">
        <v>204</v>
      </c>
      <c r="N1345" s="1" t="s">
        <v>1</v>
      </c>
      <c r="O1345" s="1" t="s">
        <v>1</v>
      </c>
      <c r="P1345" s="1" t="s">
        <v>1</v>
      </c>
      <c r="Q1345" s="1" t="s">
        <v>1</v>
      </c>
      <c r="R1345" s="4">
        <v>10.57</v>
      </c>
      <c r="S1345" s="3">
        <v>1</v>
      </c>
      <c r="U1345" t="s">
        <v>204</v>
      </c>
    </row>
    <row r="1346" spans="1:21" x14ac:dyDescent="0.3">
      <c r="A1346" s="1" t="s">
        <v>40</v>
      </c>
      <c r="B1346" s="1" t="s">
        <v>505</v>
      </c>
      <c r="C1346" s="1" t="s">
        <v>506</v>
      </c>
      <c r="D1346" s="1" t="s">
        <v>505</v>
      </c>
      <c r="E1346">
        <v>2017</v>
      </c>
      <c r="F1346" s="1" t="s">
        <v>212</v>
      </c>
      <c r="G1346" s="1" t="s">
        <v>202</v>
      </c>
      <c r="H1346" s="1" t="s">
        <v>231</v>
      </c>
      <c r="I1346" s="3" t="s">
        <v>1</v>
      </c>
      <c r="J1346" s="1" t="s">
        <v>1</v>
      </c>
      <c r="K1346" s="1" t="s">
        <v>220</v>
      </c>
      <c r="L1346" s="1" t="s">
        <v>221</v>
      </c>
      <c r="M1346" s="1" t="s">
        <v>208</v>
      </c>
      <c r="N1346">
        <v>0</v>
      </c>
      <c r="O1346">
        <v>1000000000</v>
      </c>
      <c r="P1346">
        <v>1000</v>
      </c>
      <c r="Q1346" s="1" t="s">
        <v>209</v>
      </c>
      <c r="R1346" s="4">
        <v>3.29</v>
      </c>
      <c r="S1346" s="3">
        <v>1</v>
      </c>
      <c r="U1346" t="s">
        <v>204</v>
      </c>
    </row>
    <row r="1347" spans="1:21" x14ac:dyDescent="0.3">
      <c r="A1347" s="1" t="s">
        <v>40</v>
      </c>
      <c r="B1347" s="1" t="s">
        <v>505</v>
      </c>
      <c r="C1347" s="1" t="s">
        <v>506</v>
      </c>
      <c r="D1347" s="1" t="s">
        <v>505</v>
      </c>
      <c r="E1347">
        <v>2017</v>
      </c>
      <c r="F1347" s="1" t="s">
        <v>212</v>
      </c>
      <c r="G1347" s="1" t="s">
        <v>202</v>
      </c>
      <c r="H1347" s="1" t="s">
        <v>206</v>
      </c>
      <c r="I1347" s="3">
        <v>0.625</v>
      </c>
      <c r="J1347" s="1" t="s">
        <v>203</v>
      </c>
      <c r="K1347" s="1" t="s">
        <v>220</v>
      </c>
      <c r="L1347" s="1" t="s">
        <v>225</v>
      </c>
      <c r="M1347" s="1" t="s">
        <v>204</v>
      </c>
      <c r="N1347" s="1" t="s">
        <v>1</v>
      </c>
      <c r="O1347" s="1" t="s">
        <v>1</v>
      </c>
      <c r="P1347" s="1" t="s">
        <v>1</v>
      </c>
      <c r="Q1347" s="1" t="s">
        <v>1</v>
      </c>
      <c r="R1347" s="4">
        <v>12.16</v>
      </c>
      <c r="S1347" s="3">
        <v>1</v>
      </c>
      <c r="U1347" t="s">
        <v>204</v>
      </c>
    </row>
    <row r="1348" spans="1:21" x14ac:dyDescent="0.3">
      <c r="A1348" s="1" t="s">
        <v>40</v>
      </c>
      <c r="B1348" s="1" t="s">
        <v>505</v>
      </c>
      <c r="C1348" s="1" t="s">
        <v>506</v>
      </c>
      <c r="D1348" s="1" t="s">
        <v>505</v>
      </c>
      <c r="E1348">
        <v>2017</v>
      </c>
      <c r="F1348" s="1" t="s">
        <v>212</v>
      </c>
      <c r="G1348" s="1" t="s">
        <v>202</v>
      </c>
      <c r="H1348" s="1" t="s">
        <v>231</v>
      </c>
      <c r="I1348" s="3" t="s">
        <v>1</v>
      </c>
      <c r="J1348" s="1" t="s">
        <v>1</v>
      </c>
      <c r="K1348" s="1" t="s">
        <v>220</v>
      </c>
      <c r="L1348" s="1" t="s">
        <v>225</v>
      </c>
      <c r="M1348" s="1" t="s">
        <v>208</v>
      </c>
      <c r="N1348">
        <v>0</v>
      </c>
      <c r="O1348">
        <v>1000000000</v>
      </c>
      <c r="P1348">
        <v>1000</v>
      </c>
      <c r="Q1348" s="1" t="s">
        <v>209</v>
      </c>
      <c r="R1348" s="4">
        <v>3.79</v>
      </c>
      <c r="S1348" s="3">
        <v>1</v>
      </c>
      <c r="U1348" t="s">
        <v>204</v>
      </c>
    </row>
    <row r="1349" spans="1:21" x14ac:dyDescent="0.3">
      <c r="A1349" s="1" t="s">
        <v>40</v>
      </c>
      <c r="B1349" s="1" t="s">
        <v>505</v>
      </c>
      <c r="C1349" s="1" t="s">
        <v>506</v>
      </c>
      <c r="D1349" s="1" t="s">
        <v>505</v>
      </c>
      <c r="E1349">
        <v>2019</v>
      </c>
      <c r="F1349" s="1" t="s">
        <v>213</v>
      </c>
      <c r="G1349" s="1" t="s">
        <v>202</v>
      </c>
      <c r="H1349" s="1" t="s">
        <v>206</v>
      </c>
      <c r="I1349" s="3" t="s">
        <v>1</v>
      </c>
      <c r="J1349" s="1" t="s">
        <v>1</v>
      </c>
      <c r="K1349" s="1" t="s">
        <v>1</v>
      </c>
      <c r="L1349" s="1" t="s">
        <v>1</v>
      </c>
      <c r="M1349" s="1" t="s">
        <v>204</v>
      </c>
      <c r="N1349" s="1" t="s">
        <v>1</v>
      </c>
      <c r="O1349" s="1" t="s">
        <v>1</v>
      </c>
      <c r="P1349" s="1" t="s">
        <v>1</v>
      </c>
      <c r="Q1349" s="1" t="s">
        <v>1</v>
      </c>
      <c r="R1349" s="4">
        <v>10.24</v>
      </c>
      <c r="S1349" s="3">
        <v>1</v>
      </c>
      <c r="U1349" t="s">
        <v>204</v>
      </c>
    </row>
    <row r="1350" spans="1:21" x14ac:dyDescent="0.3">
      <c r="A1350" s="1" t="s">
        <v>40</v>
      </c>
      <c r="B1350" s="1" t="s">
        <v>505</v>
      </c>
      <c r="C1350" s="1" t="s">
        <v>506</v>
      </c>
      <c r="D1350" s="1" t="s">
        <v>505</v>
      </c>
      <c r="E1350">
        <v>2019</v>
      </c>
      <c r="F1350" s="1" t="s">
        <v>213</v>
      </c>
      <c r="G1350" s="1" t="s">
        <v>202</v>
      </c>
      <c r="H1350" s="1" t="s">
        <v>231</v>
      </c>
      <c r="I1350" s="3" t="s">
        <v>1</v>
      </c>
      <c r="J1350" s="1" t="s">
        <v>1</v>
      </c>
      <c r="K1350" s="1" t="s">
        <v>1</v>
      </c>
      <c r="L1350" s="1" t="s">
        <v>1</v>
      </c>
      <c r="M1350" s="1" t="s">
        <v>208</v>
      </c>
      <c r="N1350">
        <v>0</v>
      </c>
      <c r="O1350">
        <v>30000</v>
      </c>
      <c r="P1350">
        <v>1000</v>
      </c>
      <c r="Q1350" s="1" t="s">
        <v>209</v>
      </c>
      <c r="R1350" s="4">
        <v>3.88</v>
      </c>
      <c r="S1350" s="3">
        <v>1</v>
      </c>
      <c r="U1350" t="s">
        <v>204</v>
      </c>
    </row>
    <row r="1351" spans="1:21" x14ac:dyDescent="0.3">
      <c r="A1351" s="1" t="s">
        <v>40</v>
      </c>
      <c r="B1351" s="1" t="s">
        <v>505</v>
      </c>
      <c r="C1351" s="1" t="s">
        <v>506</v>
      </c>
      <c r="D1351" s="1" t="s">
        <v>505</v>
      </c>
      <c r="E1351">
        <v>2019</v>
      </c>
      <c r="F1351" s="1" t="s">
        <v>213</v>
      </c>
      <c r="G1351" s="1" t="s">
        <v>202</v>
      </c>
      <c r="H1351" s="1" t="s">
        <v>231</v>
      </c>
      <c r="I1351" s="3" t="s">
        <v>1</v>
      </c>
      <c r="J1351" s="1" t="s">
        <v>1</v>
      </c>
      <c r="K1351" s="1" t="s">
        <v>1</v>
      </c>
      <c r="L1351" s="1" t="s">
        <v>1</v>
      </c>
      <c r="M1351" s="1" t="s">
        <v>208</v>
      </c>
      <c r="N1351">
        <v>30001</v>
      </c>
      <c r="O1351">
        <v>1000000000</v>
      </c>
      <c r="P1351">
        <v>1000</v>
      </c>
      <c r="Q1351" s="1" t="s">
        <v>209</v>
      </c>
      <c r="R1351" s="4">
        <v>0</v>
      </c>
      <c r="S1351" s="3">
        <v>1</v>
      </c>
      <c r="T1351" t="s">
        <v>590</v>
      </c>
      <c r="U1351" t="s">
        <v>204</v>
      </c>
    </row>
    <row r="1352" spans="1:21" x14ac:dyDescent="0.3">
      <c r="A1352" s="1" t="s">
        <v>24</v>
      </c>
      <c r="B1352" s="1" t="s">
        <v>509</v>
      </c>
      <c r="C1352" s="1" t="s">
        <v>509</v>
      </c>
      <c r="D1352" s="1" t="s">
        <v>509</v>
      </c>
      <c r="E1352">
        <v>2020</v>
      </c>
      <c r="F1352" s="1" t="s">
        <v>212</v>
      </c>
      <c r="G1352" s="1" t="s">
        <v>202</v>
      </c>
      <c r="H1352" s="1" t="s">
        <v>206</v>
      </c>
      <c r="I1352" s="3">
        <v>0.625</v>
      </c>
      <c r="J1352" s="1" t="s">
        <v>203</v>
      </c>
      <c r="K1352" s="1" t="s">
        <v>1</v>
      </c>
      <c r="L1352" s="1" t="s">
        <v>1</v>
      </c>
      <c r="M1352" s="1" t="s">
        <v>204</v>
      </c>
      <c r="N1352" s="1" t="s">
        <v>1</v>
      </c>
      <c r="O1352" s="1" t="s">
        <v>1</v>
      </c>
      <c r="P1352" s="1" t="s">
        <v>1</v>
      </c>
      <c r="Q1352" s="1" t="s">
        <v>1</v>
      </c>
      <c r="R1352" s="4">
        <v>19.420000000000002</v>
      </c>
      <c r="S1352" s="3">
        <v>1</v>
      </c>
      <c r="T1352" s="1" t="s">
        <v>511</v>
      </c>
      <c r="U1352" t="s">
        <v>204</v>
      </c>
    </row>
    <row r="1353" spans="1:21" x14ac:dyDescent="0.3">
      <c r="A1353" s="1" t="s">
        <v>24</v>
      </c>
      <c r="B1353" s="1" t="s">
        <v>509</v>
      </c>
      <c r="C1353" s="1" t="s">
        <v>509</v>
      </c>
      <c r="D1353" s="1" t="s">
        <v>509</v>
      </c>
      <c r="E1353">
        <v>2020</v>
      </c>
      <c r="F1353" s="1" t="s">
        <v>212</v>
      </c>
      <c r="G1353" s="1" t="s">
        <v>202</v>
      </c>
      <c r="H1353" s="1" t="s">
        <v>219</v>
      </c>
      <c r="I1353" s="3" t="s">
        <v>1</v>
      </c>
      <c r="J1353" s="1" t="s">
        <v>1</v>
      </c>
      <c r="K1353" s="1" t="s">
        <v>1</v>
      </c>
      <c r="L1353" s="1" t="s">
        <v>1</v>
      </c>
      <c r="M1353" s="1" t="s">
        <v>208</v>
      </c>
      <c r="N1353">
        <v>0</v>
      </c>
      <c r="O1353">
        <v>1500</v>
      </c>
      <c r="P1353">
        <v>1000</v>
      </c>
      <c r="Q1353" s="1" t="s">
        <v>209</v>
      </c>
      <c r="R1353" s="4">
        <v>0</v>
      </c>
      <c r="S1353" s="3">
        <v>1</v>
      </c>
      <c r="T1353" s="1" t="s">
        <v>511</v>
      </c>
      <c r="U1353" t="s">
        <v>204</v>
      </c>
    </row>
    <row r="1354" spans="1:21" x14ac:dyDescent="0.3">
      <c r="A1354" s="1" t="s">
        <v>24</v>
      </c>
      <c r="B1354" s="1" t="s">
        <v>509</v>
      </c>
      <c r="C1354" s="1" t="s">
        <v>509</v>
      </c>
      <c r="D1354" s="1" t="s">
        <v>509</v>
      </c>
      <c r="E1354">
        <v>2020</v>
      </c>
      <c r="F1354" s="1" t="s">
        <v>212</v>
      </c>
      <c r="G1354" s="1" t="s">
        <v>202</v>
      </c>
      <c r="H1354" s="1" t="s">
        <v>219</v>
      </c>
      <c r="I1354" s="3" t="s">
        <v>1</v>
      </c>
      <c r="J1354" s="1" t="s">
        <v>1</v>
      </c>
      <c r="K1354" s="1" t="s">
        <v>1</v>
      </c>
      <c r="L1354" s="1" t="s">
        <v>1</v>
      </c>
      <c r="M1354" s="1" t="s">
        <v>208</v>
      </c>
      <c r="N1354" s="1">
        <v>1501</v>
      </c>
      <c r="O1354" s="1">
        <v>10000</v>
      </c>
      <c r="P1354">
        <v>1000</v>
      </c>
      <c r="Q1354" s="1" t="s">
        <v>209</v>
      </c>
      <c r="R1354" s="4">
        <v>5.12</v>
      </c>
      <c r="S1354" s="3">
        <v>1</v>
      </c>
      <c r="T1354" s="1" t="s">
        <v>511</v>
      </c>
      <c r="U1354" t="s">
        <v>204</v>
      </c>
    </row>
    <row r="1355" spans="1:21" x14ac:dyDescent="0.3">
      <c r="A1355" s="1" t="s">
        <v>24</v>
      </c>
      <c r="B1355" s="1" t="s">
        <v>509</v>
      </c>
      <c r="C1355" s="1" t="s">
        <v>509</v>
      </c>
      <c r="D1355" s="1" t="s">
        <v>509</v>
      </c>
      <c r="E1355">
        <v>2020</v>
      </c>
      <c r="F1355" s="1" t="s">
        <v>212</v>
      </c>
      <c r="G1355" s="1" t="s">
        <v>202</v>
      </c>
      <c r="H1355" s="1" t="s">
        <v>219</v>
      </c>
      <c r="I1355" s="3" t="s">
        <v>1</v>
      </c>
      <c r="J1355" s="1" t="s">
        <v>1</v>
      </c>
      <c r="K1355" s="1" t="s">
        <v>1</v>
      </c>
      <c r="L1355" s="1" t="s">
        <v>1</v>
      </c>
      <c r="M1355" s="1" t="s">
        <v>208</v>
      </c>
      <c r="N1355">
        <v>10001</v>
      </c>
      <c r="O1355">
        <v>20000</v>
      </c>
      <c r="P1355">
        <v>1000</v>
      </c>
      <c r="Q1355" s="1" t="s">
        <v>209</v>
      </c>
      <c r="R1355" s="4">
        <v>5.93</v>
      </c>
      <c r="S1355" s="3">
        <v>1</v>
      </c>
      <c r="T1355" s="1" t="s">
        <v>511</v>
      </c>
      <c r="U1355" t="s">
        <v>204</v>
      </c>
    </row>
    <row r="1356" spans="1:21" x14ac:dyDescent="0.3">
      <c r="A1356" s="1" t="s">
        <v>24</v>
      </c>
      <c r="B1356" s="1" t="s">
        <v>509</v>
      </c>
      <c r="C1356" s="1" t="s">
        <v>509</v>
      </c>
      <c r="D1356" s="1" t="s">
        <v>509</v>
      </c>
      <c r="E1356">
        <v>2020</v>
      </c>
      <c r="F1356" s="1" t="s">
        <v>212</v>
      </c>
      <c r="G1356" s="1" t="s">
        <v>202</v>
      </c>
      <c r="H1356" s="1" t="s">
        <v>219</v>
      </c>
      <c r="I1356" s="3" t="s">
        <v>1</v>
      </c>
      <c r="J1356" s="1" t="s">
        <v>1</v>
      </c>
      <c r="K1356" s="1" t="s">
        <v>1</v>
      </c>
      <c r="L1356" s="1" t="s">
        <v>1</v>
      </c>
      <c r="M1356" s="1" t="s">
        <v>208</v>
      </c>
      <c r="N1356" s="1">
        <v>20001</v>
      </c>
      <c r="O1356" s="1">
        <v>30000</v>
      </c>
      <c r="P1356">
        <v>1000</v>
      </c>
      <c r="Q1356" s="1" t="s">
        <v>209</v>
      </c>
      <c r="R1356" s="4">
        <v>6.72</v>
      </c>
      <c r="S1356" s="3">
        <v>1</v>
      </c>
      <c r="T1356" s="1" t="s">
        <v>511</v>
      </c>
      <c r="U1356" t="s">
        <v>204</v>
      </c>
    </row>
    <row r="1357" spans="1:21" x14ac:dyDescent="0.3">
      <c r="A1357" s="1" t="s">
        <v>24</v>
      </c>
      <c r="B1357" s="1" t="s">
        <v>509</v>
      </c>
      <c r="C1357" s="1" t="s">
        <v>509</v>
      </c>
      <c r="D1357" s="1" t="s">
        <v>509</v>
      </c>
      <c r="E1357">
        <v>2020</v>
      </c>
      <c r="F1357" s="1" t="s">
        <v>212</v>
      </c>
      <c r="G1357" s="1" t="s">
        <v>202</v>
      </c>
      <c r="H1357" s="1" t="s">
        <v>219</v>
      </c>
      <c r="I1357" s="3" t="s">
        <v>1</v>
      </c>
      <c r="J1357" s="1" t="s">
        <v>1</v>
      </c>
      <c r="K1357" s="1" t="s">
        <v>1</v>
      </c>
      <c r="L1357" s="1" t="s">
        <v>1</v>
      </c>
      <c r="M1357" s="1" t="s">
        <v>208</v>
      </c>
      <c r="N1357">
        <v>30001</v>
      </c>
      <c r="O1357">
        <v>40000</v>
      </c>
      <c r="P1357">
        <v>1000</v>
      </c>
      <c r="Q1357" s="1" t="s">
        <v>209</v>
      </c>
      <c r="R1357" s="4">
        <v>7.45</v>
      </c>
      <c r="S1357" s="3">
        <v>1</v>
      </c>
      <c r="T1357" s="1" t="s">
        <v>511</v>
      </c>
      <c r="U1357" t="s">
        <v>204</v>
      </c>
    </row>
    <row r="1358" spans="1:21" x14ac:dyDescent="0.3">
      <c r="A1358" s="1" t="s">
        <v>24</v>
      </c>
      <c r="B1358" s="1" t="s">
        <v>509</v>
      </c>
      <c r="C1358" s="1" t="s">
        <v>509</v>
      </c>
      <c r="D1358" s="1" t="s">
        <v>509</v>
      </c>
      <c r="E1358">
        <v>2020</v>
      </c>
      <c r="F1358" s="1" t="s">
        <v>212</v>
      </c>
      <c r="G1358" s="1" t="s">
        <v>202</v>
      </c>
      <c r="H1358" s="1" t="s">
        <v>219</v>
      </c>
      <c r="I1358" s="3" t="s">
        <v>1</v>
      </c>
      <c r="J1358" s="1" t="s">
        <v>1</v>
      </c>
      <c r="K1358" s="1" t="s">
        <v>1</v>
      </c>
      <c r="L1358" s="1" t="s">
        <v>1</v>
      </c>
      <c r="M1358" s="1" t="s">
        <v>208</v>
      </c>
      <c r="N1358" s="1">
        <v>40001</v>
      </c>
      <c r="O1358">
        <v>1000000000</v>
      </c>
      <c r="P1358">
        <v>1000</v>
      </c>
      <c r="Q1358" s="1" t="s">
        <v>209</v>
      </c>
      <c r="R1358" s="4">
        <v>8.43</v>
      </c>
      <c r="S1358" s="3">
        <v>1</v>
      </c>
      <c r="T1358" s="1" t="s">
        <v>511</v>
      </c>
      <c r="U1358" t="s">
        <v>204</v>
      </c>
    </row>
    <row r="1359" spans="1:21" x14ac:dyDescent="0.3">
      <c r="A1359" s="1" t="s">
        <v>24</v>
      </c>
      <c r="B1359" s="1" t="s">
        <v>509</v>
      </c>
      <c r="C1359" s="1" t="s">
        <v>509</v>
      </c>
      <c r="D1359" s="1" t="s">
        <v>509</v>
      </c>
      <c r="E1359">
        <v>2020</v>
      </c>
      <c r="F1359" s="1" t="s">
        <v>213</v>
      </c>
      <c r="G1359" s="1" t="s">
        <v>202</v>
      </c>
      <c r="H1359" s="1" t="s">
        <v>206</v>
      </c>
      <c r="I1359" s="3" t="s">
        <v>1</v>
      </c>
      <c r="J1359" s="1" t="s">
        <v>1</v>
      </c>
      <c r="K1359" s="1" t="s">
        <v>1</v>
      </c>
      <c r="L1359" s="1" t="s">
        <v>1</v>
      </c>
      <c r="M1359" s="1" t="s">
        <v>204</v>
      </c>
      <c r="N1359" s="1" t="s">
        <v>1</v>
      </c>
      <c r="O1359" s="1" t="s">
        <v>1</v>
      </c>
      <c r="P1359" s="1" t="s">
        <v>1</v>
      </c>
      <c r="Q1359" s="1" t="s">
        <v>1</v>
      </c>
      <c r="R1359" s="4">
        <v>24.28</v>
      </c>
      <c r="S1359" s="3">
        <v>1</v>
      </c>
      <c r="T1359" s="1" t="s">
        <v>511</v>
      </c>
      <c r="U1359" t="s">
        <v>204</v>
      </c>
    </row>
    <row r="1360" spans="1:21" x14ac:dyDescent="0.3">
      <c r="A1360" s="1" t="s">
        <v>24</v>
      </c>
      <c r="B1360" s="1" t="s">
        <v>509</v>
      </c>
      <c r="C1360" s="1" t="s">
        <v>509</v>
      </c>
      <c r="D1360" s="1" t="s">
        <v>509</v>
      </c>
      <c r="E1360">
        <v>2020</v>
      </c>
      <c r="F1360" s="1" t="s">
        <v>213</v>
      </c>
      <c r="G1360" s="1" t="s">
        <v>202</v>
      </c>
      <c r="H1360" s="1" t="s">
        <v>231</v>
      </c>
      <c r="I1360" s="3" t="s">
        <v>1</v>
      </c>
      <c r="J1360" s="1" t="s">
        <v>1</v>
      </c>
      <c r="K1360" s="1" t="s">
        <v>1</v>
      </c>
      <c r="L1360" s="1" t="s">
        <v>1</v>
      </c>
      <c r="M1360" s="1" t="s">
        <v>208</v>
      </c>
      <c r="N1360" s="1">
        <v>0</v>
      </c>
      <c r="O1360">
        <v>1500</v>
      </c>
      <c r="P1360">
        <v>1000</v>
      </c>
      <c r="Q1360" s="1" t="s">
        <v>209</v>
      </c>
      <c r="R1360" s="4">
        <v>0</v>
      </c>
      <c r="S1360" s="3">
        <v>1</v>
      </c>
      <c r="T1360" s="1" t="s">
        <v>511</v>
      </c>
      <c r="U1360" t="s">
        <v>204</v>
      </c>
    </row>
    <row r="1361" spans="1:21" x14ac:dyDescent="0.3">
      <c r="A1361" s="1" t="s">
        <v>24</v>
      </c>
      <c r="B1361" s="1" t="s">
        <v>509</v>
      </c>
      <c r="C1361" s="1" t="s">
        <v>509</v>
      </c>
      <c r="D1361" s="1" t="s">
        <v>509</v>
      </c>
      <c r="E1361">
        <v>2020</v>
      </c>
      <c r="F1361" s="1" t="s">
        <v>213</v>
      </c>
      <c r="G1361" s="1" t="s">
        <v>202</v>
      </c>
      <c r="H1361" s="1" t="s">
        <v>231</v>
      </c>
      <c r="I1361" s="3" t="s">
        <v>1</v>
      </c>
      <c r="J1361" s="1" t="s">
        <v>1</v>
      </c>
      <c r="K1361" s="1" t="s">
        <v>1</v>
      </c>
      <c r="L1361" s="1" t="s">
        <v>1</v>
      </c>
      <c r="M1361" s="1" t="s">
        <v>208</v>
      </c>
      <c r="N1361" s="1">
        <v>1501</v>
      </c>
      <c r="O1361">
        <v>11000</v>
      </c>
      <c r="P1361">
        <v>1000</v>
      </c>
      <c r="Q1361" s="1" t="s">
        <v>209</v>
      </c>
      <c r="R1361" s="4">
        <v>4.2699999999999996</v>
      </c>
      <c r="S1361" s="3">
        <v>1</v>
      </c>
      <c r="T1361" s="1" t="s">
        <v>511</v>
      </c>
      <c r="U1361" t="s">
        <v>204</v>
      </c>
    </row>
    <row r="1362" spans="1:21" x14ac:dyDescent="0.3">
      <c r="A1362" s="1" t="s">
        <v>24</v>
      </c>
      <c r="B1362" s="1" t="s">
        <v>509</v>
      </c>
      <c r="C1362" s="1" t="s">
        <v>509</v>
      </c>
      <c r="D1362" s="1" t="s">
        <v>509</v>
      </c>
      <c r="E1362">
        <v>2020</v>
      </c>
      <c r="F1362" s="1" t="s">
        <v>213</v>
      </c>
      <c r="G1362" s="1" t="s">
        <v>202</v>
      </c>
      <c r="H1362" s="1" t="s">
        <v>231</v>
      </c>
      <c r="I1362" s="3" t="s">
        <v>1</v>
      </c>
      <c r="J1362" s="1" t="s">
        <v>1</v>
      </c>
      <c r="K1362" s="1" t="s">
        <v>1</v>
      </c>
      <c r="L1362" s="1" t="s">
        <v>1</v>
      </c>
      <c r="M1362" s="1" t="s">
        <v>208</v>
      </c>
      <c r="N1362" s="1">
        <v>0</v>
      </c>
      <c r="O1362">
        <v>1000000000</v>
      </c>
      <c r="P1362">
        <v>1000</v>
      </c>
      <c r="Q1362" s="1" t="s">
        <v>209</v>
      </c>
      <c r="R1362" s="4">
        <v>0</v>
      </c>
      <c r="S1362" s="3">
        <v>1</v>
      </c>
      <c r="T1362" s="1" t="s">
        <v>511</v>
      </c>
      <c r="U1362" t="s">
        <v>204</v>
      </c>
    </row>
    <row r="1363" spans="1:21" x14ac:dyDescent="0.3">
      <c r="A1363" t="s">
        <v>122</v>
      </c>
      <c r="B1363" s="1" t="s">
        <v>592</v>
      </c>
      <c r="C1363" s="1" t="s">
        <v>2</v>
      </c>
      <c r="D1363" s="1" t="s">
        <v>592</v>
      </c>
      <c r="E1363">
        <v>2019</v>
      </c>
      <c r="F1363" s="1" t="s">
        <v>212</v>
      </c>
      <c r="G1363" s="1" t="s">
        <v>202</v>
      </c>
      <c r="H1363" s="1" t="s">
        <v>206</v>
      </c>
      <c r="I1363" s="3">
        <v>0.75</v>
      </c>
      <c r="J1363" s="1" t="s">
        <v>203</v>
      </c>
      <c r="K1363" s="1" t="s">
        <v>1</v>
      </c>
      <c r="L1363" s="1" t="s">
        <v>1</v>
      </c>
      <c r="M1363" s="1" t="s">
        <v>204</v>
      </c>
      <c r="N1363" s="1" t="s">
        <v>1</v>
      </c>
      <c r="O1363" s="1" t="s">
        <v>1</v>
      </c>
      <c r="P1363" s="1" t="s">
        <v>1</v>
      </c>
      <c r="Q1363" s="1" t="s">
        <v>1</v>
      </c>
      <c r="R1363" s="4">
        <v>30</v>
      </c>
      <c r="S1363" s="3">
        <v>1</v>
      </c>
      <c r="U1363" t="s">
        <v>204</v>
      </c>
    </row>
    <row r="1364" spans="1:21" x14ac:dyDescent="0.3">
      <c r="A1364" t="s">
        <v>122</v>
      </c>
      <c r="B1364" s="1" t="s">
        <v>592</v>
      </c>
      <c r="C1364" s="1" t="s">
        <v>2</v>
      </c>
      <c r="D1364" s="1" t="s">
        <v>592</v>
      </c>
      <c r="E1364">
        <v>2019</v>
      </c>
      <c r="F1364" s="1" t="s">
        <v>212</v>
      </c>
      <c r="G1364" s="1" t="s">
        <v>202</v>
      </c>
      <c r="H1364" s="1" t="s">
        <v>219</v>
      </c>
      <c r="I1364" s="3" t="s">
        <v>1</v>
      </c>
      <c r="J1364" s="1" t="s">
        <v>1</v>
      </c>
      <c r="K1364" s="1" t="s">
        <v>1</v>
      </c>
      <c r="L1364" s="1" t="s">
        <v>1</v>
      </c>
      <c r="M1364" s="1" t="s">
        <v>208</v>
      </c>
      <c r="N1364" s="1">
        <v>0</v>
      </c>
      <c r="O1364">
        <v>2500</v>
      </c>
      <c r="P1364">
        <v>1000</v>
      </c>
      <c r="Q1364" s="1" t="s">
        <v>209</v>
      </c>
      <c r="R1364" s="4">
        <v>0</v>
      </c>
      <c r="S1364" s="3">
        <v>1</v>
      </c>
      <c r="U1364" t="s">
        <v>204</v>
      </c>
    </row>
    <row r="1365" spans="1:21" x14ac:dyDescent="0.3">
      <c r="A1365" t="s">
        <v>122</v>
      </c>
      <c r="B1365" s="1" t="s">
        <v>592</v>
      </c>
      <c r="C1365" s="1" t="s">
        <v>2</v>
      </c>
      <c r="D1365" s="1" t="s">
        <v>592</v>
      </c>
      <c r="E1365">
        <v>2019</v>
      </c>
      <c r="F1365" s="1" t="s">
        <v>212</v>
      </c>
      <c r="G1365" s="1" t="s">
        <v>202</v>
      </c>
      <c r="H1365" s="1" t="s">
        <v>219</v>
      </c>
      <c r="I1365" s="3" t="s">
        <v>1</v>
      </c>
      <c r="J1365" s="1" t="s">
        <v>1</v>
      </c>
      <c r="K1365" s="1" t="s">
        <v>1</v>
      </c>
      <c r="L1365" s="1" t="s">
        <v>1</v>
      </c>
      <c r="M1365" s="1" t="s">
        <v>208</v>
      </c>
      <c r="N1365" s="1">
        <v>2501</v>
      </c>
      <c r="O1365">
        <v>10000</v>
      </c>
      <c r="P1365">
        <v>1000</v>
      </c>
      <c r="Q1365" s="1" t="s">
        <v>209</v>
      </c>
      <c r="R1365" s="4">
        <v>4.5</v>
      </c>
      <c r="S1365" s="3">
        <v>1</v>
      </c>
      <c r="U1365" t="s">
        <v>204</v>
      </c>
    </row>
    <row r="1366" spans="1:21" x14ac:dyDescent="0.3">
      <c r="A1366" t="s">
        <v>122</v>
      </c>
      <c r="B1366" s="1" t="s">
        <v>592</v>
      </c>
      <c r="C1366" s="1" t="s">
        <v>2</v>
      </c>
      <c r="D1366" s="1" t="s">
        <v>592</v>
      </c>
      <c r="E1366">
        <v>2019</v>
      </c>
      <c r="F1366" s="1" t="s">
        <v>212</v>
      </c>
      <c r="G1366" s="1" t="s">
        <v>202</v>
      </c>
      <c r="H1366" s="1" t="s">
        <v>219</v>
      </c>
      <c r="I1366" s="3" t="s">
        <v>1</v>
      </c>
      <c r="J1366" s="1" t="s">
        <v>1</v>
      </c>
      <c r="K1366" s="1" t="s">
        <v>1</v>
      </c>
      <c r="L1366" s="1" t="s">
        <v>1</v>
      </c>
      <c r="M1366" s="1" t="s">
        <v>208</v>
      </c>
      <c r="N1366" s="1">
        <v>10001</v>
      </c>
      <c r="O1366">
        <v>20000</v>
      </c>
      <c r="P1366">
        <v>1000</v>
      </c>
      <c r="Q1366" s="1" t="s">
        <v>209</v>
      </c>
      <c r="R1366" s="4">
        <v>4.75</v>
      </c>
      <c r="S1366" s="3">
        <v>1</v>
      </c>
      <c r="U1366" t="s">
        <v>204</v>
      </c>
    </row>
    <row r="1367" spans="1:21" x14ac:dyDescent="0.3">
      <c r="A1367" t="s">
        <v>122</v>
      </c>
      <c r="B1367" s="1" t="s">
        <v>592</v>
      </c>
      <c r="C1367" s="1" t="s">
        <v>2</v>
      </c>
      <c r="D1367" s="1" t="s">
        <v>592</v>
      </c>
      <c r="E1367">
        <v>2019</v>
      </c>
      <c r="F1367" s="1" t="s">
        <v>212</v>
      </c>
      <c r="G1367" s="1" t="s">
        <v>202</v>
      </c>
      <c r="H1367" s="1" t="s">
        <v>219</v>
      </c>
      <c r="I1367" s="3" t="s">
        <v>1</v>
      </c>
      <c r="J1367" s="1" t="s">
        <v>1</v>
      </c>
      <c r="K1367" s="1" t="s">
        <v>1</v>
      </c>
      <c r="L1367" s="1" t="s">
        <v>1</v>
      </c>
      <c r="M1367" s="1" t="s">
        <v>208</v>
      </c>
      <c r="N1367" s="1">
        <v>20001</v>
      </c>
      <c r="O1367">
        <v>50000</v>
      </c>
      <c r="P1367">
        <v>1000</v>
      </c>
      <c r="Q1367" s="1" t="s">
        <v>209</v>
      </c>
      <c r="R1367" s="4">
        <v>5</v>
      </c>
      <c r="S1367" s="3">
        <v>1</v>
      </c>
      <c r="U1367" t="s">
        <v>204</v>
      </c>
    </row>
    <row r="1368" spans="1:21" x14ac:dyDescent="0.3">
      <c r="A1368" t="s">
        <v>122</v>
      </c>
      <c r="B1368" s="1" t="s">
        <v>592</v>
      </c>
      <c r="C1368" s="1" t="s">
        <v>2</v>
      </c>
      <c r="D1368" s="1" t="s">
        <v>592</v>
      </c>
      <c r="E1368">
        <v>2019</v>
      </c>
      <c r="F1368" s="1" t="s">
        <v>212</v>
      </c>
      <c r="G1368" s="1" t="s">
        <v>202</v>
      </c>
      <c r="H1368" s="1" t="s">
        <v>219</v>
      </c>
      <c r="I1368" s="3" t="s">
        <v>1</v>
      </c>
      <c r="J1368" s="1" t="s">
        <v>1</v>
      </c>
      <c r="K1368" s="1" t="s">
        <v>1</v>
      </c>
      <c r="L1368" s="1" t="s">
        <v>1</v>
      </c>
      <c r="M1368" s="1" t="s">
        <v>208</v>
      </c>
      <c r="N1368" s="1">
        <v>50001</v>
      </c>
      <c r="O1368">
        <v>200000</v>
      </c>
      <c r="P1368">
        <v>1000</v>
      </c>
      <c r="Q1368" s="1" t="s">
        <v>209</v>
      </c>
      <c r="R1368" s="4">
        <v>5.5</v>
      </c>
      <c r="S1368" s="3">
        <v>1</v>
      </c>
      <c r="U1368" t="s">
        <v>204</v>
      </c>
    </row>
    <row r="1369" spans="1:21" x14ac:dyDescent="0.3">
      <c r="A1369" t="s">
        <v>122</v>
      </c>
      <c r="B1369" s="1" t="s">
        <v>592</v>
      </c>
      <c r="C1369" s="1" t="s">
        <v>2</v>
      </c>
      <c r="D1369" s="1" t="s">
        <v>592</v>
      </c>
      <c r="E1369">
        <v>2019</v>
      </c>
      <c r="F1369" s="1" t="s">
        <v>213</v>
      </c>
      <c r="G1369" s="1" t="s">
        <v>202</v>
      </c>
      <c r="H1369" s="1" t="s">
        <v>206</v>
      </c>
      <c r="I1369" s="3" t="s">
        <v>1</v>
      </c>
      <c r="J1369" s="1" t="s">
        <v>1</v>
      </c>
      <c r="K1369" s="1" t="s">
        <v>1</v>
      </c>
      <c r="L1369" s="1" t="s">
        <v>1</v>
      </c>
      <c r="M1369" s="1" t="s">
        <v>204</v>
      </c>
      <c r="N1369" s="1" t="s">
        <v>1</v>
      </c>
      <c r="O1369" s="1" t="s">
        <v>1</v>
      </c>
      <c r="P1369" s="1" t="s">
        <v>1</v>
      </c>
      <c r="Q1369" s="1" t="s">
        <v>1</v>
      </c>
      <c r="R1369" s="4">
        <v>20</v>
      </c>
      <c r="S1369" s="3">
        <v>1</v>
      </c>
      <c r="U1369" t="s">
        <v>204</v>
      </c>
    </row>
    <row r="1370" spans="1:21" x14ac:dyDescent="0.3">
      <c r="A1370" t="s">
        <v>122</v>
      </c>
      <c r="B1370" s="1" t="s">
        <v>592</v>
      </c>
      <c r="C1370" s="1" t="s">
        <v>2</v>
      </c>
      <c r="D1370" s="1" t="s">
        <v>592</v>
      </c>
      <c r="E1370">
        <v>2019</v>
      </c>
      <c r="F1370" s="1" t="s">
        <v>213</v>
      </c>
      <c r="G1370" s="1" t="s">
        <v>202</v>
      </c>
      <c r="H1370" s="1" t="s">
        <v>219</v>
      </c>
      <c r="I1370" s="3" t="s">
        <v>1</v>
      </c>
      <c r="J1370" s="1" t="s">
        <v>1</v>
      </c>
      <c r="K1370" s="1" t="s">
        <v>1</v>
      </c>
      <c r="L1370" s="1" t="s">
        <v>1</v>
      </c>
      <c r="M1370" s="1" t="s">
        <v>208</v>
      </c>
      <c r="N1370" s="1">
        <v>0</v>
      </c>
      <c r="O1370">
        <v>1000</v>
      </c>
      <c r="P1370">
        <v>1000</v>
      </c>
      <c r="Q1370" s="1" t="s">
        <v>209</v>
      </c>
      <c r="R1370" s="4">
        <v>0</v>
      </c>
      <c r="S1370" s="3">
        <v>1</v>
      </c>
      <c r="U1370" t="s">
        <v>204</v>
      </c>
    </row>
    <row r="1371" spans="1:21" x14ac:dyDescent="0.3">
      <c r="A1371" t="s">
        <v>122</v>
      </c>
      <c r="B1371" s="1" t="s">
        <v>592</v>
      </c>
      <c r="C1371" s="1" t="s">
        <v>2</v>
      </c>
      <c r="D1371" s="1" t="s">
        <v>592</v>
      </c>
      <c r="E1371">
        <v>2019</v>
      </c>
      <c r="F1371" s="1" t="s">
        <v>213</v>
      </c>
      <c r="G1371" s="1" t="s">
        <v>202</v>
      </c>
      <c r="H1371" s="1" t="s">
        <v>219</v>
      </c>
      <c r="I1371" s="3" t="s">
        <v>1</v>
      </c>
      <c r="J1371" s="1" t="s">
        <v>1</v>
      </c>
      <c r="K1371" s="1" t="s">
        <v>1</v>
      </c>
      <c r="L1371" s="1" t="s">
        <v>1</v>
      </c>
      <c r="M1371" s="1" t="s">
        <v>208</v>
      </c>
      <c r="N1371" s="1">
        <v>1001</v>
      </c>
      <c r="O1371">
        <v>1000000000</v>
      </c>
      <c r="P1371">
        <v>1000</v>
      </c>
      <c r="Q1371" s="1" t="s">
        <v>209</v>
      </c>
      <c r="R1371" s="4">
        <v>1.5</v>
      </c>
      <c r="S1371" s="3">
        <v>1</v>
      </c>
      <c r="U1371" t="s">
        <v>204</v>
      </c>
    </row>
    <row r="1372" spans="1:21" x14ac:dyDescent="0.3">
      <c r="A1372" t="s">
        <v>110</v>
      </c>
      <c r="B1372" s="1" t="s">
        <v>595</v>
      </c>
      <c r="C1372" s="1" t="s">
        <v>557</v>
      </c>
      <c r="D1372" s="1" t="s">
        <v>595</v>
      </c>
      <c r="E1372">
        <v>2016</v>
      </c>
      <c r="F1372" s="1" t="s">
        <v>212</v>
      </c>
      <c r="G1372" s="1" t="s">
        <v>202</v>
      </c>
      <c r="H1372" s="1" t="s">
        <v>206</v>
      </c>
      <c r="I1372" s="3" t="s">
        <v>1</v>
      </c>
      <c r="J1372" s="1" t="s">
        <v>1</v>
      </c>
      <c r="K1372" s="1" t="s">
        <v>1</v>
      </c>
      <c r="L1372" s="1" t="s">
        <v>1</v>
      </c>
      <c r="M1372" s="1" t="s">
        <v>204</v>
      </c>
      <c r="N1372" s="1" t="s">
        <v>1</v>
      </c>
      <c r="O1372" s="1" t="s">
        <v>1</v>
      </c>
      <c r="P1372" s="1" t="s">
        <v>1</v>
      </c>
      <c r="Q1372" s="1" t="s">
        <v>1</v>
      </c>
      <c r="R1372" s="4">
        <v>55</v>
      </c>
      <c r="S1372" s="3">
        <v>1</v>
      </c>
      <c r="U1372" t="s">
        <v>204</v>
      </c>
    </row>
    <row r="1373" spans="1:21" x14ac:dyDescent="0.3">
      <c r="A1373" t="s">
        <v>110</v>
      </c>
      <c r="B1373" s="1" t="s">
        <v>595</v>
      </c>
      <c r="C1373" s="1" t="s">
        <v>557</v>
      </c>
      <c r="D1373" s="1" t="s">
        <v>595</v>
      </c>
      <c r="E1373">
        <v>2016</v>
      </c>
      <c r="F1373" s="1" t="s">
        <v>212</v>
      </c>
      <c r="G1373" s="1" t="s">
        <v>202</v>
      </c>
      <c r="H1373" s="1" t="s">
        <v>219</v>
      </c>
      <c r="I1373" s="3" t="s">
        <v>1</v>
      </c>
      <c r="J1373" s="1" t="s">
        <v>1</v>
      </c>
      <c r="K1373" s="1" t="s">
        <v>1</v>
      </c>
      <c r="L1373" s="1" t="s">
        <v>1</v>
      </c>
      <c r="M1373" s="1" t="s">
        <v>208</v>
      </c>
      <c r="N1373" s="1">
        <v>1</v>
      </c>
      <c r="O1373">
        <v>7000</v>
      </c>
      <c r="P1373">
        <v>1000</v>
      </c>
      <c r="Q1373" s="1" t="s">
        <v>209</v>
      </c>
      <c r="R1373" s="4">
        <v>4</v>
      </c>
      <c r="S1373" s="3">
        <v>1</v>
      </c>
      <c r="U1373" t="s">
        <v>204</v>
      </c>
    </row>
    <row r="1374" spans="1:21" x14ac:dyDescent="0.3">
      <c r="A1374" t="s">
        <v>110</v>
      </c>
      <c r="B1374" s="1" t="s">
        <v>595</v>
      </c>
      <c r="C1374" s="1" t="s">
        <v>557</v>
      </c>
      <c r="D1374" s="1" t="s">
        <v>595</v>
      </c>
      <c r="E1374">
        <v>2016</v>
      </c>
      <c r="F1374" s="1" t="s">
        <v>212</v>
      </c>
      <c r="G1374" s="1" t="s">
        <v>202</v>
      </c>
      <c r="H1374" s="1" t="s">
        <v>219</v>
      </c>
      <c r="I1374" s="3" t="s">
        <v>1</v>
      </c>
      <c r="J1374" s="1" t="s">
        <v>1</v>
      </c>
      <c r="K1374" s="1" t="s">
        <v>1</v>
      </c>
      <c r="L1374" s="1" t="s">
        <v>1</v>
      </c>
      <c r="M1374" s="1" t="s">
        <v>208</v>
      </c>
      <c r="N1374" s="1">
        <v>7001</v>
      </c>
      <c r="O1374">
        <v>15000</v>
      </c>
      <c r="P1374">
        <v>1000</v>
      </c>
      <c r="Q1374" s="1" t="s">
        <v>209</v>
      </c>
      <c r="R1374" s="4">
        <v>4.5</v>
      </c>
      <c r="S1374" s="3">
        <v>1</v>
      </c>
      <c r="U1374" t="s">
        <v>204</v>
      </c>
    </row>
    <row r="1375" spans="1:21" x14ac:dyDescent="0.3">
      <c r="A1375" t="s">
        <v>110</v>
      </c>
      <c r="B1375" s="1" t="s">
        <v>595</v>
      </c>
      <c r="C1375" s="1" t="s">
        <v>557</v>
      </c>
      <c r="D1375" s="1" t="s">
        <v>595</v>
      </c>
      <c r="E1375">
        <v>2016</v>
      </c>
      <c r="F1375" s="1" t="s">
        <v>212</v>
      </c>
      <c r="G1375" s="1" t="s">
        <v>202</v>
      </c>
      <c r="H1375" s="1" t="s">
        <v>219</v>
      </c>
      <c r="I1375" s="3" t="s">
        <v>1</v>
      </c>
      <c r="J1375" s="1" t="s">
        <v>1</v>
      </c>
      <c r="K1375" s="1" t="s">
        <v>1</v>
      </c>
      <c r="L1375" s="1" t="s">
        <v>1</v>
      </c>
      <c r="M1375" s="1" t="s">
        <v>208</v>
      </c>
      <c r="N1375" s="1">
        <v>15001</v>
      </c>
      <c r="O1375">
        <v>25000</v>
      </c>
      <c r="P1375">
        <v>1000</v>
      </c>
      <c r="Q1375" s="1" t="s">
        <v>209</v>
      </c>
      <c r="R1375" s="4">
        <v>5</v>
      </c>
      <c r="S1375" s="3">
        <v>1</v>
      </c>
      <c r="U1375" t="s">
        <v>204</v>
      </c>
    </row>
    <row r="1376" spans="1:21" x14ac:dyDescent="0.3">
      <c r="A1376" t="s">
        <v>110</v>
      </c>
      <c r="B1376" s="1" t="s">
        <v>595</v>
      </c>
      <c r="C1376" s="1" t="s">
        <v>557</v>
      </c>
      <c r="D1376" s="1" t="s">
        <v>595</v>
      </c>
      <c r="E1376">
        <v>2016</v>
      </c>
      <c r="F1376" s="1" t="s">
        <v>212</v>
      </c>
      <c r="G1376" s="1" t="s">
        <v>202</v>
      </c>
      <c r="H1376" s="1" t="s">
        <v>219</v>
      </c>
      <c r="I1376" s="3" t="s">
        <v>1</v>
      </c>
      <c r="J1376" s="1" t="s">
        <v>1</v>
      </c>
      <c r="K1376" s="1" t="s">
        <v>1</v>
      </c>
      <c r="L1376" s="1" t="s">
        <v>1</v>
      </c>
      <c r="M1376" s="1" t="s">
        <v>208</v>
      </c>
      <c r="N1376" s="1">
        <v>25001</v>
      </c>
      <c r="O1376">
        <v>1000000000</v>
      </c>
      <c r="P1376">
        <v>1000</v>
      </c>
      <c r="Q1376" s="1" t="s">
        <v>209</v>
      </c>
      <c r="R1376" s="4">
        <v>5.5</v>
      </c>
      <c r="S1376" s="3">
        <v>1</v>
      </c>
      <c r="U1376" t="s">
        <v>204</v>
      </c>
    </row>
    <row r="1377" spans="1:21" x14ac:dyDescent="0.3">
      <c r="A1377" t="s">
        <v>110</v>
      </c>
      <c r="B1377" s="1" t="s">
        <v>595</v>
      </c>
      <c r="C1377" s="1" t="s">
        <v>557</v>
      </c>
      <c r="D1377" s="1" t="s">
        <v>595</v>
      </c>
      <c r="E1377">
        <v>2016</v>
      </c>
      <c r="F1377" s="1" t="s">
        <v>213</v>
      </c>
      <c r="G1377" s="1" t="s">
        <v>202</v>
      </c>
      <c r="H1377" s="1" t="s">
        <v>206</v>
      </c>
      <c r="I1377" s="3" t="s">
        <v>1</v>
      </c>
      <c r="J1377" s="1" t="s">
        <v>1</v>
      </c>
      <c r="K1377" s="1" t="s">
        <v>1</v>
      </c>
      <c r="L1377" s="1" t="s">
        <v>1</v>
      </c>
      <c r="M1377" s="1" t="s">
        <v>204</v>
      </c>
      <c r="N1377" s="1" t="s">
        <v>1</v>
      </c>
      <c r="O1377" s="1" t="s">
        <v>1</v>
      </c>
      <c r="P1377" s="1" t="s">
        <v>1</v>
      </c>
      <c r="Q1377" s="1" t="s">
        <v>1</v>
      </c>
      <c r="R1377" s="4">
        <v>25.5</v>
      </c>
      <c r="S1377" s="3">
        <v>1</v>
      </c>
      <c r="T1377" t="s">
        <v>597</v>
      </c>
      <c r="U1377" t="s">
        <v>204</v>
      </c>
    </row>
    <row r="1378" spans="1:21" x14ac:dyDescent="0.3">
      <c r="A1378" t="s">
        <v>126</v>
      </c>
      <c r="B1378" s="1" t="s">
        <v>598</v>
      </c>
      <c r="C1378" s="1" t="s">
        <v>599</v>
      </c>
      <c r="D1378" s="1" t="s">
        <v>598</v>
      </c>
      <c r="E1378">
        <v>2006</v>
      </c>
      <c r="F1378" s="1" t="s">
        <v>212</v>
      </c>
      <c r="G1378" s="1" t="s">
        <v>202</v>
      </c>
      <c r="H1378" s="1" t="s">
        <v>206</v>
      </c>
      <c r="I1378" s="3">
        <v>0.75</v>
      </c>
      <c r="J1378" s="1" t="s">
        <v>203</v>
      </c>
      <c r="K1378" s="1" t="s">
        <v>1</v>
      </c>
      <c r="L1378" s="1" t="s">
        <v>1</v>
      </c>
      <c r="M1378" s="1" t="s">
        <v>204</v>
      </c>
      <c r="N1378" s="1" t="s">
        <v>1</v>
      </c>
      <c r="O1378" s="1" t="s">
        <v>1</v>
      </c>
      <c r="P1378" s="1" t="s">
        <v>1</v>
      </c>
      <c r="Q1378" s="1" t="s">
        <v>1</v>
      </c>
      <c r="R1378" s="4">
        <v>38.25</v>
      </c>
      <c r="S1378" s="3">
        <v>1</v>
      </c>
      <c r="U1378" t="s">
        <v>204</v>
      </c>
    </row>
    <row r="1379" spans="1:21" x14ac:dyDescent="0.3">
      <c r="A1379" t="s">
        <v>126</v>
      </c>
      <c r="B1379" s="1" t="s">
        <v>598</v>
      </c>
      <c r="C1379" s="1" t="s">
        <v>599</v>
      </c>
      <c r="D1379" s="1" t="s">
        <v>598</v>
      </c>
      <c r="E1379">
        <v>2006</v>
      </c>
      <c r="F1379" s="1" t="s">
        <v>212</v>
      </c>
      <c r="G1379" s="1" t="s">
        <v>202</v>
      </c>
      <c r="H1379" s="1" t="s">
        <v>219</v>
      </c>
      <c r="I1379" s="3" t="s">
        <v>1</v>
      </c>
      <c r="J1379" s="1" t="s">
        <v>1</v>
      </c>
      <c r="K1379" s="1" t="s">
        <v>1</v>
      </c>
      <c r="L1379" s="1" t="s">
        <v>1</v>
      </c>
      <c r="M1379" s="1" t="s">
        <v>208</v>
      </c>
      <c r="N1379" s="1">
        <v>0</v>
      </c>
      <c r="O1379">
        <v>2000</v>
      </c>
      <c r="P1379">
        <v>1000</v>
      </c>
      <c r="Q1379" s="1" t="s">
        <v>209</v>
      </c>
      <c r="R1379" s="4">
        <v>0</v>
      </c>
      <c r="S1379" s="3">
        <v>1</v>
      </c>
      <c r="U1379" t="s">
        <v>204</v>
      </c>
    </row>
    <row r="1380" spans="1:21" x14ac:dyDescent="0.3">
      <c r="A1380" t="s">
        <v>126</v>
      </c>
      <c r="B1380" s="1" t="s">
        <v>598</v>
      </c>
      <c r="C1380" s="1" t="s">
        <v>599</v>
      </c>
      <c r="D1380" s="1" t="s">
        <v>598</v>
      </c>
      <c r="E1380">
        <v>2006</v>
      </c>
      <c r="F1380" s="1" t="s">
        <v>212</v>
      </c>
      <c r="G1380" s="1" t="s">
        <v>202</v>
      </c>
      <c r="H1380" s="1" t="s">
        <v>219</v>
      </c>
      <c r="I1380" s="3" t="s">
        <v>1</v>
      </c>
      <c r="J1380" s="1" t="s">
        <v>1</v>
      </c>
      <c r="K1380" s="1" t="s">
        <v>1</v>
      </c>
      <c r="L1380" s="1" t="s">
        <v>1</v>
      </c>
      <c r="M1380" s="1" t="s">
        <v>208</v>
      </c>
      <c r="N1380" s="1">
        <v>2001</v>
      </c>
      <c r="O1380">
        <v>5000</v>
      </c>
      <c r="P1380">
        <v>1000</v>
      </c>
      <c r="Q1380" s="1" t="s">
        <v>209</v>
      </c>
      <c r="R1380" s="4">
        <v>6</v>
      </c>
      <c r="S1380" s="3">
        <v>1</v>
      </c>
      <c r="U1380" t="s">
        <v>204</v>
      </c>
    </row>
    <row r="1381" spans="1:21" x14ac:dyDescent="0.3">
      <c r="A1381" t="s">
        <v>126</v>
      </c>
      <c r="B1381" s="1" t="s">
        <v>598</v>
      </c>
      <c r="C1381" s="1" t="s">
        <v>599</v>
      </c>
      <c r="D1381" s="1" t="s">
        <v>598</v>
      </c>
      <c r="E1381">
        <v>2006</v>
      </c>
      <c r="F1381" s="1" t="s">
        <v>212</v>
      </c>
      <c r="G1381" s="1" t="s">
        <v>202</v>
      </c>
      <c r="H1381" s="1" t="s">
        <v>219</v>
      </c>
      <c r="I1381" s="3" t="s">
        <v>1</v>
      </c>
      <c r="J1381" s="1" t="s">
        <v>1</v>
      </c>
      <c r="K1381" s="1" t="s">
        <v>1</v>
      </c>
      <c r="L1381" s="1" t="s">
        <v>1</v>
      </c>
      <c r="M1381" s="1" t="s">
        <v>208</v>
      </c>
      <c r="N1381" s="1">
        <v>5001</v>
      </c>
      <c r="O1381">
        <v>10000</v>
      </c>
      <c r="P1381">
        <v>1000</v>
      </c>
      <c r="Q1381" s="1" t="s">
        <v>209</v>
      </c>
      <c r="R1381" s="4">
        <v>6.5</v>
      </c>
      <c r="S1381" s="3">
        <v>1</v>
      </c>
      <c r="U1381" t="s">
        <v>204</v>
      </c>
    </row>
    <row r="1382" spans="1:21" x14ac:dyDescent="0.3">
      <c r="A1382" t="s">
        <v>126</v>
      </c>
      <c r="B1382" s="1" t="s">
        <v>598</v>
      </c>
      <c r="C1382" s="1" t="s">
        <v>599</v>
      </c>
      <c r="D1382" s="1" t="s">
        <v>598</v>
      </c>
      <c r="E1382">
        <v>2006</v>
      </c>
      <c r="F1382" s="1" t="s">
        <v>212</v>
      </c>
      <c r="G1382" s="1" t="s">
        <v>202</v>
      </c>
      <c r="H1382" s="1" t="s">
        <v>219</v>
      </c>
      <c r="I1382" s="3" t="s">
        <v>1</v>
      </c>
      <c r="J1382" s="1" t="s">
        <v>1</v>
      </c>
      <c r="K1382" s="1" t="s">
        <v>1</v>
      </c>
      <c r="L1382" s="1" t="s">
        <v>1</v>
      </c>
      <c r="M1382" s="1" t="s">
        <v>208</v>
      </c>
      <c r="N1382" s="1">
        <v>10001</v>
      </c>
      <c r="O1382">
        <v>1000000000</v>
      </c>
      <c r="P1382">
        <v>1000</v>
      </c>
      <c r="Q1382" s="1" t="s">
        <v>209</v>
      </c>
      <c r="R1382" s="4">
        <v>7</v>
      </c>
      <c r="S1382" s="3">
        <v>1</v>
      </c>
      <c r="U1382" t="s">
        <v>204</v>
      </c>
    </row>
    <row r="1383" spans="1:21" x14ac:dyDescent="0.3">
      <c r="A1383" t="s">
        <v>126</v>
      </c>
      <c r="B1383" s="1" t="s">
        <v>598</v>
      </c>
      <c r="C1383" s="1" t="s">
        <v>898</v>
      </c>
      <c r="D1383" s="1" t="s">
        <v>898</v>
      </c>
      <c r="E1383">
        <v>2006</v>
      </c>
      <c r="F1383" s="1" t="s">
        <v>561</v>
      </c>
      <c r="G1383" s="1" t="s">
        <v>202</v>
      </c>
      <c r="H1383" s="1" t="s">
        <v>206</v>
      </c>
      <c r="I1383" s="3" t="s">
        <v>1</v>
      </c>
      <c r="J1383" s="1" t="s">
        <v>1</v>
      </c>
      <c r="K1383" s="1" t="s">
        <v>1</v>
      </c>
      <c r="L1383" s="1" t="s">
        <v>1</v>
      </c>
      <c r="M1383" s="1" t="s">
        <v>204</v>
      </c>
      <c r="N1383" s="1" t="s">
        <v>1</v>
      </c>
      <c r="O1383" s="1" t="s">
        <v>1</v>
      </c>
      <c r="P1383" s="1" t="s">
        <v>1</v>
      </c>
      <c r="Q1383" s="1" t="s">
        <v>1</v>
      </c>
      <c r="R1383" s="4">
        <v>32.89</v>
      </c>
      <c r="S1383" s="3">
        <v>1</v>
      </c>
      <c r="U1383" t="s">
        <v>204</v>
      </c>
    </row>
    <row r="1384" spans="1:21" x14ac:dyDescent="0.3">
      <c r="A1384" t="s">
        <v>130</v>
      </c>
      <c r="B1384" s="1" t="s">
        <v>602</v>
      </c>
      <c r="C1384" s="1" t="s">
        <v>602</v>
      </c>
      <c r="D1384" s="1" t="s">
        <v>602</v>
      </c>
      <c r="E1384">
        <v>2015</v>
      </c>
      <c r="F1384" s="1" t="s">
        <v>212</v>
      </c>
      <c r="G1384" s="1" t="s">
        <v>202</v>
      </c>
      <c r="H1384" s="1" t="s">
        <v>206</v>
      </c>
      <c r="I1384" s="3">
        <v>0.75</v>
      </c>
      <c r="J1384" s="1" t="s">
        <v>203</v>
      </c>
      <c r="K1384" s="1" t="s">
        <v>220</v>
      </c>
      <c r="L1384" s="1" t="s">
        <v>221</v>
      </c>
      <c r="M1384" s="1" t="s">
        <v>204</v>
      </c>
      <c r="N1384" s="1" t="s">
        <v>1</v>
      </c>
      <c r="O1384" s="1" t="s">
        <v>1</v>
      </c>
      <c r="P1384" s="1" t="s">
        <v>1</v>
      </c>
      <c r="Q1384" s="1" t="s">
        <v>1</v>
      </c>
      <c r="R1384" s="4">
        <v>20</v>
      </c>
      <c r="S1384" s="3">
        <v>1</v>
      </c>
      <c r="U1384" t="s">
        <v>204</v>
      </c>
    </row>
    <row r="1385" spans="1:21" x14ac:dyDescent="0.3">
      <c r="A1385" t="s">
        <v>130</v>
      </c>
      <c r="B1385" s="1" t="s">
        <v>602</v>
      </c>
      <c r="C1385" s="1" t="s">
        <v>602</v>
      </c>
      <c r="D1385" s="1" t="s">
        <v>602</v>
      </c>
      <c r="E1385">
        <v>2015</v>
      </c>
      <c r="F1385" s="1" t="s">
        <v>212</v>
      </c>
      <c r="G1385" s="1" t="s">
        <v>202</v>
      </c>
      <c r="H1385" s="1" t="s">
        <v>219</v>
      </c>
      <c r="I1385" s="3" t="s">
        <v>1</v>
      </c>
      <c r="J1385" s="1" t="s">
        <v>1</v>
      </c>
      <c r="K1385" s="1" t="s">
        <v>220</v>
      </c>
      <c r="L1385" s="1" t="s">
        <v>221</v>
      </c>
      <c r="M1385" s="1" t="s">
        <v>208</v>
      </c>
      <c r="N1385" s="1">
        <v>0</v>
      </c>
      <c r="O1385">
        <v>2000</v>
      </c>
      <c r="P1385">
        <v>1000</v>
      </c>
      <c r="Q1385" s="1" t="s">
        <v>209</v>
      </c>
      <c r="R1385" s="4">
        <v>0</v>
      </c>
      <c r="S1385" s="3">
        <v>1</v>
      </c>
      <c r="U1385" t="s">
        <v>204</v>
      </c>
    </row>
    <row r="1386" spans="1:21" x14ac:dyDescent="0.3">
      <c r="A1386" t="s">
        <v>130</v>
      </c>
      <c r="B1386" s="1" t="s">
        <v>602</v>
      </c>
      <c r="C1386" s="1" t="s">
        <v>602</v>
      </c>
      <c r="D1386" s="1" t="s">
        <v>602</v>
      </c>
      <c r="E1386">
        <v>2015</v>
      </c>
      <c r="F1386" s="1" t="s">
        <v>212</v>
      </c>
      <c r="G1386" s="1" t="s">
        <v>202</v>
      </c>
      <c r="H1386" s="1" t="s">
        <v>219</v>
      </c>
      <c r="I1386" s="3" t="s">
        <v>1</v>
      </c>
      <c r="J1386" s="1" t="s">
        <v>1</v>
      </c>
      <c r="K1386" s="1" t="s">
        <v>220</v>
      </c>
      <c r="L1386" s="1" t="s">
        <v>221</v>
      </c>
      <c r="M1386" s="1" t="s">
        <v>208</v>
      </c>
      <c r="N1386" s="1">
        <v>2001</v>
      </c>
      <c r="O1386">
        <v>10000</v>
      </c>
      <c r="P1386">
        <v>1000</v>
      </c>
      <c r="Q1386" s="1" t="s">
        <v>209</v>
      </c>
      <c r="R1386" s="4">
        <v>2</v>
      </c>
      <c r="S1386" s="3">
        <v>1</v>
      </c>
      <c r="U1386" t="s">
        <v>204</v>
      </c>
    </row>
    <row r="1387" spans="1:21" x14ac:dyDescent="0.3">
      <c r="A1387" t="s">
        <v>130</v>
      </c>
      <c r="B1387" s="1" t="s">
        <v>602</v>
      </c>
      <c r="C1387" s="1" t="s">
        <v>602</v>
      </c>
      <c r="D1387" s="1" t="s">
        <v>602</v>
      </c>
      <c r="E1387">
        <v>2015</v>
      </c>
      <c r="F1387" s="1" t="s">
        <v>212</v>
      </c>
      <c r="G1387" s="1" t="s">
        <v>202</v>
      </c>
      <c r="H1387" s="1" t="s">
        <v>219</v>
      </c>
      <c r="I1387" s="3" t="s">
        <v>1</v>
      </c>
      <c r="J1387" s="1" t="s">
        <v>1</v>
      </c>
      <c r="K1387" s="1" t="s">
        <v>220</v>
      </c>
      <c r="L1387" s="1" t="s">
        <v>221</v>
      </c>
      <c r="M1387" s="1" t="s">
        <v>208</v>
      </c>
      <c r="N1387" s="1">
        <v>10001</v>
      </c>
      <c r="O1387">
        <v>1000000000</v>
      </c>
      <c r="P1387">
        <v>1000</v>
      </c>
      <c r="Q1387" s="1" t="s">
        <v>209</v>
      </c>
      <c r="R1387" s="4">
        <v>3</v>
      </c>
      <c r="S1387" s="3">
        <v>1</v>
      </c>
      <c r="U1387" t="s">
        <v>204</v>
      </c>
    </row>
    <row r="1388" spans="1:21" x14ac:dyDescent="0.3">
      <c r="A1388" t="s">
        <v>130</v>
      </c>
      <c r="B1388" s="1" t="s">
        <v>602</v>
      </c>
      <c r="C1388" s="1" t="s">
        <v>602</v>
      </c>
      <c r="D1388" s="1" t="s">
        <v>602</v>
      </c>
      <c r="E1388">
        <v>2015</v>
      </c>
      <c r="F1388" s="1" t="s">
        <v>212</v>
      </c>
      <c r="G1388" s="1" t="s">
        <v>202</v>
      </c>
      <c r="H1388" s="1" t="s">
        <v>206</v>
      </c>
      <c r="I1388" s="3">
        <v>0.75</v>
      </c>
      <c r="J1388" s="1" t="s">
        <v>203</v>
      </c>
      <c r="K1388" s="1" t="s">
        <v>220</v>
      </c>
      <c r="L1388" s="1" t="s">
        <v>225</v>
      </c>
      <c r="M1388" s="1" t="s">
        <v>204</v>
      </c>
      <c r="N1388" s="1" t="s">
        <v>1</v>
      </c>
      <c r="O1388" s="1" t="s">
        <v>1</v>
      </c>
      <c r="P1388" s="1" t="s">
        <v>1</v>
      </c>
      <c r="Q1388" s="1" t="s">
        <v>1</v>
      </c>
      <c r="R1388" s="4">
        <v>26.75</v>
      </c>
      <c r="S1388" s="3">
        <v>1</v>
      </c>
      <c r="U1388" t="s">
        <v>204</v>
      </c>
    </row>
    <row r="1389" spans="1:21" x14ac:dyDescent="0.3">
      <c r="A1389" t="s">
        <v>130</v>
      </c>
      <c r="B1389" s="1" t="s">
        <v>602</v>
      </c>
      <c r="C1389" s="1" t="s">
        <v>602</v>
      </c>
      <c r="D1389" s="1" t="s">
        <v>602</v>
      </c>
      <c r="E1389">
        <v>2015</v>
      </c>
      <c r="F1389" s="1" t="s">
        <v>212</v>
      </c>
      <c r="G1389" s="1" t="s">
        <v>202</v>
      </c>
      <c r="H1389" s="1" t="s">
        <v>219</v>
      </c>
      <c r="I1389" s="3" t="s">
        <v>1</v>
      </c>
      <c r="J1389" s="1" t="s">
        <v>1</v>
      </c>
      <c r="K1389" s="1" t="s">
        <v>220</v>
      </c>
      <c r="L1389" s="1" t="s">
        <v>225</v>
      </c>
      <c r="M1389" s="1" t="s">
        <v>208</v>
      </c>
      <c r="N1389" s="1">
        <v>0</v>
      </c>
      <c r="O1389">
        <v>2000</v>
      </c>
      <c r="P1389">
        <v>1000</v>
      </c>
      <c r="Q1389" s="1" t="s">
        <v>209</v>
      </c>
      <c r="R1389" s="4">
        <v>0</v>
      </c>
      <c r="S1389" s="3">
        <v>1</v>
      </c>
      <c r="U1389" t="s">
        <v>204</v>
      </c>
    </row>
    <row r="1390" spans="1:21" x14ac:dyDescent="0.3">
      <c r="A1390" t="s">
        <v>130</v>
      </c>
      <c r="B1390" s="1" t="s">
        <v>602</v>
      </c>
      <c r="C1390" s="1" t="s">
        <v>602</v>
      </c>
      <c r="D1390" s="1" t="s">
        <v>602</v>
      </c>
      <c r="E1390">
        <v>2015</v>
      </c>
      <c r="F1390" s="1" t="s">
        <v>212</v>
      </c>
      <c r="G1390" s="1" t="s">
        <v>202</v>
      </c>
      <c r="H1390" s="1" t="s">
        <v>219</v>
      </c>
      <c r="I1390" s="3" t="s">
        <v>1</v>
      </c>
      <c r="J1390" s="1" t="s">
        <v>1</v>
      </c>
      <c r="K1390" s="1" t="s">
        <v>220</v>
      </c>
      <c r="L1390" s="1" t="s">
        <v>225</v>
      </c>
      <c r="M1390" s="1" t="s">
        <v>208</v>
      </c>
      <c r="N1390" s="1">
        <v>2001</v>
      </c>
      <c r="O1390">
        <v>10000</v>
      </c>
      <c r="P1390">
        <v>1000</v>
      </c>
      <c r="Q1390" s="1" t="s">
        <v>209</v>
      </c>
      <c r="R1390" s="4">
        <v>2</v>
      </c>
      <c r="S1390" s="3">
        <v>1</v>
      </c>
      <c r="U1390" t="s">
        <v>204</v>
      </c>
    </row>
    <row r="1391" spans="1:21" x14ac:dyDescent="0.3">
      <c r="A1391" t="s">
        <v>130</v>
      </c>
      <c r="B1391" s="1" t="s">
        <v>602</v>
      </c>
      <c r="C1391" s="1" t="s">
        <v>602</v>
      </c>
      <c r="D1391" s="1" t="s">
        <v>602</v>
      </c>
      <c r="E1391">
        <v>2015</v>
      </c>
      <c r="F1391" s="1" t="s">
        <v>212</v>
      </c>
      <c r="G1391" s="1" t="s">
        <v>202</v>
      </c>
      <c r="H1391" s="1" t="s">
        <v>219</v>
      </c>
      <c r="I1391" s="3" t="s">
        <v>1</v>
      </c>
      <c r="J1391" s="1" t="s">
        <v>1</v>
      </c>
      <c r="K1391" s="1" t="s">
        <v>220</v>
      </c>
      <c r="L1391" s="1" t="s">
        <v>225</v>
      </c>
      <c r="M1391" s="1" t="s">
        <v>208</v>
      </c>
      <c r="N1391" s="1">
        <v>10001</v>
      </c>
      <c r="O1391">
        <v>1000000000</v>
      </c>
      <c r="P1391">
        <v>1000</v>
      </c>
      <c r="Q1391" s="1" t="s">
        <v>209</v>
      </c>
      <c r="R1391" s="4">
        <v>3</v>
      </c>
      <c r="S1391" s="3">
        <v>1</v>
      </c>
      <c r="U1391" t="s">
        <v>204</v>
      </c>
    </row>
    <row r="1392" spans="1:21" x14ac:dyDescent="0.3">
      <c r="A1392" t="s">
        <v>130</v>
      </c>
      <c r="B1392" s="1" t="s">
        <v>602</v>
      </c>
      <c r="C1392" s="1" t="s">
        <v>602</v>
      </c>
      <c r="D1392" s="1" t="s">
        <v>602</v>
      </c>
      <c r="E1392">
        <v>2020</v>
      </c>
      <c r="F1392" s="1" t="s">
        <v>213</v>
      </c>
      <c r="G1392" s="1" t="s">
        <v>202</v>
      </c>
      <c r="H1392" s="1" t="s">
        <v>206</v>
      </c>
      <c r="I1392" s="3" t="s">
        <v>1</v>
      </c>
      <c r="J1392" s="1" t="s">
        <v>1</v>
      </c>
      <c r="K1392" s="1" t="s">
        <v>220</v>
      </c>
      <c r="L1392" s="1" t="s">
        <v>221</v>
      </c>
      <c r="M1392" s="1" t="s">
        <v>204</v>
      </c>
      <c r="N1392" s="1" t="s">
        <v>1</v>
      </c>
      <c r="O1392" s="1" t="s">
        <v>1</v>
      </c>
      <c r="P1392" s="1" t="s">
        <v>1</v>
      </c>
      <c r="Q1392" s="1" t="s">
        <v>1</v>
      </c>
      <c r="R1392" s="4">
        <v>20</v>
      </c>
      <c r="S1392" s="3">
        <v>1</v>
      </c>
      <c r="U1392" t="s">
        <v>204</v>
      </c>
    </row>
    <row r="1393" spans="1:21" x14ac:dyDescent="0.3">
      <c r="A1393" t="s">
        <v>130</v>
      </c>
      <c r="B1393" s="1" t="s">
        <v>602</v>
      </c>
      <c r="C1393" s="1" t="s">
        <v>602</v>
      </c>
      <c r="D1393" s="1" t="s">
        <v>602</v>
      </c>
      <c r="E1393">
        <v>2020</v>
      </c>
      <c r="F1393" s="1" t="s">
        <v>213</v>
      </c>
      <c r="G1393" s="1" t="s">
        <v>202</v>
      </c>
      <c r="H1393" s="1" t="s">
        <v>206</v>
      </c>
      <c r="I1393" s="3" t="s">
        <v>1</v>
      </c>
      <c r="J1393" s="1" t="s">
        <v>1</v>
      </c>
      <c r="K1393" s="1" t="s">
        <v>220</v>
      </c>
      <c r="L1393" s="1" t="s">
        <v>225</v>
      </c>
      <c r="M1393" s="1" t="s">
        <v>204</v>
      </c>
      <c r="N1393" s="1" t="s">
        <v>1</v>
      </c>
      <c r="O1393" s="1" t="s">
        <v>1</v>
      </c>
      <c r="P1393" s="1" t="s">
        <v>1</v>
      </c>
      <c r="Q1393" s="1" t="s">
        <v>1</v>
      </c>
      <c r="R1393" s="4">
        <v>20</v>
      </c>
      <c r="S1393" s="3">
        <v>1</v>
      </c>
      <c r="U1393" t="s">
        <v>204</v>
      </c>
    </row>
    <row r="1394" spans="1:21" x14ac:dyDescent="0.3">
      <c r="A1394" t="s">
        <v>31</v>
      </c>
      <c r="B1394" s="1" t="s">
        <v>607</v>
      </c>
      <c r="C1394" s="1" t="s">
        <v>607</v>
      </c>
      <c r="D1394" s="1" t="s">
        <v>607</v>
      </c>
      <c r="E1394">
        <v>2020</v>
      </c>
      <c r="F1394" s="1" t="s">
        <v>212</v>
      </c>
      <c r="G1394" s="1" t="s">
        <v>202</v>
      </c>
      <c r="H1394" s="1" t="s">
        <v>206</v>
      </c>
      <c r="I1394" s="3" t="s">
        <v>1</v>
      </c>
      <c r="J1394" s="1" t="s">
        <v>1</v>
      </c>
      <c r="K1394" s="1" t="s">
        <v>1</v>
      </c>
      <c r="L1394" s="1" t="s">
        <v>1</v>
      </c>
      <c r="M1394" s="1" t="s">
        <v>204</v>
      </c>
      <c r="N1394" s="1" t="s">
        <v>1</v>
      </c>
      <c r="O1394" s="1" t="s">
        <v>1</v>
      </c>
      <c r="P1394" s="1" t="s">
        <v>1</v>
      </c>
      <c r="Q1394" s="1" t="s">
        <v>1</v>
      </c>
      <c r="R1394" s="4">
        <v>11.7</v>
      </c>
      <c r="S1394" s="3">
        <v>1</v>
      </c>
      <c r="U1394" t="s">
        <v>204</v>
      </c>
    </row>
    <row r="1395" spans="1:21" x14ac:dyDescent="0.3">
      <c r="A1395" t="s">
        <v>31</v>
      </c>
      <c r="B1395" s="1" t="s">
        <v>607</v>
      </c>
      <c r="C1395" s="1" t="s">
        <v>607</v>
      </c>
      <c r="D1395" s="1" t="s">
        <v>607</v>
      </c>
      <c r="E1395">
        <v>2020</v>
      </c>
      <c r="F1395" s="1" t="s">
        <v>212</v>
      </c>
      <c r="G1395" s="1" t="s">
        <v>202</v>
      </c>
      <c r="H1395" s="1" t="s">
        <v>219</v>
      </c>
      <c r="I1395" s="3" t="s">
        <v>1</v>
      </c>
      <c r="J1395" s="1" t="s">
        <v>1</v>
      </c>
      <c r="K1395" s="1" t="s">
        <v>1</v>
      </c>
      <c r="L1395" s="1" t="s">
        <v>1</v>
      </c>
      <c r="M1395" s="1" t="s">
        <v>208</v>
      </c>
      <c r="N1395" s="1">
        <v>0</v>
      </c>
      <c r="O1395">
        <v>2000</v>
      </c>
      <c r="P1395">
        <v>1000</v>
      </c>
      <c r="Q1395" s="1" t="s">
        <v>209</v>
      </c>
      <c r="R1395" s="4">
        <v>0</v>
      </c>
      <c r="S1395" s="3">
        <v>1</v>
      </c>
      <c r="U1395" t="s">
        <v>204</v>
      </c>
    </row>
    <row r="1396" spans="1:21" x14ac:dyDescent="0.3">
      <c r="A1396" t="s">
        <v>31</v>
      </c>
      <c r="B1396" s="1" t="s">
        <v>607</v>
      </c>
      <c r="C1396" s="1" t="s">
        <v>607</v>
      </c>
      <c r="D1396" s="1" t="s">
        <v>607</v>
      </c>
      <c r="E1396">
        <v>2020</v>
      </c>
      <c r="F1396" s="1" t="s">
        <v>212</v>
      </c>
      <c r="G1396" s="1" t="s">
        <v>202</v>
      </c>
      <c r="H1396" s="1" t="s">
        <v>219</v>
      </c>
      <c r="I1396" s="3" t="s">
        <v>1</v>
      </c>
      <c r="J1396" s="1" t="s">
        <v>1</v>
      </c>
      <c r="K1396" s="1" t="s">
        <v>1</v>
      </c>
      <c r="L1396" s="1" t="s">
        <v>1</v>
      </c>
      <c r="M1396" s="1" t="s">
        <v>208</v>
      </c>
      <c r="N1396" s="1">
        <v>2001</v>
      </c>
      <c r="O1396">
        <v>10000</v>
      </c>
      <c r="P1396">
        <v>1000</v>
      </c>
      <c r="Q1396" s="1" t="s">
        <v>209</v>
      </c>
      <c r="R1396" s="4">
        <v>4.5</v>
      </c>
      <c r="S1396" s="3">
        <v>1</v>
      </c>
      <c r="U1396" t="s">
        <v>204</v>
      </c>
    </row>
    <row r="1397" spans="1:21" x14ac:dyDescent="0.3">
      <c r="A1397" t="s">
        <v>31</v>
      </c>
      <c r="B1397" s="1" t="s">
        <v>607</v>
      </c>
      <c r="C1397" s="1" t="s">
        <v>607</v>
      </c>
      <c r="D1397" s="1" t="s">
        <v>607</v>
      </c>
      <c r="E1397">
        <v>2020</v>
      </c>
      <c r="F1397" s="1" t="s">
        <v>212</v>
      </c>
      <c r="G1397" s="1" t="s">
        <v>202</v>
      </c>
      <c r="H1397" s="1" t="s">
        <v>219</v>
      </c>
      <c r="I1397" s="3" t="s">
        <v>1</v>
      </c>
      <c r="J1397" s="1" t="s">
        <v>1</v>
      </c>
      <c r="K1397" s="1" t="s">
        <v>1</v>
      </c>
      <c r="L1397" s="1" t="s">
        <v>1</v>
      </c>
      <c r="M1397" s="1" t="s">
        <v>208</v>
      </c>
      <c r="N1397" s="1">
        <v>10001</v>
      </c>
      <c r="O1397">
        <v>1000000000</v>
      </c>
      <c r="P1397">
        <v>1000</v>
      </c>
      <c r="Q1397" s="1" t="s">
        <v>209</v>
      </c>
      <c r="R1397" s="4">
        <v>3.5</v>
      </c>
      <c r="S1397" s="3">
        <v>1</v>
      </c>
      <c r="U1397" t="s">
        <v>204</v>
      </c>
    </row>
    <row r="1398" spans="1:21" x14ac:dyDescent="0.3">
      <c r="A1398" t="s">
        <v>31</v>
      </c>
      <c r="B1398" s="1" t="s">
        <v>607</v>
      </c>
      <c r="C1398" s="1" t="s">
        <v>607</v>
      </c>
      <c r="D1398" s="1" t="s">
        <v>607</v>
      </c>
      <c r="E1398">
        <v>2020</v>
      </c>
      <c r="F1398" s="1" t="s">
        <v>213</v>
      </c>
      <c r="G1398" s="1" t="s">
        <v>202</v>
      </c>
      <c r="H1398" s="1" t="s">
        <v>206</v>
      </c>
      <c r="I1398" s="3">
        <v>0.625</v>
      </c>
      <c r="J1398" s="1" t="s">
        <v>203</v>
      </c>
      <c r="K1398" s="1" t="s">
        <v>1</v>
      </c>
      <c r="L1398" s="1" t="s">
        <v>1</v>
      </c>
      <c r="M1398" s="1" t="s">
        <v>204</v>
      </c>
      <c r="N1398" s="1" t="s">
        <v>1</v>
      </c>
      <c r="O1398" s="1" t="s">
        <v>1</v>
      </c>
      <c r="P1398" s="1" t="s">
        <v>1</v>
      </c>
      <c r="Q1398" s="1" t="s">
        <v>1</v>
      </c>
      <c r="R1398" s="4">
        <v>10.8</v>
      </c>
      <c r="S1398" s="3">
        <v>1</v>
      </c>
      <c r="U1398" t="s">
        <v>204</v>
      </c>
    </row>
    <row r="1399" spans="1:21" x14ac:dyDescent="0.3">
      <c r="A1399" t="s">
        <v>31</v>
      </c>
      <c r="B1399" s="1" t="s">
        <v>607</v>
      </c>
      <c r="C1399" s="1" t="s">
        <v>607</v>
      </c>
      <c r="D1399" s="1" t="s">
        <v>607</v>
      </c>
      <c r="E1399">
        <v>2020</v>
      </c>
      <c r="F1399" s="1" t="s">
        <v>213</v>
      </c>
      <c r="G1399" s="1" t="s">
        <v>202</v>
      </c>
      <c r="H1399" s="1" t="s">
        <v>219</v>
      </c>
      <c r="I1399" s="3" t="s">
        <v>1</v>
      </c>
      <c r="J1399" s="1" t="s">
        <v>1</v>
      </c>
      <c r="K1399" s="1" t="s">
        <v>1</v>
      </c>
      <c r="L1399" s="1" t="s">
        <v>1</v>
      </c>
      <c r="M1399" s="1" t="s">
        <v>208</v>
      </c>
      <c r="N1399" s="1">
        <v>0</v>
      </c>
      <c r="O1399">
        <v>10000</v>
      </c>
      <c r="P1399">
        <v>1000</v>
      </c>
      <c r="Q1399" s="1" t="s">
        <v>209</v>
      </c>
      <c r="R1399" s="4">
        <v>0</v>
      </c>
      <c r="S1399" s="3">
        <v>1</v>
      </c>
      <c r="U1399" t="s">
        <v>204</v>
      </c>
    </row>
    <row r="1400" spans="1:21" x14ac:dyDescent="0.3">
      <c r="A1400" t="s">
        <v>31</v>
      </c>
      <c r="B1400" s="1" t="s">
        <v>607</v>
      </c>
      <c r="C1400" s="1" t="s">
        <v>607</v>
      </c>
      <c r="D1400" s="1" t="s">
        <v>607</v>
      </c>
      <c r="E1400">
        <v>2020</v>
      </c>
      <c r="F1400" s="1" t="s">
        <v>213</v>
      </c>
      <c r="G1400" s="1" t="s">
        <v>202</v>
      </c>
      <c r="H1400" s="1" t="s">
        <v>219</v>
      </c>
      <c r="I1400" s="3" t="s">
        <v>1</v>
      </c>
      <c r="J1400" s="1" t="s">
        <v>1</v>
      </c>
      <c r="K1400" s="1" t="s">
        <v>1</v>
      </c>
      <c r="L1400" s="1" t="s">
        <v>1</v>
      </c>
      <c r="M1400" s="1" t="s">
        <v>208</v>
      </c>
      <c r="N1400" s="1">
        <v>10001</v>
      </c>
      <c r="O1400">
        <v>1000000000</v>
      </c>
      <c r="P1400">
        <v>1000</v>
      </c>
      <c r="Q1400" s="1" t="s">
        <v>209</v>
      </c>
      <c r="R1400" s="4">
        <v>2</v>
      </c>
      <c r="S1400" s="3">
        <v>1</v>
      </c>
      <c r="U1400" t="s">
        <v>204</v>
      </c>
    </row>
    <row r="1401" spans="1:21" x14ac:dyDescent="0.3">
      <c r="A1401" t="s">
        <v>152</v>
      </c>
      <c r="B1401" s="1" t="s">
        <v>608</v>
      </c>
      <c r="C1401" s="1" t="s">
        <v>608</v>
      </c>
      <c r="D1401" s="1" t="s">
        <v>608</v>
      </c>
      <c r="E1401">
        <v>2020</v>
      </c>
      <c r="F1401" s="1" t="s">
        <v>212</v>
      </c>
      <c r="G1401" s="1" t="s">
        <v>202</v>
      </c>
      <c r="H1401" s="1" t="s">
        <v>206</v>
      </c>
      <c r="I1401" s="3" t="s">
        <v>1</v>
      </c>
      <c r="J1401" s="1" t="s">
        <v>1</v>
      </c>
      <c r="K1401" s="1" t="s">
        <v>220</v>
      </c>
      <c r="L1401" s="1" t="s">
        <v>221</v>
      </c>
      <c r="M1401" s="1" t="s">
        <v>204</v>
      </c>
      <c r="N1401" s="1" t="s">
        <v>1</v>
      </c>
      <c r="O1401" s="1" t="s">
        <v>1</v>
      </c>
      <c r="P1401" s="1" t="s">
        <v>1</v>
      </c>
      <c r="Q1401" s="1" t="s">
        <v>1</v>
      </c>
      <c r="R1401" s="4">
        <v>14.5</v>
      </c>
      <c r="S1401" s="3">
        <v>1</v>
      </c>
      <c r="U1401" t="s">
        <v>204</v>
      </c>
    </row>
    <row r="1402" spans="1:21" x14ac:dyDescent="0.3">
      <c r="A1402" t="s">
        <v>152</v>
      </c>
      <c r="B1402" s="1" t="s">
        <v>608</v>
      </c>
      <c r="C1402" s="1" t="s">
        <v>608</v>
      </c>
      <c r="D1402" s="1" t="s">
        <v>608</v>
      </c>
      <c r="E1402">
        <v>2020</v>
      </c>
      <c r="F1402" s="1" t="s">
        <v>212</v>
      </c>
      <c r="G1402" s="1" t="s">
        <v>202</v>
      </c>
      <c r="H1402" s="1" t="s">
        <v>219</v>
      </c>
      <c r="I1402" s="3" t="s">
        <v>1</v>
      </c>
      <c r="J1402" s="1" t="s">
        <v>1</v>
      </c>
      <c r="K1402" s="1" t="s">
        <v>220</v>
      </c>
      <c r="L1402" s="1" t="s">
        <v>221</v>
      </c>
      <c r="M1402" s="1" t="s">
        <v>208</v>
      </c>
      <c r="N1402" s="1">
        <v>0</v>
      </c>
      <c r="O1402">
        <v>2000</v>
      </c>
      <c r="P1402">
        <v>100</v>
      </c>
      <c r="Q1402" s="1" t="s">
        <v>209</v>
      </c>
      <c r="R1402" s="4">
        <v>0</v>
      </c>
      <c r="S1402" s="3">
        <v>1</v>
      </c>
      <c r="U1402" t="s">
        <v>204</v>
      </c>
    </row>
    <row r="1403" spans="1:21" x14ac:dyDescent="0.3">
      <c r="A1403" t="s">
        <v>152</v>
      </c>
      <c r="B1403" s="1" t="s">
        <v>608</v>
      </c>
      <c r="C1403" s="1" t="s">
        <v>608</v>
      </c>
      <c r="D1403" s="1" t="s">
        <v>608</v>
      </c>
      <c r="E1403">
        <v>2020</v>
      </c>
      <c r="F1403" s="1" t="s">
        <v>212</v>
      </c>
      <c r="G1403" s="1" t="s">
        <v>202</v>
      </c>
      <c r="H1403" s="1" t="s">
        <v>219</v>
      </c>
      <c r="I1403" s="3" t="s">
        <v>1</v>
      </c>
      <c r="J1403" s="1" t="s">
        <v>1</v>
      </c>
      <c r="K1403" s="1" t="s">
        <v>220</v>
      </c>
      <c r="L1403" s="1" t="s">
        <v>221</v>
      </c>
      <c r="M1403" s="1" t="s">
        <v>208</v>
      </c>
      <c r="N1403" s="1">
        <v>2001</v>
      </c>
      <c r="O1403">
        <v>1000000000</v>
      </c>
      <c r="P1403">
        <v>100</v>
      </c>
      <c r="Q1403" s="1" t="s">
        <v>209</v>
      </c>
      <c r="R1403" s="4">
        <v>0.13</v>
      </c>
      <c r="S1403" s="3">
        <v>1</v>
      </c>
      <c r="U1403" t="s">
        <v>204</v>
      </c>
    </row>
    <row r="1404" spans="1:21" x14ac:dyDescent="0.3">
      <c r="A1404" t="s">
        <v>152</v>
      </c>
      <c r="B1404" s="1" t="s">
        <v>608</v>
      </c>
      <c r="C1404" s="1" t="s">
        <v>608</v>
      </c>
      <c r="D1404" s="1" t="s">
        <v>608</v>
      </c>
      <c r="E1404">
        <v>2020</v>
      </c>
      <c r="F1404" s="1" t="s">
        <v>212</v>
      </c>
      <c r="G1404" s="1" t="s">
        <v>202</v>
      </c>
      <c r="H1404" s="1" t="s">
        <v>206</v>
      </c>
      <c r="I1404" s="3" t="s">
        <v>1</v>
      </c>
      <c r="J1404" s="1" t="s">
        <v>1</v>
      </c>
      <c r="K1404" s="1" t="s">
        <v>220</v>
      </c>
      <c r="L1404" s="1" t="s">
        <v>225</v>
      </c>
      <c r="M1404" s="1" t="s">
        <v>204</v>
      </c>
      <c r="N1404" s="1" t="s">
        <v>1</v>
      </c>
      <c r="O1404" s="1" t="s">
        <v>1</v>
      </c>
      <c r="P1404" s="1" t="s">
        <v>1</v>
      </c>
      <c r="Q1404" s="1" t="s">
        <v>1</v>
      </c>
      <c r="R1404" s="4">
        <v>55</v>
      </c>
      <c r="S1404" s="3">
        <v>1</v>
      </c>
      <c r="U1404" t="s">
        <v>204</v>
      </c>
    </row>
    <row r="1405" spans="1:21" x14ac:dyDescent="0.3">
      <c r="A1405" t="s">
        <v>152</v>
      </c>
      <c r="B1405" s="1" t="s">
        <v>608</v>
      </c>
      <c r="C1405" s="1" t="s">
        <v>608</v>
      </c>
      <c r="D1405" s="1" t="s">
        <v>608</v>
      </c>
      <c r="E1405">
        <v>2020</v>
      </c>
      <c r="F1405" s="1" t="s">
        <v>212</v>
      </c>
      <c r="G1405" s="1" t="s">
        <v>202</v>
      </c>
      <c r="H1405" s="1" t="s">
        <v>207</v>
      </c>
      <c r="I1405" s="3" t="s">
        <v>1</v>
      </c>
      <c r="J1405" s="1" t="s">
        <v>1</v>
      </c>
      <c r="K1405" s="1" t="s">
        <v>220</v>
      </c>
      <c r="L1405" s="1" t="s">
        <v>225</v>
      </c>
      <c r="M1405" s="1" t="s">
        <v>205</v>
      </c>
      <c r="N1405" s="1">
        <v>0</v>
      </c>
      <c r="O1405">
        <v>2000</v>
      </c>
      <c r="P1405" s="1" t="s">
        <v>1</v>
      </c>
      <c r="Q1405" s="1" t="s">
        <v>1</v>
      </c>
      <c r="R1405" s="4">
        <v>14.5</v>
      </c>
      <c r="S1405" s="3">
        <v>1</v>
      </c>
      <c r="U1405" t="s">
        <v>204</v>
      </c>
    </row>
    <row r="1406" spans="1:21" x14ac:dyDescent="0.3">
      <c r="A1406" t="s">
        <v>152</v>
      </c>
      <c r="B1406" s="1" t="s">
        <v>608</v>
      </c>
      <c r="C1406" s="1" t="s">
        <v>608</v>
      </c>
      <c r="D1406" s="1" t="s">
        <v>608</v>
      </c>
      <c r="E1406">
        <v>2020</v>
      </c>
      <c r="F1406" s="1" t="s">
        <v>212</v>
      </c>
      <c r="G1406" s="1" t="s">
        <v>202</v>
      </c>
      <c r="H1406" s="1" t="s">
        <v>219</v>
      </c>
      <c r="I1406" s="3" t="s">
        <v>1</v>
      </c>
      <c r="J1406" s="1" t="s">
        <v>1</v>
      </c>
      <c r="K1406" s="1" t="s">
        <v>220</v>
      </c>
      <c r="L1406" s="1" t="s">
        <v>225</v>
      </c>
      <c r="M1406" s="1" t="s">
        <v>208</v>
      </c>
      <c r="N1406" s="1">
        <v>2001</v>
      </c>
      <c r="O1406">
        <v>1000000000</v>
      </c>
      <c r="P1406">
        <v>100</v>
      </c>
      <c r="Q1406" s="1" t="s">
        <v>209</v>
      </c>
      <c r="R1406" s="4">
        <v>0.13</v>
      </c>
      <c r="S1406" s="3">
        <v>1</v>
      </c>
      <c r="U1406" t="s">
        <v>204</v>
      </c>
    </row>
    <row r="1407" spans="1:21" x14ac:dyDescent="0.3">
      <c r="A1407" t="s">
        <v>152</v>
      </c>
      <c r="B1407" s="1" t="s">
        <v>608</v>
      </c>
      <c r="C1407" s="1" t="s">
        <v>608</v>
      </c>
      <c r="D1407" s="1" t="s">
        <v>608</v>
      </c>
      <c r="E1407">
        <v>2020</v>
      </c>
      <c r="F1407" s="1" t="s">
        <v>213</v>
      </c>
      <c r="G1407" s="1" t="s">
        <v>202</v>
      </c>
      <c r="H1407" s="1" t="s">
        <v>206</v>
      </c>
      <c r="I1407" s="3" t="s">
        <v>1</v>
      </c>
      <c r="J1407" s="1" t="s">
        <v>1</v>
      </c>
      <c r="K1407" s="1" t="s">
        <v>220</v>
      </c>
      <c r="L1407" s="1" t="s">
        <v>221</v>
      </c>
      <c r="M1407" s="1" t="s">
        <v>204</v>
      </c>
      <c r="N1407" s="1" t="s">
        <v>1</v>
      </c>
      <c r="O1407" s="1" t="s">
        <v>1</v>
      </c>
      <c r="P1407">
        <v>100</v>
      </c>
      <c r="Q1407" s="1" t="s">
        <v>209</v>
      </c>
      <c r="R1407" s="4">
        <v>12.5</v>
      </c>
      <c r="S1407" s="3">
        <v>1</v>
      </c>
      <c r="U1407" t="s">
        <v>204</v>
      </c>
    </row>
    <row r="1408" spans="1:21" x14ac:dyDescent="0.3">
      <c r="A1408" t="s">
        <v>152</v>
      </c>
      <c r="B1408" s="1" t="s">
        <v>608</v>
      </c>
      <c r="C1408" s="1" t="s">
        <v>608</v>
      </c>
      <c r="D1408" s="1" t="s">
        <v>608</v>
      </c>
      <c r="E1408">
        <v>2020</v>
      </c>
      <c r="F1408" s="1" t="s">
        <v>213</v>
      </c>
      <c r="G1408" s="1" t="s">
        <v>202</v>
      </c>
      <c r="H1408" s="1" t="s">
        <v>219</v>
      </c>
      <c r="I1408" s="3" t="s">
        <v>1</v>
      </c>
      <c r="J1408" s="1" t="s">
        <v>1</v>
      </c>
      <c r="K1408" s="1" t="s">
        <v>220</v>
      </c>
      <c r="L1408" s="1" t="s">
        <v>221</v>
      </c>
      <c r="M1408" s="1" t="s">
        <v>208</v>
      </c>
      <c r="N1408" s="1">
        <v>0</v>
      </c>
      <c r="O1408">
        <v>2000</v>
      </c>
      <c r="P1408">
        <v>100</v>
      </c>
      <c r="Q1408" s="1" t="s">
        <v>209</v>
      </c>
      <c r="R1408" s="4">
        <v>0</v>
      </c>
      <c r="S1408" s="3">
        <v>1</v>
      </c>
      <c r="U1408" t="s">
        <v>204</v>
      </c>
    </row>
    <row r="1409" spans="1:21" x14ac:dyDescent="0.3">
      <c r="A1409" t="s">
        <v>152</v>
      </c>
      <c r="B1409" s="1" t="s">
        <v>608</v>
      </c>
      <c r="C1409" s="1" t="s">
        <v>608</v>
      </c>
      <c r="D1409" s="1" t="s">
        <v>608</v>
      </c>
      <c r="E1409">
        <v>2020</v>
      </c>
      <c r="F1409" s="1" t="s">
        <v>213</v>
      </c>
      <c r="G1409" s="1" t="s">
        <v>202</v>
      </c>
      <c r="H1409" s="1" t="s">
        <v>219</v>
      </c>
      <c r="I1409" s="3" t="s">
        <v>1</v>
      </c>
      <c r="J1409" s="1" t="s">
        <v>1</v>
      </c>
      <c r="K1409" s="1" t="s">
        <v>220</v>
      </c>
      <c r="L1409" s="1" t="s">
        <v>221</v>
      </c>
      <c r="M1409" s="1" t="s">
        <v>208</v>
      </c>
      <c r="N1409" s="1">
        <v>2001</v>
      </c>
      <c r="O1409">
        <v>1000000000</v>
      </c>
      <c r="P1409">
        <v>100</v>
      </c>
      <c r="Q1409" s="1" t="s">
        <v>209</v>
      </c>
      <c r="R1409" s="4">
        <v>0.13</v>
      </c>
      <c r="S1409" s="3">
        <v>1</v>
      </c>
      <c r="U1409" t="s">
        <v>204</v>
      </c>
    </row>
    <row r="1410" spans="1:21" x14ac:dyDescent="0.3">
      <c r="A1410" t="s">
        <v>152</v>
      </c>
      <c r="B1410" s="1" t="s">
        <v>608</v>
      </c>
      <c r="C1410" s="1" t="s">
        <v>608</v>
      </c>
      <c r="D1410" s="1" t="s">
        <v>608</v>
      </c>
      <c r="E1410">
        <v>2020</v>
      </c>
      <c r="F1410" s="1" t="s">
        <v>213</v>
      </c>
      <c r="G1410" s="1" t="s">
        <v>202</v>
      </c>
      <c r="H1410" s="1" t="s">
        <v>206</v>
      </c>
      <c r="I1410" s="3" t="s">
        <v>1</v>
      </c>
      <c r="J1410" s="1" t="s">
        <v>1</v>
      </c>
      <c r="K1410" s="1" t="s">
        <v>220</v>
      </c>
      <c r="L1410" s="1" t="s">
        <v>225</v>
      </c>
      <c r="M1410" s="1" t="s">
        <v>204</v>
      </c>
      <c r="N1410" s="1" t="s">
        <v>1</v>
      </c>
      <c r="O1410" s="1" t="s">
        <v>1</v>
      </c>
      <c r="P1410">
        <v>100</v>
      </c>
      <c r="Q1410" s="1" t="s">
        <v>209</v>
      </c>
      <c r="R1410" s="4">
        <v>12.5</v>
      </c>
      <c r="S1410" s="3">
        <v>1</v>
      </c>
      <c r="U1410" t="s">
        <v>204</v>
      </c>
    </row>
    <row r="1411" spans="1:21" x14ac:dyDescent="0.3">
      <c r="A1411" t="s">
        <v>152</v>
      </c>
      <c r="B1411" s="1" t="s">
        <v>608</v>
      </c>
      <c r="C1411" s="1" t="s">
        <v>608</v>
      </c>
      <c r="D1411" s="1" t="s">
        <v>608</v>
      </c>
      <c r="E1411">
        <v>2020</v>
      </c>
      <c r="F1411" s="1" t="s">
        <v>213</v>
      </c>
      <c r="G1411" s="1" t="s">
        <v>202</v>
      </c>
      <c r="H1411" s="1" t="s">
        <v>219</v>
      </c>
      <c r="I1411" s="3" t="s">
        <v>1</v>
      </c>
      <c r="J1411" s="1" t="s">
        <v>1</v>
      </c>
      <c r="K1411" s="1" t="s">
        <v>220</v>
      </c>
      <c r="L1411" s="1" t="s">
        <v>225</v>
      </c>
      <c r="M1411" s="1" t="s">
        <v>208</v>
      </c>
      <c r="N1411" s="1">
        <v>0</v>
      </c>
      <c r="O1411">
        <v>2000</v>
      </c>
      <c r="P1411">
        <v>100</v>
      </c>
      <c r="Q1411" s="1" t="s">
        <v>209</v>
      </c>
      <c r="R1411" s="4">
        <v>0</v>
      </c>
      <c r="S1411" s="3">
        <v>1</v>
      </c>
      <c r="U1411" t="s">
        <v>204</v>
      </c>
    </row>
    <row r="1412" spans="1:21" x14ac:dyDescent="0.3">
      <c r="A1412" t="s">
        <v>152</v>
      </c>
      <c r="B1412" s="1" t="s">
        <v>608</v>
      </c>
      <c r="C1412" s="1" t="s">
        <v>608</v>
      </c>
      <c r="D1412" s="1" t="s">
        <v>608</v>
      </c>
      <c r="E1412">
        <v>2020</v>
      </c>
      <c r="F1412" s="1" t="s">
        <v>213</v>
      </c>
      <c r="G1412" s="1" t="s">
        <v>202</v>
      </c>
      <c r="H1412" s="1" t="s">
        <v>219</v>
      </c>
      <c r="I1412" s="3" t="s">
        <v>1</v>
      </c>
      <c r="J1412" s="1" t="s">
        <v>1</v>
      </c>
      <c r="K1412" s="1" t="s">
        <v>220</v>
      </c>
      <c r="L1412" s="1" t="s">
        <v>225</v>
      </c>
      <c r="M1412" s="1" t="s">
        <v>208</v>
      </c>
      <c r="N1412" s="1">
        <v>2001</v>
      </c>
      <c r="O1412">
        <v>1000000000</v>
      </c>
      <c r="P1412">
        <v>100</v>
      </c>
      <c r="Q1412" s="1" t="s">
        <v>209</v>
      </c>
      <c r="R1412" s="4">
        <v>0.13</v>
      </c>
      <c r="S1412" s="3">
        <v>1</v>
      </c>
      <c r="U1412" t="s">
        <v>204</v>
      </c>
    </row>
    <row r="1413" spans="1:21" x14ac:dyDescent="0.3">
      <c r="A1413" t="s">
        <v>132</v>
      </c>
      <c r="B1413" s="1" t="s">
        <v>610</v>
      </c>
      <c r="C1413" s="1" t="s">
        <v>610</v>
      </c>
      <c r="D1413" s="1" t="s">
        <v>610</v>
      </c>
      <c r="E1413">
        <v>2020</v>
      </c>
      <c r="F1413" s="1" t="s">
        <v>212</v>
      </c>
      <c r="G1413" s="1" t="s">
        <v>202</v>
      </c>
      <c r="H1413" s="1" t="s">
        <v>206</v>
      </c>
      <c r="I1413" s="3" t="s">
        <v>1</v>
      </c>
      <c r="J1413" s="1" t="s">
        <v>1</v>
      </c>
      <c r="K1413" s="1" t="s">
        <v>220</v>
      </c>
      <c r="L1413" s="1" t="s">
        <v>221</v>
      </c>
      <c r="M1413" s="1" t="s">
        <v>204</v>
      </c>
      <c r="N1413" s="1" t="s">
        <v>1</v>
      </c>
      <c r="O1413" s="1" t="s">
        <v>1</v>
      </c>
      <c r="P1413" s="1" t="s">
        <v>1</v>
      </c>
      <c r="Q1413" s="1" t="s">
        <v>1</v>
      </c>
      <c r="R1413" s="4">
        <v>30</v>
      </c>
      <c r="S1413" s="3">
        <v>1</v>
      </c>
      <c r="U1413" t="s">
        <v>204</v>
      </c>
    </row>
    <row r="1414" spans="1:21" x14ac:dyDescent="0.3">
      <c r="A1414" t="s">
        <v>132</v>
      </c>
      <c r="B1414" s="1" t="s">
        <v>610</v>
      </c>
      <c r="C1414" s="1" t="s">
        <v>610</v>
      </c>
      <c r="D1414" s="1" t="s">
        <v>610</v>
      </c>
      <c r="E1414">
        <v>2020</v>
      </c>
      <c r="F1414" s="1" t="s">
        <v>212</v>
      </c>
      <c r="G1414" s="1" t="s">
        <v>202</v>
      </c>
      <c r="H1414" s="1" t="s">
        <v>219</v>
      </c>
      <c r="I1414" s="3" t="s">
        <v>1</v>
      </c>
      <c r="J1414" s="1" t="s">
        <v>1</v>
      </c>
      <c r="K1414" s="1" t="s">
        <v>220</v>
      </c>
      <c r="L1414" s="1" t="s">
        <v>221</v>
      </c>
      <c r="M1414" s="1" t="s">
        <v>208</v>
      </c>
      <c r="N1414" s="1">
        <v>0</v>
      </c>
      <c r="O1414">
        <v>3000</v>
      </c>
      <c r="P1414">
        <v>1000</v>
      </c>
      <c r="Q1414" s="1" t="s">
        <v>209</v>
      </c>
      <c r="R1414" s="4">
        <v>0</v>
      </c>
      <c r="S1414" s="3">
        <v>1</v>
      </c>
      <c r="U1414" t="s">
        <v>204</v>
      </c>
    </row>
    <row r="1415" spans="1:21" x14ac:dyDescent="0.3">
      <c r="A1415" t="s">
        <v>132</v>
      </c>
      <c r="B1415" s="1" t="s">
        <v>610</v>
      </c>
      <c r="C1415" s="1" t="s">
        <v>610</v>
      </c>
      <c r="D1415" s="1" t="s">
        <v>610</v>
      </c>
      <c r="E1415">
        <v>2020</v>
      </c>
      <c r="F1415" s="1" t="s">
        <v>212</v>
      </c>
      <c r="G1415" s="1" t="s">
        <v>202</v>
      </c>
      <c r="H1415" s="1" t="s">
        <v>219</v>
      </c>
      <c r="I1415" s="3" t="s">
        <v>1</v>
      </c>
      <c r="J1415" s="1" t="s">
        <v>1</v>
      </c>
      <c r="K1415" s="1" t="s">
        <v>220</v>
      </c>
      <c r="L1415" s="1" t="s">
        <v>221</v>
      </c>
      <c r="M1415" s="1" t="s">
        <v>208</v>
      </c>
      <c r="N1415" s="1">
        <v>3001</v>
      </c>
      <c r="O1415">
        <v>5000</v>
      </c>
      <c r="P1415">
        <v>1000</v>
      </c>
      <c r="Q1415" s="1" t="s">
        <v>209</v>
      </c>
      <c r="R1415" s="4">
        <v>2.75</v>
      </c>
      <c r="S1415" s="3">
        <v>1</v>
      </c>
      <c r="U1415" t="s">
        <v>204</v>
      </c>
    </row>
    <row r="1416" spans="1:21" x14ac:dyDescent="0.3">
      <c r="A1416" t="s">
        <v>132</v>
      </c>
      <c r="B1416" s="1" t="s">
        <v>610</v>
      </c>
      <c r="C1416" s="1" t="s">
        <v>610</v>
      </c>
      <c r="D1416" s="1" t="s">
        <v>610</v>
      </c>
      <c r="E1416">
        <v>2020</v>
      </c>
      <c r="F1416" s="1" t="s">
        <v>212</v>
      </c>
      <c r="G1416" s="1" t="s">
        <v>202</v>
      </c>
      <c r="H1416" s="1" t="s">
        <v>219</v>
      </c>
      <c r="I1416" s="3" t="s">
        <v>1</v>
      </c>
      <c r="J1416" s="1" t="s">
        <v>1</v>
      </c>
      <c r="K1416" s="1" t="s">
        <v>220</v>
      </c>
      <c r="L1416" s="1" t="s">
        <v>221</v>
      </c>
      <c r="M1416" s="1" t="s">
        <v>208</v>
      </c>
      <c r="N1416" s="1">
        <v>5001</v>
      </c>
      <c r="O1416">
        <v>10000</v>
      </c>
      <c r="P1416">
        <v>1000</v>
      </c>
      <c r="Q1416" s="1" t="s">
        <v>209</v>
      </c>
      <c r="R1416" s="4">
        <v>3</v>
      </c>
      <c r="S1416" s="3">
        <v>1</v>
      </c>
      <c r="U1416" t="s">
        <v>204</v>
      </c>
    </row>
    <row r="1417" spans="1:21" x14ac:dyDescent="0.3">
      <c r="A1417" t="s">
        <v>132</v>
      </c>
      <c r="B1417" s="1" t="s">
        <v>610</v>
      </c>
      <c r="C1417" s="1" t="s">
        <v>610</v>
      </c>
      <c r="D1417" s="1" t="s">
        <v>610</v>
      </c>
      <c r="E1417">
        <v>2020</v>
      </c>
      <c r="F1417" s="1" t="s">
        <v>212</v>
      </c>
      <c r="G1417" s="1" t="s">
        <v>202</v>
      </c>
      <c r="H1417" s="1" t="s">
        <v>219</v>
      </c>
      <c r="I1417" s="3" t="s">
        <v>1</v>
      </c>
      <c r="J1417" s="1" t="s">
        <v>1</v>
      </c>
      <c r="K1417" s="1" t="s">
        <v>220</v>
      </c>
      <c r="L1417" s="1" t="s">
        <v>221</v>
      </c>
      <c r="M1417" s="1" t="s">
        <v>208</v>
      </c>
      <c r="N1417" s="1">
        <v>10001</v>
      </c>
      <c r="O1417">
        <v>20000</v>
      </c>
      <c r="P1417">
        <v>1000</v>
      </c>
      <c r="Q1417" s="1" t="s">
        <v>209</v>
      </c>
      <c r="R1417" s="4">
        <v>3.25</v>
      </c>
      <c r="S1417" s="3">
        <v>1</v>
      </c>
      <c r="U1417" t="s">
        <v>204</v>
      </c>
    </row>
    <row r="1418" spans="1:21" x14ac:dyDescent="0.3">
      <c r="A1418" t="s">
        <v>132</v>
      </c>
      <c r="B1418" s="1" t="s">
        <v>610</v>
      </c>
      <c r="C1418" s="1" t="s">
        <v>610</v>
      </c>
      <c r="D1418" s="1" t="s">
        <v>610</v>
      </c>
      <c r="E1418">
        <v>2020</v>
      </c>
      <c r="F1418" s="1" t="s">
        <v>212</v>
      </c>
      <c r="G1418" s="1" t="s">
        <v>202</v>
      </c>
      <c r="H1418" s="1" t="s">
        <v>219</v>
      </c>
      <c r="I1418" s="3" t="s">
        <v>1</v>
      </c>
      <c r="J1418" s="1" t="s">
        <v>1</v>
      </c>
      <c r="K1418" s="1" t="s">
        <v>220</v>
      </c>
      <c r="L1418" s="1" t="s">
        <v>221</v>
      </c>
      <c r="M1418" s="1" t="s">
        <v>208</v>
      </c>
      <c r="N1418" s="1">
        <v>20001</v>
      </c>
      <c r="O1418">
        <v>50000</v>
      </c>
      <c r="P1418">
        <v>1000</v>
      </c>
      <c r="Q1418" s="1" t="s">
        <v>209</v>
      </c>
      <c r="R1418" s="4">
        <v>3.5</v>
      </c>
      <c r="S1418" s="3">
        <v>1</v>
      </c>
      <c r="U1418" t="s">
        <v>204</v>
      </c>
    </row>
    <row r="1419" spans="1:21" x14ac:dyDescent="0.3">
      <c r="A1419" t="s">
        <v>132</v>
      </c>
      <c r="B1419" s="1" t="s">
        <v>610</v>
      </c>
      <c r="C1419" s="1" t="s">
        <v>610</v>
      </c>
      <c r="D1419" s="1" t="s">
        <v>610</v>
      </c>
      <c r="E1419">
        <v>2020</v>
      </c>
      <c r="F1419" s="1" t="s">
        <v>212</v>
      </c>
      <c r="G1419" s="1" t="s">
        <v>202</v>
      </c>
      <c r="H1419" s="1" t="s">
        <v>219</v>
      </c>
      <c r="I1419" s="3" t="s">
        <v>1</v>
      </c>
      <c r="J1419" s="1" t="s">
        <v>1</v>
      </c>
      <c r="K1419" s="1" t="s">
        <v>220</v>
      </c>
      <c r="L1419" s="1" t="s">
        <v>221</v>
      </c>
      <c r="M1419" s="1" t="s">
        <v>208</v>
      </c>
      <c r="N1419" s="1">
        <v>50001</v>
      </c>
      <c r="O1419">
        <v>1000000000</v>
      </c>
      <c r="P1419">
        <v>1000</v>
      </c>
      <c r="Q1419" s="1" t="s">
        <v>209</v>
      </c>
      <c r="R1419" s="4">
        <v>3.75</v>
      </c>
      <c r="S1419" s="3">
        <v>1</v>
      </c>
      <c r="U1419" t="s">
        <v>204</v>
      </c>
    </row>
    <row r="1420" spans="1:21" x14ac:dyDescent="0.3">
      <c r="A1420" t="s">
        <v>132</v>
      </c>
      <c r="B1420" s="1" t="s">
        <v>610</v>
      </c>
      <c r="C1420" s="1" t="s">
        <v>610</v>
      </c>
      <c r="D1420" s="1" t="s">
        <v>610</v>
      </c>
      <c r="E1420">
        <v>2020</v>
      </c>
      <c r="F1420" s="1" t="s">
        <v>212</v>
      </c>
      <c r="G1420" s="1" t="s">
        <v>202</v>
      </c>
      <c r="H1420" s="1" t="s">
        <v>206</v>
      </c>
      <c r="I1420" s="3" t="s">
        <v>1</v>
      </c>
      <c r="J1420" s="1" t="s">
        <v>1</v>
      </c>
      <c r="K1420" s="1" t="s">
        <v>220</v>
      </c>
      <c r="L1420" s="1" t="s">
        <v>225</v>
      </c>
      <c r="M1420" s="1" t="s">
        <v>204</v>
      </c>
      <c r="N1420" s="1" t="s">
        <v>1</v>
      </c>
      <c r="O1420" s="1" t="s">
        <v>1</v>
      </c>
      <c r="P1420" s="1" t="s">
        <v>1</v>
      </c>
      <c r="Q1420" s="1" t="s">
        <v>1</v>
      </c>
      <c r="R1420" s="4">
        <v>60</v>
      </c>
      <c r="S1420" s="3">
        <v>1</v>
      </c>
      <c r="U1420" t="s">
        <v>204</v>
      </c>
    </row>
    <row r="1421" spans="1:21" x14ac:dyDescent="0.3">
      <c r="A1421" t="s">
        <v>132</v>
      </c>
      <c r="B1421" s="1" t="s">
        <v>610</v>
      </c>
      <c r="C1421" s="1" t="s">
        <v>610</v>
      </c>
      <c r="D1421" s="1" t="s">
        <v>610</v>
      </c>
      <c r="E1421">
        <v>2020</v>
      </c>
      <c r="F1421" s="1" t="s">
        <v>212</v>
      </c>
      <c r="G1421" s="1" t="s">
        <v>202</v>
      </c>
      <c r="H1421" s="1" t="s">
        <v>219</v>
      </c>
      <c r="I1421" s="3" t="s">
        <v>1</v>
      </c>
      <c r="J1421" s="1" t="s">
        <v>1</v>
      </c>
      <c r="K1421" s="1" t="s">
        <v>220</v>
      </c>
      <c r="L1421" s="1" t="s">
        <v>225</v>
      </c>
      <c r="M1421" s="1" t="s">
        <v>208</v>
      </c>
      <c r="N1421" s="1">
        <v>0</v>
      </c>
      <c r="O1421">
        <v>3000</v>
      </c>
      <c r="P1421">
        <v>1000</v>
      </c>
      <c r="Q1421" s="1" t="s">
        <v>209</v>
      </c>
      <c r="R1421" s="4">
        <v>0</v>
      </c>
      <c r="S1421" s="3">
        <v>1</v>
      </c>
      <c r="U1421" t="s">
        <v>204</v>
      </c>
    </row>
    <row r="1422" spans="1:21" x14ac:dyDescent="0.3">
      <c r="A1422" t="s">
        <v>132</v>
      </c>
      <c r="B1422" s="1" t="s">
        <v>610</v>
      </c>
      <c r="C1422" s="1" t="s">
        <v>610</v>
      </c>
      <c r="D1422" s="1" t="s">
        <v>610</v>
      </c>
      <c r="E1422">
        <v>2020</v>
      </c>
      <c r="F1422" s="1" t="s">
        <v>212</v>
      </c>
      <c r="G1422" s="1" t="s">
        <v>202</v>
      </c>
      <c r="H1422" s="1" t="s">
        <v>219</v>
      </c>
      <c r="I1422" s="3" t="s">
        <v>1</v>
      </c>
      <c r="J1422" s="1" t="s">
        <v>1</v>
      </c>
      <c r="K1422" s="1" t="s">
        <v>220</v>
      </c>
      <c r="L1422" s="1" t="s">
        <v>225</v>
      </c>
      <c r="M1422" s="1" t="s">
        <v>208</v>
      </c>
      <c r="N1422" s="1">
        <v>3001</v>
      </c>
      <c r="O1422">
        <v>5000</v>
      </c>
      <c r="P1422">
        <v>1000</v>
      </c>
      <c r="Q1422" s="1" t="s">
        <v>209</v>
      </c>
      <c r="R1422" s="4">
        <v>5</v>
      </c>
      <c r="S1422" s="3">
        <v>1</v>
      </c>
      <c r="U1422" t="s">
        <v>204</v>
      </c>
    </row>
    <row r="1423" spans="1:21" x14ac:dyDescent="0.3">
      <c r="A1423" t="s">
        <v>132</v>
      </c>
      <c r="B1423" s="1" t="s">
        <v>610</v>
      </c>
      <c r="C1423" s="1" t="s">
        <v>610</v>
      </c>
      <c r="D1423" s="1" t="s">
        <v>610</v>
      </c>
      <c r="E1423">
        <v>2020</v>
      </c>
      <c r="F1423" s="1" t="s">
        <v>212</v>
      </c>
      <c r="G1423" s="1" t="s">
        <v>202</v>
      </c>
      <c r="H1423" s="1" t="s">
        <v>219</v>
      </c>
      <c r="I1423" s="3" t="s">
        <v>1</v>
      </c>
      <c r="J1423" s="1" t="s">
        <v>1</v>
      </c>
      <c r="K1423" s="1" t="s">
        <v>220</v>
      </c>
      <c r="L1423" s="1" t="s">
        <v>225</v>
      </c>
      <c r="M1423" s="1" t="s">
        <v>208</v>
      </c>
      <c r="N1423" s="1">
        <v>5001</v>
      </c>
      <c r="O1423">
        <v>10000</v>
      </c>
      <c r="P1423">
        <v>1000</v>
      </c>
      <c r="Q1423" s="1" t="s">
        <v>209</v>
      </c>
      <c r="R1423" s="4">
        <v>6</v>
      </c>
      <c r="S1423" s="3">
        <v>1</v>
      </c>
      <c r="U1423" t="s">
        <v>204</v>
      </c>
    </row>
    <row r="1424" spans="1:21" x14ac:dyDescent="0.3">
      <c r="A1424" t="s">
        <v>132</v>
      </c>
      <c r="B1424" s="1" t="s">
        <v>610</v>
      </c>
      <c r="C1424" s="1" t="s">
        <v>610</v>
      </c>
      <c r="D1424" s="1" t="s">
        <v>610</v>
      </c>
      <c r="E1424">
        <v>2020</v>
      </c>
      <c r="F1424" s="1" t="s">
        <v>212</v>
      </c>
      <c r="G1424" s="1" t="s">
        <v>202</v>
      </c>
      <c r="H1424" s="1" t="s">
        <v>219</v>
      </c>
      <c r="I1424" s="3" t="s">
        <v>1</v>
      </c>
      <c r="J1424" s="1" t="s">
        <v>1</v>
      </c>
      <c r="K1424" s="1" t="s">
        <v>220</v>
      </c>
      <c r="L1424" s="1" t="s">
        <v>225</v>
      </c>
      <c r="M1424" s="1" t="s">
        <v>208</v>
      </c>
      <c r="N1424" s="1">
        <v>10001</v>
      </c>
      <c r="O1424">
        <v>20000</v>
      </c>
      <c r="P1424">
        <v>1000</v>
      </c>
      <c r="Q1424" s="1" t="s">
        <v>209</v>
      </c>
      <c r="R1424" s="4">
        <v>6.5</v>
      </c>
      <c r="S1424" s="3">
        <v>1</v>
      </c>
      <c r="U1424" t="s">
        <v>204</v>
      </c>
    </row>
    <row r="1425" spans="1:21" x14ac:dyDescent="0.3">
      <c r="A1425" t="s">
        <v>132</v>
      </c>
      <c r="B1425" s="1" t="s">
        <v>610</v>
      </c>
      <c r="C1425" s="1" t="s">
        <v>610</v>
      </c>
      <c r="D1425" s="1" t="s">
        <v>610</v>
      </c>
      <c r="E1425">
        <v>2020</v>
      </c>
      <c r="F1425" s="1" t="s">
        <v>212</v>
      </c>
      <c r="G1425" s="1" t="s">
        <v>202</v>
      </c>
      <c r="H1425" s="1" t="s">
        <v>219</v>
      </c>
      <c r="I1425" s="3" t="s">
        <v>1</v>
      </c>
      <c r="J1425" s="1" t="s">
        <v>1</v>
      </c>
      <c r="K1425" s="1" t="s">
        <v>220</v>
      </c>
      <c r="L1425" s="1" t="s">
        <v>225</v>
      </c>
      <c r="M1425" s="1" t="s">
        <v>208</v>
      </c>
      <c r="N1425" s="1">
        <v>20001</v>
      </c>
      <c r="O1425">
        <v>50000</v>
      </c>
      <c r="P1425">
        <v>1000</v>
      </c>
      <c r="Q1425" s="1" t="s">
        <v>209</v>
      </c>
      <c r="R1425" s="4">
        <v>7</v>
      </c>
      <c r="S1425" s="3">
        <v>1</v>
      </c>
      <c r="U1425" t="s">
        <v>204</v>
      </c>
    </row>
    <row r="1426" spans="1:21" x14ac:dyDescent="0.3">
      <c r="A1426" t="s">
        <v>132</v>
      </c>
      <c r="B1426" s="1" t="s">
        <v>610</v>
      </c>
      <c r="C1426" s="1" t="s">
        <v>610</v>
      </c>
      <c r="D1426" s="1" t="s">
        <v>610</v>
      </c>
      <c r="E1426">
        <v>2020</v>
      </c>
      <c r="F1426" s="1" t="s">
        <v>212</v>
      </c>
      <c r="G1426" s="1" t="s">
        <v>202</v>
      </c>
      <c r="H1426" s="1" t="s">
        <v>219</v>
      </c>
      <c r="I1426" s="3" t="s">
        <v>1</v>
      </c>
      <c r="J1426" s="1" t="s">
        <v>1</v>
      </c>
      <c r="K1426" s="1" t="s">
        <v>220</v>
      </c>
      <c r="L1426" s="1" t="s">
        <v>225</v>
      </c>
      <c r="M1426" s="1" t="s">
        <v>208</v>
      </c>
      <c r="N1426" s="1">
        <v>50001</v>
      </c>
      <c r="O1426">
        <v>1000000000</v>
      </c>
      <c r="P1426">
        <v>1000</v>
      </c>
      <c r="Q1426" s="1" t="s">
        <v>209</v>
      </c>
      <c r="R1426" s="4">
        <v>7.5</v>
      </c>
      <c r="S1426" s="3">
        <v>1</v>
      </c>
      <c r="U1426" t="s">
        <v>204</v>
      </c>
    </row>
    <row r="1427" spans="1:21" x14ac:dyDescent="0.3">
      <c r="A1427" t="s">
        <v>132</v>
      </c>
      <c r="B1427" s="1" t="s">
        <v>610</v>
      </c>
      <c r="C1427" s="1" t="s">
        <v>610</v>
      </c>
      <c r="D1427" s="1" t="s">
        <v>610</v>
      </c>
      <c r="E1427">
        <v>2020</v>
      </c>
      <c r="F1427" s="1" t="s">
        <v>213</v>
      </c>
      <c r="G1427" s="1" t="s">
        <v>202</v>
      </c>
      <c r="H1427" s="1" t="s">
        <v>206</v>
      </c>
      <c r="I1427" s="3" t="s">
        <v>1</v>
      </c>
      <c r="J1427" s="1" t="s">
        <v>1</v>
      </c>
      <c r="K1427" s="1" t="s">
        <v>1</v>
      </c>
      <c r="L1427" s="1" t="s">
        <v>1</v>
      </c>
      <c r="M1427" s="1" t="s">
        <v>204</v>
      </c>
      <c r="N1427" s="1" t="s">
        <v>1</v>
      </c>
      <c r="O1427" s="1" t="s">
        <v>1</v>
      </c>
      <c r="P1427" s="1" t="s">
        <v>1</v>
      </c>
      <c r="Q1427" s="1" t="s">
        <v>1</v>
      </c>
      <c r="R1427" s="4">
        <v>20</v>
      </c>
      <c r="S1427" s="3">
        <v>1</v>
      </c>
      <c r="U1427" t="s">
        <v>204</v>
      </c>
    </row>
    <row r="1428" spans="1:21" x14ac:dyDescent="0.3">
      <c r="A1428" t="s">
        <v>148</v>
      </c>
      <c r="B1428" s="1" t="s">
        <v>612</v>
      </c>
      <c r="C1428" s="1" t="s">
        <v>612</v>
      </c>
      <c r="D1428" s="1" t="s">
        <v>612</v>
      </c>
      <c r="E1428">
        <v>2020</v>
      </c>
      <c r="F1428" s="1" t="s">
        <v>212</v>
      </c>
      <c r="G1428" s="1" t="s">
        <v>202</v>
      </c>
      <c r="H1428" s="1" t="s">
        <v>206</v>
      </c>
      <c r="I1428" s="3" t="s">
        <v>1</v>
      </c>
      <c r="J1428" s="1" t="s">
        <v>1</v>
      </c>
      <c r="K1428" s="1" t="s">
        <v>220</v>
      </c>
      <c r="L1428" s="1" t="s">
        <v>221</v>
      </c>
      <c r="M1428" s="1" t="s">
        <v>204</v>
      </c>
      <c r="N1428" s="1" t="s">
        <v>1</v>
      </c>
      <c r="O1428" s="1" t="s">
        <v>1</v>
      </c>
      <c r="P1428" s="1" t="s">
        <v>1</v>
      </c>
      <c r="Q1428" s="1" t="s">
        <v>1</v>
      </c>
      <c r="R1428" s="4">
        <v>13</v>
      </c>
      <c r="S1428" s="3">
        <v>1</v>
      </c>
      <c r="U1428" t="s">
        <v>204</v>
      </c>
    </row>
    <row r="1429" spans="1:21" x14ac:dyDescent="0.3">
      <c r="A1429" t="s">
        <v>148</v>
      </c>
      <c r="B1429" s="1" t="s">
        <v>612</v>
      </c>
      <c r="C1429" s="1" t="s">
        <v>612</v>
      </c>
      <c r="D1429" s="1" t="s">
        <v>612</v>
      </c>
      <c r="E1429">
        <v>2020</v>
      </c>
      <c r="F1429" s="1" t="s">
        <v>212</v>
      </c>
      <c r="G1429" s="1" t="s">
        <v>202</v>
      </c>
      <c r="H1429" s="1" t="s">
        <v>219</v>
      </c>
      <c r="I1429" s="3" t="s">
        <v>1</v>
      </c>
      <c r="J1429" s="1" t="s">
        <v>1</v>
      </c>
      <c r="K1429" s="1" t="s">
        <v>220</v>
      </c>
      <c r="L1429" s="1" t="s">
        <v>221</v>
      </c>
      <c r="M1429" s="1" t="s">
        <v>208</v>
      </c>
      <c r="N1429" s="1">
        <v>0</v>
      </c>
      <c r="O1429">
        <v>2000</v>
      </c>
      <c r="P1429">
        <v>1000</v>
      </c>
      <c r="Q1429" s="1" t="s">
        <v>209</v>
      </c>
      <c r="R1429" s="4">
        <v>0</v>
      </c>
      <c r="S1429" s="3">
        <v>1</v>
      </c>
      <c r="U1429" t="s">
        <v>204</v>
      </c>
    </row>
    <row r="1430" spans="1:21" x14ac:dyDescent="0.3">
      <c r="A1430" t="s">
        <v>148</v>
      </c>
      <c r="B1430" s="1" t="s">
        <v>612</v>
      </c>
      <c r="C1430" s="1" t="s">
        <v>612</v>
      </c>
      <c r="D1430" s="1" t="s">
        <v>612</v>
      </c>
      <c r="E1430">
        <v>2020</v>
      </c>
      <c r="F1430" s="1" t="s">
        <v>212</v>
      </c>
      <c r="G1430" s="1" t="s">
        <v>202</v>
      </c>
      <c r="H1430" s="1" t="s">
        <v>219</v>
      </c>
      <c r="I1430" s="3" t="s">
        <v>1</v>
      </c>
      <c r="J1430" s="1" t="s">
        <v>1</v>
      </c>
      <c r="K1430" s="1" t="s">
        <v>220</v>
      </c>
      <c r="L1430" s="1" t="s">
        <v>221</v>
      </c>
      <c r="M1430" s="1" t="s">
        <v>208</v>
      </c>
      <c r="N1430" s="1">
        <v>2001</v>
      </c>
      <c r="O1430">
        <v>1000000000</v>
      </c>
      <c r="P1430">
        <v>1000</v>
      </c>
      <c r="Q1430" s="1" t="s">
        <v>209</v>
      </c>
      <c r="R1430" s="4">
        <v>2.75</v>
      </c>
      <c r="S1430" s="3">
        <v>1</v>
      </c>
      <c r="U1430" t="s">
        <v>204</v>
      </c>
    </row>
    <row r="1431" spans="1:21" x14ac:dyDescent="0.3">
      <c r="A1431" t="s">
        <v>148</v>
      </c>
      <c r="B1431" s="1" t="s">
        <v>612</v>
      </c>
      <c r="C1431" s="1" t="s">
        <v>612</v>
      </c>
      <c r="D1431" s="1" t="s">
        <v>612</v>
      </c>
      <c r="E1431">
        <v>2020</v>
      </c>
      <c r="F1431" s="1" t="s">
        <v>212</v>
      </c>
      <c r="G1431" s="1" t="s">
        <v>202</v>
      </c>
      <c r="H1431" s="1" t="s">
        <v>206</v>
      </c>
      <c r="I1431" s="3" t="s">
        <v>1</v>
      </c>
      <c r="J1431" s="1" t="s">
        <v>1</v>
      </c>
      <c r="K1431" s="1" t="s">
        <v>220</v>
      </c>
      <c r="L1431" s="1" t="s">
        <v>225</v>
      </c>
      <c r="M1431" s="1" t="s">
        <v>204</v>
      </c>
      <c r="N1431" s="1" t="s">
        <v>1</v>
      </c>
      <c r="O1431" s="1" t="s">
        <v>1</v>
      </c>
      <c r="P1431" s="1" t="s">
        <v>1</v>
      </c>
      <c r="Q1431" s="1" t="s">
        <v>1</v>
      </c>
      <c r="R1431" s="4">
        <v>16.600000000000001</v>
      </c>
      <c r="S1431" s="3">
        <v>1</v>
      </c>
      <c r="U1431" t="s">
        <v>204</v>
      </c>
    </row>
    <row r="1432" spans="1:21" x14ac:dyDescent="0.3">
      <c r="A1432" t="s">
        <v>148</v>
      </c>
      <c r="B1432" s="1" t="s">
        <v>612</v>
      </c>
      <c r="C1432" s="1" t="s">
        <v>612</v>
      </c>
      <c r="D1432" s="1" t="s">
        <v>612</v>
      </c>
      <c r="E1432">
        <v>2020</v>
      </c>
      <c r="F1432" s="1" t="s">
        <v>212</v>
      </c>
      <c r="G1432" s="1" t="s">
        <v>202</v>
      </c>
      <c r="H1432" s="1" t="s">
        <v>219</v>
      </c>
      <c r="I1432" s="3" t="s">
        <v>1</v>
      </c>
      <c r="J1432" s="1" t="s">
        <v>1</v>
      </c>
      <c r="K1432" s="1" t="s">
        <v>220</v>
      </c>
      <c r="L1432" s="1" t="s">
        <v>225</v>
      </c>
      <c r="M1432" s="1" t="s">
        <v>208</v>
      </c>
      <c r="N1432" s="1">
        <v>0</v>
      </c>
      <c r="O1432">
        <v>2000</v>
      </c>
      <c r="P1432">
        <v>1000</v>
      </c>
      <c r="Q1432" s="1" t="s">
        <v>209</v>
      </c>
      <c r="R1432" s="4">
        <v>0</v>
      </c>
      <c r="S1432" s="3">
        <v>1</v>
      </c>
      <c r="U1432" t="s">
        <v>204</v>
      </c>
    </row>
    <row r="1433" spans="1:21" x14ac:dyDescent="0.3">
      <c r="A1433" t="s">
        <v>148</v>
      </c>
      <c r="B1433" s="1" t="s">
        <v>612</v>
      </c>
      <c r="C1433" s="1" t="s">
        <v>612</v>
      </c>
      <c r="D1433" s="1" t="s">
        <v>612</v>
      </c>
      <c r="E1433">
        <v>2020</v>
      </c>
      <c r="F1433" s="1" t="s">
        <v>212</v>
      </c>
      <c r="G1433" s="1" t="s">
        <v>202</v>
      </c>
      <c r="H1433" s="1" t="s">
        <v>219</v>
      </c>
      <c r="I1433" s="3" t="s">
        <v>1</v>
      </c>
      <c r="J1433" s="1" t="s">
        <v>1</v>
      </c>
      <c r="K1433" s="1" t="s">
        <v>220</v>
      </c>
      <c r="L1433" s="1" t="s">
        <v>225</v>
      </c>
      <c r="M1433" s="1" t="s">
        <v>208</v>
      </c>
      <c r="N1433" s="1">
        <v>2001</v>
      </c>
      <c r="O1433">
        <v>1000000000</v>
      </c>
      <c r="P1433">
        <v>1000</v>
      </c>
      <c r="Q1433" s="1" t="s">
        <v>209</v>
      </c>
      <c r="R1433" s="4">
        <v>3.5</v>
      </c>
      <c r="S1433" s="3">
        <v>1</v>
      </c>
      <c r="U1433" t="s">
        <v>204</v>
      </c>
    </row>
    <row r="1434" spans="1:21" x14ac:dyDescent="0.3">
      <c r="A1434" t="s">
        <v>148</v>
      </c>
      <c r="B1434" s="1" t="s">
        <v>612</v>
      </c>
      <c r="C1434" s="1" t="s">
        <v>612</v>
      </c>
      <c r="D1434" s="1" t="s">
        <v>612</v>
      </c>
      <c r="E1434">
        <v>2020</v>
      </c>
      <c r="F1434" s="1" t="s">
        <v>213</v>
      </c>
      <c r="G1434" s="1" t="s">
        <v>202</v>
      </c>
      <c r="H1434" s="1" t="s">
        <v>206</v>
      </c>
      <c r="I1434" s="3" t="s">
        <v>1</v>
      </c>
      <c r="J1434" s="1" t="s">
        <v>1</v>
      </c>
      <c r="K1434" s="1" t="s">
        <v>220</v>
      </c>
      <c r="L1434" s="1" t="s">
        <v>221</v>
      </c>
      <c r="M1434" s="1" t="s">
        <v>204</v>
      </c>
      <c r="N1434" s="1" t="s">
        <v>1</v>
      </c>
      <c r="O1434" s="1" t="s">
        <v>1</v>
      </c>
      <c r="P1434" s="1" t="s">
        <v>1</v>
      </c>
      <c r="Q1434" s="1" t="s">
        <v>1</v>
      </c>
      <c r="R1434" s="4">
        <v>19.5</v>
      </c>
      <c r="S1434" s="3">
        <v>1</v>
      </c>
      <c r="U1434" t="s">
        <v>204</v>
      </c>
    </row>
    <row r="1435" spans="1:21" x14ac:dyDescent="0.3">
      <c r="A1435" t="s">
        <v>148</v>
      </c>
      <c r="B1435" s="1" t="s">
        <v>612</v>
      </c>
      <c r="C1435" s="1" t="s">
        <v>612</v>
      </c>
      <c r="D1435" s="1" t="s">
        <v>612</v>
      </c>
      <c r="E1435">
        <v>2020</v>
      </c>
      <c r="F1435" s="1" t="s">
        <v>213</v>
      </c>
      <c r="G1435" s="1" t="s">
        <v>202</v>
      </c>
      <c r="H1435" s="1" t="s">
        <v>206</v>
      </c>
      <c r="I1435" s="3" t="s">
        <v>1</v>
      </c>
      <c r="J1435" s="1" t="s">
        <v>1</v>
      </c>
      <c r="K1435" s="1" t="s">
        <v>220</v>
      </c>
      <c r="L1435" s="1" t="s">
        <v>225</v>
      </c>
      <c r="M1435" s="1" t="s">
        <v>204</v>
      </c>
      <c r="N1435" s="1" t="s">
        <v>1</v>
      </c>
      <c r="O1435" s="1" t="s">
        <v>1</v>
      </c>
      <c r="P1435" s="1" t="s">
        <v>1</v>
      </c>
      <c r="Q1435" s="1" t="s">
        <v>1</v>
      </c>
      <c r="R1435" s="4">
        <v>22.4</v>
      </c>
      <c r="S1435" s="3">
        <v>1</v>
      </c>
      <c r="U1435" t="s">
        <v>204</v>
      </c>
    </row>
    <row r="1436" spans="1:21" x14ac:dyDescent="0.3">
      <c r="A1436" t="s">
        <v>106</v>
      </c>
      <c r="B1436" s="1" t="s">
        <v>615</v>
      </c>
      <c r="C1436" s="1" t="s">
        <v>617</v>
      </c>
      <c r="D1436" s="1" t="s">
        <v>615</v>
      </c>
      <c r="E1436">
        <v>2020</v>
      </c>
      <c r="F1436" s="1" t="s">
        <v>212</v>
      </c>
      <c r="G1436" s="1" t="s">
        <v>202</v>
      </c>
      <c r="H1436" s="1" t="s">
        <v>206</v>
      </c>
      <c r="I1436" s="3">
        <v>0.625</v>
      </c>
      <c r="J1436" s="1" t="s">
        <v>203</v>
      </c>
      <c r="K1436" s="1" t="s">
        <v>1</v>
      </c>
      <c r="L1436" s="1" t="s">
        <v>1</v>
      </c>
      <c r="M1436" s="1" t="s">
        <v>204</v>
      </c>
      <c r="N1436" s="1" t="s">
        <v>1</v>
      </c>
      <c r="O1436" s="1" t="s">
        <v>1</v>
      </c>
      <c r="P1436" s="1" t="s">
        <v>1</v>
      </c>
      <c r="Q1436" s="1" t="s">
        <v>1</v>
      </c>
      <c r="R1436" s="4">
        <v>34.5</v>
      </c>
      <c r="S1436" s="3">
        <v>1</v>
      </c>
      <c r="U1436" t="s">
        <v>204</v>
      </c>
    </row>
    <row r="1437" spans="1:21" x14ac:dyDescent="0.3">
      <c r="A1437" t="s">
        <v>106</v>
      </c>
      <c r="B1437" s="1" t="s">
        <v>615</v>
      </c>
      <c r="C1437" s="1" t="s">
        <v>617</v>
      </c>
      <c r="D1437" s="1" t="s">
        <v>615</v>
      </c>
      <c r="E1437">
        <v>2020</v>
      </c>
      <c r="F1437" s="1" t="s">
        <v>212</v>
      </c>
      <c r="G1437" s="1" t="s">
        <v>202</v>
      </c>
      <c r="H1437" s="1" t="s">
        <v>231</v>
      </c>
      <c r="I1437" s="3" t="s">
        <v>1</v>
      </c>
      <c r="J1437" s="1" t="s">
        <v>1</v>
      </c>
      <c r="K1437" s="1" t="s">
        <v>1</v>
      </c>
      <c r="L1437" s="1" t="s">
        <v>1</v>
      </c>
      <c r="M1437" s="1" t="s">
        <v>208</v>
      </c>
      <c r="N1437">
        <v>0</v>
      </c>
      <c r="O1437">
        <v>1000000000</v>
      </c>
      <c r="P1437">
        <v>100</v>
      </c>
      <c r="Q1437" s="1" t="s">
        <v>209</v>
      </c>
      <c r="R1437" s="4">
        <v>1</v>
      </c>
      <c r="S1437" s="3">
        <v>1</v>
      </c>
      <c r="U1437" t="s">
        <v>204</v>
      </c>
    </row>
    <row r="1438" spans="1:21" x14ac:dyDescent="0.3">
      <c r="A1438" t="s">
        <v>106</v>
      </c>
      <c r="B1438" s="1" t="s">
        <v>615</v>
      </c>
      <c r="C1438" s="1" t="s">
        <v>617</v>
      </c>
      <c r="D1438" s="1" t="s">
        <v>615</v>
      </c>
      <c r="E1438">
        <v>2020</v>
      </c>
      <c r="F1438" s="1" t="s">
        <v>213</v>
      </c>
      <c r="G1438" s="1" t="s">
        <v>202</v>
      </c>
      <c r="H1438" s="1" t="s">
        <v>206</v>
      </c>
      <c r="I1438" s="3">
        <v>0.625</v>
      </c>
      <c r="J1438" s="1" t="s">
        <v>203</v>
      </c>
      <c r="K1438" s="1" t="s">
        <v>1</v>
      </c>
      <c r="L1438" s="1" t="s">
        <v>1</v>
      </c>
      <c r="M1438" s="1" t="s">
        <v>204</v>
      </c>
      <c r="N1438" s="1" t="s">
        <v>1</v>
      </c>
      <c r="O1438" s="1" t="s">
        <v>1</v>
      </c>
      <c r="P1438" s="1" t="s">
        <v>1</v>
      </c>
      <c r="Q1438" s="1" t="s">
        <v>1</v>
      </c>
      <c r="R1438" s="4">
        <v>25.3</v>
      </c>
      <c r="S1438" s="3">
        <v>1</v>
      </c>
      <c r="U1438" t="s">
        <v>204</v>
      </c>
    </row>
    <row r="1439" spans="1:21" x14ac:dyDescent="0.3">
      <c r="A1439" t="s">
        <v>104</v>
      </c>
      <c r="B1439" s="1" t="s">
        <v>619</v>
      </c>
      <c r="C1439" s="1" t="s">
        <v>619</v>
      </c>
      <c r="D1439" s="1" t="s">
        <v>619</v>
      </c>
      <c r="E1439">
        <v>2020</v>
      </c>
      <c r="F1439" s="1" t="s">
        <v>212</v>
      </c>
      <c r="G1439" s="1" t="s">
        <v>202</v>
      </c>
      <c r="H1439" s="1" t="s">
        <v>206</v>
      </c>
      <c r="I1439" s="3">
        <v>0.625</v>
      </c>
      <c r="J1439" s="1" t="s">
        <v>203</v>
      </c>
      <c r="K1439" s="1" t="s">
        <v>1</v>
      </c>
      <c r="L1439" s="1" t="s">
        <v>1</v>
      </c>
      <c r="M1439" s="1" t="s">
        <v>204</v>
      </c>
      <c r="N1439" s="1" t="s">
        <v>1</v>
      </c>
      <c r="O1439" s="1" t="s">
        <v>1</v>
      </c>
      <c r="P1439" s="1" t="s">
        <v>1</v>
      </c>
      <c r="Q1439" s="1" t="s">
        <v>1</v>
      </c>
      <c r="R1439" s="4">
        <v>22</v>
      </c>
      <c r="S1439" s="3">
        <v>1</v>
      </c>
      <c r="U1439" t="s">
        <v>204</v>
      </c>
    </row>
    <row r="1440" spans="1:21" x14ac:dyDescent="0.3">
      <c r="A1440" t="s">
        <v>104</v>
      </c>
      <c r="B1440" s="1" t="s">
        <v>619</v>
      </c>
      <c r="C1440" s="1" t="s">
        <v>619</v>
      </c>
      <c r="D1440" s="1" t="s">
        <v>619</v>
      </c>
      <c r="E1440">
        <v>2020</v>
      </c>
      <c r="F1440" s="1" t="s">
        <v>212</v>
      </c>
      <c r="G1440" s="1" t="s">
        <v>202</v>
      </c>
      <c r="H1440" s="1" t="s">
        <v>231</v>
      </c>
      <c r="I1440" s="3" t="s">
        <v>1</v>
      </c>
      <c r="J1440" s="1" t="s">
        <v>1</v>
      </c>
      <c r="K1440" s="1" t="s">
        <v>1</v>
      </c>
      <c r="L1440" s="1" t="s">
        <v>1</v>
      </c>
      <c r="M1440" s="1" t="s">
        <v>208</v>
      </c>
      <c r="N1440">
        <v>0</v>
      </c>
      <c r="O1440">
        <v>1000000000</v>
      </c>
      <c r="P1440">
        <v>1000</v>
      </c>
      <c r="Q1440" s="1" t="s">
        <v>209</v>
      </c>
      <c r="R1440" s="4">
        <v>2.5</v>
      </c>
      <c r="S1440" s="3">
        <v>1</v>
      </c>
      <c r="U1440" t="s">
        <v>204</v>
      </c>
    </row>
    <row r="1441" spans="1:21" x14ac:dyDescent="0.3">
      <c r="A1441" t="s">
        <v>104</v>
      </c>
      <c r="B1441" s="1" t="s">
        <v>619</v>
      </c>
      <c r="C1441" s="1" t="s">
        <v>619</v>
      </c>
      <c r="D1441" s="1" t="s">
        <v>898</v>
      </c>
      <c r="E1441">
        <v>2020</v>
      </c>
      <c r="F1441" s="1" t="s">
        <v>561</v>
      </c>
      <c r="G1441" s="1" t="s">
        <v>202</v>
      </c>
      <c r="H1441" s="1" t="s">
        <v>206</v>
      </c>
      <c r="I1441" s="3" t="s">
        <v>1</v>
      </c>
      <c r="J1441" s="1" t="s">
        <v>1</v>
      </c>
      <c r="K1441" s="1" t="s">
        <v>1</v>
      </c>
      <c r="L1441" s="1" t="s">
        <v>1</v>
      </c>
      <c r="M1441" s="1" t="s">
        <v>204</v>
      </c>
      <c r="N1441" s="1" t="s">
        <v>1</v>
      </c>
      <c r="O1441" s="1" t="s">
        <v>1</v>
      </c>
      <c r="P1441" s="1" t="s">
        <v>1</v>
      </c>
      <c r="Q1441" s="1" t="s">
        <v>1</v>
      </c>
      <c r="R1441" s="4">
        <v>32.89</v>
      </c>
      <c r="S1441" s="3">
        <v>1</v>
      </c>
      <c r="U1441" t="s">
        <v>204</v>
      </c>
    </row>
    <row r="1442" spans="1:21" x14ac:dyDescent="0.3">
      <c r="A1442" t="s">
        <v>85</v>
      </c>
      <c r="B1442" s="1" t="s">
        <v>621</v>
      </c>
      <c r="C1442" s="1" t="s">
        <v>622</v>
      </c>
      <c r="D1442" s="1" t="s">
        <v>621</v>
      </c>
      <c r="E1442">
        <v>2017</v>
      </c>
      <c r="F1442" s="1" t="s">
        <v>212</v>
      </c>
      <c r="G1442" s="1" t="s">
        <v>202</v>
      </c>
      <c r="H1442" s="1" t="s">
        <v>206</v>
      </c>
      <c r="I1442" s="3" t="s">
        <v>1</v>
      </c>
      <c r="J1442" s="1" t="s">
        <v>1</v>
      </c>
      <c r="K1442" s="1" t="s">
        <v>1</v>
      </c>
      <c r="L1442" s="1" t="s">
        <v>1</v>
      </c>
      <c r="M1442" s="1" t="s">
        <v>204</v>
      </c>
      <c r="N1442" s="1" t="s">
        <v>1</v>
      </c>
      <c r="O1442" s="1" t="s">
        <v>1</v>
      </c>
      <c r="P1442" s="1" t="s">
        <v>1</v>
      </c>
      <c r="Q1442" s="1" t="s">
        <v>1</v>
      </c>
      <c r="R1442" s="4">
        <v>55</v>
      </c>
      <c r="S1442" s="3">
        <v>1</v>
      </c>
      <c r="U1442" t="s">
        <v>204</v>
      </c>
    </row>
    <row r="1443" spans="1:21" x14ac:dyDescent="0.3">
      <c r="A1443" t="s">
        <v>85</v>
      </c>
      <c r="B1443" s="1" t="s">
        <v>621</v>
      </c>
      <c r="C1443" s="1" t="s">
        <v>622</v>
      </c>
      <c r="D1443" s="1" t="s">
        <v>621</v>
      </c>
      <c r="E1443">
        <v>2017</v>
      </c>
      <c r="F1443" s="1" t="s">
        <v>212</v>
      </c>
      <c r="G1443" s="1" t="s">
        <v>202</v>
      </c>
      <c r="H1443" s="1" t="s">
        <v>219</v>
      </c>
      <c r="I1443" s="3" t="s">
        <v>1</v>
      </c>
      <c r="J1443" s="1" t="s">
        <v>1</v>
      </c>
      <c r="K1443" s="1" t="s">
        <v>1</v>
      </c>
      <c r="L1443" s="1" t="s">
        <v>1</v>
      </c>
      <c r="M1443" s="1" t="s">
        <v>208</v>
      </c>
      <c r="N1443">
        <v>0</v>
      </c>
      <c r="O1443">
        <v>2000</v>
      </c>
      <c r="P1443">
        <v>1000</v>
      </c>
      <c r="Q1443" s="1" t="s">
        <v>209</v>
      </c>
      <c r="R1443" s="4">
        <v>0</v>
      </c>
      <c r="S1443" s="3">
        <v>1</v>
      </c>
      <c r="U1443" t="s">
        <v>204</v>
      </c>
    </row>
    <row r="1444" spans="1:21" x14ac:dyDescent="0.3">
      <c r="A1444" t="s">
        <v>85</v>
      </c>
      <c r="B1444" s="1" t="s">
        <v>621</v>
      </c>
      <c r="C1444" s="1" t="s">
        <v>622</v>
      </c>
      <c r="D1444" s="1" t="s">
        <v>621</v>
      </c>
      <c r="E1444">
        <v>2017</v>
      </c>
      <c r="F1444" s="1" t="s">
        <v>212</v>
      </c>
      <c r="G1444" s="1" t="s">
        <v>202</v>
      </c>
      <c r="H1444" s="1" t="s">
        <v>219</v>
      </c>
      <c r="I1444" s="3" t="s">
        <v>1</v>
      </c>
      <c r="J1444" s="1" t="s">
        <v>1</v>
      </c>
      <c r="K1444" s="1" t="s">
        <v>1</v>
      </c>
      <c r="L1444" s="1" t="s">
        <v>1</v>
      </c>
      <c r="M1444" s="1" t="s">
        <v>208</v>
      </c>
      <c r="N1444">
        <v>2001</v>
      </c>
      <c r="O1444">
        <v>6000</v>
      </c>
      <c r="P1444">
        <v>1000</v>
      </c>
      <c r="Q1444" s="1" t="s">
        <v>209</v>
      </c>
      <c r="R1444" s="4">
        <v>6.4</v>
      </c>
      <c r="S1444" s="3">
        <v>1</v>
      </c>
      <c r="U1444" t="s">
        <v>204</v>
      </c>
    </row>
    <row r="1445" spans="1:21" x14ac:dyDescent="0.3">
      <c r="A1445" t="s">
        <v>85</v>
      </c>
      <c r="B1445" s="1" t="s">
        <v>621</v>
      </c>
      <c r="C1445" s="1" t="s">
        <v>622</v>
      </c>
      <c r="D1445" s="1" t="s">
        <v>621</v>
      </c>
      <c r="E1445">
        <v>2017</v>
      </c>
      <c r="F1445" s="1" t="s">
        <v>212</v>
      </c>
      <c r="G1445" s="1" t="s">
        <v>202</v>
      </c>
      <c r="H1445" s="1" t="s">
        <v>219</v>
      </c>
      <c r="I1445" s="3" t="s">
        <v>1</v>
      </c>
      <c r="J1445" s="1" t="s">
        <v>1</v>
      </c>
      <c r="K1445" s="1" t="s">
        <v>1</v>
      </c>
      <c r="L1445" s="1" t="s">
        <v>1</v>
      </c>
      <c r="M1445" s="1" t="s">
        <v>208</v>
      </c>
      <c r="N1445">
        <v>6001</v>
      </c>
      <c r="O1445">
        <v>10000</v>
      </c>
      <c r="P1445">
        <v>1000</v>
      </c>
      <c r="Q1445" s="1" t="s">
        <v>209</v>
      </c>
      <c r="R1445" s="4">
        <v>9</v>
      </c>
      <c r="S1445" s="3">
        <v>1</v>
      </c>
      <c r="U1445" t="s">
        <v>204</v>
      </c>
    </row>
    <row r="1446" spans="1:21" x14ac:dyDescent="0.3">
      <c r="A1446" t="s">
        <v>85</v>
      </c>
      <c r="B1446" s="1" t="s">
        <v>621</v>
      </c>
      <c r="C1446" s="1" t="s">
        <v>622</v>
      </c>
      <c r="D1446" s="1" t="s">
        <v>621</v>
      </c>
      <c r="E1446">
        <v>2017</v>
      </c>
      <c r="F1446" s="1" t="s">
        <v>212</v>
      </c>
      <c r="G1446" s="1" t="s">
        <v>202</v>
      </c>
      <c r="H1446" s="1" t="s">
        <v>219</v>
      </c>
      <c r="I1446" s="3" t="s">
        <v>1</v>
      </c>
      <c r="J1446" s="1" t="s">
        <v>1</v>
      </c>
      <c r="K1446" s="1" t="s">
        <v>1</v>
      </c>
      <c r="L1446" s="1" t="s">
        <v>1</v>
      </c>
      <c r="M1446" s="1" t="s">
        <v>208</v>
      </c>
      <c r="N1446">
        <v>10001</v>
      </c>
      <c r="O1446">
        <v>30000</v>
      </c>
      <c r="P1446">
        <v>1000</v>
      </c>
      <c r="Q1446" s="1" t="s">
        <v>209</v>
      </c>
      <c r="R1446" s="4">
        <v>15.25</v>
      </c>
      <c r="S1446" s="3">
        <v>1</v>
      </c>
      <c r="U1446" t="s">
        <v>204</v>
      </c>
    </row>
    <row r="1447" spans="1:21" x14ac:dyDescent="0.3">
      <c r="A1447" t="s">
        <v>85</v>
      </c>
      <c r="B1447" s="1" t="s">
        <v>621</v>
      </c>
      <c r="C1447" s="1" t="s">
        <v>622</v>
      </c>
      <c r="D1447" s="1" t="s">
        <v>621</v>
      </c>
      <c r="E1447">
        <v>2017</v>
      </c>
      <c r="F1447" s="1" t="s">
        <v>212</v>
      </c>
      <c r="G1447" s="1" t="s">
        <v>202</v>
      </c>
      <c r="H1447" s="1" t="s">
        <v>219</v>
      </c>
      <c r="I1447" s="3" t="s">
        <v>1</v>
      </c>
      <c r="J1447" s="1" t="s">
        <v>1</v>
      </c>
      <c r="K1447" s="1" t="s">
        <v>1</v>
      </c>
      <c r="L1447" s="1" t="s">
        <v>1</v>
      </c>
      <c r="M1447" s="1" t="s">
        <v>208</v>
      </c>
      <c r="N1447">
        <v>30001</v>
      </c>
      <c r="O1447">
        <v>50000</v>
      </c>
      <c r="P1447">
        <v>1000</v>
      </c>
      <c r="Q1447" s="1" t="s">
        <v>209</v>
      </c>
      <c r="R1447" s="4">
        <v>25.5</v>
      </c>
      <c r="S1447" s="3">
        <v>1</v>
      </c>
      <c r="U1447" t="s">
        <v>204</v>
      </c>
    </row>
    <row r="1448" spans="1:21" x14ac:dyDescent="0.3">
      <c r="A1448" t="s">
        <v>85</v>
      </c>
      <c r="B1448" s="1" t="s">
        <v>621</v>
      </c>
      <c r="C1448" s="1" t="s">
        <v>622</v>
      </c>
      <c r="D1448" s="1" t="s">
        <v>621</v>
      </c>
      <c r="E1448">
        <v>2017</v>
      </c>
      <c r="F1448" s="1" t="s">
        <v>212</v>
      </c>
      <c r="G1448" s="1" t="s">
        <v>202</v>
      </c>
      <c r="H1448" s="1" t="s">
        <v>219</v>
      </c>
      <c r="I1448" s="3" t="s">
        <v>1</v>
      </c>
      <c r="J1448" s="1" t="s">
        <v>1</v>
      </c>
      <c r="K1448" s="1" t="s">
        <v>1</v>
      </c>
      <c r="L1448" s="1" t="s">
        <v>1</v>
      </c>
      <c r="M1448" s="1" t="s">
        <v>208</v>
      </c>
      <c r="N1448">
        <v>50001</v>
      </c>
      <c r="O1448">
        <v>1000000000</v>
      </c>
      <c r="P1448">
        <v>1000</v>
      </c>
      <c r="Q1448" s="1" t="s">
        <v>209</v>
      </c>
      <c r="R1448" s="4">
        <v>36.5</v>
      </c>
      <c r="S1448" s="3">
        <v>1</v>
      </c>
      <c r="U1448" t="s">
        <v>204</v>
      </c>
    </row>
    <row r="1449" spans="1:21" x14ac:dyDescent="0.3">
      <c r="A1449" t="s">
        <v>85</v>
      </c>
      <c r="B1449" s="1" t="s">
        <v>621</v>
      </c>
      <c r="C1449" s="1" t="s">
        <v>622</v>
      </c>
      <c r="D1449" s="1" t="s">
        <v>898</v>
      </c>
      <c r="E1449">
        <v>2020</v>
      </c>
      <c r="F1449" s="1" t="s">
        <v>561</v>
      </c>
      <c r="G1449" s="1" t="s">
        <v>202</v>
      </c>
      <c r="H1449" s="1" t="s">
        <v>206</v>
      </c>
      <c r="I1449" s="3" t="s">
        <v>1</v>
      </c>
      <c r="J1449" s="1" t="s">
        <v>1</v>
      </c>
      <c r="K1449" s="1" t="s">
        <v>1</v>
      </c>
      <c r="L1449" s="1" t="s">
        <v>1</v>
      </c>
      <c r="M1449" s="1" t="s">
        <v>204</v>
      </c>
      <c r="N1449" s="1" t="s">
        <v>1</v>
      </c>
      <c r="O1449" s="1" t="s">
        <v>1</v>
      </c>
      <c r="P1449" s="1" t="s">
        <v>1</v>
      </c>
      <c r="Q1449" s="1" t="s">
        <v>1</v>
      </c>
      <c r="R1449" s="4">
        <v>32.89</v>
      </c>
      <c r="S1449" s="3">
        <v>1</v>
      </c>
      <c r="U1449" t="s">
        <v>204</v>
      </c>
    </row>
    <row r="1450" spans="1:21" x14ac:dyDescent="0.3">
      <c r="A1450" t="s">
        <v>91</v>
      </c>
      <c r="B1450" s="1" t="s">
        <v>624</v>
      </c>
      <c r="C1450" s="1" t="s">
        <v>624</v>
      </c>
      <c r="D1450" s="1" t="s">
        <v>624</v>
      </c>
      <c r="E1450">
        <v>2020</v>
      </c>
      <c r="F1450" s="1" t="s">
        <v>212</v>
      </c>
      <c r="G1450" s="1" t="s">
        <v>202</v>
      </c>
      <c r="H1450" s="1" t="s">
        <v>206</v>
      </c>
      <c r="I1450" s="3" t="s">
        <v>1</v>
      </c>
      <c r="J1450" s="1" t="s">
        <v>1</v>
      </c>
      <c r="K1450" s="1" t="s">
        <v>1</v>
      </c>
      <c r="L1450" s="1" t="s">
        <v>1</v>
      </c>
      <c r="M1450" s="1" t="s">
        <v>204</v>
      </c>
      <c r="N1450" s="1" t="s">
        <v>1</v>
      </c>
      <c r="O1450" s="1" t="s">
        <v>1</v>
      </c>
      <c r="P1450" s="1" t="s">
        <v>1</v>
      </c>
      <c r="Q1450" s="1" t="s">
        <v>1</v>
      </c>
      <c r="R1450" s="4">
        <v>50</v>
      </c>
      <c r="S1450" s="3">
        <v>1</v>
      </c>
      <c r="U1450" t="s">
        <v>204</v>
      </c>
    </row>
    <row r="1451" spans="1:21" x14ac:dyDescent="0.3">
      <c r="A1451" t="s">
        <v>91</v>
      </c>
      <c r="B1451" s="1" t="s">
        <v>624</v>
      </c>
      <c r="C1451" s="1" t="s">
        <v>624</v>
      </c>
      <c r="D1451" s="1" t="s">
        <v>624</v>
      </c>
      <c r="E1451">
        <v>2020</v>
      </c>
      <c r="F1451" s="1" t="s">
        <v>212</v>
      </c>
      <c r="G1451" s="1" t="s">
        <v>202</v>
      </c>
      <c r="H1451" s="1" t="s">
        <v>219</v>
      </c>
      <c r="I1451" s="3" t="s">
        <v>1</v>
      </c>
      <c r="J1451" s="1" t="s">
        <v>1</v>
      </c>
      <c r="K1451" s="1" t="s">
        <v>1</v>
      </c>
      <c r="L1451" s="1" t="s">
        <v>1</v>
      </c>
      <c r="M1451" s="1" t="s">
        <v>208</v>
      </c>
      <c r="N1451">
        <v>0</v>
      </c>
      <c r="O1451">
        <v>20000</v>
      </c>
      <c r="P1451" s="1">
        <v>1000</v>
      </c>
      <c r="Q1451" s="1" t="s">
        <v>209</v>
      </c>
      <c r="R1451" s="4">
        <v>1</v>
      </c>
      <c r="S1451" s="3">
        <v>1</v>
      </c>
      <c r="U1451" t="s">
        <v>204</v>
      </c>
    </row>
    <row r="1452" spans="1:21" x14ac:dyDescent="0.3">
      <c r="A1452" t="s">
        <v>91</v>
      </c>
      <c r="B1452" s="1" t="s">
        <v>624</v>
      </c>
      <c r="C1452" s="1" t="s">
        <v>624</v>
      </c>
      <c r="D1452" s="1" t="s">
        <v>624</v>
      </c>
      <c r="E1452">
        <v>2020</v>
      </c>
      <c r="F1452" s="1" t="s">
        <v>212</v>
      </c>
      <c r="G1452" s="1" t="s">
        <v>202</v>
      </c>
      <c r="H1452" s="1" t="s">
        <v>219</v>
      </c>
      <c r="I1452" s="3" t="s">
        <v>1</v>
      </c>
      <c r="J1452" s="1" t="s">
        <v>1</v>
      </c>
      <c r="K1452" s="1" t="s">
        <v>1</v>
      </c>
      <c r="L1452" s="1" t="s">
        <v>1</v>
      </c>
      <c r="M1452" s="1" t="s">
        <v>208</v>
      </c>
      <c r="N1452">
        <v>20001</v>
      </c>
      <c r="O1452">
        <v>40000</v>
      </c>
      <c r="P1452" s="1">
        <v>1000</v>
      </c>
      <c r="Q1452" s="1" t="s">
        <v>209</v>
      </c>
      <c r="R1452" s="4">
        <v>2</v>
      </c>
      <c r="S1452" s="3">
        <v>1</v>
      </c>
      <c r="U1452" t="s">
        <v>204</v>
      </c>
    </row>
    <row r="1453" spans="1:21" x14ac:dyDescent="0.3">
      <c r="A1453" t="s">
        <v>91</v>
      </c>
      <c r="B1453" s="1" t="s">
        <v>624</v>
      </c>
      <c r="C1453" s="1" t="s">
        <v>624</v>
      </c>
      <c r="D1453" s="1" t="s">
        <v>624</v>
      </c>
      <c r="E1453">
        <v>2020</v>
      </c>
      <c r="F1453" s="1" t="s">
        <v>212</v>
      </c>
      <c r="G1453" s="1" t="s">
        <v>202</v>
      </c>
      <c r="H1453" s="1" t="s">
        <v>219</v>
      </c>
      <c r="I1453" s="3" t="s">
        <v>1</v>
      </c>
      <c r="J1453" s="1" t="s">
        <v>1</v>
      </c>
      <c r="K1453" s="1" t="s">
        <v>1</v>
      </c>
      <c r="L1453" s="1" t="s">
        <v>1</v>
      </c>
      <c r="M1453" s="1" t="s">
        <v>208</v>
      </c>
      <c r="N1453">
        <v>40001</v>
      </c>
      <c r="O1453">
        <v>60000</v>
      </c>
      <c r="P1453" s="1">
        <v>1000</v>
      </c>
      <c r="Q1453" s="1" t="s">
        <v>209</v>
      </c>
      <c r="R1453" s="4">
        <v>3</v>
      </c>
      <c r="S1453" s="3">
        <v>1</v>
      </c>
      <c r="U1453" t="s">
        <v>204</v>
      </c>
    </row>
    <row r="1454" spans="1:21" x14ac:dyDescent="0.3">
      <c r="A1454" t="s">
        <v>91</v>
      </c>
      <c r="B1454" s="1" t="s">
        <v>624</v>
      </c>
      <c r="C1454" s="1" t="s">
        <v>624</v>
      </c>
      <c r="D1454" s="1" t="s">
        <v>624</v>
      </c>
      <c r="E1454">
        <v>2020</v>
      </c>
      <c r="F1454" s="1" t="s">
        <v>212</v>
      </c>
      <c r="G1454" s="1" t="s">
        <v>202</v>
      </c>
      <c r="H1454" s="1" t="s">
        <v>219</v>
      </c>
      <c r="I1454" s="3" t="s">
        <v>1</v>
      </c>
      <c r="J1454" s="1" t="s">
        <v>1</v>
      </c>
      <c r="K1454" s="1" t="s">
        <v>1</v>
      </c>
      <c r="L1454" s="1" t="s">
        <v>1</v>
      </c>
      <c r="M1454" s="1" t="s">
        <v>208</v>
      </c>
      <c r="N1454">
        <v>60001</v>
      </c>
      <c r="O1454">
        <v>80000</v>
      </c>
      <c r="P1454" s="1">
        <v>1000</v>
      </c>
      <c r="Q1454" s="1" t="s">
        <v>209</v>
      </c>
      <c r="R1454" s="4">
        <v>4</v>
      </c>
      <c r="S1454" s="3">
        <v>1</v>
      </c>
      <c r="U1454" t="s">
        <v>204</v>
      </c>
    </row>
    <row r="1455" spans="1:21" x14ac:dyDescent="0.3">
      <c r="A1455" t="s">
        <v>91</v>
      </c>
      <c r="B1455" s="1" t="s">
        <v>624</v>
      </c>
      <c r="C1455" s="1" t="s">
        <v>624</v>
      </c>
      <c r="D1455" s="1" t="s">
        <v>624</v>
      </c>
      <c r="E1455">
        <v>2020</v>
      </c>
      <c r="F1455" s="1" t="s">
        <v>212</v>
      </c>
      <c r="G1455" s="1" t="s">
        <v>202</v>
      </c>
      <c r="H1455" s="1" t="s">
        <v>219</v>
      </c>
      <c r="I1455" s="3" t="s">
        <v>1</v>
      </c>
      <c r="J1455" s="1" t="s">
        <v>1</v>
      </c>
      <c r="K1455" s="1" t="s">
        <v>1</v>
      </c>
      <c r="L1455" s="1" t="s">
        <v>1</v>
      </c>
      <c r="M1455" s="1" t="s">
        <v>205</v>
      </c>
      <c r="N1455">
        <v>80001</v>
      </c>
      <c r="O1455">
        <v>1000000000</v>
      </c>
      <c r="P1455" s="1">
        <v>1000</v>
      </c>
      <c r="Q1455" s="1" t="s">
        <v>209</v>
      </c>
      <c r="R1455" s="4">
        <v>5</v>
      </c>
      <c r="S1455" s="3">
        <v>1</v>
      </c>
      <c r="U1455" t="s">
        <v>204</v>
      </c>
    </row>
    <row r="1456" spans="1:21" x14ac:dyDescent="0.3">
      <c r="A1456" t="s">
        <v>91</v>
      </c>
      <c r="B1456" s="1" t="s">
        <v>624</v>
      </c>
      <c r="C1456" s="1" t="s">
        <v>624</v>
      </c>
      <c r="D1456" s="1" t="s">
        <v>898</v>
      </c>
      <c r="E1456">
        <v>2020</v>
      </c>
      <c r="F1456" s="1" t="s">
        <v>561</v>
      </c>
      <c r="G1456" s="1" t="s">
        <v>202</v>
      </c>
      <c r="H1456" s="1" t="s">
        <v>206</v>
      </c>
      <c r="I1456" s="3" t="s">
        <v>1</v>
      </c>
      <c r="J1456" s="1" t="s">
        <v>1</v>
      </c>
      <c r="K1456" s="1" t="s">
        <v>1</v>
      </c>
      <c r="L1456" s="1" t="s">
        <v>1</v>
      </c>
      <c r="M1456" s="1" t="s">
        <v>204</v>
      </c>
      <c r="N1456" s="1" t="s">
        <v>1</v>
      </c>
      <c r="O1456" s="1" t="s">
        <v>1</v>
      </c>
      <c r="P1456" s="1" t="s">
        <v>1</v>
      </c>
      <c r="Q1456" s="1" t="s">
        <v>1</v>
      </c>
      <c r="R1456" s="4">
        <v>32.89</v>
      </c>
      <c r="S1456" s="3">
        <v>1</v>
      </c>
      <c r="U1456" t="s">
        <v>204</v>
      </c>
    </row>
    <row r="1457" spans="1:21" x14ac:dyDescent="0.3">
      <c r="A1457" t="s">
        <v>151</v>
      </c>
      <c r="B1457" s="1" t="s">
        <v>627</v>
      </c>
      <c r="C1457" s="1" t="s">
        <v>627</v>
      </c>
      <c r="D1457" s="1" t="s">
        <v>627</v>
      </c>
      <c r="E1457">
        <v>2019</v>
      </c>
      <c r="F1457" s="1" t="s">
        <v>212</v>
      </c>
      <c r="G1457" s="1" t="s">
        <v>202</v>
      </c>
      <c r="H1457" s="1" t="s">
        <v>206</v>
      </c>
      <c r="I1457" s="3" t="s">
        <v>1</v>
      </c>
      <c r="J1457" s="1" t="s">
        <v>1</v>
      </c>
      <c r="K1457" s="1" t="s">
        <v>1</v>
      </c>
      <c r="L1457" s="1" t="s">
        <v>1</v>
      </c>
      <c r="M1457" s="1" t="s">
        <v>204</v>
      </c>
      <c r="N1457" t="s">
        <v>1</v>
      </c>
      <c r="O1457" s="1" t="s">
        <v>1</v>
      </c>
      <c r="P1457" s="1" t="s">
        <v>1</v>
      </c>
      <c r="Q1457" s="1" t="s">
        <v>1</v>
      </c>
      <c r="R1457" s="4">
        <v>26.86</v>
      </c>
      <c r="S1457" s="3">
        <v>1</v>
      </c>
      <c r="U1457" t="s">
        <v>204</v>
      </c>
    </row>
    <row r="1458" spans="1:21" x14ac:dyDescent="0.3">
      <c r="A1458" t="s">
        <v>151</v>
      </c>
      <c r="B1458" s="1" t="s">
        <v>627</v>
      </c>
      <c r="C1458" s="1" t="s">
        <v>627</v>
      </c>
      <c r="D1458" s="1" t="s">
        <v>627</v>
      </c>
      <c r="E1458">
        <v>2019</v>
      </c>
      <c r="F1458" s="1" t="s">
        <v>212</v>
      </c>
      <c r="G1458" s="1" t="s">
        <v>202</v>
      </c>
      <c r="H1458" s="1" t="s">
        <v>219</v>
      </c>
      <c r="I1458" s="3" t="s">
        <v>1</v>
      </c>
      <c r="J1458" s="1" t="s">
        <v>1</v>
      </c>
      <c r="K1458" s="1" t="s">
        <v>1</v>
      </c>
      <c r="L1458" s="1" t="s">
        <v>1</v>
      </c>
      <c r="M1458" s="1" t="s">
        <v>208</v>
      </c>
      <c r="N1458">
        <v>0</v>
      </c>
      <c r="O1458">
        <v>5000</v>
      </c>
      <c r="P1458">
        <v>1000</v>
      </c>
      <c r="Q1458" s="1" t="s">
        <v>209</v>
      </c>
      <c r="R1458" s="4">
        <v>2.93</v>
      </c>
      <c r="S1458" s="3">
        <v>1</v>
      </c>
      <c r="U1458" t="s">
        <v>204</v>
      </c>
    </row>
    <row r="1459" spans="1:21" x14ac:dyDescent="0.3">
      <c r="A1459" t="s">
        <v>151</v>
      </c>
      <c r="B1459" s="1" t="s">
        <v>627</v>
      </c>
      <c r="C1459" s="1" t="s">
        <v>627</v>
      </c>
      <c r="D1459" s="1" t="s">
        <v>627</v>
      </c>
      <c r="E1459">
        <v>2019</v>
      </c>
      <c r="F1459" s="1" t="s">
        <v>212</v>
      </c>
      <c r="G1459" s="1" t="s">
        <v>202</v>
      </c>
      <c r="H1459" s="1" t="s">
        <v>219</v>
      </c>
      <c r="I1459" s="3" t="s">
        <v>1</v>
      </c>
      <c r="J1459" s="1" t="s">
        <v>1</v>
      </c>
      <c r="K1459" s="1" t="s">
        <v>1</v>
      </c>
      <c r="L1459" s="1" t="s">
        <v>1</v>
      </c>
      <c r="M1459" s="1" t="s">
        <v>208</v>
      </c>
      <c r="N1459">
        <v>5001</v>
      </c>
      <c r="O1459">
        <v>10000</v>
      </c>
      <c r="P1459">
        <v>1000</v>
      </c>
      <c r="Q1459" s="1" t="s">
        <v>209</v>
      </c>
      <c r="R1459" s="4">
        <v>3.66</v>
      </c>
      <c r="S1459" s="3">
        <v>1</v>
      </c>
      <c r="U1459" t="s">
        <v>204</v>
      </c>
    </row>
    <row r="1460" spans="1:21" x14ac:dyDescent="0.3">
      <c r="A1460" t="s">
        <v>151</v>
      </c>
      <c r="B1460" s="1" t="s">
        <v>627</v>
      </c>
      <c r="C1460" s="1" t="s">
        <v>627</v>
      </c>
      <c r="D1460" s="1" t="s">
        <v>627</v>
      </c>
      <c r="E1460">
        <v>2019</v>
      </c>
      <c r="F1460" s="1" t="s">
        <v>212</v>
      </c>
      <c r="G1460" s="1" t="s">
        <v>202</v>
      </c>
      <c r="H1460" s="1" t="s">
        <v>219</v>
      </c>
      <c r="I1460" s="3" t="s">
        <v>1</v>
      </c>
      <c r="J1460" s="1" t="s">
        <v>1</v>
      </c>
      <c r="K1460" s="1" t="s">
        <v>1</v>
      </c>
      <c r="L1460" s="1" t="s">
        <v>1</v>
      </c>
      <c r="M1460" s="1" t="s">
        <v>208</v>
      </c>
      <c r="N1460">
        <v>10001</v>
      </c>
      <c r="O1460">
        <v>15000</v>
      </c>
      <c r="P1460">
        <v>1000</v>
      </c>
      <c r="Q1460" s="1" t="s">
        <v>209</v>
      </c>
      <c r="R1460" s="4">
        <v>4.9400000000000004</v>
      </c>
      <c r="S1460" s="3">
        <v>1</v>
      </c>
      <c r="U1460" t="s">
        <v>204</v>
      </c>
    </row>
    <row r="1461" spans="1:21" x14ac:dyDescent="0.3">
      <c r="A1461" t="s">
        <v>151</v>
      </c>
      <c r="B1461" s="1" t="s">
        <v>627</v>
      </c>
      <c r="C1461" s="1" t="s">
        <v>627</v>
      </c>
      <c r="D1461" s="1" t="s">
        <v>627</v>
      </c>
      <c r="E1461">
        <v>2019</v>
      </c>
      <c r="F1461" s="1" t="s">
        <v>212</v>
      </c>
      <c r="G1461" s="1" t="s">
        <v>202</v>
      </c>
      <c r="H1461" s="1" t="s">
        <v>219</v>
      </c>
      <c r="I1461" s="3" t="s">
        <v>1</v>
      </c>
      <c r="J1461" s="1" t="s">
        <v>1</v>
      </c>
      <c r="K1461" s="1" t="s">
        <v>1</v>
      </c>
      <c r="L1461" s="1" t="s">
        <v>1</v>
      </c>
      <c r="M1461" s="1" t="s">
        <v>208</v>
      </c>
      <c r="N1461">
        <v>15001</v>
      </c>
      <c r="O1461">
        <v>20000</v>
      </c>
      <c r="P1461">
        <v>1000</v>
      </c>
      <c r="Q1461" s="1" t="s">
        <v>209</v>
      </c>
      <c r="R1461" s="4">
        <v>6.66</v>
      </c>
      <c r="S1461" s="3">
        <v>1</v>
      </c>
      <c r="U1461" t="s">
        <v>204</v>
      </c>
    </row>
    <row r="1462" spans="1:21" x14ac:dyDescent="0.3">
      <c r="A1462" t="s">
        <v>151</v>
      </c>
      <c r="B1462" s="1" t="s">
        <v>627</v>
      </c>
      <c r="C1462" s="1" t="s">
        <v>627</v>
      </c>
      <c r="D1462" s="1" t="s">
        <v>627</v>
      </c>
      <c r="E1462">
        <v>2019</v>
      </c>
      <c r="F1462" s="1" t="s">
        <v>212</v>
      </c>
      <c r="G1462" s="1" t="s">
        <v>202</v>
      </c>
      <c r="H1462" s="1" t="s">
        <v>219</v>
      </c>
      <c r="I1462" s="3" t="s">
        <v>1</v>
      </c>
      <c r="J1462" s="1" t="s">
        <v>1</v>
      </c>
      <c r="K1462" s="1" t="s">
        <v>1</v>
      </c>
      <c r="L1462" s="1" t="s">
        <v>1</v>
      </c>
      <c r="M1462" s="1" t="s">
        <v>208</v>
      </c>
      <c r="N1462">
        <v>20001</v>
      </c>
      <c r="O1462">
        <v>30000</v>
      </c>
      <c r="P1462">
        <v>1000</v>
      </c>
      <c r="Q1462" s="1" t="s">
        <v>209</v>
      </c>
      <c r="R1462" s="4">
        <v>9.33</v>
      </c>
      <c r="S1462" s="3">
        <v>1</v>
      </c>
      <c r="U1462" t="s">
        <v>204</v>
      </c>
    </row>
    <row r="1463" spans="1:21" x14ac:dyDescent="0.3">
      <c r="A1463" t="s">
        <v>151</v>
      </c>
      <c r="B1463" s="1" t="s">
        <v>627</v>
      </c>
      <c r="C1463" s="1" t="s">
        <v>627</v>
      </c>
      <c r="D1463" s="1" t="s">
        <v>627</v>
      </c>
      <c r="E1463">
        <v>2019</v>
      </c>
      <c r="F1463" s="1" t="s">
        <v>212</v>
      </c>
      <c r="G1463" s="1" t="s">
        <v>202</v>
      </c>
      <c r="H1463" s="1" t="s">
        <v>219</v>
      </c>
      <c r="I1463" s="3" t="s">
        <v>1</v>
      </c>
      <c r="J1463" s="1" t="s">
        <v>1</v>
      </c>
      <c r="K1463" s="1" t="s">
        <v>1</v>
      </c>
      <c r="L1463" s="1" t="s">
        <v>1</v>
      </c>
      <c r="M1463" s="1" t="s">
        <v>208</v>
      </c>
      <c r="N1463">
        <v>30001</v>
      </c>
      <c r="O1463">
        <v>1000000000</v>
      </c>
      <c r="P1463">
        <v>1000</v>
      </c>
      <c r="Q1463" s="1" t="s">
        <v>209</v>
      </c>
      <c r="R1463" s="4">
        <v>13.53</v>
      </c>
      <c r="S1463" s="3">
        <v>1</v>
      </c>
      <c r="U1463" t="s">
        <v>204</v>
      </c>
    </row>
    <row r="1464" spans="1:21" x14ac:dyDescent="0.3">
      <c r="A1464" t="s">
        <v>151</v>
      </c>
      <c r="B1464" s="1" t="s">
        <v>627</v>
      </c>
      <c r="C1464" s="1" t="s">
        <v>627</v>
      </c>
      <c r="D1464" s="1" t="s">
        <v>898</v>
      </c>
      <c r="E1464">
        <v>2020</v>
      </c>
      <c r="F1464" s="1" t="s">
        <v>561</v>
      </c>
      <c r="G1464" s="1" t="s">
        <v>202</v>
      </c>
      <c r="H1464" s="1" t="s">
        <v>206</v>
      </c>
      <c r="I1464" s="3" t="s">
        <v>1</v>
      </c>
      <c r="J1464" s="1" t="s">
        <v>1</v>
      </c>
      <c r="K1464" s="1" t="s">
        <v>1</v>
      </c>
      <c r="L1464" s="1" t="s">
        <v>1</v>
      </c>
      <c r="M1464" s="1" t="s">
        <v>204</v>
      </c>
      <c r="N1464" s="1" t="s">
        <v>1</v>
      </c>
      <c r="O1464" s="1" t="s">
        <v>1</v>
      </c>
      <c r="P1464" s="1" t="s">
        <v>1</v>
      </c>
      <c r="Q1464" s="1" t="s">
        <v>1</v>
      </c>
      <c r="R1464" s="4">
        <v>32.89</v>
      </c>
      <c r="S1464" s="3">
        <v>1</v>
      </c>
      <c r="U1464" t="s">
        <v>204</v>
      </c>
    </row>
    <row r="1465" spans="1:21" x14ac:dyDescent="0.3">
      <c r="A1465" t="s">
        <v>167</v>
      </c>
      <c r="B1465" s="1" t="s">
        <v>629</v>
      </c>
      <c r="C1465" s="1" t="s">
        <v>630</v>
      </c>
      <c r="D1465" s="1" t="s">
        <v>629</v>
      </c>
      <c r="E1465">
        <v>2020</v>
      </c>
      <c r="F1465" s="1" t="s">
        <v>212</v>
      </c>
      <c r="G1465" s="1" t="s">
        <v>202</v>
      </c>
      <c r="H1465" s="1" t="s">
        <v>206</v>
      </c>
      <c r="I1465" s="3" t="s">
        <v>1</v>
      </c>
      <c r="J1465" s="1" t="s">
        <v>1</v>
      </c>
      <c r="K1465" s="1" t="s">
        <v>1</v>
      </c>
      <c r="L1465" s="1" t="s">
        <v>1</v>
      </c>
      <c r="M1465" s="1" t="s">
        <v>204</v>
      </c>
      <c r="N1465" t="s">
        <v>1</v>
      </c>
      <c r="O1465" s="1" t="s">
        <v>1</v>
      </c>
      <c r="P1465" s="1" t="s">
        <v>1</v>
      </c>
      <c r="Q1465" s="1" t="s">
        <v>1</v>
      </c>
      <c r="R1465" s="4">
        <v>24</v>
      </c>
      <c r="S1465" s="3">
        <v>1</v>
      </c>
      <c r="U1465" t="s">
        <v>204</v>
      </c>
    </row>
    <row r="1466" spans="1:21" x14ac:dyDescent="0.3">
      <c r="A1466" t="s">
        <v>167</v>
      </c>
      <c r="B1466" s="1" t="s">
        <v>629</v>
      </c>
      <c r="C1466" s="1" t="s">
        <v>630</v>
      </c>
      <c r="D1466" s="1" t="s">
        <v>629</v>
      </c>
      <c r="E1466">
        <v>2020</v>
      </c>
      <c r="F1466" s="1" t="s">
        <v>212</v>
      </c>
      <c r="G1466" s="1" t="s">
        <v>202</v>
      </c>
      <c r="H1466" s="1" t="s">
        <v>219</v>
      </c>
      <c r="I1466" s="3" t="s">
        <v>1</v>
      </c>
      <c r="J1466" s="1" t="s">
        <v>1</v>
      </c>
      <c r="K1466" s="1" t="s">
        <v>1</v>
      </c>
      <c r="L1466" s="1" t="s">
        <v>1</v>
      </c>
      <c r="M1466" s="1" t="s">
        <v>208</v>
      </c>
      <c r="N1466">
        <v>0</v>
      </c>
      <c r="O1466">
        <v>3000</v>
      </c>
      <c r="P1466">
        <v>100</v>
      </c>
      <c r="Q1466" s="1" t="s">
        <v>209</v>
      </c>
      <c r="R1466" s="4">
        <v>0</v>
      </c>
      <c r="S1466" s="3">
        <v>1</v>
      </c>
      <c r="U1466" t="s">
        <v>204</v>
      </c>
    </row>
    <row r="1467" spans="1:21" x14ac:dyDescent="0.3">
      <c r="A1467" t="s">
        <v>167</v>
      </c>
      <c r="B1467" s="1" t="s">
        <v>629</v>
      </c>
      <c r="C1467" s="1" t="s">
        <v>630</v>
      </c>
      <c r="D1467" s="1" t="s">
        <v>629</v>
      </c>
      <c r="E1467">
        <v>2020</v>
      </c>
      <c r="F1467" s="1" t="s">
        <v>212</v>
      </c>
      <c r="G1467" s="1" t="s">
        <v>202</v>
      </c>
      <c r="H1467" s="1" t="s">
        <v>219</v>
      </c>
      <c r="I1467" s="3" t="s">
        <v>1</v>
      </c>
      <c r="J1467" s="1" t="s">
        <v>1</v>
      </c>
      <c r="K1467" s="1" t="s">
        <v>1</v>
      </c>
      <c r="L1467" s="1" t="s">
        <v>1</v>
      </c>
      <c r="M1467" s="1" t="s">
        <v>208</v>
      </c>
      <c r="N1467">
        <v>3001</v>
      </c>
      <c r="O1467">
        <v>1000000000</v>
      </c>
      <c r="P1467">
        <v>100</v>
      </c>
      <c r="Q1467" s="1" t="s">
        <v>209</v>
      </c>
      <c r="R1467" s="4">
        <v>6.7500000000000004E-2</v>
      </c>
      <c r="S1467" s="3">
        <v>1</v>
      </c>
      <c r="U1467" t="s">
        <v>204</v>
      </c>
    </row>
    <row r="1468" spans="1:21" x14ac:dyDescent="0.3">
      <c r="A1468" t="s">
        <v>167</v>
      </c>
      <c r="B1468" s="1" t="s">
        <v>629</v>
      </c>
      <c r="C1468" s="1" t="s">
        <v>630</v>
      </c>
      <c r="D1468" s="1" t="s">
        <v>898</v>
      </c>
      <c r="E1468">
        <v>2020</v>
      </c>
      <c r="F1468" s="1" t="s">
        <v>561</v>
      </c>
      <c r="G1468" s="1" t="s">
        <v>202</v>
      </c>
      <c r="H1468" s="1" t="s">
        <v>206</v>
      </c>
      <c r="I1468" s="3" t="s">
        <v>1</v>
      </c>
      <c r="J1468" s="1" t="s">
        <v>1</v>
      </c>
      <c r="K1468" s="1" t="s">
        <v>1</v>
      </c>
      <c r="L1468" s="1" t="s">
        <v>1</v>
      </c>
      <c r="M1468" s="1" t="s">
        <v>204</v>
      </c>
      <c r="N1468" s="1" t="s">
        <v>1</v>
      </c>
      <c r="O1468" s="1" t="s">
        <v>1</v>
      </c>
      <c r="P1468" s="1" t="s">
        <v>1</v>
      </c>
      <c r="Q1468" s="1" t="s">
        <v>1</v>
      </c>
      <c r="R1468" s="4">
        <v>32.89</v>
      </c>
      <c r="S1468" s="3">
        <v>1</v>
      </c>
      <c r="U1468" t="s">
        <v>204</v>
      </c>
    </row>
    <row r="1469" spans="1:21" x14ac:dyDescent="0.3">
      <c r="A1469" t="s">
        <v>153</v>
      </c>
      <c r="B1469" s="1" t="s">
        <v>632</v>
      </c>
      <c r="C1469" s="1" t="s">
        <v>634</v>
      </c>
      <c r="D1469" s="1" t="s">
        <v>632</v>
      </c>
      <c r="E1469">
        <v>2020</v>
      </c>
      <c r="F1469" s="1" t="s">
        <v>212</v>
      </c>
      <c r="G1469" s="1" t="s">
        <v>202</v>
      </c>
      <c r="H1469" s="1" t="s">
        <v>206</v>
      </c>
      <c r="I1469" s="3" t="s">
        <v>1</v>
      </c>
      <c r="J1469" s="1" t="s">
        <v>1</v>
      </c>
      <c r="K1469" s="1" t="s">
        <v>1</v>
      </c>
      <c r="L1469" s="1" t="s">
        <v>1</v>
      </c>
      <c r="M1469" s="1" t="s">
        <v>204</v>
      </c>
      <c r="N1469" t="s">
        <v>1</v>
      </c>
      <c r="O1469" s="1" t="s">
        <v>1</v>
      </c>
      <c r="P1469" s="1" t="s">
        <v>1</v>
      </c>
      <c r="Q1469" s="1" t="s">
        <v>1</v>
      </c>
      <c r="R1469" s="4">
        <v>60</v>
      </c>
      <c r="S1469" s="3">
        <v>1</v>
      </c>
      <c r="U1469" t="s">
        <v>204</v>
      </c>
    </row>
    <row r="1470" spans="1:21" x14ac:dyDescent="0.3">
      <c r="A1470" t="s">
        <v>153</v>
      </c>
      <c r="B1470" s="1" t="s">
        <v>632</v>
      </c>
      <c r="C1470" s="1" t="s">
        <v>634</v>
      </c>
      <c r="D1470" s="1" t="s">
        <v>632</v>
      </c>
      <c r="E1470">
        <v>2020</v>
      </c>
      <c r="F1470" s="1" t="s">
        <v>212</v>
      </c>
      <c r="G1470" s="1" t="s">
        <v>202</v>
      </c>
      <c r="H1470" s="1" t="s">
        <v>231</v>
      </c>
      <c r="I1470" s="3" t="s">
        <v>1</v>
      </c>
      <c r="J1470" s="1" t="s">
        <v>1</v>
      </c>
      <c r="K1470" s="1" t="s">
        <v>1</v>
      </c>
      <c r="L1470" s="1" t="s">
        <v>1</v>
      </c>
      <c r="M1470" s="1" t="s">
        <v>208</v>
      </c>
      <c r="N1470">
        <v>0</v>
      </c>
      <c r="O1470">
        <v>1000000000</v>
      </c>
      <c r="P1470">
        <v>1000</v>
      </c>
      <c r="Q1470" s="1" t="s">
        <v>209</v>
      </c>
      <c r="R1470" s="4">
        <v>9.25</v>
      </c>
      <c r="S1470" s="3">
        <v>1</v>
      </c>
      <c r="U1470" t="s">
        <v>204</v>
      </c>
    </row>
    <row r="1471" spans="1:21" x14ac:dyDescent="0.3">
      <c r="A1471" t="s">
        <v>153</v>
      </c>
      <c r="B1471" s="1" t="s">
        <v>632</v>
      </c>
      <c r="C1471" s="1" t="s">
        <v>632</v>
      </c>
      <c r="D1471" s="1" t="s">
        <v>898</v>
      </c>
      <c r="E1471">
        <v>2020</v>
      </c>
      <c r="F1471" s="1" t="s">
        <v>561</v>
      </c>
      <c r="G1471" s="1" t="s">
        <v>202</v>
      </c>
      <c r="H1471" s="1" t="s">
        <v>206</v>
      </c>
      <c r="I1471" s="3" t="s">
        <v>1</v>
      </c>
      <c r="J1471" s="1" t="s">
        <v>1</v>
      </c>
      <c r="K1471" s="1" t="s">
        <v>1</v>
      </c>
      <c r="L1471" s="1" t="s">
        <v>1</v>
      </c>
      <c r="M1471" s="1" t="s">
        <v>204</v>
      </c>
      <c r="N1471" s="1" t="s">
        <v>1</v>
      </c>
      <c r="O1471" s="1" t="s">
        <v>1</v>
      </c>
      <c r="P1471" s="1" t="s">
        <v>1</v>
      </c>
      <c r="Q1471" s="1" t="s">
        <v>1</v>
      </c>
      <c r="R1471" s="4">
        <v>32.89</v>
      </c>
      <c r="S1471" s="3">
        <v>1</v>
      </c>
      <c r="U1471" t="s">
        <v>204</v>
      </c>
    </row>
    <row r="1472" spans="1:21" x14ac:dyDescent="0.3">
      <c r="A1472" t="s">
        <v>29</v>
      </c>
      <c r="B1472" s="1" t="s">
        <v>907</v>
      </c>
      <c r="C1472" s="1" t="s">
        <v>907</v>
      </c>
      <c r="D1472" s="1" t="s">
        <v>907</v>
      </c>
      <c r="E1472">
        <v>2014</v>
      </c>
      <c r="F1472" s="1" t="s">
        <v>212</v>
      </c>
      <c r="G1472" s="1" t="s">
        <v>202</v>
      </c>
      <c r="H1472" s="1" t="s">
        <v>206</v>
      </c>
      <c r="I1472" s="3">
        <v>0.625</v>
      </c>
      <c r="J1472" s="1" t="s">
        <v>203</v>
      </c>
      <c r="K1472" s="1" t="s">
        <v>183</v>
      </c>
      <c r="L1472" s="1" t="s">
        <v>851</v>
      </c>
      <c r="M1472" s="1" t="s">
        <v>204</v>
      </c>
      <c r="N1472" t="s">
        <v>1</v>
      </c>
      <c r="O1472" s="1" t="s">
        <v>1</v>
      </c>
      <c r="P1472" s="1" t="s">
        <v>1</v>
      </c>
      <c r="Q1472" s="1" t="s">
        <v>1</v>
      </c>
      <c r="R1472" s="4">
        <v>61</v>
      </c>
      <c r="S1472" s="3">
        <v>1</v>
      </c>
      <c r="U1472" t="s">
        <v>204</v>
      </c>
    </row>
    <row r="1473" spans="1:21" x14ac:dyDescent="0.3">
      <c r="A1473" t="s">
        <v>29</v>
      </c>
      <c r="B1473" s="1" t="s">
        <v>907</v>
      </c>
      <c r="C1473" s="1" t="s">
        <v>907</v>
      </c>
      <c r="D1473" s="1" t="s">
        <v>907</v>
      </c>
      <c r="E1473">
        <v>2014</v>
      </c>
      <c r="F1473" s="1" t="s">
        <v>212</v>
      </c>
      <c r="G1473" s="1" t="s">
        <v>202</v>
      </c>
      <c r="H1473" s="1" t="s">
        <v>219</v>
      </c>
      <c r="I1473" s="3" t="s">
        <v>1</v>
      </c>
      <c r="J1473" s="1" t="s">
        <v>1</v>
      </c>
      <c r="K1473" s="1" t="s">
        <v>183</v>
      </c>
      <c r="L1473" s="1" t="s">
        <v>851</v>
      </c>
      <c r="M1473" s="1" t="s">
        <v>208</v>
      </c>
      <c r="N1473">
        <v>0</v>
      </c>
      <c r="O1473">
        <v>9999</v>
      </c>
      <c r="P1473">
        <v>1000</v>
      </c>
      <c r="Q1473" s="1" t="s">
        <v>209</v>
      </c>
      <c r="R1473" s="4">
        <v>4.72</v>
      </c>
      <c r="S1473" s="3">
        <v>1</v>
      </c>
      <c r="U1473" t="s">
        <v>204</v>
      </c>
    </row>
    <row r="1474" spans="1:21" x14ac:dyDescent="0.3">
      <c r="A1474" t="s">
        <v>29</v>
      </c>
      <c r="B1474" s="1" t="s">
        <v>907</v>
      </c>
      <c r="C1474" s="1" t="s">
        <v>907</v>
      </c>
      <c r="D1474" s="1" t="s">
        <v>907</v>
      </c>
      <c r="E1474">
        <v>2014</v>
      </c>
      <c r="F1474" s="1" t="s">
        <v>212</v>
      </c>
      <c r="G1474" s="1" t="s">
        <v>202</v>
      </c>
      <c r="H1474" s="1" t="s">
        <v>219</v>
      </c>
      <c r="I1474" s="3" t="s">
        <v>1</v>
      </c>
      <c r="J1474" s="1" t="s">
        <v>1</v>
      </c>
      <c r="K1474" s="1" t="s">
        <v>183</v>
      </c>
      <c r="L1474" s="1" t="s">
        <v>851</v>
      </c>
      <c r="M1474" s="1" t="s">
        <v>208</v>
      </c>
      <c r="N1474">
        <v>10000</v>
      </c>
      <c r="O1474">
        <v>19999</v>
      </c>
      <c r="P1474">
        <v>1000</v>
      </c>
      <c r="Q1474" s="1" t="s">
        <v>209</v>
      </c>
      <c r="R1474" s="4">
        <v>5.54</v>
      </c>
      <c r="S1474" s="3">
        <v>1</v>
      </c>
      <c r="U1474" t="s">
        <v>204</v>
      </c>
    </row>
    <row r="1475" spans="1:21" x14ac:dyDescent="0.3">
      <c r="A1475" t="s">
        <v>29</v>
      </c>
      <c r="B1475" s="1" t="s">
        <v>907</v>
      </c>
      <c r="C1475" s="1" t="s">
        <v>907</v>
      </c>
      <c r="D1475" s="1" t="s">
        <v>907</v>
      </c>
      <c r="E1475">
        <v>2014</v>
      </c>
      <c r="F1475" s="1" t="s">
        <v>212</v>
      </c>
      <c r="G1475" s="1" t="s">
        <v>202</v>
      </c>
      <c r="H1475" s="1" t="s">
        <v>219</v>
      </c>
      <c r="I1475" s="3" t="s">
        <v>1</v>
      </c>
      <c r="J1475" s="1" t="s">
        <v>1</v>
      </c>
      <c r="K1475" s="1" t="s">
        <v>183</v>
      </c>
      <c r="L1475" s="1" t="s">
        <v>851</v>
      </c>
      <c r="M1475" s="1" t="s">
        <v>208</v>
      </c>
      <c r="N1475">
        <v>20000</v>
      </c>
      <c r="O1475">
        <v>29999</v>
      </c>
      <c r="P1475">
        <v>1000</v>
      </c>
      <c r="Q1475" s="1" t="s">
        <v>209</v>
      </c>
      <c r="R1475" s="4">
        <v>7</v>
      </c>
      <c r="S1475" s="3">
        <v>1</v>
      </c>
      <c r="U1475" t="s">
        <v>204</v>
      </c>
    </row>
    <row r="1476" spans="1:21" x14ac:dyDescent="0.3">
      <c r="A1476" t="s">
        <v>29</v>
      </c>
      <c r="B1476" s="1" t="s">
        <v>907</v>
      </c>
      <c r="C1476" s="1" t="s">
        <v>907</v>
      </c>
      <c r="D1476" s="1" t="s">
        <v>907</v>
      </c>
      <c r="E1476">
        <v>2014</v>
      </c>
      <c r="F1476" s="1" t="s">
        <v>212</v>
      </c>
      <c r="G1476" s="1" t="s">
        <v>202</v>
      </c>
      <c r="H1476" s="1" t="s">
        <v>219</v>
      </c>
      <c r="I1476" s="3" t="s">
        <v>1</v>
      </c>
      <c r="J1476" s="1" t="s">
        <v>1</v>
      </c>
      <c r="K1476" s="1" t="s">
        <v>183</v>
      </c>
      <c r="L1476" s="1" t="s">
        <v>851</v>
      </c>
      <c r="M1476" s="1" t="s">
        <v>208</v>
      </c>
      <c r="N1476">
        <v>30000</v>
      </c>
      <c r="O1476">
        <v>1000000000</v>
      </c>
      <c r="P1476">
        <v>1000</v>
      </c>
      <c r="Q1476" s="1" t="s">
        <v>209</v>
      </c>
      <c r="R1476" s="4">
        <v>8</v>
      </c>
      <c r="S1476" s="3">
        <v>1</v>
      </c>
      <c r="U1476" t="s">
        <v>204</v>
      </c>
    </row>
    <row r="1477" spans="1:21" x14ac:dyDescent="0.3">
      <c r="A1477" t="s">
        <v>29</v>
      </c>
      <c r="B1477" s="1" t="s">
        <v>907</v>
      </c>
      <c r="C1477" s="1" t="s">
        <v>907</v>
      </c>
      <c r="D1477" s="1" t="s">
        <v>907</v>
      </c>
      <c r="E1477">
        <v>2014</v>
      </c>
      <c r="F1477" s="1" t="s">
        <v>212</v>
      </c>
      <c r="G1477" s="1" t="s">
        <v>202</v>
      </c>
      <c r="H1477" s="1" t="s">
        <v>206</v>
      </c>
      <c r="I1477" s="3">
        <v>0.625</v>
      </c>
      <c r="J1477" s="1" t="s">
        <v>203</v>
      </c>
      <c r="K1477" s="1" t="s">
        <v>183</v>
      </c>
      <c r="L1477" s="1" t="s">
        <v>852</v>
      </c>
      <c r="M1477" s="1" t="s">
        <v>204</v>
      </c>
      <c r="N1477" t="s">
        <v>1</v>
      </c>
      <c r="O1477" s="1" t="s">
        <v>1</v>
      </c>
      <c r="P1477" s="1" t="s">
        <v>1</v>
      </c>
      <c r="Q1477" s="1" t="s">
        <v>1</v>
      </c>
      <c r="R1477" s="4">
        <v>34</v>
      </c>
      <c r="S1477" s="3">
        <v>1</v>
      </c>
      <c r="U1477" t="s">
        <v>204</v>
      </c>
    </row>
    <row r="1478" spans="1:21" x14ac:dyDescent="0.3">
      <c r="A1478" t="s">
        <v>29</v>
      </c>
      <c r="B1478" s="1" t="s">
        <v>907</v>
      </c>
      <c r="C1478" s="1" t="s">
        <v>907</v>
      </c>
      <c r="D1478" s="1" t="s">
        <v>907</v>
      </c>
      <c r="E1478">
        <v>2014</v>
      </c>
      <c r="F1478" s="1" t="s">
        <v>212</v>
      </c>
      <c r="G1478" s="1" t="s">
        <v>202</v>
      </c>
      <c r="H1478" s="1" t="s">
        <v>219</v>
      </c>
      <c r="I1478" s="3" t="s">
        <v>1</v>
      </c>
      <c r="J1478" s="1" t="s">
        <v>1</v>
      </c>
      <c r="K1478" s="1" t="s">
        <v>183</v>
      </c>
      <c r="L1478" s="1" t="s">
        <v>852</v>
      </c>
      <c r="M1478" s="1" t="s">
        <v>208</v>
      </c>
      <c r="N1478">
        <v>0</v>
      </c>
      <c r="O1478">
        <v>9999</v>
      </c>
      <c r="P1478">
        <v>1000</v>
      </c>
      <c r="Q1478" s="1" t="s">
        <v>209</v>
      </c>
      <c r="R1478" s="4">
        <v>4.72</v>
      </c>
      <c r="S1478" s="3">
        <v>1</v>
      </c>
      <c r="U1478" t="s">
        <v>204</v>
      </c>
    </row>
    <row r="1479" spans="1:21" x14ac:dyDescent="0.3">
      <c r="A1479" t="s">
        <v>29</v>
      </c>
      <c r="B1479" s="1" t="s">
        <v>907</v>
      </c>
      <c r="C1479" s="1" t="s">
        <v>907</v>
      </c>
      <c r="D1479" s="1" t="s">
        <v>907</v>
      </c>
      <c r="E1479">
        <v>2014</v>
      </c>
      <c r="F1479" s="1" t="s">
        <v>212</v>
      </c>
      <c r="G1479" s="1" t="s">
        <v>202</v>
      </c>
      <c r="H1479" s="1" t="s">
        <v>219</v>
      </c>
      <c r="I1479" s="3" t="s">
        <v>1</v>
      </c>
      <c r="J1479" s="1" t="s">
        <v>1</v>
      </c>
      <c r="K1479" s="1" t="s">
        <v>183</v>
      </c>
      <c r="L1479" s="1" t="s">
        <v>852</v>
      </c>
      <c r="M1479" s="1" t="s">
        <v>208</v>
      </c>
      <c r="N1479">
        <v>10000</v>
      </c>
      <c r="O1479">
        <v>19999</v>
      </c>
      <c r="P1479">
        <v>1000</v>
      </c>
      <c r="Q1479" s="1" t="s">
        <v>209</v>
      </c>
      <c r="R1479" s="4">
        <v>5.54</v>
      </c>
      <c r="S1479" s="3">
        <v>1</v>
      </c>
      <c r="U1479" t="s">
        <v>204</v>
      </c>
    </row>
    <row r="1480" spans="1:21" x14ac:dyDescent="0.3">
      <c r="A1480" t="s">
        <v>29</v>
      </c>
      <c r="B1480" s="1" t="s">
        <v>907</v>
      </c>
      <c r="C1480" s="1" t="s">
        <v>907</v>
      </c>
      <c r="D1480" s="1" t="s">
        <v>907</v>
      </c>
      <c r="E1480">
        <v>2014</v>
      </c>
      <c r="F1480" s="1" t="s">
        <v>212</v>
      </c>
      <c r="G1480" s="1" t="s">
        <v>202</v>
      </c>
      <c r="H1480" s="1" t="s">
        <v>219</v>
      </c>
      <c r="I1480" s="3" t="s">
        <v>1</v>
      </c>
      <c r="J1480" s="1" t="s">
        <v>1</v>
      </c>
      <c r="K1480" s="1" t="s">
        <v>183</v>
      </c>
      <c r="L1480" s="1" t="s">
        <v>852</v>
      </c>
      <c r="M1480" s="1" t="s">
        <v>208</v>
      </c>
      <c r="N1480">
        <v>20000</v>
      </c>
      <c r="O1480">
        <v>29999</v>
      </c>
      <c r="P1480">
        <v>1000</v>
      </c>
      <c r="Q1480" s="1" t="s">
        <v>209</v>
      </c>
      <c r="R1480" s="4">
        <v>7</v>
      </c>
      <c r="S1480" s="3">
        <v>1</v>
      </c>
      <c r="U1480" t="s">
        <v>204</v>
      </c>
    </row>
    <row r="1481" spans="1:21" x14ac:dyDescent="0.3">
      <c r="A1481" t="s">
        <v>29</v>
      </c>
      <c r="B1481" s="1" t="s">
        <v>907</v>
      </c>
      <c r="C1481" s="1" t="s">
        <v>907</v>
      </c>
      <c r="D1481" s="1" t="s">
        <v>907</v>
      </c>
      <c r="E1481">
        <v>2014</v>
      </c>
      <c r="F1481" s="1" t="s">
        <v>212</v>
      </c>
      <c r="G1481" s="1" t="s">
        <v>202</v>
      </c>
      <c r="H1481" s="1" t="s">
        <v>219</v>
      </c>
      <c r="I1481" s="3" t="s">
        <v>1</v>
      </c>
      <c r="J1481" s="1" t="s">
        <v>1</v>
      </c>
      <c r="K1481" s="1" t="s">
        <v>183</v>
      </c>
      <c r="L1481" s="1" t="s">
        <v>852</v>
      </c>
      <c r="M1481" s="1" t="s">
        <v>208</v>
      </c>
      <c r="N1481">
        <v>30000</v>
      </c>
      <c r="O1481">
        <v>1000000000</v>
      </c>
      <c r="P1481">
        <v>1000</v>
      </c>
      <c r="Q1481" s="1" t="s">
        <v>209</v>
      </c>
      <c r="R1481" s="4">
        <v>8</v>
      </c>
      <c r="S1481" s="3">
        <v>1</v>
      </c>
      <c r="U1481" t="s">
        <v>204</v>
      </c>
    </row>
    <row r="1482" spans="1:21" x14ac:dyDescent="0.3">
      <c r="A1482" t="s">
        <v>29</v>
      </c>
      <c r="B1482" s="1" t="s">
        <v>907</v>
      </c>
      <c r="C1482" s="1" t="s">
        <v>907</v>
      </c>
      <c r="D1482" s="1" t="s">
        <v>907</v>
      </c>
      <c r="E1482">
        <v>2014</v>
      </c>
      <c r="F1482" s="1" t="s">
        <v>213</v>
      </c>
      <c r="G1482" s="1" t="s">
        <v>202</v>
      </c>
      <c r="H1482" s="1" t="s">
        <v>206</v>
      </c>
      <c r="I1482" s="3" t="s">
        <v>1</v>
      </c>
      <c r="J1482" s="1" t="s">
        <v>1</v>
      </c>
      <c r="K1482" s="1" t="s">
        <v>1</v>
      </c>
      <c r="L1482" s="1" t="s">
        <v>1</v>
      </c>
      <c r="M1482" s="1" t="s">
        <v>204</v>
      </c>
      <c r="N1482" s="1" t="s">
        <v>1</v>
      </c>
      <c r="O1482" s="1" t="s">
        <v>1</v>
      </c>
      <c r="P1482" s="1" t="s">
        <v>1</v>
      </c>
      <c r="Q1482" s="1" t="s">
        <v>1</v>
      </c>
      <c r="R1482" s="4">
        <v>35</v>
      </c>
      <c r="S1482" s="3">
        <v>1</v>
      </c>
      <c r="T1482" t="s">
        <v>636</v>
      </c>
      <c r="U1482" t="s">
        <v>204</v>
      </c>
    </row>
    <row r="1483" spans="1:21" x14ac:dyDescent="0.3">
      <c r="A1483" t="s">
        <v>29</v>
      </c>
      <c r="B1483" s="1" t="s">
        <v>907</v>
      </c>
      <c r="C1483" s="1" t="s">
        <v>907</v>
      </c>
      <c r="D1483" s="1" t="s">
        <v>907</v>
      </c>
      <c r="E1483">
        <v>2014</v>
      </c>
      <c r="F1483" s="1" t="s">
        <v>213</v>
      </c>
      <c r="G1483" s="1" t="s">
        <v>202</v>
      </c>
      <c r="H1483" s="1" t="s">
        <v>231</v>
      </c>
      <c r="I1483" s="3" t="s">
        <v>1</v>
      </c>
      <c r="J1483" s="1" t="s">
        <v>1</v>
      </c>
      <c r="K1483" s="1" t="s">
        <v>1</v>
      </c>
      <c r="L1483" s="1" t="s">
        <v>1</v>
      </c>
      <c r="M1483" s="1" t="s">
        <v>208</v>
      </c>
      <c r="N1483">
        <v>0</v>
      </c>
      <c r="O1483">
        <v>1000000000</v>
      </c>
      <c r="P1483">
        <v>1000</v>
      </c>
      <c r="Q1483" s="1" t="s">
        <v>209</v>
      </c>
      <c r="R1483" s="4">
        <v>4</v>
      </c>
      <c r="S1483" s="3">
        <v>1</v>
      </c>
      <c r="U1483" t="s">
        <v>204</v>
      </c>
    </row>
    <row r="1484" spans="1:21" x14ac:dyDescent="0.3">
      <c r="A1484" t="s">
        <v>55</v>
      </c>
      <c r="B1484" s="1" t="s">
        <v>638</v>
      </c>
      <c r="C1484" s="1" t="s">
        <v>639</v>
      </c>
      <c r="D1484" s="1" t="s">
        <v>638</v>
      </c>
      <c r="E1484">
        <v>2018</v>
      </c>
      <c r="F1484" s="1" t="s">
        <v>212</v>
      </c>
      <c r="G1484" s="1" t="s">
        <v>202</v>
      </c>
      <c r="H1484" s="1" t="s">
        <v>206</v>
      </c>
      <c r="I1484" s="3" t="s">
        <v>1</v>
      </c>
      <c r="J1484" s="1" t="s">
        <v>1</v>
      </c>
      <c r="K1484" s="1" t="s">
        <v>1</v>
      </c>
      <c r="L1484" s="1" t="s">
        <v>1</v>
      </c>
      <c r="M1484" s="1" t="s">
        <v>204</v>
      </c>
      <c r="N1484" s="1" t="s">
        <v>1</v>
      </c>
      <c r="O1484" s="1" t="s">
        <v>1</v>
      </c>
      <c r="P1484" s="1" t="s">
        <v>1</v>
      </c>
      <c r="Q1484" s="1" t="s">
        <v>1</v>
      </c>
      <c r="R1484" s="4">
        <v>35</v>
      </c>
      <c r="S1484" s="3">
        <v>1</v>
      </c>
      <c r="U1484" t="s">
        <v>204</v>
      </c>
    </row>
    <row r="1485" spans="1:21" x14ac:dyDescent="0.3">
      <c r="A1485" t="s">
        <v>55</v>
      </c>
      <c r="B1485" s="1" t="s">
        <v>638</v>
      </c>
      <c r="C1485" s="1" t="s">
        <v>639</v>
      </c>
      <c r="D1485" s="1" t="s">
        <v>638</v>
      </c>
      <c r="E1485">
        <v>2018</v>
      </c>
      <c r="F1485" s="1" t="s">
        <v>212</v>
      </c>
      <c r="G1485" s="1" t="s">
        <v>202</v>
      </c>
      <c r="H1485" s="1" t="s">
        <v>219</v>
      </c>
      <c r="I1485" s="3" t="s">
        <v>1</v>
      </c>
      <c r="J1485" s="1" t="s">
        <v>1</v>
      </c>
      <c r="K1485" s="1" t="s">
        <v>1</v>
      </c>
      <c r="L1485" s="1" t="s">
        <v>1</v>
      </c>
      <c r="M1485" s="1" t="s">
        <v>208</v>
      </c>
      <c r="N1485">
        <v>0</v>
      </c>
      <c r="O1485">
        <v>10000</v>
      </c>
      <c r="P1485">
        <v>1000</v>
      </c>
      <c r="Q1485" s="1" t="s">
        <v>209</v>
      </c>
      <c r="R1485" s="4">
        <v>0</v>
      </c>
      <c r="S1485" s="3">
        <v>1</v>
      </c>
      <c r="U1485" t="s">
        <v>204</v>
      </c>
    </row>
    <row r="1486" spans="1:21" x14ac:dyDescent="0.3">
      <c r="A1486" t="s">
        <v>55</v>
      </c>
      <c r="B1486" s="1" t="s">
        <v>638</v>
      </c>
      <c r="C1486" s="1" t="s">
        <v>639</v>
      </c>
      <c r="D1486" s="1" t="s">
        <v>638</v>
      </c>
      <c r="E1486">
        <v>2018</v>
      </c>
      <c r="F1486" s="1" t="s">
        <v>212</v>
      </c>
      <c r="G1486" s="1" t="s">
        <v>202</v>
      </c>
      <c r="H1486" s="1" t="s">
        <v>219</v>
      </c>
      <c r="I1486" s="3" t="s">
        <v>1</v>
      </c>
      <c r="J1486" s="1" t="s">
        <v>1</v>
      </c>
      <c r="K1486" s="1" t="s">
        <v>1</v>
      </c>
      <c r="L1486" s="1" t="s">
        <v>1</v>
      </c>
      <c r="M1486" s="1" t="s">
        <v>208</v>
      </c>
      <c r="N1486" s="1">
        <v>10001</v>
      </c>
      <c r="O1486" s="1">
        <v>20000</v>
      </c>
      <c r="P1486">
        <v>1000</v>
      </c>
      <c r="Q1486" s="1" t="s">
        <v>209</v>
      </c>
      <c r="R1486" s="4">
        <v>2.75</v>
      </c>
      <c r="S1486" s="3">
        <v>1</v>
      </c>
      <c r="U1486" t="s">
        <v>204</v>
      </c>
    </row>
    <row r="1487" spans="1:21" x14ac:dyDescent="0.3">
      <c r="A1487" t="s">
        <v>55</v>
      </c>
      <c r="B1487" s="1" t="s">
        <v>638</v>
      </c>
      <c r="C1487" s="1" t="s">
        <v>639</v>
      </c>
      <c r="D1487" s="1" t="s">
        <v>638</v>
      </c>
      <c r="E1487">
        <v>2018</v>
      </c>
      <c r="F1487" s="1" t="s">
        <v>212</v>
      </c>
      <c r="G1487" s="1" t="s">
        <v>202</v>
      </c>
      <c r="H1487" s="1" t="s">
        <v>219</v>
      </c>
      <c r="I1487" s="3" t="s">
        <v>1</v>
      </c>
      <c r="J1487" s="1" t="s">
        <v>1</v>
      </c>
      <c r="K1487" s="1" t="s">
        <v>1</v>
      </c>
      <c r="L1487" s="1" t="s">
        <v>1</v>
      </c>
      <c r="M1487" s="1" t="s">
        <v>208</v>
      </c>
      <c r="N1487">
        <v>20001</v>
      </c>
      <c r="O1487">
        <v>30000</v>
      </c>
      <c r="P1487">
        <v>1000</v>
      </c>
      <c r="Q1487" s="1" t="s">
        <v>209</v>
      </c>
      <c r="R1487" s="4">
        <v>3</v>
      </c>
      <c r="S1487" s="3">
        <v>1</v>
      </c>
      <c r="U1487" t="s">
        <v>204</v>
      </c>
    </row>
    <row r="1488" spans="1:21" x14ac:dyDescent="0.3">
      <c r="A1488" t="s">
        <v>55</v>
      </c>
      <c r="B1488" s="1" t="s">
        <v>638</v>
      </c>
      <c r="C1488" s="1" t="s">
        <v>639</v>
      </c>
      <c r="D1488" s="1" t="s">
        <v>638</v>
      </c>
      <c r="E1488">
        <v>2018</v>
      </c>
      <c r="F1488" s="1" t="s">
        <v>212</v>
      </c>
      <c r="G1488" s="1" t="s">
        <v>202</v>
      </c>
      <c r="H1488" s="1" t="s">
        <v>219</v>
      </c>
      <c r="I1488" s="3" t="s">
        <v>1</v>
      </c>
      <c r="J1488" s="1" t="s">
        <v>1</v>
      </c>
      <c r="K1488" s="1" t="s">
        <v>1</v>
      </c>
      <c r="L1488" s="1" t="s">
        <v>1</v>
      </c>
      <c r="M1488" s="1" t="s">
        <v>208</v>
      </c>
      <c r="N1488" s="1">
        <v>30001</v>
      </c>
      <c r="O1488" s="1">
        <v>59999</v>
      </c>
      <c r="P1488">
        <v>1000</v>
      </c>
      <c r="Q1488" s="1" t="s">
        <v>209</v>
      </c>
      <c r="R1488" s="4">
        <v>7.5</v>
      </c>
      <c r="S1488" s="3">
        <v>1</v>
      </c>
      <c r="U1488" t="s">
        <v>204</v>
      </c>
    </row>
    <row r="1489" spans="1:21" x14ac:dyDescent="0.3">
      <c r="A1489" t="s">
        <v>55</v>
      </c>
      <c r="B1489" s="1" t="s">
        <v>638</v>
      </c>
      <c r="C1489" s="1" t="s">
        <v>639</v>
      </c>
      <c r="D1489" s="1" t="s">
        <v>638</v>
      </c>
      <c r="E1489">
        <v>2018</v>
      </c>
      <c r="F1489" s="1" t="s">
        <v>212</v>
      </c>
      <c r="G1489" s="1" t="s">
        <v>202</v>
      </c>
      <c r="H1489" s="1" t="s">
        <v>219</v>
      </c>
      <c r="I1489" s="3" t="s">
        <v>1</v>
      </c>
      <c r="J1489" s="1" t="s">
        <v>1</v>
      </c>
      <c r="K1489" s="1" t="s">
        <v>1</v>
      </c>
      <c r="L1489" s="1" t="s">
        <v>1</v>
      </c>
      <c r="M1489" s="1" t="s">
        <v>208</v>
      </c>
      <c r="N1489">
        <v>60000</v>
      </c>
      <c r="O1489">
        <v>1000000000</v>
      </c>
      <c r="P1489">
        <v>1000</v>
      </c>
      <c r="Q1489" s="1" t="s">
        <v>209</v>
      </c>
      <c r="R1489" s="4">
        <v>10</v>
      </c>
      <c r="S1489" s="3">
        <v>1</v>
      </c>
      <c r="U1489" t="s">
        <v>204</v>
      </c>
    </row>
    <row r="1490" spans="1:21" x14ac:dyDescent="0.3">
      <c r="A1490" t="s">
        <v>55</v>
      </c>
      <c r="B1490" s="1" t="s">
        <v>638</v>
      </c>
      <c r="C1490" s="1" t="s">
        <v>639</v>
      </c>
      <c r="D1490" s="1" t="s">
        <v>638</v>
      </c>
      <c r="E1490">
        <v>2018</v>
      </c>
      <c r="F1490" s="1" t="s">
        <v>213</v>
      </c>
      <c r="G1490" s="1" t="s">
        <v>202</v>
      </c>
      <c r="H1490" s="1" t="s">
        <v>206</v>
      </c>
      <c r="I1490" s="3" t="s">
        <v>1</v>
      </c>
      <c r="J1490" s="1" t="s">
        <v>1</v>
      </c>
      <c r="K1490" s="1" t="s">
        <v>1</v>
      </c>
      <c r="L1490" s="1" t="s">
        <v>1</v>
      </c>
      <c r="M1490" s="1" t="s">
        <v>204</v>
      </c>
      <c r="N1490" s="1" t="s">
        <v>1</v>
      </c>
      <c r="O1490" s="1" t="s">
        <v>1</v>
      </c>
      <c r="P1490" s="1" t="s">
        <v>1</v>
      </c>
      <c r="Q1490" s="1" t="s">
        <v>1</v>
      </c>
      <c r="R1490" s="4">
        <v>50.25</v>
      </c>
      <c r="S1490" s="3">
        <v>1</v>
      </c>
      <c r="U1490" t="s">
        <v>204</v>
      </c>
    </row>
    <row r="1491" spans="1:21" x14ac:dyDescent="0.3">
      <c r="A1491" t="s">
        <v>141</v>
      </c>
      <c r="B1491" s="1" t="s">
        <v>640</v>
      </c>
      <c r="C1491" s="1" t="s">
        <v>640</v>
      </c>
      <c r="D1491" s="1" t="s">
        <v>640</v>
      </c>
      <c r="E1491">
        <v>2020</v>
      </c>
      <c r="F1491" s="1" t="s">
        <v>212</v>
      </c>
      <c r="G1491" s="1" t="s">
        <v>202</v>
      </c>
      <c r="H1491" s="1" t="s">
        <v>206</v>
      </c>
      <c r="I1491" s="3" t="s">
        <v>1</v>
      </c>
      <c r="J1491" s="1" t="s">
        <v>1</v>
      </c>
      <c r="K1491" s="1" t="s">
        <v>1</v>
      </c>
      <c r="L1491" s="1" t="s">
        <v>1</v>
      </c>
      <c r="M1491" s="1" t="s">
        <v>204</v>
      </c>
      <c r="N1491" s="1" t="s">
        <v>1</v>
      </c>
      <c r="O1491" s="1" t="s">
        <v>1</v>
      </c>
      <c r="P1491" s="1" t="s">
        <v>1</v>
      </c>
      <c r="Q1491" s="1" t="s">
        <v>1</v>
      </c>
      <c r="R1491" s="4">
        <v>90.39</v>
      </c>
      <c r="S1491" s="3">
        <v>1</v>
      </c>
      <c r="U1491" t="s">
        <v>204</v>
      </c>
    </row>
    <row r="1492" spans="1:21" x14ac:dyDescent="0.3">
      <c r="A1492" t="s">
        <v>141</v>
      </c>
      <c r="B1492" s="1" t="s">
        <v>640</v>
      </c>
      <c r="C1492" s="1" t="s">
        <v>640</v>
      </c>
      <c r="D1492" s="1" t="s">
        <v>640</v>
      </c>
      <c r="E1492">
        <v>2020</v>
      </c>
      <c r="F1492" s="1" t="s">
        <v>212</v>
      </c>
      <c r="G1492" s="1" t="s">
        <v>202</v>
      </c>
      <c r="H1492" s="1" t="s">
        <v>219</v>
      </c>
      <c r="I1492" s="3" t="s">
        <v>1</v>
      </c>
      <c r="J1492" s="1" t="s">
        <v>1</v>
      </c>
      <c r="K1492" s="1" t="s">
        <v>1</v>
      </c>
      <c r="L1492" s="1" t="s">
        <v>1</v>
      </c>
      <c r="M1492" s="1" t="s">
        <v>208</v>
      </c>
      <c r="N1492" s="1">
        <v>0</v>
      </c>
      <c r="O1492" s="1">
        <v>2000</v>
      </c>
      <c r="P1492">
        <v>1000</v>
      </c>
      <c r="Q1492" s="1" t="s">
        <v>209</v>
      </c>
      <c r="R1492" s="4">
        <v>3.55</v>
      </c>
      <c r="S1492" s="3">
        <v>1</v>
      </c>
      <c r="U1492" t="s">
        <v>204</v>
      </c>
    </row>
    <row r="1493" spans="1:21" x14ac:dyDescent="0.3">
      <c r="A1493" t="s">
        <v>141</v>
      </c>
      <c r="B1493" s="1" t="s">
        <v>640</v>
      </c>
      <c r="C1493" s="1" t="s">
        <v>640</v>
      </c>
      <c r="D1493" s="1" t="s">
        <v>640</v>
      </c>
      <c r="E1493">
        <v>2020</v>
      </c>
      <c r="F1493" s="1" t="s">
        <v>212</v>
      </c>
      <c r="G1493" s="1" t="s">
        <v>202</v>
      </c>
      <c r="H1493" s="1" t="s">
        <v>219</v>
      </c>
      <c r="I1493" s="3" t="s">
        <v>1</v>
      </c>
      <c r="J1493" s="1" t="s">
        <v>1</v>
      </c>
      <c r="K1493" s="1" t="s">
        <v>1</v>
      </c>
      <c r="L1493" s="1" t="s">
        <v>1</v>
      </c>
      <c r="M1493" s="1" t="s">
        <v>208</v>
      </c>
      <c r="N1493" s="1">
        <v>2001</v>
      </c>
      <c r="O1493" s="1">
        <v>4000</v>
      </c>
      <c r="P1493">
        <v>1000</v>
      </c>
      <c r="Q1493" s="1" t="s">
        <v>209</v>
      </c>
      <c r="R1493" s="4">
        <v>6.5</v>
      </c>
      <c r="S1493" s="3">
        <v>1</v>
      </c>
      <c r="U1493" t="s">
        <v>204</v>
      </c>
    </row>
    <row r="1494" spans="1:21" x14ac:dyDescent="0.3">
      <c r="A1494" t="s">
        <v>141</v>
      </c>
      <c r="B1494" s="1" t="s">
        <v>640</v>
      </c>
      <c r="C1494" s="1" t="s">
        <v>640</v>
      </c>
      <c r="D1494" s="1" t="s">
        <v>640</v>
      </c>
      <c r="E1494">
        <v>2020</v>
      </c>
      <c r="F1494" s="1" t="s">
        <v>212</v>
      </c>
      <c r="G1494" s="1" t="s">
        <v>202</v>
      </c>
      <c r="H1494" s="1" t="s">
        <v>219</v>
      </c>
      <c r="I1494" s="3" t="s">
        <v>1</v>
      </c>
      <c r="J1494" s="1" t="s">
        <v>1</v>
      </c>
      <c r="K1494" s="1" t="s">
        <v>1</v>
      </c>
      <c r="L1494" s="1" t="s">
        <v>1</v>
      </c>
      <c r="M1494" s="1" t="s">
        <v>208</v>
      </c>
      <c r="N1494" s="1">
        <v>4001</v>
      </c>
      <c r="O1494" s="1">
        <v>8000</v>
      </c>
      <c r="P1494">
        <v>1000</v>
      </c>
      <c r="Q1494" s="1" t="s">
        <v>209</v>
      </c>
      <c r="R1494" s="4">
        <v>9.75</v>
      </c>
      <c r="S1494" s="3">
        <v>1</v>
      </c>
      <c r="U1494" t="s">
        <v>204</v>
      </c>
    </row>
    <row r="1495" spans="1:21" x14ac:dyDescent="0.3">
      <c r="A1495" t="s">
        <v>141</v>
      </c>
      <c r="B1495" s="1" t="s">
        <v>640</v>
      </c>
      <c r="C1495" s="1" t="s">
        <v>640</v>
      </c>
      <c r="D1495" s="1" t="s">
        <v>640</v>
      </c>
      <c r="E1495">
        <v>2020</v>
      </c>
      <c r="F1495" s="1" t="s">
        <v>212</v>
      </c>
      <c r="G1495" s="1" t="s">
        <v>202</v>
      </c>
      <c r="H1495" s="1" t="s">
        <v>219</v>
      </c>
      <c r="I1495" s="3" t="s">
        <v>1</v>
      </c>
      <c r="J1495" s="1" t="s">
        <v>1</v>
      </c>
      <c r="K1495" s="1" t="s">
        <v>1</v>
      </c>
      <c r="L1495" s="1" t="s">
        <v>1</v>
      </c>
      <c r="M1495" s="1" t="s">
        <v>208</v>
      </c>
      <c r="N1495" s="1">
        <v>8001</v>
      </c>
      <c r="O1495" s="1">
        <v>15000</v>
      </c>
      <c r="P1495">
        <v>1000</v>
      </c>
      <c r="Q1495" s="1" t="s">
        <v>209</v>
      </c>
      <c r="R1495" s="4">
        <v>13</v>
      </c>
      <c r="S1495" s="3">
        <v>1</v>
      </c>
      <c r="U1495" t="s">
        <v>204</v>
      </c>
    </row>
    <row r="1496" spans="1:21" x14ac:dyDescent="0.3">
      <c r="A1496" t="s">
        <v>141</v>
      </c>
      <c r="B1496" s="1" t="s">
        <v>640</v>
      </c>
      <c r="C1496" s="1" t="s">
        <v>640</v>
      </c>
      <c r="D1496" s="1" t="s">
        <v>640</v>
      </c>
      <c r="E1496">
        <v>2020</v>
      </c>
      <c r="F1496" s="1" t="s">
        <v>212</v>
      </c>
      <c r="G1496" s="1" t="s">
        <v>202</v>
      </c>
      <c r="H1496" s="1" t="s">
        <v>219</v>
      </c>
      <c r="I1496" s="3" t="s">
        <v>1</v>
      </c>
      <c r="J1496" s="1" t="s">
        <v>1</v>
      </c>
      <c r="K1496" s="1" t="s">
        <v>1</v>
      </c>
      <c r="L1496" s="1" t="s">
        <v>1</v>
      </c>
      <c r="M1496" s="1" t="s">
        <v>208</v>
      </c>
      <c r="N1496" s="1">
        <v>15001</v>
      </c>
      <c r="O1496">
        <v>1000000000</v>
      </c>
      <c r="P1496">
        <v>1000</v>
      </c>
      <c r="Q1496" s="1" t="s">
        <v>209</v>
      </c>
      <c r="R1496" s="4">
        <v>15</v>
      </c>
      <c r="S1496" s="3">
        <v>1</v>
      </c>
      <c r="U1496" t="s">
        <v>204</v>
      </c>
    </row>
    <row r="1497" spans="1:21" x14ac:dyDescent="0.3">
      <c r="A1497" t="s">
        <v>141</v>
      </c>
      <c r="B1497" s="1" t="s">
        <v>640</v>
      </c>
      <c r="C1497" s="1" t="s">
        <v>640</v>
      </c>
      <c r="D1497" s="1" t="s">
        <v>640</v>
      </c>
      <c r="E1497">
        <v>2020</v>
      </c>
      <c r="F1497" s="1" t="s">
        <v>213</v>
      </c>
      <c r="G1497" s="1" t="s">
        <v>202</v>
      </c>
      <c r="H1497" s="1" t="s">
        <v>206</v>
      </c>
      <c r="I1497" s="3" t="s">
        <v>1</v>
      </c>
      <c r="J1497" s="1" t="s">
        <v>1</v>
      </c>
      <c r="K1497" s="1" t="s">
        <v>1</v>
      </c>
      <c r="L1497" s="1" t="s">
        <v>1</v>
      </c>
      <c r="M1497" s="1" t="s">
        <v>204</v>
      </c>
      <c r="N1497" s="1" t="s">
        <v>1</v>
      </c>
      <c r="O1497" s="1" t="s">
        <v>1</v>
      </c>
      <c r="P1497" s="1" t="s">
        <v>1</v>
      </c>
      <c r="Q1497" s="1" t="s">
        <v>1</v>
      </c>
      <c r="R1497" s="4">
        <v>66.41</v>
      </c>
      <c r="S1497" s="3">
        <v>1</v>
      </c>
      <c r="U1497" t="s">
        <v>204</v>
      </c>
    </row>
    <row r="1498" spans="1:21" x14ac:dyDescent="0.3">
      <c r="A1498" t="s">
        <v>141</v>
      </c>
      <c r="B1498" s="1" t="s">
        <v>640</v>
      </c>
      <c r="C1498" s="1" t="s">
        <v>640</v>
      </c>
      <c r="D1498" s="1" t="s">
        <v>640</v>
      </c>
      <c r="E1498">
        <v>2020</v>
      </c>
      <c r="F1498" s="1" t="s">
        <v>213</v>
      </c>
      <c r="G1498" s="1" t="s">
        <v>202</v>
      </c>
      <c r="H1498" s="1" t="s">
        <v>219</v>
      </c>
      <c r="I1498" s="3" t="s">
        <v>1</v>
      </c>
      <c r="J1498" s="1" t="s">
        <v>1</v>
      </c>
      <c r="K1498" s="1" t="s">
        <v>1</v>
      </c>
      <c r="L1498" s="1" t="s">
        <v>1</v>
      </c>
      <c r="M1498" s="1" t="s">
        <v>208</v>
      </c>
      <c r="N1498" s="1">
        <v>0</v>
      </c>
      <c r="O1498" s="1">
        <v>10000</v>
      </c>
      <c r="P1498">
        <v>1000</v>
      </c>
      <c r="Q1498" s="1" t="s">
        <v>209</v>
      </c>
      <c r="R1498" s="4">
        <v>3.94</v>
      </c>
      <c r="S1498" s="3">
        <v>1</v>
      </c>
      <c r="U1498" t="s">
        <v>204</v>
      </c>
    </row>
    <row r="1499" spans="1:21" x14ac:dyDescent="0.3">
      <c r="A1499" t="s">
        <v>141</v>
      </c>
      <c r="B1499" s="1" t="s">
        <v>640</v>
      </c>
      <c r="C1499" s="1" t="s">
        <v>640</v>
      </c>
      <c r="D1499" s="1" t="s">
        <v>640</v>
      </c>
      <c r="E1499">
        <v>2020</v>
      </c>
      <c r="F1499" s="1" t="s">
        <v>213</v>
      </c>
      <c r="G1499" s="1" t="s">
        <v>202</v>
      </c>
      <c r="H1499" s="1" t="s">
        <v>219</v>
      </c>
      <c r="I1499" s="3" t="s">
        <v>1</v>
      </c>
      <c r="J1499" s="1" t="s">
        <v>1</v>
      </c>
      <c r="K1499" s="1" t="s">
        <v>1</v>
      </c>
      <c r="L1499" s="1" t="s">
        <v>1</v>
      </c>
      <c r="M1499" s="1" t="s">
        <v>208</v>
      </c>
      <c r="N1499" s="1">
        <v>10001</v>
      </c>
      <c r="O1499">
        <v>1000000000</v>
      </c>
      <c r="P1499">
        <v>1000</v>
      </c>
      <c r="Q1499" s="1" t="s">
        <v>209</v>
      </c>
      <c r="R1499" s="4">
        <v>0</v>
      </c>
      <c r="S1499" s="3">
        <v>1</v>
      </c>
      <c r="U1499" t="s">
        <v>204</v>
      </c>
    </row>
    <row r="1500" spans="1:21" x14ac:dyDescent="0.3">
      <c r="A1500" t="s">
        <v>146</v>
      </c>
      <c r="B1500" s="1" t="s">
        <v>642</v>
      </c>
      <c r="C1500" s="1" t="s">
        <v>643</v>
      </c>
      <c r="D1500" s="1" t="s">
        <v>642</v>
      </c>
      <c r="E1500">
        <v>2010</v>
      </c>
      <c r="F1500" s="1" t="s">
        <v>212</v>
      </c>
      <c r="G1500" s="1" t="s">
        <v>202</v>
      </c>
      <c r="H1500" s="1" t="s">
        <v>206</v>
      </c>
      <c r="I1500" s="3" t="s">
        <v>1</v>
      </c>
      <c r="J1500" s="1" t="s">
        <v>1</v>
      </c>
      <c r="K1500" s="1" t="s">
        <v>1</v>
      </c>
      <c r="L1500" s="1" t="s">
        <v>1</v>
      </c>
      <c r="M1500" s="1" t="s">
        <v>204</v>
      </c>
      <c r="N1500" s="1" t="s">
        <v>1</v>
      </c>
      <c r="O1500" s="1" t="s">
        <v>1</v>
      </c>
      <c r="P1500" s="1" t="s">
        <v>1</v>
      </c>
      <c r="Q1500" s="1" t="s">
        <v>1</v>
      </c>
      <c r="R1500" s="4">
        <v>35</v>
      </c>
      <c r="S1500" s="3">
        <v>1</v>
      </c>
      <c r="U1500" t="s">
        <v>204</v>
      </c>
    </row>
    <row r="1501" spans="1:21" x14ac:dyDescent="0.3">
      <c r="A1501" t="s">
        <v>146</v>
      </c>
      <c r="B1501" s="1" t="s">
        <v>642</v>
      </c>
      <c r="C1501" s="1" t="s">
        <v>643</v>
      </c>
      <c r="D1501" s="1" t="s">
        <v>642</v>
      </c>
      <c r="E1501">
        <v>2010</v>
      </c>
      <c r="F1501" s="1" t="s">
        <v>212</v>
      </c>
      <c r="G1501" s="1" t="s">
        <v>202</v>
      </c>
      <c r="H1501" s="1" t="s">
        <v>219</v>
      </c>
      <c r="I1501" s="3" t="s">
        <v>1</v>
      </c>
      <c r="J1501" s="1" t="s">
        <v>1</v>
      </c>
      <c r="K1501" s="1" t="s">
        <v>1</v>
      </c>
      <c r="L1501" s="1" t="s">
        <v>1</v>
      </c>
      <c r="M1501" s="1" t="s">
        <v>208</v>
      </c>
      <c r="N1501">
        <v>0</v>
      </c>
      <c r="O1501">
        <v>2000</v>
      </c>
      <c r="P1501">
        <v>1000</v>
      </c>
      <c r="Q1501" s="1" t="s">
        <v>209</v>
      </c>
      <c r="R1501" s="4">
        <v>4.5</v>
      </c>
      <c r="S1501" s="3">
        <v>1</v>
      </c>
      <c r="U1501" t="s">
        <v>204</v>
      </c>
    </row>
    <row r="1502" spans="1:21" x14ac:dyDescent="0.3">
      <c r="A1502" t="s">
        <v>146</v>
      </c>
      <c r="B1502" s="1" t="s">
        <v>642</v>
      </c>
      <c r="C1502" s="1" t="s">
        <v>643</v>
      </c>
      <c r="D1502" s="1" t="s">
        <v>642</v>
      </c>
      <c r="E1502">
        <v>2010</v>
      </c>
      <c r="F1502" s="1" t="s">
        <v>212</v>
      </c>
      <c r="G1502" s="1" t="s">
        <v>202</v>
      </c>
      <c r="H1502" s="1" t="s">
        <v>219</v>
      </c>
      <c r="I1502" s="3" t="s">
        <v>1</v>
      </c>
      <c r="J1502" s="1" t="s">
        <v>1</v>
      </c>
      <c r="K1502" s="1" t="s">
        <v>1</v>
      </c>
      <c r="L1502" s="1" t="s">
        <v>1</v>
      </c>
      <c r="M1502" s="1" t="s">
        <v>208</v>
      </c>
      <c r="N1502" s="1">
        <v>2001</v>
      </c>
      <c r="O1502" s="1">
        <v>4000</v>
      </c>
      <c r="P1502">
        <v>1000</v>
      </c>
      <c r="Q1502" s="1" t="s">
        <v>209</v>
      </c>
      <c r="R1502" s="4">
        <v>5</v>
      </c>
      <c r="S1502" s="3">
        <v>1</v>
      </c>
      <c r="U1502" t="s">
        <v>204</v>
      </c>
    </row>
    <row r="1503" spans="1:21" x14ac:dyDescent="0.3">
      <c r="A1503" t="s">
        <v>146</v>
      </c>
      <c r="B1503" s="1" t="s">
        <v>642</v>
      </c>
      <c r="C1503" s="1" t="s">
        <v>643</v>
      </c>
      <c r="D1503" s="1" t="s">
        <v>642</v>
      </c>
      <c r="E1503">
        <v>2010</v>
      </c>
      <c r="F1503" s="1" t="s">
        <v>212</v>
      </c>
      <c r="G1503" s="1" t="s">
        <v>202</v>
      </c>
      <c r="H1503" s="1" t="s">
        <v>219</v>
      </c>
      <c r="I1503" s="3" t="s">
        <v>1</v>
      </c>
      <c r="J1503" s="1" t="s">
        <v>1</v>
      </c>
      <c r="K1503" s="1" t="s">
        <v>1</v>
      </c>
      <c r="L1503" s="1" t="s">
        <v>1</v>
      </c>
      <c r="M1503" s="1" t="s">
        <v>208</v>
      </c>
      <c r="N1503" s="1">
        <v>4001</v>
      </c>
      <c r="O1503" s="1">
        <v>6000</v>
      </c>
      <c r="P1503">
        <v>1000</v>
      </c>
      <c r="Q1503" s="1" t="s">
        <v>209</v>
      </c>
      <c r="R1503" s="4">
        <v>5.5</v>
      </c>
      <c r="S1503" s="3">
        <v>1</v>
      </c>
      <c r="U1503" t="s">
        <v>204</v>
      </c>
    </row>
    <row r="1504" spans="1:21" x14ac:dyDescent="0.3">
      <c r="A1504" t="s">
        <v>146</v>
      </c>
      <c r="B1504" s="1" t="s">
        <v>642</v>
      </c>
      <c r="C1504" s="1" t="s">
        <v>643</v>
      </c>
      <c r="D1504" s="1" t="s">
        <v>642</v>
      </c>
      <c r="E1504">
        <v>2010</v>
      </c>
      <c r="F1504" s="1" t="s">
        <v>212</v>
      </c>
      <c r="G1504" s="1" t="s">
        <v>202</v>
      </c>
      <c r="H1504" s="1" t="s">
        <v>219</v>
      </c>
      <c r="I1504" s="3" t="s">
        <v>1</v>
      </c>
      <c r="J1504" s="1" t="s">
        <v>1</v>
      </c>
      <c r="K1504" s="1" t="s">
        <v>1</v>
      </c>
      <c r="L1504" s="1" t="s">
        <v>1</v>
      </c>
      <c r="M1504" s="1" t="s">
        <v>208</v>
      </c>
      <c r="N1504" s="1">
        <v>6001</v>
      </c>
      <c r="O1504" s="1">
        <v>8000</v>
      </c>
      <c r="P1504">
        <v>1000</v>
      </c>
      <c r="Q1504" s="1" t="s">
        <v>209</v>
      </c>
      <c r="R1504" s="4">
        <v>6</v>
      </c>
      <c r="S1504" s="3">
        <v>1</v>
      </c>
      <c r="U1504" t="s">
        <v>204</v>
      </c>
    </row>
    <row r="1505" spans="1:21" x14ac:dyDescent="0.3">
      <c r="A1505" t="s">
        <v>146</v>
      </c>
      <c r="B1505" s="1" t="s">
        <v>642</v>
      </c>
      <c r="C1505" s="1" t="s">
        <v>643</v>
      </c>
      <c r="D1505" s="1" t="s">
        <v>642</v>
      </c>
      <c r="E1505">
        <v>2010</v>
      </c>
      <c r="F1505" s="1" t="s">
        <v>212</v>
      </c>
      <c r="G1505" s="1" t="s">
        <v>202</v>
      </c>
      <c r="H1505" s="1" t="s">
        <v>219</v>
      </c>
      <c r="I1505" s="3" t="s">
        <v>1</v>
      </c>
      <c r="J1505" s="1" t="s">
        <v>1</v>
      </c>
      <c r="K1505" s="1" t="s">
        <v>1</v>
      </c>
      <c r="L1505" s="1" t="s">
        <v>1</v>
      </c>
      <c r="M1505" s="1" t="s">
        <v>208</v>
      </c>
      <c r="N1505" s="1">
        <v>8001</v>
      </c>
      <c r="O1505">
        <v>1000000000</v>
      </c>
      <c r="P1505">
        <v>1000</v>
      </c>
      <c r="Q1505" s="1" t="s">
        <v>209</v>
      </c>
      <c r="R1505" s="4">
        <v>6.5</v>
      </c>
      <c r="S1505" s="3">
        <v>1</v>
      </c>
      <c r="U1505" t="s">
        <v>204</v>
      </c>
    </row>
    <row r="1506" spans="1:21" x14ac:dyDescent="0.3">
      <c r="A1506" t="s">
        <v>146</v>
      </c>
      <c r="B1506" s="1" t="s">
        <v>642</v>
      </c>
      <c r="C1506" s="1" t="s">
        <v>643</v>
      </c>
      <c r="D1506" s="1" t="s">
        <v>898</v>
      </c>
      <c r="E1506">
        <v>2010</v>
      </c>
      <c r="F1506" s="1" t="s">
        <v>561</v>
      </c>
      <c r="G1506" s="1" t="s">
        <v>202</v>
      </c>
      <c r="H1506" s="1" t="s">
        <v>206</v>
      </c>
      <c r="I1506" s="3" t="s">
        <v>1</v>
      </c>
      <c r="J1506" s="1" t="s">
        <v>1</v>
      </c>
      <c r="K1506" s="1" t="s">
        <v>1</v>
      </c>
      <c r="L1506" s="1" t="s">
        <v>1</v>
      </c>
      <c r="M1506" s="1" t="s">
        <v>204</v>
      </c>
      <c r="N1506" s="1" t="s">
        <v>1</v>
      </c>
      <c r="O1506" t="s">
        <v>1</v>
      </c>
      <c r="P1506" t="s">
        <v>1</v>
      </c>
      <c r="Q1506" s="1" t="s">
        <v>1</v>
      </c>
      <c r="R1506" s="4">
        <v>32.89</v>
      </c>
      <c r="S1506" s="3">
        <v>1</v>
      </c>
      <c r="U1506" t="s">
        <v>204</v>
      </c>
    </row>
    <row r="1507" spans="1:21" x14ac:dyDescent="0.3">
      <c r="A1507" t="s">
        <v>64</v>
      </c>
      <c r="B1507" s="1" t="s">
        <v>647</v>
      </c>
      <c r="C1507" s="1" t="s">
        <v>648</v>
      </c>
      <c r="D1507" s="1" t="s">
        <v>647</v>
      </c>
      <c r="E1507">
        <v>2020</v>
      </c>
      <c r="F1507" s="1" t="s">
        <v>212</v>
      </c>
      <c r="G1507" s="1" t="s">
        <v>202</v>
      </c>
      <c r="H1507" s="1" t="s">
        <v>206</v>
      </c>
      <c r="I1507" s="3" t="s">
        <v>1</v>
      </c>
      <c r="J1507" s="1" t="s">
        <v>1</v>
      </c>
      <c r="K1507" s="1" t="s">
        <v>1</v>
      </c>
      <c r="L1507" s="1" t="s">
        <v>1</v>
      </c>
      <c r="M1507" s="1" t="s">
        <v>204</v>
      </c>
      <c r="N1507" s="1" t="s">
        <v>1</v>
      </c>
      <c r="O1507" s="1" t="s">
        <v>1</v>
      </c>
      <c r="P1507" s="1" t="s">
        <v>1</v>
      </c>
      <c r="Q1507" s="1" t="s">
        <v>1</v>
      </c>
      <c r="R1507" s="4">
        <v>36.25</v>
      </c>
      <c r="S1507" s="3">
        <v>1</v>
      </c>
      <c r="U1507" t="s">
        <v>204</v>
      </c>
    </row>
    <row r="1508" spans="1:21" x14ac:dyDescent="0.3">
      <c r="A1508" t="s">
        <v>64</v>
      </c>
      <c r="B1508" s="1" t="s">
        <v>647</v>
      </c>
      <c r="C1508" s="1" t="s">
        <v>648</v>
      </c>
      <c r="D1508" s="1" t="s">
        <v>647</v>
      </c>
      <c r="E1508">
        <v>2020</v>
      </c>
      <c r="F1508" s="1" t="s">
        <v>212</v>
      </c>
      <c r="G1508" s="1" t="s">
        <v>202</v>
      </c>
      <c r="H1508" s="1" t="s">
        <v>219</v>
      </c>
      <c r="I1508" s="3" t="s">
        <v>1</v>
      </c>
      <c r="J1508" s="1" t="s">
        <v>1</v>
      </c>
      <c r="K1508" s="1" t="s">
        <v>1</v>
      </c>
      <c r="L1508" s="1" t="s">
        <v>1</v>
      </c>
      <c r="M1508" s="1" t="s">
        <v>208</v>
      </c>
      <c r="N1508" s="1">
        <v>0</v>
      </c>
      <c r="O1508" s="1">
        <v>1000</v>
      </c>
      <c r="P1508">
        <v>1000</v>
      </c>
      <c r="Q1508" s="1" t="s">
        <v>209</v>
      </c>
      <c r="R1508" s="4">
        <v>4.5</v>
      </c>
      <c r="S1508" s="3">
        <v>1</v>
      </c>
      <c r="U1508" t="s">
        <v>204</v>
      </c>
    </row>
    <row r="1509" spans="1:21" x14ac:dyDescent="0.3">
      <c r="A1509" t="s">
        <v>64</v>
      </c>
      <c r="B1509" s="1" t="s">
        <v>647</v>
      </c>
      <c r="C1509" s="1" t="s">
        <v>648</v>
      </c>
      <c r="D1509" s="1" t="s">
        <v>647</v>
      </c>
      <c r="E1509">
        <v>2020</v>
      </c>
      <c r="F1509" s="1" t="s">
        <v>212</v>
      </c>
      <c r="G1509" s="1" t="s">
        <v>202</v>
      </c>
      <c r="H1509" s="1" t="s">
        <v>219</v>
      </c>
      <c r="I1509" s="3" t="s">
        <v>1</v>
      </c>
      <c r="J1509" s="1" t="s">
        <v>1</v>
      </c>
      <c r="K1509" s="1" t="s">
        <v>1</v>
      </c>
      <c r="L1509" s="1" t="s">
        <v>1</v>
      </c>
      <c r="M1509" s="1" t="s">
        <v>208</v>
      </c>
      <c r="N1509" s="1">
        <v>1001</v>
      </c>
      <c r="O1509" s="1">
        <v>4000</v>
      </c>
      <c r="P1509">
        <v>1000</v>
      </c>
      <c r="Q1509" s="1" t="s">
        <v>209</v>
      </c>
      <c r="R1509" s="4">
        <v>5.75</v>
      </c>
      <c r="S1509" s="3">
        <v>1</v>
      </c>
      <c r="U1509" t="s">
        <v>204</v>
      </c>
    </row>
    <row r="1510" spans="1:21" x14ac:dyDescent="0.3">
      <c r="A1510" t="s">
        <v>64</v>
      </c>
      <c r="B1510" s="1" t="s">
        <v>647</v>
      </c>
      <c r="C1510" s="1" t="s">
        <v>648</v>
      </c>
      <c r="D1510" s="1" t="s">
        <v>647</v>
      </c>
      <c r="E1510">
        <v>2020</v>
      </c>
      <c r="F1510" s="1" t="s">
        <v>212</v>
      </c>
      <c r="G1510" s="1" t="s">
        <v>202</v>
      </c>
      <c r="H1510" s="1" t="s">
        <v>219</v>
      </c>
      <c r="I1510" s="3" t="s">
        <v>1</v>
      </c>
      <c r="J1510" s="1" t="s">
        <v>1</v>
      </c>
      <c r="K1510" s="1" t="s">
        <v>1</v>
      </c>
      <c r="L1510" s="1" t="s">
        <v>1</v>
      </c>
      <c r="M1510" s="1" t="s">
        <v>208</v>
      </c>
      <c r="N1510" s="1">
        <v>4001</v>
      </c>
      <c r="O1510" s="1">
        <v>6000</v>
      </c>
      <c r="P1510">
        <v>1000</v>
      </c>
      <c r="Q1510" s="1" t="s">
        <v>209</v>
      </c>
      <c r="R1510" s="4">
        <v>6.25</v>
      </c>
      <c r="S1510" s="3">
        <v>1</v>
      </c>
      <c r="U1510" t="s">
        <v>204</v>
      </c>
    </row>
    <row r="1511" spans="1:21" x14ac:dyDescent="0.3">
      <c r="A1511" t="s">
        <v>64</v>
      </c>
      <c r="B1511" s="1" t="s">
        <v>647</v>
      </c>
      <c r="C1511" s="1" t="s">
        <v>648</v>
      </c>
      <c r="D1511" s="1" t="s">
        <v>647</v>
      </c>
      <c r="E1511">
        <v>2020</v>
      </c>
      <c r="F1511" s="1" t="s">
        <v>212</v>
      </c>
      <c r="G1511" s="1" t="s">
        <v>202</v>
      </c>
      <c r="H1511" s="1" t="s">
        <v>219</v>
      </c>
      <c r="I1511" s="3" t="s">
        <v>1</v>
      </c>
      <c r="J1511" s="1" t="s">
        <v>1</v>
      </c>
      <c r="K1511" s="1" t="s">
        <v>1</v>
      </c>
      <c r="L1511" s="1" t="s">
        <v>1</v>
      </c>
      <c r="M1511" s="1" t="s">
        <v>208</v>
      </c>
      <c r="N1511" s="1">
        <v>6001</v>
      </c>
      <c r="O1511" s="1">
        <v>10000</v>
      </c>
      <c r="P1511">
        <v>1000</v>
      </c>
      <c r="Q1511" s="1" t="s">
        <v>209</v>
      </c>
      <c r="R1511" s="4">
        <v>7.25</v>
      </c>
      <c r="S1511" s="3">
        <v>1</v>
      </c>
      <c r="U1511" t="s">
        <v>204</v>
      </c>
    </row>
    <row r="1512" spans="1:21" x14ac:dyDescent="0.3">
      <c r="A1512" t="s">
        <v>64</v>
      </c>
      <c r="B1512" s="1" t="s">
        <v>647</v>
      </c>
      <c r="C1512" s="1" t="s">
        <v>648</v>
      </c>
      <c r="D1512" s="1" t="s">
        <v>647</v>
      </c>
      <c r="E1512">
        <v>2020</v>
      </c>
      <c r="F1512" s="1" t="s">
        <v>212</v>
      </c>
      <c r="G1512" s="1" t="s">
        <v>202</v>
      </c>
      <c r="H1512" s="1" t="s">
        <v>219</v>
      </c>
      <c r="I1512" s="3" t="s">
        <v>1</v>
      </c>
      <c r="J1512" s="1" t="s">
        <v>1</v>
      </c>
      <c r="K1512" s="1" t="s">
        <v>1</v>
      </c>
      <c r="L1512" s="1" t="s">
        <v>1</v>
      </c>
      <c r="M1512" s="1" t="s">
        <v>208</v>
      </c>
      <c r="N1512" s="1">
        <v>1001</v>
      </c>
      <c r="O1512" s="1">
        <v>20000</v>
      </c>
      <c r="P1512">
        <v>1000</v>
      </c>
      <c r="Q1512" s="1" t="s">
        <v>209</v>
      </c>
      <c r="R1512" s="4">
        <v>8.75</v>
      </c>
      <c r="S1512" s="3">
        <v>1</v>
      </c>
      <c r="U1512" t="s">
        <v>204</v>
      </c>
    </row>
    <row r="1513" spans="1:21" x14ac:dyDescent="0.3">
      <c r="A1513" t="s">
        <v>64</v>
      </c>
      <c r="B1513" s="1" t="s">
        <v>647</v>
      </c>
      <c r="C1513" s="1" t="s">
        <v>648</v>
      </c>
      <c r="D1513" s="1" t="s">
        <v>647</v>
      </c>
      <c r="E1513">
        <v>2020</v>
      </c>
      <c r="F1513" s="1" t="s">
        <v>212</v>
      </c>
      <c r="G1513" s="1" t="s">
        <v>202</v>
      </c>
      <c r="H1513" s="1" t="s">
        <v>219</v>
      </c>
      <c r="I1513" s="3" t="s">
        <v>1</v>
      </c>
      <c r="J1513" s="1" t="s">
        <v>1</v>
      </c>
      <c r="K1513" s="1" t="s">
        <v>1</v>
      </c>
      <c r="L1513" s="1" t="s">
        <v>1</v>
      </c>
      <c r="M1513" s="1" t="s">
        <v>208</v>
      </c>
      <c r="N1513" s="1">
        <v>20001</v>
      </c>
      <c r="O1513" s="1">
        <v>50000</v>
      </c>
      <c r="P1513">
        <v>1000</v>
      </c>
      <c r="Q1513" s="1" t="s">
        <v>209</v>
      </c>
      <c r="R1513" s="4">
        <v>9.25</v>
      </c>
      <c r="S1513" s="3">
        <v>1</v>
      </c>
      <c r="U1513" t="s">
        <v>204</v>
      </c>
    </row>
    <row r="1514" spans="1:21" x14ac:dyDescent="0.3">
      <c r="A1514" t="s">
        <v>64</v>
      </c>
      <c r="B1514" s="1" t="s">
        <v>647</v>
      </c>
      <c r="C1514" s="1" t="s">
        <v>648</v>
      </c>
      <c r="D1514" s="1" t="s">
        <v>647</v>
      </c>
      <c r="E1514">
        <v>2020</v>
      </c>
      <c r="F1514" s="1" t="s">
        <v>212</v>
      </c>
      <c r="G1514" s="1" t="s">
        <v>202</v>
      </c>
      <c r="H1514" s="1" t="s">
        <v>219</v>
      </c>
      <c r="I1514" s="3" t="s">
        <v>1</v>
      </c>
      <c r="J1514" s="1" t="s">
        <v>1</v>
      </c>
      <c r="K1514" s="1" t="s">
        <v>1</v>
      </c>
      <c r="L1514" s="1" t="s">
        <v>1</v>
      </c>
      <c r="M1514" s="1" t="s">
        <v>208</v>
      </c>
      <c r="N1514" s="1">
        <v>50001</v>
      </c>
      <c r="O1514">
        <v>1000000000</v>
      </c>
      <c r="P1514">
        <v>1000</v>
      </c>
      <c r="Q1514" s="1" t="s">
        <v>209</v>
      </c>
      <c r="R1514" s="4">
        <v>12.5</v>
      </c>
      <c r="S1514" s="3">
        <v>1</v>
      </c>
      <c r="U1514" t="s">
        <v>204</v>
      </c>
    </row>
    <row r="1515" spans="1:21" x14ac:dyDescent="0.3">
      <c r="A1515" t="s">
        <v>64</v>
      </c>
      <c r="B1515" s="1" t="s">
        <v>647</v>
      </c>
      <c r="C1515" s="1" t="s">
        <v>648</v>
      </c>
      <c r="D1515" s="1" t="s">
        <v>898</v>
      </c>
      <c r="E1515">
        <v>2020</v>
      </c>
      <c r="F1515" s="1" t="s">
        <v>561</v>
      </c>
      <c r="G1515" s="1" t="s">
        <v>202</v>
      </c>
      <c r="H1515" s="1" t="s">
        <v>206</v>
      </c>
      <c r="I1515" s="3" t="s">
        <v>1</v>
      </c>
      <c r="J1515" s="1" t="s">
        <v>1</v>
      </c>
      <c r="K1515" s="1" t="s">
        <v>1</v>
      </c>
      <c r="L1515" s="1" t="s">
        <v>1</v>
      </c>
      <c r="M1515" s="1" t="s">
        <v>204</v>
      </c>
      <c r="N1515" s="1" t="s">
        <v>1</v>
      </c>
      <c r="O1515" t="s">
        <v>1</v>
      </c>
      <c r="P1515" t="s">
        <v>1</v>
      </c>
      <c r="Q1515" s="1" t="s">
        <v>1</v>
      </c>
      <c r="R1515" s="4">
        <v>32.89</v>
      </c>
      <c r="S1515" s="3">
        <v>1</v>
      </c>
      <c r="U1515" t="s">
        <v>204</v>
      </c>
    </row>
    <row r="1516" spans="1:21" x14ac:dyDescent="0.3">
      <c r="A1516" t="s">
        <v>28</v>
      </c>
      <c r="B1516" s="1" t="s">
        <v>650</v>
      </c>
      <c r="C1516" s="1" t="s">
        <v>650</v>
      </c>
      <c r="D1516" s="1" t="s">
        <v>650</v>
      </c>
      <c r="E1516">
        <v>2020</v>
      </c>
      <c r="F1516" s="1" t="s">
        <v>212</v>
      </c>
      <c r="G1516" s="1" t="s">
        <v>202</v>
      </c>
      <c r="H1516" s="1" t="s">
        <v>206</v>
      </c>
      <c r="I1516" s="3" t="s">
        <v>1</v>
      </c>
      <c r="J1516" s="1" t="s">
        <v>1</v>
      </c>
      <c r="K1516" s="1" t="s">
        <v>1</v>
      </c>
      <c r="L1516" s="1" t="s">
        <v>1</v>
      </c>
      <c r="M1516" s="1" t="s">
        <v>204</v>
      </c>
      <c r="N1516" s="1" t="s">
        <v>1</v>
      </c>
      <c r="O1516" s="1" t="s">
        <v>1</v>
      </c>
      <c r="P1516" s="1" t="s">
        <v>1</v>
      </c>
      <c r="Q1516" s="1" t="s">
        <v>1</v>
      </c>
      <c r="R1516" s="4">
        <v>37</v>
      </c>
      <c r="S1516" s="3">
        <v>1</v>
      </c>
      <c r="U1516" t="s">
        <v>204</v>
      </c>
    </row>
    <row r="1517" spans="1:21" x14ac:dyDescent="0.3">
      <c r="A1517" t="s">
        <v>28</v>
      </c>
      <c r="B1517" s="1" t="s">
        <v>650</v>
      </c>
      <c r="C1517" s="1" t="s">
        <v>650</v>
      </c>
      <c r="D1517" s="1" t="s">
        <v>650</v>
      </c>
      <c r="E1517">
        <v>2020</v>
      </c>
      <c r="F1517" s="1" t="s">
        <v>212</v>
      </c>
      <c r="G1517" s="1" t="s">
        <v>202</v>
      </c>
      <c r="H1517" s="1" t="s">
        <v>231</v>
      </c>
      <c r="I1517" s="3" t="s">
        <v>1</v>
      </c>
      <c r="J1517" s="1" t="s">
        <v>1</v>
      </c>
      <c r="K1517" s="1" t="s">
        <v>1</v>
      </c>
      <c r="L1517" s="1" t="s">
        <v>1</v>
      </c>
      <c r="M1517" s="1" t="s">
        <v>208</v>
      </c>
      <c r="N1517" s="1">
        <v>0</v>
      </c>
      <c r="O1517">
        <v>1000000000</v>
      </c>
      <c r="P1517">
        <v>1000</v>
      </c>
      <c r="Q1517" s="1" t="s">
        <v>209</v>
      </c>
      <c r="R1517" s="4">
        <v>4.3</v>
      </c>
      <c r="S1517" s="3">
        <v>1</v>
      </c>
      <c r="U1517" t="s">
        <v>204</v>
      </c>
    </row>
    <row r="1518" spans="1:21" x14ac:dyDescent="0.3">
      <c r="A1518" t="s">
        <v>28</v>
      </c>
      <c r="B1518" s="1" t="s">
        <v>650</v>
      </c>
      <c r="C1518" s="1" t="s">
        <v>650</v>
      </c>
      <c r="D1518" s="1" t="s">
        <v>898</v>
      </c>
      <c r="E1518">
        <v>2020</v>
      </c>
      <c r="F1518" s="1" t="s">
        <v>561</v>
      </c>
      <c r="G1518" s="1" t="s">
        <v>202</v>
      </c>
      <c r="H1518" s="1" t="s">
        <v>206</v>
      </c>
      <c r="I1518" s="3" t="s">
        <v>1</v>
      </c>
      <c r="J1518" s="1" t="s">
        <v>1</v>
      </c>
      <c r="K1518" s="1" t="s">
        <v>1</v>
      </c>
      <c r="L1518" s="1" t="s">
        <v>1</v>
      </c>
      <c r="M1518" s="1" t="s">
        <v>204</v>
      </c>
      <c r="N1518" s="1" t="s">
        <v>1</v>
      </c>
      <c r="O1518" t="s">
        <v>1</v>
      </c>
      <c r="P1518" t="s">
        <v>1</v>
      </c>
      <c r="Q1518" s="1" t="s">
        <v>1</v>
      </c>
      <c r="R1518" s="4">
        <v>32.89</v>
      </c>
      <c r="S1518" s="3">
        <v>1</v>
      </c>
      <c r="U1518" t="s">
        <v>204</v>
      </c>
    </row>
    <row r="1519" spans="1:21" x14ac:dyDescent="0.3">
      <c r="A1519" t="s">
        <v>79</v>
      </c>
      <c r="B1519" s="1" t="s">
        <v>652</v>
      </c>
      <c r="C1519" s="1" t="s">
        <v>653</v>
      </c>
      <c r="D1519" s="1" t="s">
        <v>652</v>
      </c>
      <c r="E1519">
        <v>2020</v>
      </c>
      <c r="F1519" s="1" t="s">
        <v>212</v>
      </c>
      <c r="G1519" s="1" t="s">
        <v>202</v>
      </c>
      <c r="H1519" s="1" t="s">
        <v>206</v>
      </c>
      <c r="I1519" s="3" t="s">
        <v>1</v>
      </c>
      <c r="J1519" s="1" t="s">
        <v>1</v>
      </c>
      <c r="K1519" s="1" t="s">
        <v>1</v>
      </c>
      <c r="L1519" s="1" t="s">
        <v>1</v>
      </c>
      <c r="M1519" s="1" t="s">
        <v>204</v>
      </c>
      <c r="N1519" s="1" t="s">
        <v>1</v>
      </c>
      <c r="O1519" s="1" t="s">
        <v>1</v>
      </c>
      <c r="P1519" s="1" t="s">
        <v>1</v>
      </c>
      <c r="Q1519" s="1" t="s">
        <v>1</v>
      </c>
      <c r="R1519" s="4">
        <v>45</v>
      </c>
      <c r="S1519" s="3">
        <v>1</v>
      </c>
      <c r="U1519" t="s">
        <v>204</v>
      </c>
    </row>
    <row r="1520" spans="1:21" x14ac:dyDescent="0.3">
      <c r="A1520" t="s">
        <v>79</v>
      </c>
      <c r="B1520" s="1" t="s">
        <v>652</v>
      </c>
      <c r="C1520" s="1" t="s">
        <v>653</v>
      </c>
      <c r="D1520" s="1" t="s">
        <v>652</v>
      </c>
      <c r="E1520">
        <v>2020</v>
      </c>
      <c r="F1520" s="1" t="s">
        <v>212</v>
      </c>
      <c r="G1520" s="1" t="s">
        <v>202</v>
      </c>
      <c r="H1520" s="1" t="s">
        <v>219</v>
      </c>
      <c r="I1520" s="3" t="s">
        <v>1</v>
      </c>
      <c r="J1520" s="1" t="s">
        <v>1</v>
      </c>
      <c r="K1520" s="1" t="s">
        <v>1</v>
      </c>
      <c r="L1520" s="1" t="s">
        <v>1</v>
      </c>
      <c r="M1520" s="1" t="s">
        <v>208</v>
      </c>
      <c r="N1520" s="1">
        <v>0</v>
      </c>
      <c r="O1520">
        <v>2000</v>
      </c>
      <c r="P1520">
        <v>1000</v>
      </c>
      <c r="Q1520" s="1" t="s">
        <v>209</v>
      </c>
      <c r="R1520" s="4">
        <v>0</v>
      </c>
      <c r="S1520" s="3">
        <v>1</v>
      </c>
      <c r="U1520" t="s">
        <v>204</v>
      </c>
    </row>
    <row r="1521" spans="1:21" x14ac:dyDescent="0.3">
      <c r="A1521" t="s">
        <v>79</v>
      </c>
      <c r="B1521" s="1" t="s">
        <v>652</v>
      </c>
      <c r="C1521" s="1" t="s">
        <v>653</v>
      </c>
      <c r="D1521" s="1" t="s">
        <v>652</v>
      </c>
      <c r="E1521">
        <v>2020</v>
      </c>
      <c r="F1521" s="1" t="s">
        <v>212</v>
      </c>
      <c r="G1521" s="1" t="s">
        <v>202</v>
      </c>
      <c r="H1521" s="1" t="s">
        <v>219</v>
      </c>
      <c r="I1521" s="3" t="s">
        <v>1</v>
      </c>
      <c r="J1521" s="1" t="s">
        <v>1</v>
      </c>
      <c r="K1521" s="1" t="s">
        <v>1</v>
      </c>
      <c r="L1521" s="1" t="s">
        <v>1</v>
      </c>
      <c r="M1521" s="1" t="s">
        <v>208</v>
      </c>
      <c r="N1521" s="1">
        <v>2001</v>
      </c>
      <c r="O1521">
        <v>1000000000</v>
      </c>
      <c r="P1521">
        <v>1000</v>
      </c>
      <c r="Q1521" s="1" t="s">
        <v>209</v>
      </c>
      <c r="R1521" s="4">
        <v>2.75</v>
      </c>
      <c r="S1521" s="3">
        <v>1</v>
      </c>
      <c r="U1521" t="s">
        <v>204</v>
      </c>
    </row>
    <row r="1522" spans="1:21" x14ac:dyDescent="0.3">
      <c r="A1522" t="s">
        <v>79</v>
      </c>
      <c r="B1522" s="1" t="s">
        <v>652</v>
      </c>
      <c r="C1522" s="1" t="s">
        <v>653</v>
      </c>
      <c r="D1522" s="1" t="s">
        <v>898</v>
      </c>
      <c r="E1522">
        <v>2020</v>
      </c>
      <c r="F1522" s="1" t="s">
        <v>561</v>
      </c>
      <c r="G1522" s="1" t="s">
        <v>202</v>
      </c>
      <c r="H1522" s="1" t="s">
        <v>206</v>
      </c>
      <c r="I1522" s="3" t="s">
        <v>1</v>
      </c>
      <c r="J1522" s="1" t="s">
        <v>1</v>
      </c>
      <c r="K1522" s="1" t="s">
        <v>1</v>
      </c>
      <c r="L1522" s="1" t="s">
        <v>1</v>
      </c>
      <c r="M1522" s="1" t="s">
        <v>204</v>
      </c>
      <c r="N1522" s="1" t="s">
        <v>1</v>
      </c>
      <c r="O1522" t="s">
        <v>1</v>
      </c>
      <c r="P1522" t="s">
        <v>1</v>
      </c>
      <c r="Q1522" s="1" t="s">
        <v>1</v>
      </c>
      <c r="R1522" s="4">
        <v>32.89</v>
      </c>
      <c r="S1522" s="3">
        <v>1</v>
      </c>
      <c r="U1522" t="s">
        <v>204</v>
      </c>
    </row>
    <row r="1523" spans="1:21" x14ac:dyDescent="0.3">
      <c r="A1523" t="s">
        <v>655</v>
      </c>
      <c r="B1523" s="1" t="s">
        <v>656</v>
      </c>
      <c r="C1523" s="1" t="s">
        <v>656</v>
      </c>
      <c r="D1523" s="1" t="s">
        <v>656</v>
      </c>
      <c r="E1523">
        <v>2020</v>
      </c>
      <c r="F1523" s="1" t="s">
        <v>212</v>
      </c>
      <c r="G1523" s="1" t="s">
        <v>202</v>
      </c>
      <c r="H1523" s="1" t="s">
        <v>206</v>
      </c>
      <c r="I1523" s="3" t="s">
        <v>1</v>
      </c>
      <c r="J1523" s="1" t="s">
        <v>1</v>
      </c>
      <c r="K1523" s="1" t="s">
        <v>1</v>
      </c>
      <c r="L1523" s="1" t="s">
        <v>1</v>
      </c>
      <c r="M1523" s="1" t="s">
        <v>204</v>
      </c>
      <c r="N1523" s="1" t="s">
        <v>1</v>
      </c>
      <c r="O1523" s="1" t="s">
        <v>1</v>
      </c>
      <c r="P1523" s="1" t="s">
        <v>1</v>
      </c>
      <c r="Q1523" s="1" t="s">
        <v>1</v>
      </c>
      <c r="R1523" s="4">
        <v>50</v>
      </c>
      <c r="S1523" s="3">
        <v>1</v>
      </c>
      <c r="U1523" t="s">
        <v>204</v>
      </c>
    </row>
    <row r="1524" spans="1:21" x14ac:dyDescent="0.3">
      <c r="A1524" t="s">
        <v>655</v>
      </c>
      <c r="B1524" s="1" t="s">
        <v>656</v>
      </c>
      <c r="C1524" s="1" t="s">
        <v>656</v>
      </c>
      <c r="D1524" s="1" t="s">
        <v>656</v>
      </c>
      <c r="E1524">
        <v>2020</v>
      </c>
      <c r="F1524" s="1" t="s">
        <v>212</v>
      </c>
      <c r="G1524" s="1" t="s">
        <v>202</v>
      </c>
      <c r="H1524" s="1" t="s">
        <v>219</v>
      </c>
      <c r="I1524" s="3" t="s">
        <v>1</v>
      </c>
      <c r="J1524" s="1" t="s">
        <v>1</v>
      </c>
      <c r="K1524" s="1" t="s">
        <v>1</v>
      </c>
      <c r="L1524" s="1" t="s">
        <v>1</v>
      </c>
      <c r="M1524" s="1" t="s">
        <v>208</v>
      </c>
      <c r="N1524" s="1">
        <v>0</v>
      </c>
      <c r="O1524">
        <v>10000</v>
      </c>
      <c r="P1524">
        <v>1000</v>
      </c>
      <c r="Q1524" s="1" t="s">
        <v>209</v>
      </c>
      <c r="R1524" s="4">
        <v>2.87</v>
      </c>
      <c r="S1524" s="3">
        <v>1</v>
      </c>
      <c r="U1524" t="s">
        <v>204</v>
      </c>
    </row>
    <row r="1525" spans="1:21" x14ac:dyDescent="0.3">
      <c r="A1525" t="s">
        <v>655</v>
      </c>
      <c r="B1525" s="1" t="s">
        <v>656</v>
      </c>
      <c r="C1525" s="1" t="s">
        <v>656</v>
      </c>
      <c r="D1525" s="1" t="s">
        <v>656</v>
      </c>
      <c r="E1525">
        <v>2020</v>
      </c>
      <c r="F1525" s="1" t="s">
        <v>212</v>
      </c>
      <c r="G1525" s="1" t="s">
        <v>202</v>
      </c>
      <c r="H1525" s="1" t="s">
        <v>219</v>
      </c>
      <c r="I1525" s="3" t="s">
        <v>1</v>
      </c>
      <c r="J1525" s="1" t="s">
        <v>1</v>
      </c>
      <c r="K1525" s="1" t="s">
        <v>1</v>
      </c>
      <c r="L1525" s="1" t="s">
        <v>1</v>
      </c>
      <c r="M1525" s="1" t="s">
        <v>208</v>
      </c>
      <c r="N1525" s="1">
        <v>10001</v>
      </c>
      <c r="O1525">
        <v>1000000000</v>
      </c>
      <c r="P1525">
        <v>1000</v>
      </c>
      <c r="Q1525" s="1" t="s">
        <v>209</v>
      </c>
      <c r="R1525" s="4">
        <v>3.27</v>
      </c>
      <c r="S1525" s="3">
        <v>1</v>
      </c>
      <c r="U1525" t="s">
        <v>204</v>
      </c>
    </row>
    <row r="1526" spans="1:21" x14ac:dyDescent="0.3">
      <c r="A1526" t="s">
        <v>655</v>
      </c>
      <c r="B1526" s="1" t="s">
        <v>656</v>
      </c>
      <c r="C1526" s="1" t="s">
        <v>656</v>
      </c>
      <c r="D1526" s="1" t="s">
        <v>656</v>
      </c>
      <c r="E1526">
        <v>2020</v>
      </c>
      <c r="F1526" s="1" t="s">
        <v>213</v>
      </c>
      <c r="G1526" s="1" t="s">
        <v>202</v>
      </c>
      <c r="H1526" s="1" t="s">
        <v>206</v>
      </c>
      <c r="I1526" s="3" t="s">
        <v>1</v>
      </c>
      <c r="J1526" s="1" t="s">
        <v>1</v>
      </c>
      <c r="K1526" s="1" t="s">
        <v>1</v>
      </c>
      <c r="L1526" s="1" t="s">
        <v>1</v>
      </c>
      <c r="M1526" s="1" t="s">
        <v>204</v>
      </c>
      <c r="N1526" s="1" t="s">
        <v>1</v>
      </c>
      <c r="O1526" s="1" t="s">
        <v>1</v>
      </c>
      <c r="P1526" s="1" t="s">
        <v>1</v>
      </c>
      <c r="Q1526" s="1" t="s">
        <v>1</v>
      </c>
      <c r="R1526" s="4">
        <v>50.71</v>
      </c>
      <c r="S1526" s="3">
        <v>1</v>
      </c>
      <c r="U1526" t="s">
        <v>204</v>
      </c>
    </row>
    <row r="1527" spans="1:21" x14ac:dyDescent="0.3">
      <c r="A1527" t="s">
        <v>658</v>
      </c>
      <c r="B1527" s="1" t="s">
        <v>659</v>
      </c>
      <c r="C1527" s="1" t="s">
        <v>660</v>
      </c>
      <c r="D1527" s="1" t="s">
        <v>659</v>
      </c>
      <c r="E1527">
        <v>2020</v>
      </c>
      <c r="F1527" s="1" t="s">
        <v>212</v>
      </c>
      <c r="G1527" s="1" t="s">
        <v>202</v>
      </c>
      <c r="H1527" s="1" t="s">
        <v>206</v>
      </c>
      <c r="I1527" s="3" t="s">
        <v>1</v>
      </c>
      <c r="J1527" s="1" t="s">
        <v>1</v>
      </c>
      <c r="K1527" s="1" t="s">
        <v>1</v>
      </c>
      <c r="L1527" s="1" t="s">
        <v>1</v>
      </c>
      <c r="M1527" s="1" t="s">
        <v>204</v>
      </c>
      <c r="N1527" s="1" t="s">
        <v>1</v>
      </c>
      <c r="O1527" s="1" t="s">
        <v>1</v>
      </c>
      <c r="P1527" s="1" t="s">
        <v>1</v>
      </c>
      <c r="Q1527" s="1" t="s">
        <v>1</v>
      </c>
      <c r="R1527" s="4">
        <v>25.13</v>
      </c>
      <c r="S1527" s="3">
        <v>1</v>
      </c>
      <c r="U1527" t="s">
        <v>204</v>
      </c>
    </row>
    <row r="1528" spans="1:21" x14ac:dyDescent="0.3">
      <c r="A1528" t="s">
        <v>658</v>
      </c>
      <c r="B1528" s="1" t="s">
        <v>659</v>
      </c>
      <c r="C1528" s="1" t="s">
        <v>660</v>
      </c>
      <c r="D1528" s="1" t="s">
        <v>659</v>
      </c>
      <c r="E1528">
        <v>2020</v>
      </c>
      <c r="F1528" s="1" t="s">
        <v>212</v>
      </c>
      <c r="G1528" s="1" t="s">
        <v>202</v>
      </c>
      <c r="H1528" s="1" t="s">
        <v>231</v>
      </c>
      <c r="I1528" s="3" t="s">
        <v>1</v>
      </c>
      <c r="J1528" s="1" t="s">
        <v>1</v>
      </c>
      <c r="K1528" s="1" t="s">
        <v>1</v>
      </c>
      <c r="L1528" s="1" t="s">
        <v>1</v>
      </c>
      <c r="M1528" s="1" t="s">
        <v>208</v>
      </c>
      <c r="N1528">
        <v>0</v>
      </c>
      <c r="O1528">
        <v>1000000000</v>
      </c>
      <c r="P1528">
        <v>1000</v>
      </c>
      <c r="Q1528" s="1" t="s">
        <v>209</v>
      </c>
      <c r="R1528" s="4">
        <v>4.51</v>
      </c>
      <c r="S1528" s="3">
        <v>1</v>
      </c>
      <c r="U1528" t="s">
        <v>204</v>
      </c>
    </row>
    <row r="1529" spans="1:21" x14ac:dyDescent="0.3">
      <c r="A1529" t="s">
        <v>658</v>
      </c>
      <c r="B1529" s="1" t="s">
        <v>659</v>
      </c>
      <c r="C1529" s="1" t="s">
        <v>660</v>
      </c>
      <c r="D1529" s="1" t="s">
        <v>898</v>
      </c>
      <c r="E1529">
        <v>2020</v>
      </c>
      <c r="F1529" s="1" t="s">
        <v>561</v>
      </c>
      <c r="G1529" s="1" t="s">
        <v>202</v>
      </c>
      <c r="H1529" s="1" t="s">
        <v>206</v>
      </c>
      <c r="I1529" s="3" t="s">
        <v>1</v>
      </c>
      <c r="J1529" s="1" t="s">
        <v>1</v>
      </c>
      <c r="K1529" s="1" t="s">
        <v>1</v>
      </c>
      <c r="L1529" s="1" t="s">
        <v>1</v>
      </c>
      <c r="M1529" s="1" t="s">
        <v>204</v>
      </c>
      <c r="N1529" s="1" t="s">
        <v>1</v>
      </c>
      <c r="O1529" t="s">
        <v>1</v>
      </c>
      <c r="P1529" t="s">
        <v>1</v>
      </c>
      <c r="Q1529" s="1" t="s">
        <v>1</v>
      </c>
      <c r="R1529" s="4">
        <v>32.89</v>
      </c>
      <c r="S1529" s="3">
        <v>1</v>
      </c>
      <c r="U1529" t="s">
        <v>204</v>
      </c>
    </row>
    <row r="1530" spans="1:21" x14ac:dyDescent="0.3">
      <c r="A1530" t="s">
        <v>662</v>
      </c>
      <c r="B1530" s="1" t="s">
        <v>663</v>
      </c>
      <c r="C1530" s="1" t="s">
        <v>663</v>
      </c>
      <c r="D1530" s="1" t="s">
        <v>663</v>
      </c>
      <c r="E1530">
        <v>2020</v>
      </c>
      <c r="F1530" s="1" t="s">
        <v>212</v>
      </c>
      <c r="G1530" s="1" t="s">
        <v>202</v>
      </c>
      <c r="H1530" s="1" t="s">
        <v>206</v>
      </c>
      <c r="I1530" s="3" t="s">
        <v>1</v>
      </c>
      <c r="J1530" s="1" t="s">
        <v>1</v>
      </c>
      <c r="K1530" s="1" t="s">
        <v>1</v>
      </c>
      <c r="L1530" s="1" t="s">
        <v>1</v>
      </c>
      <c r="M1530" s="1" t="s">
        <v>204</v>
      </c>
      <c r="N1530" s="1" t="s">
        <v>1</v>
      </c>
      <c r="O1530" s="1" t="s">
        <v>1</v>
      </c>
      <c r="P1530" s="1" t="s">
        <v>1</v>
      </c>
      <c r="Q1530" s="1" t="s">
        <v>1</v>
      </c>
      <c r="R1530" s="4">
        <v>25</v>
      </c>
      <c r="S1530" s="3">
        <v>1</v>
      </c>
      <c r="U1530" t="s">
        <v>204</v>
      </c>
    </row>
    <row r="1531" spans="1:21" x14ac:dyDescent="0.3">
      <c r="A1531" t="s">
        <v>662</v>
      </c>
      <c r="B1531" s="1" t="s">
        <v>663</v>
      </c>
      <c r="C1531" s="1" t="s">
        <v>663</v>
      </c>
      <c r="D1531" s="1" t="s">
        <v>663</v>
      </c>
      <c r="E1531">
        <v>2020</v>
      </c>
      <c r="F1531" s="1" t="s">
        <v>212</v>
      </c>
      <c r="G1531" s="1" t="s">
        <v>202</v>
      </c>
      <c r="H1531" s="1" t="s">
        <v>231</v>
      </c>
      <c r="I1531" s="3" t="s">
        <v>1</v>
      </c>
      <c r="J1531" s="1" t="s">
        <v>1</v>
      </c>
      <c r="K1531" s="1" t="s">
        <v>1</v>
      </c>
      <c r="L1531" s="1" t="s">
        <v>1</v>
      </c>
      <c r="M1531" s="1" t="s">
        <v>208</v>
      </c>
      <c r="N1531">
        <v>0</v>
      </c>
      <c r="O1531">
        <v>1000000000</v>
      </c>
      <c r="P1531">
        <v>1000</v>
      </c>
      <c r="Q1531" s="1" t="s">
        <v>209</v>
      </c>
      <c r="R1531" s="4">
        <v>4</v>
      </c>
      <c r="S1531" s="3">
        <v>1</v>
      </c>
      <c r="U1531" t="s">
        <v>204</v>
      </c>
    </row>
    <row r="1532" spans="1:21" x14ac:dyDescent="0.3">
      <c r="A1532" t="s">
        <v>662</v>
      </c>
      <c r="B1532" s="1" t="s">
        <v>663</v>
      </c>
      <c r="C1532" s="1" t="s">
        <v>663</v>
      </c>
      <c r="D1532" s="1" t="s">
        <v>898</v>
      </c>
      <c r="E1532">
        <v>2020</v>
      </c>
      <c r="F1532" s="1" t="s">
        <v>561</v>
      </c>
      <c r="G1532" s="1" t="s">
        <v>202</v>
      </c>
      <c r="H1532" s="1" t="s">
        <v>206</v>
      </c>
      <c r="I1532" s="3" t="s">
        <v>1</v>
      </c>
      <c r="J1532" s="1" t="s">
        <v>1</v>
      </c>
      <c r="K1532" s="1" t="s">
        <v>1</v>
      </c>
      <c r="L1532" s="1" t="s">
        <v>1</v>
      </c>
      <c r="M1532" s="1" t="s">
        <v>204</v>
      </c>
      <c r="N1532" s="1" t="s">
        <v>1</v>
      </c>
      <c r="O1532" t="s">
        <v>1</v>
      </c>
      <c r="P1532" t="s">
        <v>1</v>
      </c>
      <c r="Q1532" s="1" t="s">
        <v>1</v>
      </c>
      <c r="R1532" s="4">
        <v>32.89</v>
      </c>
      <c r="S1532" s="3">
        <v>1</v>
      </c>
      <c r="U1532" t="s">
        <v>204</v>
      </c>
    </row>
    <row r="1533" spans="1:21" x14ac:dyDescent="0.3">
      <c r="A1533" t="s">
        <v>665</v>
      </c>
      <c r="B1533" s="1" t="s">
        <v>666</v>
      </c>
      <c r="C1533" s="1" t="s">
        <v>667</v>
      </c>
      <c r="D1533" s="1" t="s">
        <v>666</v>
      </c>
      <c r="E1533">
        <v>2017</v>
      </c>
      <c r="F1533" s="1" t="s">
        <v>212</v>
      </c>
      <c r="G1533" s="1" t="s">
        <v>202</v>
      </c>
      <c r="H1533" s="1" t="s">
        <v>206</v>
      </c>
      <c r="I1533" s="3">
        <v>0.625</v>
      </c>
      <c r="J1533" s="1" t="s">
        <v>203</v>
      </c>
      <c r="K1533" s="1" t="s">
        <v>1</v>
      </c>
      <c r="L1533" s="1" t="s">
        <v>1</v>
      </c>
      <c r="M1533" s="1" t="s">
        <v>204</v>
      </c>
      <c r="N1533" s="1" t="s">
        <v>1</v>
      </c>
      <c r="O1533" s="1" t="s">
        <v>1</v>
      </c>
      <c r="P1533" s="1" t="s">
        <v>1</v>
      </c>
      <c r="Q1533" s="1" t="s">
        <v>1</v>
      </c>
      <c r="R1533" s="4">
        <v>35</v>
      </c>
      <c r="S1533" s="3">
        <v>1</v>
      </c>
      <c r="U1533" t="s">
        <v>204</v>
      </c>
    </row>
    <row r="1534" spans="1:21" x14ac:dyDescent="0.3">
      <c r="A1534" t="s">
        <v>665</v>
      </c>
      <c r="B1534" s="1" t="s">
        <v>666</v>
      </c>
      <c r="C1534" s="1" t="s">
        <v>667</v>
      </c>
      <c r="D1534" s="1" t="s">
        <v>666</v>
      </c>
      <c r="E1534">
        <v>2017</v>
      </c>
      <c r="F1534" s="1" t="s">
        <v>212</v>
      </c>
      <c r="G1534" s="1" t="s">
        <v>202</v>
      </c>
      <c r="H1534" s="1" t="s">
        <v>219</v>
      </c>
      <c r="I1534" s="3" t="s">
        <v>1</v>
      </c>
      <c r="J1534" s="1" t="s">
        <v>1</v>
      </c>
      <c r="K1534" s="1" t="s">
        <v>1</v>
      </c>
      <c r="L1534" s="1" t="s">
        <v>1</v>
      </c>
      <c r="M1534" s="1" t="s">
        <v>208</v>
      </c>
      <c r="N1534">
        <v>0</v>
      </c>
      <c r="O1534">
        <v>2000</v>
      </c>
      <c r="P1534">
        <v>1000</v>
      </c>
      <c r="Q1534" s="1" t="s">
        <v>209</v>
      </c>
      <c r="R1534" s="4">
        <v>0</v>
      </c>
      <c r="S1534" s="3">
        <v>1</v>
      </c>
      <c r="U1534" t="s">
        <v>204</v>
      </c>
    </row>
    <row r="1535" spans="1:21" x14ac:dyDescent="0.3">
      <c r="A1535" t="s">
        <v>665</v>
      </c>
      <c r="B1535" s="1" t="s">
        <v>666</v>
      </c>
      <c r="C1535" s="1" t="s">
        <v>667</v>
      </c>
      <c r="D1535" s="1" t="s">
        <v>666</v>
      </c>
      <c r="E1535">
        <v>2017</v>
      </c>
      <c r="F1535" s="1" t="s">
        <v>212</v>
      </c>
      <c r="G1535" s="1" t="s">
        <v>202</v>
      </c>
      <c r="H1535" s="1" t="s">
        <v>219</v>
      </c>
      <c r="I1535" s="3" t="s">
        <v>1</v>
      </c>
      <c r="J1535" s="1" t="s">
        <v>1</v>
      </c>
      <c r="K1535" s="1" t="s">
        <v>1</v>
      </c>
      <c r="L1535" s="1" t="s">
        <v>1</v>
      </c>
      <c r="M1535" s="1" t="s">
        <v>208</v>
      </c>
      <c r="N1535">
        <v>2001</v>
      </c>
      <c r="O1535">
        <v>5000</v>
      </c>
      <c r="P1535">
        <v>1000</v>
      </c>
      <c r="Q1535" s="1" t="s">
        <v>209</v>
      </c>
      <c r="R1535" s="4">
        <v>1.5</v>
      </c>
      <c r="S1535" s="3">
        <v>1</v>
      </c>
      <c r="U1535" t="s">
        <v>204</v>
      </c>
    </row>
    <row r="1536" spans="1:21" x14ac:dyDescent="0.3">
      <c r="A1536" t="s">
        <v>665</v>
      </c>
      <c r="B1536" s="1" t="s">
        <v>666</v>
      </c>
      <c r="C1536" s="1" t="s">
        <v>667</v>
      </c>
      <c r="D1536" s="1" t="s">
        <v>666</v>
      </c>
      <c r="E1536">
        <v>2017</v>
      </c>
      <c r="F1536" s="1" t="s">
        <v>212</v>
      </c>
      <c r="G1536" s="1" t="s">
        <v>202</v>
      </c>
      <c r="H1536" s="1" t="s">
        <v>219</v>
      </c>
      <c r="I1536" s="3" t="s">
        <v>1</v>
      </c>
      <c r="J1536" s="1" t="s">
        <v>1</v>
      </c>
      <c r="K1536" s="1" t="s">
        <v>1</v>
      </c>
      <c r="L1536" s="1" t="s">
        <v>1</v>
      </c>
      <c r="M1536" s="1" t="s">
        <v>208</v>
      </c>
      <c r="N1536">
        <v>5001</v>
      </c>
      <c r="O1536">
        <v>10000</v>
      </c>
      <c r="P1536">
        <v>1000</v>
      </c>
      <c r="Q1536" s="1" t="s">
        <v>209</v>
      </c>
      <c r="R1536" s="4">
        <v>1.75</v>
      </c>
      <c r="S1536" s="3">
        <v>1</v>
      </c>
      <c r="U1536" t="s">
        <v>204</v>
      </c>
    </row>
    <row r="1537" spans="1:21" x14ac:dyDescent="0.3">
      <c r="A1537" t="s">
        <v>665</v>
      </c>
      <c r="B1537" s="1" t="s">
        <v>666</v>
      </c>
      <c r="C1537" s="1" t="s">
        <v>667</v>
      </c>
      <c r="D1537" s="1" t="s">
        <v>666</v>
      </c>
      <c r="E1537">
        <v>2017</v>
      </c>
      <c r="F1537" s="1" t="s">
        <v>212</v>
      </c>
      <c r="G1537" s="1" t="s">
        <v>202</v>
      </c>
      <c r="H1537" s="1" t="s">
        <v>219</v>
      </c>
      <c r="I1537" s="3" t="s">
        <v>1</v>
      </c>
      <c r="J1537" s="1" t="s">
        <v>1</v>
      </c>
      <c r="K1537" s="1" t="s">
        <v>1</v>
      </c>
      <c r="L1537" s="1" t="s">
        <v>1</v>
      </c>
      <c r="M1537" s="1" t="s">
        <v>208</v>
      </c>
      <c r="N1537">
        <v>10001</v>
      </c>
      <c r="O1537">
        <v>1000000000</v>
      </c>
      <c r="P1537">
        <v>1000</v>
      </c>
      <c r="Q1537" s="1" t="s">
        <v>209</v>
      </c>
      <c r="R1537" s="4">
        <v>2</v>
      </c>
      <c r="S1537" s="3">
        <v>1</v>
      </c>
      <c r="U1537" t="s">
        <v>204</v>
      </c>
    </row>
    <row r="1538" spans="1:21" x14ac:dyDescent="0.3">
      <c r="A1538" t="s">
        <v>665</v>
      </c>
      <c r="B1538" s="1" t="s">
        <v>666</v>
      </c>
      <c r="C1538" s="1" t="s">
        <v>667</v>
      </c>
      <c r="D1538" s="1" t="s">
        <v>898</v>
      </c>
      <c r="E1538">
        <v>2017</v>
      </c>
      <c r="F1538" s="1" t="s">
        <v>561</v>
      </c>
      <c r="G1538" s="1" t="s">
        <v>202</v>
      </c>
      <c r="H1538" s="1" t="s">
        <v>206</v>
      </c>
      <c r="I1538" s="3" t="s">
        <v>1</v>
      </c>
      <c r="J1538" s="1" t="s">
        <v>1</v>
      </c>
      <c r="K1538" s="1" t="s">
        <v>1</v>
      </c>
      <c r="L1538" s="1" t="s">
        <v>1</v>
      </c>
      <c r="M1538" s="1" t="s">
        <v>204</v>
      </c>
      <c r="N1538" s="1" t="s">
        <v>1</v>
      </c>
      <c r="O1538" t="s">
        <v>1</v>
      </c>
      <c r="P1538" t="s">
        <v>1</v>
      </c>
      <c r="Q1538" s="1" t="s">
        <v>1</v>
      </c>
      <c r="R1538" s="4">
        <v>32.89</v>
      </c>
      <c r="S1538" s="3">
        <v>1</v>
      </c>
      <c r="U1538" t="s">
        <v>204</v>
      </c>
    </row>
    <row r="1539" spans="1:21" x14ac:dyDescent="0.3">
      <c r="A1539" t="s">
        <v>670</v>
      </c>
      <c r="B1539" s="1" t="s">
        <v>671</v>
      </c>
      <c r="C1539" s="1" t="s">
        <v>672</v>
      </c>
      <c r="D1539" s="1" t="s">
        <v>671</v>
      </c>
      <c r="E1539">
        <v>2020</v>
      </c>
      <c r="F1539" s="1" t="s">
        <v>212</v>
      </c>
      <c r="G1539" s="1" t="s">
        <v>202</v>
      </c>
      <c r="H1539" s="1" t="s">
        <v>206</v>
      </c>
      <c r="I1539" s="3" t="s">
        <v>1</v>
      </c>
      <c r="J1539" s="1" t="s">
        <v>1</v>
      </c>
      <c r="K1539" s="1" t="s">
        <v>1</v>
      </c>
      <c r="L1539" s="1" t="s">
        <v>1</v>
      </c>
      <c r="M1539" s="1" t="s">
        <v>204</v>
      </c>
      <c r="N1539" s="1" t="s">
        <v>1</v>
      </c>
      <c r="O1539" s="1" t="s">
        <v>1</v>
      </c>
      <c r="P1539" s="1" t="s">
        <v>1</v>
      </c>
      <c r="Q1539" s="1" t="s">
        <v>1</v>
      </c>
      <c r="R1539" s="4">
        <v>10</v>
      </c>
      <c r="S1539" s="3">
        <v>1</v>
      </c>
      <c r="U1539" t="s">
        <v>204</v>
      </c>
    </row>
    <row r="1540" spans="1:21" x14ac:dyDescent="0.3">
      <c r="A1540" t="s">
        <v>670</v>
      </c>
      <c r="B1540" s="1" t="s">
        <v>671</v>
      </c>
      <c r="C1540" s="1" t="s">
        <v>672</v>
      </c>
      <c r="D1540" s="1" t="s">
        <v>671</v>
      </c>
      <c r="E1540">
        <v>2020</v>
      </c>
      <c r="F1540" s="1" t="s">
        <v>212</v>
      </c>
      <c r="G1540" s="1" t="s">
        <v>202</v>
      </c>
      <c r="H1540" s="1" t="s">
        <v>219</v>
      </c>
      <c r="I1540" s="3" t="s">
        <v>1</v>
      </c>
      <c r="J1540" s="1" t="s">
        <v>1</v>
      </c>
      <c r="K1540" s="1" t="s">
        <v>1</v>
      </c>
      <c r="L1540" s="1" t="s">
        <v>1</v>
      </c>
      <c r="M1540" s="1" t="s">
        <v>208</v>
      </c>
      <c r="N1540">
        <v>0</v>
      </c>
      <c r="O1540">
        <v>3000</v>
      </c>
      <c r="P1540">
        <v>1000</v>
      </c>
      <c r="Q1540" s="1" t="s">
        <v>209</v>
      </c>
      <c r="R1540" s="4">
        <v>0</v>
      </c>
      <c r="S1540" s="3">
        <v>1</v>
      </c>
      <c r="U1540" t="s">
        <v>204</v>
      </c>
    </row>
    <row r="1541" spans="1:21" x14ac:dyDescent="0.3">
      <c r="A1541" t="s">
        <v>670</v>
      </c>
      <c r="B1541" s="1" t="s">
        <v>671</v>
      </c>
      <c r="C1541" s="1" t="s">
        <v>672</v>
      </c>
      <c r="D1541" s="1" t="s">
        <v>671</v>
      </c>
      <c r="E1541">
        <v>2020</v>
      </c>
      <c r="F1541" s="1" t="s">
        <v>212</v>
      </c>
      <c r="G1541" s="1" t="s">
        <v>202</v>
      </c>
      <c r="H1541" s="1" t="s">
        <v>219</v>
      </c>
      <c r="I1541" s="3" t="s">
        <v>1</v>
      </c>
      <c r="J1541" s="1" t="s">
        <v>1</v>
      </c>
      <c r="K1541" s="1" t="s">
        <v>1</v>
      </c>
      <c r="L1541" s="1" t="s">
        <v>1</v>
      </c>
      <c r="M1541" s="1" t="s">
        <v>208</v>
      </c>
      <c r="N1541">
        <v>3001</v>
      </c>
      <c r="O1541">
        <v>6000</v>
      </c>
      <c r="P1541">
        <v>1000</v>
      </c>
      <c r="Q1541" s="1" t="s">
        <v>209</v>
      </c>
      <c r="R1541" s="4">
        <v>1.5</v>
      </c>
      <c r="S1541" s="3">
        <v>1</v>
      </c>
      <c r="U1541" t="s">
        <v>204</v>
      </c>
    </row>
    <row r="1542" spans="1:21" x14ac:dyDescent="0.3">
      <c r="A1542" t="s">
        <v>670</v>
      </c>
      <c r="B1542" s="1" t="s">
        <v>671</v>
      </c>
      <c r="C1542" s="1" t="s">
        <v>672</v>
      </c>
      <c r="D1542" s="1" t="s">
        <v>671</v>
      </c>
      <c r="E1542">
        <v>2020</v>
      </c>
      <c r="F1542" s="1" t="s">
        <v>212</v>
      </c>
      <c r="G1542" s="1" t="s">
        <v>202</v>
      </c>
      <c r="H1542" s="1" t="s">
        <v>219</v>
      </c>
      <c r="I1542" s="3" t="s">
        <v>1</v>
      </c>
      <c r="J1542" s="1" t="s">
        <v>1</v>
      </c>
      <c r="K1542" s="1" t="s">
        <v>1</v>
      </c>
      <c r="L1542" s="1" t="s">
        <v>1</v>
      </c>
      <c r="M1542" s="1" t="s">
        <v>208</v>
      </c>
      <c r="N1542">
        <v>6001</v>
      </c>
      <c r="O1542">
        <v>9000</v>
      </c>
      <c r="P1542">
        <v>1000</v>
      </c>
      <c r="Q1542" s="1" t="s">
        <v>209</v>
      </c>
      <c r="R1542" s="4">
        <v>1.75</v>
      </c>
      <c r="S1542" s="3">
        <v>1</v>
      </c>
      <c r="U1542" t="s">
        <v>204</v>
      </c>
    </row>
    <row r="1543" spans="1:21" x14ac:dyDescent="0.3">
      <c r="A1543" t="s">
        <v>670</v>
      </c>
      <c r="B1543" s="1" t="s">
        <v>671</v>
      </c>
      <c r="C1543" s="1" t="s">
        <v>672</v>
      </c>
      <c r="D1543" s="1" t="s">
        <v>671</v>
      </c>
      <c r="E1543">
        <v>2020</v>
      </c>
      <c r="F1543" s="1" t="s">
        <v>212</v>
      </c>
      <c r="G1543" s="1" t="s">
        <v>202</v>
      </c>
      <c r="H1543" s="1" t="s">
        <v>219</v>
      </c>
      <c r="I1543" s="3" t="s">
        <v>1</v>
      </c>
      <c r="J1543" s="1" t="s">
        <v>1</v>
      </c>
      <c r="K1543" s="1" t="s">
        <v>1</v>
      </c>
      <c r="L1543" s="1" t="s">
        <v>1</v>
      </c>
      <c r="M1543" s="1" t="s">
        <v>208</v>
      </c>
      <c r="N1543">
        <v>9001</v>
      </c>
      <c r="O1543">
        <v>12000</v>
      </c>
      <c r="P1543">
        <v>1000</v>
      </c>
      <c r="Q1543" s="1" t="s">
        <v>209</v>
      </c>
      <c r="R1543" s="4">
        <v>2</v>
      </c>
      <c r="S1543" s="3">
        <v>1</v>
      </c>
      <c r="U1543" t="s">
        <v>204</v>
      </c>
    </row>
    <row r="1544" spans="1:21" x14ac:dyDescent="0.3">
      <c r="A1544" t="s">
        <v>670</v>
      </c>
      <c r="B1544" s="1" t="s">
        <v>671</v>
      </c>
      <c r="C1544" s="1" t="s">
        <v>672</v>
      </c>
      <c r="D1544" s="1" t="s">
        <v>671</v>
      </c>
      <c r="E1544">
        <v>2020</v>
      </c>
      <c r="F1544" s="1" t="s">
        <v>212</v>
      </c>
      <c r="G1544" s="1" t="s">
        <v>202</v>
      </c>
      <c r="H1544" s="1" t="s">
        <v>219</v>
      </c>
      <c r="I1544" s="3" t="s">
        <v>1</v>
      </c>
      <c r="J1544" s="1" t="s">
        <v>1</v>
      </c>
      <c r="K1544" s="1" t="s">
        <v>1</v>
      </c>
      <c r="L1544" s="1" t="s">
        <v>1</v>
      </c>
      <c r="M1544" s="1" t="s">
        <v>208</v>
      </c>
      <c r="N1544">
        <v>12001</v>
      </c>
      <c r="O1544">
        <v>15000</v>
      </c>
      <c r="P1544">
        <v>1000</v>
      </c>
      <c r="Q1544" s="1" t="s">
        <v>209</v>
      </c>
      <c r="R1544" s="4">
        <v>2.25</v>
      </c>
      <c r="S1544" s="3">
        <v>1</v>
      </c>
      <c r="U1544" t="s">
        <v>204</v>
      </c>
    </row>
    <row r="1545" spans="1:21" x14ac:dyDescent="0.3">
      <c r="A1545" t="s">
        <v>670</v>
      </c>
      <c r="B1545" s="1" t="s">
        <v>671</v>
      </c>
      <c r="C1545" s="1" t="s">
        <v>672</v>
      </c>
      <c r="D1545" s="1" t="s">
        <v>671</v>
      </c>
      <c r="E1545">
        <v>2020</v>
      </c>
      <c r="F1545" s="1" t="s">
        <v>212</v>
      </c>
      <c r="G1545" s="1" t="s">
        <v>202</v>
      </c>
      <c r="H1545" s="1" t="s">
        <v>219</v>
      </c>
      <c r="I1545" s="3" t="s">
        <v>1</v>
      </c>
      <c r="J1545" s="1" t="s">
        <v>1</v>
      </c>
      <c r="K1545" s="1" t="s">
        <v>1</v>
      </c>
      <c r="L1545" s="1" t="s">
        <v>1</v>
      </c>
      <c r="M1545" s="1" t="s">
        <v>208</v>
      </c>
      <c r="N1545">
        <v>15000</v>
      </c>
      <c r="O1545">
        <v>1000000000</v>
      </c>
      <c r="P1545">
        <v>1000</v>
      </c>
      <c r="Q1545" s="1" t="s">
        <v>209</v>
      </c>
      <c r="R1545" s="4">
        <v>2.5</v>
      </c>
      <c r="S1545" s="3">
        <v>1</v>
      </c>
      <c r="U1545" t="s">
        <v>204</v>
      </c>
    </row>
    <row r="1546" spans="1:21" x14ac:dyDescent="0.3">
      <c r="A1546" t="s">
        <v>670</v>
      </c>
      <c r="B1546" s="1" t="s">
        <v>671</v>
      </c>
      <c r="C1546" s="1" t="s">
        <v>672</v>
      </c>
      <c r="D1546" s="1" t="s">
        <v>671</v>
      </c>
      <c r="E1546">
        <v>2020</v>
      </c>
      <c r="F1546" s="1" t="s">
        <v>213</v>
      </c>
      <c r="G1546" s="1" t="s">
        <v>202</v>
      </c>
      <c r="H1546" s="1" t="s">
        <v>206</v>
      </c>
      <c r="I1546" s="3" t="s">
        <v>1</v>
      </c>
      <c r="J1546" s="1" t="s">
        <v>1</v>
      </c>
      <c r="K1546" s="1" t="s">
        <v>1</v>
      </c>
      <c r="L1546" s="1" t="s">
        <v>1</v>
      </c>
      <c r="M1546" s="1" t="s">
        <v>204</v>
      </c>
      <c r="N1546" s="1" t="s">
        <v>1</v>
      </c>
      <c r="O1546" s="1" t="s">
        <v>1</v>
      </c>
      <c r="P1546" s="1" t="s">
        <v>1</v>
      </c>
      <c r="Q1546" s="1" t="s">
        <v>1</v>
      </c>
      <c r="R1546" s="4">
        <v>25</v>
      </c>
      <c r="S1546" s="3">
        <v>1</v>
      </c>
      <c r="U1546" t="s">
        <v>204</v>
      </c>
    </row>
    <row r="1547" spans="1:21" x14ac:dyDescent="0.3">
      <c r="A1547" t="s">
        <v>675</v>
      </c>
      <c r="B1547" s="1" t="s">
        <v>676</v>
      </c>
      <c r="C1547" s="1" t="s">
        <v>676</v>
      </c>
      <c r="D1547" s="1" t="s">
        <v>676</v>
      </c>
      <c r="E1547">
        <v>2017</v>
      </c>
      <c r="F1547" s="1" t="s">
        <v>212</v>
      </c>
      <c r="G1547" s="1" t="s">
        <v>202</v>
      </c>
      <c r="H1547" s="1" t="s">
        <v>206</v>
      </c>
      <c r="I1547" s="3" t="s">
        <v>1</v>
      </c>
      <c r="J1547" s="1" t="s">
        <v>1</v>
      </c>
      <c r="K1547" s="1" t="s">
        <v>220</v>
      </c>
      <c r="L1547" s="1" t="s">
        <v>221</v>
      </c>
      <c r="M1547" s="1" t="s">
        <v>204</v>
      </c>
      <c r="N1547" s="1" t="s">
        <v>1</v>
      </c>
      <c r="O1547" s="1" t="s">
        <v>1</v>
      </c>
      <c r="P1547" s="1" t="s">
        <v>1</v>
      </c>
      <c r="Q1547" s="1" t="s">
        <v>1</v>
      </c>
      <c r="R1547" s="4">
        <v>32</v>
      </c>
      <c r="S1547" s="3">
        <v>1</v>
      </c>
      <c r="U1547" t="s">
        <v>204</v>
      </c>
    </row>
    <row r="1548" spans="1:21" x14ac:dyDescent="0.3">
      <c r="A1548" t="s">
        <v>675</v>
      </c>
      <c r="B1548" s="1" t="s">
        <v>676</v>
      </c>
      <c r="C1548" s="1" t="s">
        <v>676</v>
      </c>
      <c r="D1548" s="1" t="s">
        <v>676</v>
      </c>
      <c r="E1548">
        <v>2017</v>
      </c>
      <c r="F1548" s="1" t="s">
        <v>212</v>
      </c>
      <c r="G1548" s="1" t="s">
        <v>202</v>
      </c>
      <c r="H1548" s="1" t="s">
        <v>219</v>
      </c>
      <c r="I1548" s="3" t="s">
        <v>1</v>
      </c>
      <c r="J1548" s="1" t="s">
        <v>1</v>
      </c>
      <c r="K1548" s="1" t="s">
        <v>220</v>
      </c>
      <c r="L1548" s="1" t="s">
        <v>221</v>
      </c>
      <c r="M1548" s="1" t="s">
        <v>208</v>
      </c>
      <c r="N1548">
        <v>0</v>
      </c>
      <c r="O1548">
        <v>2000</v>
      </c>
      <c r="P1548">
        <v>1000</v>
      </c>
      <c r="Q1548" s="1" t="s">
        <v>209</v>
      </c>
      <c r="R1548" s="4">
        <v>0</v>
      </c>
      <c r="S1548" s="3">
        <v>1</v>
      </c>
      <c r="U1548" t="s">
        <v>204</v>
      </c>
    </row>
    <row r="1549" spans="1:21" x14ac:dyDescent="0.3">
      <c r="A1549" t="s">
        <v>675</v>
      </c>
      <c r="B1549" s="1" t="s">
        <v>676</v>
      </c>
      <c r="C1549" s="1" t="s">
        <v>676</v>
      </c>
      <c r="D1549" s="1" t="s">
        <v>676</v>
      </c>
      <c r="E1549">
        <v>2017</v>
      </c>
      <c r="F1549" s="1" t="s">
        <v>212</v>
      </c>
      <c r="G1549" s="1" t="s">
        <v>202</v>
      </c>
      <c r="H1549" s="1" t="s">
        <v>219</v>
      </c>
      <c r="I1549" s="3" t="s">
        <v>1</v>
      </c>
      <c r="J1549" s="1" t="s">
        <v>1</v>
      </c>
      <c r="K1549" s="1" t="s">
        <v>220</v>
      </c>
      <c r="L1549" s="1" t="s">
        <v>221</v>
      </c>
      <c r="M1549" s="1" t="s">
        <v>208</v>
      </c>
      <c r="N1549">
        <v>2001</v>
      </c>
      <c r="O1549">
        <v>7000</v>
      </c>
      <c r="P1549">
        <v>1000</v>
      </c>
      <c r="Q1549" s="1" t="s">
        <v>209</v>
      </c>
      <c r="R1549" s="4">
        <v>2.75</v>
      </c>
      <c r="S1549" s="3">
        <v>1</v>
      </c>
      <c r="U1549" t="s">
        <v>204</v>
      </c>
    </row>
    <row r="1550" spans="1:21" x14ac:dyDescent="0.3">
      <c r="A1550" t="s">
        <v>675</v>
      </c>
      <c r="B1550" s="1" t="s">
        <v>676</v>
      </c>
      <c r="C1550" s="1" t="s">
        <v>676</v>
      </c>
      <c r="D1550" s="1" t="s">
        <v>676</v>
      </c>
      <c r="E1550">
        <v>2017</v>
      </c>
      <c r="F1550" s="1" t="s">
        <v>212</v>
      </c>
      <c r="G1550" s="1" t="s">
        <v>202</v>
      </c>
      <c r="H1550" s="1" t="s">
        <v>219</v>
      </c>
      <c r="I1550" s="3" t="s">
        <v>1</v>
      </c>
      <c r="J1550" s="1" t="s">
        <v>1</v>
      </c>
      <c r="K1550" s="1" t="s">
        <v>220</v>
      </c>
      <c r="L1550" s="1" t="s">
        <v>221</v>
      </c>
      <c r="M1550" s="1" t="s">
        <v>208</v>
      </c>
      <c r="N1550">
        <v>7001</v>
      </c>
      <c r="O1550">
        <v>12000</v>
      </c>
      <c r="P1550">
        <v>1000</v>
      </c>
      <c r="Q1550" s="1" t="s">
        <v>209</v>
      </c>
      <c r="R1550" s="4">
        <v>3</v>
      </c>
      <c r="S1550" s="3">
        <v>1</v>
      </c>
      <c r="U1550" t="s">
        <v>204</v>
      </c>
    </row>
    <row r="1551" spans="1:21" x14ac:dyDescent="0.3">
      <c r="A1551" t="s">
        <v>675</v>
      </c>
      <c r="B1551" s="1" t="s">
        <v>676</v>
      </c>
      <c r="C1551" s="1" t="s">
        <v>676</v>
      </c>
      <c r="D1551" s="1" t="s">
        <v>676</v>
      </c>
      <c r="E1551">
        <v>2017</v>
      </c>
      <c r="F1551" s="1" t="s">
        <v>212</v>
      </c>
      <c r="G1551" s="1" t="s">
        <v>202</v>
      </c>
      <c r="H1551" s="1" t="s">
        <v>219</v>
      </c>
      <c r="I1551" s="3" t="s">
        <v>1</v>
      </c>
      <c r="J1551" s="1" t="s">
        <v>1</v>
      </c>
      <c r="K1551" s="1" t="s">
        <v>220</v>
      </c>
      <c r="L1551" s="1" t="s">
        <v>221</v>
      </c>
      <c r="M1551" s="1" t="s">
        <v>208</v>
      </c>
      <c r="N1551">
        <v>12001</v>
      </c>
      <c r="O1551">
        <v>20000</v>
      </c>
      <c r="P1551">
        <v>1000</v>
      </c>
      <c r="Q1551" s="1" t="s">
        <v>209</v>
      </c>
      <c r="R1551" s="4">
        <v>3.5</v>
      </c>
      <c r="S1551" s="3">
        <v>1</v>
      </c>
      <c r="U1551" t="s">
        <v>204</v>
      </c>
    </row>
    <row r="1552" spans="1:21" x14ac:dyDescent="0.3">
      <c r="A1552" t="s">
        <v>675</v>
      </c>
      <c r="B1552" s="1" t="s">
        <v>676</v>
      </c>
      <c r="C1552" s="1" t="s">
        <v>676</v>
      </c>
      <c r="D1552" s="1" t="s">
        <v>676</v>
      </c>
      <c r="E1552">
        <v>2017</v>
      </c>
      <c r="F1552" s="1" t="s">
        <v>212</v>
      </c>
      <c r="G1552" s="1" t="s">
        <v>202</v>
      </c>
      <c r="H1552" s="1" t="s">
        <v>219</v>
      </c>
      <c r="I1552" s="3" t="s">
        <v>1</v>
      </c>
      <c r="J1552" s="1" t="s">
        <v>1</v>
      </c>
      <c r="K1552" s="1" t="s">
        <v>220</v>
      </c>
      <c r="L1552" s="1" t="s">
        <v>221</v>
      </c>
      <c r="M1552" s="1" t="s">
        <v>208</v>
      </c>
      <c r="N1552">
        <v>20001</v>
      </c>
      <c r="O1552">
        <v>50000</v>
      </c>
      <c r="P1552">
        <v>1000</v>
      </c>
      <c r="Q1552" s="1" t="s">
        <v>209</v>
      </c>
      <c r="R1552" s="4">
        <v>4</v>
      </c>
      <c r="S1552" s="3">
        <v>1</v>
      </c>
      <c r="U1552" t="s">
        <v>204</v>
      </c>
    </row>
    <row r="1553" spans="1:21" x14ac:dyDescent="0.3">
      <c r="A1553" t="s">
        <v>675</v>
      </c>
      <c r="B1553" s="1" t="s">
        <v>676</v>
      </c>
      <c r="C1553" s="1" t="s">
        <v>676</v>
      </c>
      <c r="D1553" s="1" t="s">
        <v>676</v>
      </c>
      <c r="E1553">
        <v>2017</v>
      </c>
      <c r="F1553" s="1" t="s">
        <v>212</v>
      </c>
      <c r="G1553" s="1" t="s">
        <v>202</v>
      </c>
      <c r="H1553" s="1" t="s">
        <v>219</v>
      </c>
      <c r="I1553" s="3" t="s">
        <v>1</v>
      </c>
      <c r="J1553" s="1" t="s">
        <v>1</v>
      </c>
      <c r="K1553" s="1" t="s">
        <v>220</v>
      </c>
      <c r="L1553" s="1" t="s">
        <v>221</v>
      </c>
      <c r="M1553" s="1" t="s">
        <v>208</v>
      </c>
      <c r="N1553">
        <v>50001</v>
      </c>
      <c r="O1553">
        <v>1000000000</v>
      </c>
      <c r="P1553">
        <v>1000</v>
      </c>
      <c r="Q1553" s="1" t="s">
        <v>209</v>
      </c>
      <c r="R1553" s="4">
        <v>5.75</v>
      </c>
      <c r="S1553" s="3">
        <v>1</v>
      </c>
      <c r="U1553" t="s">
        <v>204</v>
      </c>
    </row>
    <row r="1554" spans="1:21" x14ac:dyDescent="0.3">
      <c r="A1554" t="s">
        <v>675</v>
      </c>
      <c r="B1554" s="1" t="s">
        <v>676</v>
      </c>
      <c r="C1554" s="1" t="s">
        <v>676</v>
      </c>
      <c r="D1554" s="1" t="s">
        <v>676</v>
      </c>
      <c r="E1554">
        <v>2017</v>
      </c>
      <c r="F1554" s="1" t="s">
        <v>212</v>
      </c>
      <c r="G1554" s="1" t="s">
        <v>202</v>
      </c>
      <c r="H1554" s="1" t="s">
        <v>206</v>
      </c>
      <c r="I1554" s="3" t="s">
        <v>1</v>
      </c>
      <c r="J1554" s="1" t="s">
        <v>1</v>
      </c>
      <c r="K1554" s="1" t="s">
        <v>220</v>
      </c>
      <c r="L1554" s="1" t="s">
        <v>225</v>
      </c>
      <c r="M1554" s="1" t="s">
        <v>204</v>
      </c>
      <c r="N1554" s="1" t="s">
        <v>1</v>
      </c>
      <c r="O1554" s="1" t="s">
        <v>1</v>
      </c>
      <c r="P1554" s="1" t="s">
        <v>1</v>
      </c>
      <c r="Q1554" s="1" t="s">
        <v>1</v>
      </c>
      <c r="R1554" s="4">
        <f>2*32</f>
        <v>64</v>
      </c>
      <c r="S1554" s="3">
        <v>1</v>
      </c>
      <c r="T1554" t="s">
        <v>679</v>
      </c>
      <c r="U1554" t="s">
        <v>204</v>
      </c>
    </row>
    <row r="1555" spans="1:21" x14ac:dyDescent="0.3">
      <c r="A1555" t="s">
        <v>675</v>
      </c>
      <c r="B1555" s="1" t="s">
        <v>676</v>
      </c>
      <c r="C1555" s="1" t="s">
        <v>676</v>
      </c>
      <c r="D1555" s="1" t="s">
        <v>676</v>
      </c>
      <c r="E1555">
        <v>2017</v>
      </c>
      <c r="F1555" s="1" t="s">
        <v>212</v>
      </c>
      <c r="G1555" s="1" t="s">
        <v>202</v>
      </c>
      <c r="H1555" s="1" t="s">
        <v>219</v>
      </c>
      <c r="I1555" s="3" t="s">
        <v>1</v>
      </c>
      <c r="J1555" s="1" t="s">
        <v>1</v>
      </c>
      <c r="K1555" s="1" t="s">
        <v>220</v>
      </c>
      <c r="L1555" s="1" t="s">
        <v>225</v>
      </c>
      <c r="M1555" s="1" t="s">
        <v>208</v>
      </c>
      <c r="N1555">
        <v>0</v>
      </c>
      <c r="O1555">
        <v>2000</v>
      </c>
      <c r="P1555">
        <v>1000</v>
      </c>
      <c r="Q1555" s="1" t="s">
        <v>209</v>
      </c>
      <c r="R1555" s="4">
        <v>0</v>
      </c>
      <c r="S1555" s="3">
        <v>1</v>
      </c>
      <c r="U1555" t="s">
        <v>204</v>
      </c>
    </row>
    <row r="1556" spans="1:21" x14ac:dyDescent="0.3">
      <c r="A1556" t="s">
        <v>675</v>
      </c>
      <c r="B1556" s="1" t="s">
        <v>676</v>
      </c>
      <c r="C1556" s="1" t="s">
        <v>676</v>
      </c>
      <c r="D1556" s="1" t="s">
        <v>676</v>
      </c>
      <c r="E1556">
        <v>2017</v>
      </c>
      <c r="F1556" s="1" t="s">
        <v>212</v>
      </c>
      <c r="G1556" s="1" t="s">
        <v>202</v>
      </c>
      <c r="H1556" s="1" t="s">
        <v>219</v>
      </c>
      <c r="I1556" s="3" t="s">
        <v>1</v>
      </c>
      <c r="J1556" s="1" t="s">
        <v>1</v>
      </c>
      <c r="K1556" s="1" t="s">
        <v>220</v>
      </c>
      <c r="L1556" s="1" t="s">
        <v>225</v>
      </c>
      <c r="M1556" s="1" t="s">
        <v>208</v>
      </c>
      <c r="N1556">
        <v>2001</v>
      </c>
      <c r="O1556">
        <v>7000</v>
      </c>
      <c r="P1556">
        <v>1000</v>
      </c>
      <c r="Q1556" s="1" t="s">
        <v>209</v>
      </c>
      <c r="R1556" s="4">
        <f>2*2.75</f>
        <v>5.5</v>
      </c>
      <c r="S1556" s="3">
        <v>1</v>
      </c>
      <c r="U1556" t="s">
        <v>204</v>
      </c>
    </row>
    <row r="1557" spans="1:21" x14ac:dyDescent="0.3">
      <c r="A1557" t="s">
        <v>675</v>
      </c>
      <c r="B1557" s="1" t="s">
        <v>676</v>
      </c>
      <c r="C1557" s="1" t="s">
        <v>676</v>
      </c>
      <c r="D1557" s="1" t="s">
        <v>676</v>
      </c>
      <c r="E1557">
        <v>2017</v>
      </c>
      <c r="F1557" s="1" t="s">
        <v>212</v>
      </c>
      <c r="G1557" s="1" t="s">
        <v>202</v>
      </c>
      <c r="H1557" s="1" t="s">
        <v>219</v>
      </c>
      <c r="I1557" s="3" t="s">
        <v>1</v>
      </c>
      <c r="J1557" s="1" t="s">
        <v>1</v>
      </c>
      <c r="K1557" s="1" t="s">
        <v>220</v>
      </c>
      <c r="L1557" s="1" t="s">
        <v>225</v>
      </c>
      <c r="M1557" s="1" t="s">
        <v>208</v>
      </c>
      <c r="N1557">
        <v>7001</v>
      </c>
      <c r="O1557">
        <v>12000</v>
      </c>
      <c r="P1557">
        <v>1000</v>
      </c>
      <c r="Q1557" s="1" t="s">
        <v>209</v>
      </c>
      <c r="R1557" s="4">
        <f>2*3</f>
        <v>6</v>
      </c>
      <c r="S1557" s="3">
        <v>1</v>
      </c>
      <c r="U1557" t="s">
        <v>204</v>
      </c>
    </row>
    <row r="1558" spans="1:21" x14ac:dyDescent="0.3">
      <c r="A1558" t="s">
        <v>675</v>
      </c>
      <c r="B1558" s="1" t="s">
        <v>676</v>
      </c>
      <c r="C1558" s="1" t="s">
        <v>676</v>
      </c>
      <c r="D1558" s="1" t="s">
        <v>676</v>
      </c>
      <c r="E1558">
        <v>2017</v>
      </c>
      <c r="F1558" s="1" t="s">
        <v>212</v>
      </c>
      <c r="G1558" s="1" t="s">
        <v>202</v>
      </c>
      <c r="H1558" s="1" t="s">
        <v>219</v>
      </c>
      <c r="I1558" s="3" t="s">
        <v>1</v>
      </c>
      <c r="J1558" s="1" t="s">
        <v>1</v>
      </c>
      <c r="K1558" s="1" t="s">
        <v>220</v>
      </c>
      <c r="L1558" s="1" t="s">
        <v>225</v>
      </c>
      <c r="M1558" s="1" t="s">
        <v>208</v>
      </c>
      <c r="N1558">
        <v>12001</v>
      </c>
      <c r="O1558">
        <v>20000</v>
      </c>
      <c r="P1558">
        <v>1000</v>
      </c>
      <c r="Q1558" s="1" t="s">
        <v>209</v>
      </c>
      <c r="R1558" s="4">
        <f>2*3.5</f>
        <v>7</v>
      </c>
      <c r="S1558" s="3">
        <v>1</v>
      </c>
      <c r="U1558" t="s">
        <v>204</v>
      </c>
    </row>
    <row r="1559" spans="1:21" x14ac:dyDescent="0.3">
      <c r="A1559" t="s">
        <v>675</v>
      </c>
      <c r="B1559" s="1" t="s">
        <v>676</v>
      </c>
      <c r="C1559" s="1" t="s">
        <v>676</v>
      </c>
      <c r="D1559" s="1" t="s">
        <v>676</v>
      </c>
      <c r="E1559">
        <v>2017</v>
      </c>
      <c r="F1559" s="1" t="s">
        <v>212</v>
      </c>
      <c r="G1559" s="1" t="s">
        <v>202</v>
      </c>
      <c r="H1559" s="1" t="s">
        <v>219</v>
      </c>
      <c r="I1559" s="3" t="s">
        <v>1</v>
      </c>
      <c r="J1559" s="1" t="s">
        <v>1</v>
      </c>
      <c r="K1559" s="1" t="s">
        <v>220</v>
      </c>
      <c r="L1559" s="1" t="s">
        <v>225</v>
      </c>
      <c r="M1559" s="1" t="s">
        <v>208</v>
      </c>
      <c r="N1559">
        <v>20001</v>
      </c>
      <c r="O1559">
        <v>50000</v>
      </c>
      <c r="P1559">
        <v>1000</v>
      </c>
      <c r="Q1559" s="1" t="s">
        <v>209</v>
      </c>
      <c r="R1559" s="4">
        <f>2*4</f>
        <v>8</v>
      </c>
      <c r="S1559" s="3">
        <v>1</v>
      </c>
      <c r="U1559" t="s">
        <v>204</v>
      </c>
    </row>
    <row r="1560" spans="1:21" x14ac:dyDescent="0.3">
      <c r="A1560" t="s">
        <v>675</v>
      </c>
      <c r="B1560" s="1" t="s">
        <v>676</v>
      </c>
      <c r="C1560" s="1" t="s">
        <v>676</v>
      </c>
      <c r="D1560" s="1" t="s">
        <v>676</v>
      </c>
      <c r="E1560">
        <v>2017</v>
      </c>
      <c r="F1560" s="1" t="s">
        <v>212</v>
      </c>
      <c r="G1560" s="1" t="s">
        <v>202</v>
      </c>
      <c r="H1560" s="1" t="s">
        <v>219</v>
      </c>
      <c r="I1560" s="3" t="s">
        <v>1</v>
      </c>
      <c r="J1560" s="1" t="s">
        <v>1</v>
      </c>
      <c r="K1560" s="1" t="s">
        <v>220</v>
      </c>
      <c r="L1560" s="1" t="s">
        <v>225</v>
      </c>
      <c r="M1560" s="1" t="s">
        <v>208</v>
      </c>
      <c r="N1560">
        <v>50001</v>
      </c>
      <c r="O1560">
        <v>1000000000</v>
      </c>
      <c r="P1560">
        <v>1000</v>
      </c>
      <c r="Q1560" s="1" t="s">
        <v>209</v>
      </c>
      <c r="R1560" s="4">
        <f>2*5.75</f>
        <v>11.5</v>
      </c>
      <c r="S1560" s="3">
        <v>1</v>
      </c>
      <c r="U1560" t="s">
        <v>204</v>
      </c>
    </row>
    <row r="1561" spans="1:21" x14ac:dyDescent="0.3">
      <c r="A1561" t="s">
        <v>675</v>
      </c>
      <c r="B1561" s="1" t="s">
        <v>676</v>
      </c>
      <c r="C1561" s="1" t="s">
        <v>676</v>
      </c>
      <c r="D1561" s="1" t="s">
        <v>676</v>
      </c>
      <c r="E1561">
        <v>2017</v>
      </c>
      <c r="F1561" s="1" t="s">
        <v>213</v>
      </c>
      <c r="G1561" s="1" t="s">
        <v>202</v>
      </c>
      <c r="H1561" s="1" t="s">
        <v>206</v>
      </c>
      <c r="I1561" s="3" t="s">
        <v>1</v>
      </c>
      <c r="J1561" s="1" t="s">
        <v>1</v>
      </c>
      <c r="K1561" s="1" t="s">
        <v>220</v>
      </c>
      <c r="L1561" s="1" t="s">
        <v>221</v>
      </c>
      <c r="M1561" s="1" t="s">
        <v>204</v>
      </c>
      <c r="N1561" s="1" t="s">
        <v>1</v>
      </c>
      <c r="O1561" s="1" t="s">
        <v>1</v>
      </c>
      <c r="P1561" s="1" t="s">
        <v>1</v>
      </c>
      <c r="Q1561" s="1" t="s">
        <v>1</v>
      </c>
      <c r="R1561" s="4">
        <v>13.5</v>
      </c>
      <c r="S1561" s="3">
        <v>1</v>
      </c>
      <c r="U1561" t="s">
        <v>204</v>
      </c>
    </row>
    <row r="1562" spans="1:21" x14ac:dyDescent="0.3">
      <c r="A1562" t="s">
        <v>675</v>
      </c>
      <c r="B1562" s="1" t="s">
        <v>676</v>
      </c>
      <c r="C1562" s="1" t="s">
        <v>676</v>
      </c>
      <c r="D1562" s="1" t="s">
        <v>676</v>
      </c>
      <c r="E1562">
        <v>2017</v>
      </c>
      <c r="F1562" s="1" t="s">
        <v>213</v>
      </c>
      <c r="G1562" s="1" t="s">
        <v>202</v>
      </c>
      <c r="H1562" s="1" t="s">
        <v>219</v>
      </c>
      <c r="I1562" s="3" t="s">
        <v>1</v>
      </c>
      <c r="J1562" s="1" t="s">
        <v>1</v>
      </c>
      <c r="K1562" s="1" t="s">
        <v>220</v>
      </c>
      <c r="L1562" s="1" t="s">
        <v>221</v>
      </c>
      <c r="M1562" s="1" t="s">
        <v>208</v>
      </c>
      <c r="N1562">
        <v>0</v>
      </c>
      <c r="O1562">
        <v>7000</v>
      </c>
      <c r="P1562">
        <v>1000</v>
      </c>
      <c r="Q1562" s="1" t="s">
        <v>209</v>
      </c>
      <c r="R1562" s="4">
        <v>0</v>
      </c>
      <c r="S1562" s="3">
        <v>1</v>
      </c>
      <c r="U1562" t="s">
        <v>204</v>
      </c>
    </row>
    <row r="1563" spans="1:21" x14ac:dyDescent="0.3">
      <c r="A1563" t="s">
        <v>675</v>
      </c>
      <c r="B1563" s="1" t="s">
        <v>676</v>
      </c>
      <c r="C1563" s="1" t="s">
        <v>676</v>
      </c>
      <c r="D1563" s="1" t="s">
        <v>676</v>
      </c>
      <c r="E1563">
        <v>2017</v>
      </c>
      <c r="F1563" s="1" t="s">
        <v>213</v>
      </c>
      <c r="G1563" s="1" t="s">
        <v>202</v>
      </c>
      <c r="H1563" s="1" t="s">
        <v>219</v>
      </c>
      <c r="I1563" s="3" t="s">
        <v>1</v>
      </c>
      <c r="J1563" s="1" t="s">
        <v>1</v>
      </c>
      <c r="K1563" s="1" t="s">
        <v>220</v>
      </c>
      <c r="L1563" s="1" t="s">
        <v>221</v>
      </c>
      <c r="M1563" s="1" t="s">
        <v>208</v>
      </c>
      <c r="N1563">
        <v>7001</v>
      </c>
      <c r="O1563">
        <v>20000</v>
      </c>
      <c r="P1563">
        <v>1000</v>
      </c>
      <c r="Q1563" s="1" t="s">
        <v>209</v>
      </c>
      <c r="R1563" s="4">
        <v>0.1</v>
      </c>
      <c r="S1563" s="3">
        <v>1</v>
      </c>
      <c r="U1563" t="s">
        <v>204</v>
      </c>
    </row>
    <row r="1564" spans="1:21" x14ac:dyDescent="0.3">
      <c r="A1564" t="s">
        <v>675</v>
      </c>
      <c r="B1564" s="1" t="s">
        <v>676</v>
      </c>
      <c r="C1564" s="1" t="s">
        <v>676</v>
      </c>
      <c r="D1564" s="1" t="s">
        <v>676</v>
      </c>
      <c r="E1564">
        <v>2017</v>
      </c>
      <c r="F1564" s="1" t="s">
        <v>213</v>
      </c>
      <c r="G1564" s="1" t="s">
        <v>202</v>
      </c>
      <c r="H1564" s="1" t="s">
        <v>219</v>
      </c>
      <c r="I1564" s="3" t="s">
        <v>1</v>
      </c>
      <c r="J1564" s="1" t="s">
        <v>1</v>
      </c>
      <c r="K1564" s="1" t="s">
        <v>220</v>
      </c>
      <c r="L1564" s="1" t="s">
        <v>221</v>
      </c>
      <c r="M1564" s="1" t="s">
        <v>208</v>
      </c>
      <c r="N1564">
        <v>20001</v>
      </c>
      <c r="O1564">
        <v>1000000000</v>
      </c>
      <c r="P1564">
        <v>1000</v>
      </c>
      <c r="Q1564" s="1" t="s">
        <v>209</v>
      </c>
      <c r="R1564" s="4">
        <v>0.25</v>
      </c>
      <c r="S1564" s="3">
        <v>1</v>
      </c>
      <c r="U1564" t="s">
        <v>204</v>
      </c>
    </row>
    <row r="1565" spans="1:21" x14ac:dyDescent="0.3">
      <c r="A1565" t="s">
        <v>675</v>
      </c>
      <c r="B1565" s="1" t="s">
        <v>676</v>
      </c>
      <c r="C1565" s="1" t="s">
        <v>676</v>
      </c>
      <c r="D1565" s="1" t="s">
        <v>676</v>
      </c>
      <c r="E1565">
        <v>2017</v>
      </c>
      <c r="F1565" s="1" t="s">
        <v>213</v>
      </c>
      <c r="G1565" s="1" t="s">
        <v>202</v>
      </c>
      <c r="H1565" s="1" t="s">
        <v>206</v>
      </c>
      <c r="I1565" s="3" t="s">
        <v>1</v>
      </c>
      <c r="J1565" s="1" t="s">
        <v>1</v>
      </c>
      <c r="K1565" s="1" t="s">
        <v>220</v>
      </c>
      <c r="L1565" s="1" t="s">
        <v>225</v>
      </c>
      <c r="M1565" s="1" t="s">
        <v>204</v>
      </c>
      <c r="N1565" s="1" t="s">
        <v>1</v>
      </c>
      <c r="O1565" s="1" t="s">
        <v>1</v>
      </c>
      <c r="P1565" s="1" t="s">
        <v>1</v>
      </c>
      <c r="Q1565" s="1" t="s">
        <v>1</v>
      </c>
      <c r="R1565" s="4">
        <f>2*13.5</f>
        <v>27</v>
      </c>
      <c r="S1565" s="3">
        <v>1</v>
      </c>
      <c r="T1565" t="s">
        <v>679</v>
      </c>
      <c r="U1565" t="s">
        <v>204</v>
      </c>
    </row>
    <row r="1566" spans="1:21" x14ac:dyDescent="0.3">
      <c r="A1566" t="s">
        <v>675</v>
      </c>
      <c r="B1566" s="1" t="s">
        <v>676</v>
      </c>
      <c r="C1566" s="1" t="s">
        <v>676</v>
      </c>
      <c r="D1566" s="1" t="s">
        <v>676</v>
      </c>
      <c r="E1566">
        <v>2017</v>
      </c>
      <c r="F1566" s="1" t="s">
        <v>213</v>
      </c>
      <c r="G1566" s="1" t="s">
        <v>202</v>
      </c>
      <c r="H1566" s="1" t="s">
        <v>219</v>
      </c>
      <c r="I1566" s="3" t="s">
        <v>1</v>
      </c>
      <c r="J1566" s="1" t="s">
        <v>1</v>
      </c>
      <c r="K1566" s="1" t="s">
        <v>220</v>
      </c>
      <c r="L1566" s="1" t="s">
        <v>225</v>
      </c>
      <c r="M1566" s="1" t="s">
        <v>208</v>
      </c>
      <c r="N1566">
        <v>0</v>
      </c>
      <c r="O1566">
        <v>7000</v>
      </c>
      <c r="P1566">
        <v>1000</v>
      </c>
      <c r="Q1566" s="1" t="s">
        <v>209</v>
      </c>
      <c r="R1566" s="4">
        <f>2*0</f>
        <v>0</v>
      </c>
      <c r="S1566" s="3">
        <v>1</v>
      </c>
      <c r="U1566" t="s">
        <v>204</v>
      </c>
    </row>
    <row r="1567" spans="1:21" x14ac:dyDescent="0.3">
      <c r="A1567" t="s">
        <v>675</v>
      </c>
      <c r="B1567" s="1" t="s">
        <v>676</v>
      </c>
      <c r="C1567" s="1" t="s">
        <v>676</v>
      </c>
      <c r="D1567" s="1" t="s">
        <v>676</v>
      </c>
      <c r="E1567">
        <v>2017</v>
      </c>
      <c r="F1567" s="1" t="s">
        <v>213</v>
      </c>
      <c r="G1567" s="1" t="s">
        <v>202</v>
      </c>
      <c r="H1567" s="1" t="s">
        <v>219</v>
      </c>
      <c r="I1567" s="3" t="s">
        <v>1</v>
      </c>
      <c r="J1567" s="1" t="s">
        <v>1</v>
      </c>
      <c r="K1567" s="1" t="s">
        <v>220</v>
      </c>
      <c r="L1567" s="1" t="s">
        <v>225</v>
      </c>
      <c r="M1567" s="1" t="s">
        <v>208</v>
      </c>
      <c r="N1567">
        <v>7001</v>
      </c>
      <c r="O1567">
        <v>20000</v>
      </c>
      <c r="P1567">
        <v>1000</v>
      </c>
      <c r="Q1567" s="1" t="s">
        <v>209</v>
      </c>
      <c r="R1567" s="4">
        <f>2*0.1</f>
        <v>0.2</v>
      </c>
      <c r="S1567" s="3">
        <v>1</v>
      </c>
      <c r="U1567" t="s">
        <v>204</v>
      </c>
    </row>
    <row r="1568" spans="1:21" x14ac:dyDescent="0.3">
      <c r="A1568" t="s">
        <v>675</v>
      </c>
      <c r="B1568" s="1" t="s">
        <v>676</v>
      </c>
      <c r="C1568" s="1" t="s">
        <v>676</v>
      </c>
      <c r="D1568" s="1" t="s">
        <v>676</v>
      </c>
      <c r="E1568">
        <v>2017</v>
      </c>
      <c r="F1568" s="1" t="s">
        <v>213</v>
      </c>
      <c r="G1568" s="1" t="s">
        <v>202</v>
      </c>
      <c r="H1568" s="1" t="s">
        <v>219</v>
      </c>
      <c r="I1568" s="3" t="s">
        <v>1</v>
      </c>
      <c r="J1568" s="1" t="s">
        <v>1</v>
      </c>
      <c r="K1568" s="1" t="s">
        <v>220</v>
      </c>
      <c r="L1568" s="1" t="s">
        <v>225</v>
      </c>
      <c r="M1568" s="1" t="s">
        <v>208</v>
      </c>
      <c r="N1568">
        <v>20001</v>
      </c>
      <c r="O1568">
        <v>1000000000</v>
      </c>
      <c r="P1568">
        <v>1000</v>
      </c>
      <c r="Q1568" s="1" t="s">
        <v>209</v>
      </c>
      <c r="R1568" s="4">
        <f>2*0.25</f>
        <v>0.5</v>
      </c>
      <c r="S1568" s="3">
        <v>1</v>
      </c>
      <c r="U1568" t="s">
        <v>204</v>
      </c>
    </row>
    <row r="1569" spans="1:21" x14ac:dyDescent="0.3">
      <c r="A1569" t="s">
        <v>93</v>
      </c>
      <c r="B1569" s="1" t="s">
        <v>680</v>
      </c>
      <c r="C1569" s="1" t="s">
        <v>680</v>
      </c>
      <c r="D1569" s="1" t="s">
        <v>680</v>
      </c>
      <c r="E1569">
        <v>2017</v>
      </c>
      <c r="F1569" s="1" t="s">
        <v>212</v>
      </c>
      <c r="G1569" s="1" t="s">
        <v>202</v>
      </c>
      <c r="H1569" s="1" t="s">
        <v>206</v>
      </c>
      <c r="I1569" s="3">
        <v>0.75</v>
      </c>
      <c r="J1569" s="1" t="s">
        <v>203</v>
      </c>
      <c r="K1569" s="1" t="s">
        <v>220</v>
      </c>
      <c r="L1569" s="1" t="s">
        <v>221</v>
      </c>
      <c r="M1569" s="1" t="s">
        <v>204</v>
      </c>
      <c r="N1569" s="1" t="s">
        <v>1</v>
      </c>
      <c r="O1569" s="1" t="s">
        <v>1</v>
      </c>
      <c r="P1569" s="1" t="s">
        <v>1</v>
      </c>
      <c r="Q1569" s="1" t="s">
        <v>1</v>
      </c>
      <c r="R1569" s="4">
        <v>45</v>
      </c>
      <c r="S1569" s="3">
        <v>1</v>
      </c>
      <c r="U1569" t="s">
        <v>204</v>
      </c>
    </row>
    <row r="1570" spans="1:21" x14ac:dyDescent="0.3">
      <c r="A1570" t="s">
        <v>93</v>
      </c>
      <c r="B1570" s="1" t="s">
        <v>680</v>
      </c>
      <c r="C1570" s="1" t="s">
        <v>680</v>
      </c>
      <c r="D1570" s="1" t="s">
        <v>680</v>
      </c>
      <c r="E1570">
        <v>2017</v>
      </c>
      <c r="F1570" s="1" t="s">
        <v>212</v>
      </c>
      <c r="G1570" s="1" t="s">
        <v>202</v>
      </c>
      <c r="H1570" s="1" t="s">
        <v>219</v>
      </c>
      <c r="I1570" s="3" t="s">
        <v>1</v>
      </c>
      <c r="J1570" s="1" t="s">
        <v>1</v>
      </c>
      <c r="K1570" s="1" t="s">
        <v>220</v>
      </c>
      <c r="L1570" s="1" t="s">
        <v>221</v>
      </c>
      <c r="M1570" s="1" t="s">
        <v>208</v>
      </c>
      <c r="N1570">
        <v>0</v>
      </c>
      <c r="O1570">
        <v>999</v>
      </c>
      <c r="P1570">
        <v>1000</v>
      </c>
      <c r="Q1570" s="1" t="s">
        <v>209</v>
      </c>
      <c r="R1570" s="4">
        <v>0</v>
      </c>
      <c r="S1570" s="3">
        <v>1</v>
      </c>
      <c r="U1570" t="s">
        <v>204</v>
      </c>
    </row>
    <row r="1571" spans="1:21" x14ac:dyDescent="0.3">
      <c r="A1571" t="s">
        <v>93</v>
      </c>
      <c r="B1571" s="1" t="s">
        <v>680</v>
      </c>
      <c r="C1571" s="1" t="s">
        <v>680</v>
      </c>
      <c r="D1571" s="1" t="s">
        <v>680</v>
      </c>
      <c r="E1571">
        <v>2017</v>
      </c>
      <c r="F1571" s="1" t="s">
        <v>212</v>
      </c>
      <c r="G1571" s="1" t="s">
        <v>202</v>
      </c>
      <c r="H1571" s="1" t="s">
        <v>219</v>
      </c>
      <c r="I1571" s="3" t="s">
        <v>1</v>
      </c>
      <c r="J1571" s="1" t="s">
        <v>1</v>
      </c>
      <c r="K1571" s="1" t="s">
        <v>220</v>
      </c>
      <c r="L1571" s="1" t="s">
        <v>221</v>
      </c>
      <c r="M1571" s="1" t="s">
        <v>208</v>
      </c>
      <c r="N1571">
        <v>1000</v>
      </c>
      <c r="O1571">
        <v>2000</v>
      </c>
      <c r="P1571">
        <v>1000</v>
      </c>
      <c r="Q1571" s="1" t="s">
        <v>209</v>
      </c>
      <c r="R1571" s="4">
        <v>6.5</v>
      </c>
      <c r="S1571" s="3">
        <v>1</v>
      </c>
      <c r="U1571" t="s">
        <v>204</v>
      </c>
    </row>
    <row r="1572" spans="1:21" x14ac:dyDescent="0.3">
      <c r="A1572" t="s">
        <v>93</v>
      </c>
      <c r="B1572" s="1" t="s">
        <v>680</v>
      </c>
      <c r="C1572" s="1" t="s">
        <v>680</v>
      </c>
      <c r="D1572" s="1" t="s">
        <v>680</v>
      </c>
      <c r="E1572">
        <v>2017</v>
      </c>
      <c r="F1572" s="1" t="s">
        <v>212</v>
      </c>
      <c r="G1572" s="1" t="s">
        <v>202</v>
      </c>
      <c r="H1572" s="1" t="s">
        <v>219</v>
      </c>
      <c r="I1572" s="3" t="s">
        <v>1</v>
      </c>
      <c r="J1572" s="1" t="s">
        <v>1</v>
      </c>
      <c r="K1572" s="1" t="s">
        <v>220</v>
      </c>
      <c r="L1572" s="1" t="s">
        <v>221</v>
      </c>
      <c r="M1572" s="1" t="s">
        <v>208</v>
      </c>
      <c r="N1572">
        <v>2001</v>
      </c>
      <c r="O1572">
        <v>4000</v>
      </c>
      <c r="P1572">
        <v>1000</v>
      </c>
      <c r="Q1572" s="1" t="s">
        <v>209</v>
      </c>
      <c r="R1572" s="4">
        <v>7</v>
      </c>
      <c r="S1572" s="3">
        <v>1</v>
      </c>
      <c r="U1572" t="s">
        <v>204</v>
      </c>
    </row>
    <row r="1573" spans="1:21" x14ac:dyDescent="0.3">
      <c r="A1573" t="s">
        <v>93</v>
      </c>
      <c r="B1573" s="1" t="s">
        <v>680</v>
      </c>
      <c r="C1573" s="1" t="s">
        <v>680</v>
      </c>
      <c r="D1573" s="1" t="s">
        <v>680</v>
      </c>
      <c r="E1573">
        <v>2017</v>
      </c>
      <c r="F1573" s="1" t="s">
        <v>212</v>
      </c>
      <c r="G1573" s="1" t="s">
        <v>202</v>
      </c>
      <c r="H1573" s="1" t="s">
        <v>219</v>
      </c>
      <c r="I1573" s="3" t="s">
        <v>1</v>
      </c>
      <c r="J1573" s="1" t="s">
        <v>1</v>
      </c>
      <c r="K1573" s="1" t="s">
        <v>220</v>
      </c>
      <c r="L1573" s="1" t="s">
        <v>221</v>
      </c>
      <c r="M1573" s="1" t="s">
        <v>208</v>
      </c>
      <c r="N1573">
        <v>4001</v>
      </c>
      <c r="O1573">
        <v>6000</v>
      </c>
      <c r="P1573">
        <v>1000</v>
      </c>
      <c r="Q1573" s="1" t="s">
        <v>209</v>
      </c>
      <c r="R1573" s="4">
        <v>7.5</v>
      </c>
      <c r="S1573" s="3">
        <v>1</v>
      </c>
      <c r="U1573" t="s">
        <v>204</v>
      </c>
    </row>
    <row r="1574" spans="1:21" x14ac:dyDescent="0.3">
      <c r="A1574" t="s">
        <v>93</v>
      </c>
      <c r="B1574" s="1" t="s">
        <v>680</v>
      </c>
      <c r="C1574" s="1" t="s">
        <v>680</v>
      </c>
      <c r="D1574" s="1" t="s">
        <v>680</v>
      </c>
      <c r="E1574">
        <v>2017</v>
      </c>
      <c r="F1574" s="1" t="s">
        <v>212</v>
      </c>
      <c r="G1574" s="1" t="s">
        <v>202</v>
      </c>
      <c r="H1574" s="1" t="s">
        <v>219</v>
      </c>
      <c r="I1574" s="3" t="s">
        <v>1</v>
      </c>
      <c r="J1574" s="1" t="s">
        <v>1</v>
      </c>
      <c r="K1574" s="1" t="s">
        <v>220</v>
      </c>
      <c r="L1574" s="1" t="s">
        <v>221</v>
      </c>
      <c r="M1574" s="1" t="s">
        <v>208</v>
      </c>
      <c r="N1574">
        <v>6001</v>
      </c>
      <c r="O1574">
        <v>8000</v>
      </c>
      <c r="P1574">
        <v>1000</v>
      </c>
      <c r="Q1574" s="1" t="s">
        <v>209</v>
      </c>
      <c r="R1574" s="4">
        <v>8</v>
      </c>
      <c r="S1574" s="3">
        <v>1</v>
      </c>
      <c r="U1574" t="s">
        <v>204</v>
      </c>
    </row>
    <row r="1575" spans="1:21" x14ac:dyDescent="0.3">
      <c r="A1575" t="s">
        <v>93</v>
      </c>
      <c r="B1575" s="1" t="s">
        <v>680</v>
      </c>
      <c r="C1575" s="1" t="s">
        <v>680</v>
      </c>
      <c r="D1575" s="1" t="s">
        <v>680</v>
      </c>
      <c r="E1575">
        <v>2017</v>
      </c>
      <c r="F1575" s="1" t="s">
        <v>212</v>
      </c>
      <c r="G1575" s="1" t="s">
        <v>202</v>
      </c>
      <c r="H1575" s="1" t="s">
        <v>219</v>
      </c>
      <c r="I1575" s="3" t="s">
        <v>1</v>
      </c>
      <c r="J1575" s="1" t="s">
        <v>1</v>
      </c>
      <c r="K1575" s="1" t="s">
        <v>220</v>
      </c>
      <c r="L1575" s="1" t="s">
        <v>221</v>
      </c>
      <c r="M1575" s="1" t="s">
        <v>208</v>
      </c>
      <c r="N1575">
        <v>8001</v>
      </c>
      <c r="O1575">
        <v>10000</v>
      </c>
      <c r="P1575">
        <v>1000</v>
      </c>
      <c r="Q1575" s="1" t="s">
        <v>209</v>
      </c>
      <c r="R1575" s="4">
        <v>9</v>
      </c>
      <c r="S1575" s="3">
        <v>1</v>
      </c>
      <c r="U1575" t="s">
        <v>204</v>
      </c>
    </row>
    <row r="1576" spans="1:21" x14ac:dyDescent="0.3">
      <c r="A1576" t="s">
        <v>93</v>
      </c>
      <c r="B1576" s="1" t="s">
        <v>680</v>
      </c>
      <c r="C1576" s="1" t="s">
        <v>680</v>
      </c>
      <c r="D1576" s="1" t="s">
        <v>680</v>
      </c>
      <c r="E1576">
        <v>2017</v>
      </c>
      <c r="F1576" s="1" t="s">
        <v>212</v>
      </c>
      <c r="G1576" s="1" t="s">
        <v>202</v>
      </c>
      <c r="H1576" s="1" t="s">
        <v>219</v>
      </c>
      <c r="I1576" s="3" t="s">
        <v>1</v>
      </c>
      <c r="J1576" s="1" t="s">
        <v>1</v>
      </c>
      <c r="K1576" s="1" t="s">
        <v>220</v>
      </c>
      <c r="L1576" s="1" t="s">
        <v>221</v>
      </c>
      <c r="M1576" s="1" t="s">
        <v>208</v>
      </c>
      <c r="N1576">
        <v>10001</v>
      </c>
      <c r="O1576">
        <v>12000</v>
      </c>
      <c r="P1576">
        <v>1000</v>
      </c>
      <c r="Q1576" s="1" t="s">
        <v>209</v>
      </c>
      <c r="R1576" s="4">
        <v>9.75</v>
      </c>
      <c r="S1576" s="3">
        <v>1</v>
      </c>
      <c r="U1576" t="s">
        <v>204</v>
      </c>
    </row>
    <row r="1577" spans="1:21" x14ac:dyDescent="0.3">
      <c r="A1577" t="s">
        <v>93</v>
      </c>
      <c r="B1577" s="1" t="s">
        <v>680</v>
      </c>
      <c r="C1577" s="1" t="s">
        <v>680</v>
      </c>
      <c r="D1577" s="1" t="s">
        <v>680</v>
      </c>
      <c r="E1577">
        <v>2017</v>
      </c>
      <c r="F1577" s="1" t="s">
        <v>212</v>
      </c>
      <c r="G1577" s="1" t="s">
        <v>202</v>
      </c>
      <c r="H1577" s="1" t="s">
        <v>219</v>
      </c>
      <c r="I1577" s="3" t="s">
        <v>1</v>
      </c>
      <c r="J1577" s="1" t="s">
        <v>1</v>
      </c>
      <c r="K1577" s="1" t="s">
        <v>220</v>
      </c>
      <c r="L1577" s="1" t="s">
        <v>221</v>
      </c>
      <c r="M1577" s="1" t="s">
        <v>208</v>
      </c>
      <c r="N1577">
        <v>12001</v>
      </c>
      <c r="O1577">
        <v>15000</v>
      </c>
      <c r="P1577">
        <v>1000</v>
      </c>
      <c r="Q1577" s="1" t="s">
        <v>209</v>
      </c>
      <c r="R1577" s="4">
        <v>10.75</v>
      </c>
      <c r="S1577" s="3">
        <v>1</v>
      </c>
      <c r="U1577" t="s">
        <v>204</v>
      </c>
    </row>
    <row r="1578" spans="1:21" x14ac:dyDescent="0.3">
      <c r="A1578" t="s">
        <v>93</v>
      </c>
      <c r="B1578" s="1" t="s">
        <v>680</v>
      </c>
      <c r="C1578" s="1" t="s">
        <v>680</v>
      </c>
      <c r="D1578" s="1" t="s">
        <v>680</v>
      </c>
      <c r="E1578">
        <v>2017</v>
      </c>
      <c r="F1578" s="1" t="s">
        <v>212</v>
      </c>
      <c r="G1578" s="1" t="s">
        <v>202</v>
      </c>
      <c r="H1578" s="1" t="s">
        <v>219</v>
      </c>
      <c r="I1578" s="3" t="s">
        <v>1</v>
      </c>
      <c r="J1578" s="1" t="s">
        <v>1</v>
      </c>
      <c r="K1578" s="1" t="s">
        <v>220</v>
      </c>
      <c r="L1578" s="1" t="s">
        <v>221</v>
      </c>
      <c r="M1578" s="1" t="s">
        <v>208</v>
      </c>
      <c r="N1578">
        <v>15001</v>
      </c>
      <c r="O1578">
        <v>20000</v>
      </c>
      <c r="P1578">
        <v>1000</v>
      </c>
      <c r="Q1578" s="1" t="s">
        <v>209</v>
      </c>
      <c r="R1578" s="4">
        <v>11.75</v>
      </c>
      <c r="S1578" s="3">
        <v>1</v>
      </c>
      <c r="U1578" t="s">
        <v>204</v>
      </c>
    </row>
    <row r="1579" spans="1:21" x14ac:dyDescent="0.3">
      <c r="A1579" t="s">
        <v>93</v>
      </c>
      <c r="B1579" s="1" t="s">
        <v>680</v>
      </c>
      <c r="C1579" s="1" t="s">
        <v>680</v>
      </c>
      <c r="D1579" s="1" t="s">
        <v>680</v>
      </c>
      <c r="E1579">
        <v>2017</v>
      </c>
      <c r="F1579" s="1" t="s">
        <v>212</v>
      </c>
      <c r="G1579" s="1" t="s">
        <v>202</v>
      </c>
      <c r="H1579" s="1" t="s">
        <v>219</v>
      </c>
      <c r="I1579" s="3" t="s">
        <v>1</v>
      </c>
      <c r="J1579" s="1" t="s">
        <v>1</v>
      </c>
      <c r="K1579" s="1" t="s">
        <v>220</v>
      </c>
      <c r="L1579" s="1" t="s">
        <v>221</v>
      </c>
      <c r="M1579" s="1" t="s">
        <v>208</v>
      </c>
      <c r="N1579">
        <v>20001</v>
      </c>
      <c r="O1579">
        <v>25000</v>
      </c>
      <c r="P1579">
        <v>1000</v>
      </c>
      <c r="Q1579" s="1" t="s">
        <v>209</v>
      </c>
      <c r="R1579" s="4">
        <v>12.75</v>
      </c>
      <c r="S1579" s="3">
        <v>1</v>
      </c>
      <c r="U1579" t="s">
        <v>204</v>
      </c>
    </row>
    <row r="1580" spans="1:21" x14ac:dyDescent="0.3">
      <c r="A1580" t="s">
        <v>93</v>
      </c>
      <c r="B1580" s="1" t="s">
        <v>680</v>
      </c>
      <c r="C1580" s="1" t="s">
        <v>680</v>
      </c>
      <c r="D1580" s="1" t="s">
        <v>680</v>
      </c>
      <c r="E1580">
        <v>2017</v>
      </c>
      <c r="F1580" s="1" t="s">
        <v>212</v>
      </c>
      <c r="G1580" s="1" t="s">
        <v>202</v>
      </c>
      <c r="H1580" s="1" t="s">
        <v>219</v>
      </c>
      <c r="I1580" s="3" t="s">
        <v>1</v>
      </c>
      <c r="J1580" s="1" t="s">
        <v>1</v>
      </c>
      <c r="K1580" s="1" t="s">
        <v>220</v>
      </c>
      <c r="L1580" s="1" t="s">
        <v>221</v>
      </c>
      <c r="M1580" s="1" t="s">
        <v>208</v>
      </c>
      <c r="N1580">
        <v>25001</v>
      </c>
      <c r="O1580">
        <v>1000000000</v>
      </c>
      <c r="P1580">
        <v>1000</v>
      </c>
      <c r="Q1580" s="1" t="s">
        <v>209</v>
      </c>
      <c r="R1580" s="4">
        <v>13.75</v>
      </c>
      <c r="S1580" s="3">
        <v>1</v>
      </c>
      <c r="U1580" t="s">
        <v>204</v>
      </c>
    </row>
    <row r="1581" spans="1:21" x14ac:dyDescent="0.3">
      <c r="A1581" t="s">
        <v>93</v>
      </c>
      <c r="B1581" s="1" t="s">
        <v>680</v>
      </c>
      <c r="C1581" s="1" t="s">
        <v>680</v>
      </c>
      <c r="D1581" s="1" t="s">
        <v>680</v>
      </c>
      <c r="E1581">
        <v>2017</v>
      </c>
      <c r="F1581" s="1" t="s">
        <v>212</v>
      </c>
      <c r="G1581" s="1" t="s">
        <v>202</v>
      </c>
      <c r="H1581" s="1" t="s">
        <v>206</v>
      </c>
      <c r="I1581" s="3">
        <v>0.75</v>
      </c>
      <c r="J1581" s="1" t="s">
        <v>203</v>
      </c>
      <c r="K1581" s="1" t="s">
        <v>220</v>
      </c>
      <c r="L1581" s="1" t="s">
        <v>225</v>
      </c>
      <c r="M1581" s="1" t="s">
        <v>204</v>
      </c>
      <c r="N1581" s="1" t="s">
        <v>1</v>
      </c>
      <c r="O1581" s="1" t="s">
        <v>1</v>
      </c>
      <c r="P1581" s="1" t="s">
        <v>1</v>
      </c>
      <c r="Q1581" s="1" t="s">
        <v>1</v>
      </c>
      <c r="R1581" s="4">
        <v>50</v>
      </c>
      <c r="S1581" s="3">
        <v>1</v>
      </c>
      <c r="T1581" t="s">
        <v>683</v>
      </c>
      <c r="U1581" t="s">
        <v>204</v>
      </c>
    </row>
    <row r="1582" spans="1:21" x14ac:dyDescent="0.3">
      <c r="A1582" t="s">
        <v>93</v>
      </c>
      <c r="B1582" s="1" t="s">
        <v>680</v>
      </c>
      <c r="C1582" s="1" t="s">
        <v>680</v>
      </c>
      <c r="D1582" s="1" t="s">
        <v>680</v>
      </c>
      <c r="E1582">
        <v>2017</v>
      </c>
      <c r="F1582" s="1" t="s">
        <v>212</v>
      </c>
      <c r="G1582" s="1" t="s">
        <v>202</v>
      </c>
      <c r="H1582" s="1" t="s">
        <v>219</v>
      </c>
      <c r="I1582" s="3" t="s">
        <v>1</v>
      </c>
      <c r="J1582" s="1" t="s">
        <v>1</v>
      </c>
      <c r="K1582" s="1" t="s">
        <v>220</v>
      </c>
      <c r="L1582" s="1" t="s">
        <v>225</v>
      </c>
      <c r="M1582" s="1" t="s">
        <v>208</v>
      </c>
      <c r="N1582">
        <v>0</v>
      </c>
      <c r="O1582">
        <v>999</v>
      </c>
      <c r="P1582">
        <v>1000</v>
      </c>
      <c r="Q1582" s="1" t="s">
        <v>209</v>
      </c>
      <c r="R1582" s="4">
        <v>0</v>
      </c>
      <c r="S1582" s="3">
        <v>1</v>
      </c>
      <c r="U1582" t="s">
        <v>204</v>
      </c>
    </row>
    <row r="1583" spans="1:21" x14ac:dyDescent="0.3">
      <c r="A1583" t="s">
        <v>93</v>
      </c>
      <c r="B1583" s="1" t="s">
        <v>680</v>
      </c>
      <c r="C1583" s="1" t="s">
        <v>680</v>
      </c>
      <c r="D1583" s="1" t="s">
        <v>680</v>
      </c>
      <c r="E1583">
        <v>2017</v>
      </c>
      <c r="F1583" s="1" t="s">
        <v>212</v>
      </c>
      <c r="G1583" s="1" t="s">
        <v>202</v>
      </c>
      <c r="H1583" s="1" t="s">
        <v>219</v>
      </c>
      <c r="I1583" s="3" t="s">
        <v>1</v>
      </c>
      <c r="J1583" s="1" t="s">
        <v>1</v>
      </c>
      <c r="K1583" s="1" t="s">
        <v>220</v>
      </c>
      <c r="L1583" s="1" t="s">
        <v>225</v>
      </c>
      <c r="M1583" s="1" t="s">
        <v>208</v>
      </c>
      <c r="N1583">
        <v>1000</v>
      </c>
      <c r="O1583">
        <v>2000</v>
      </c>
      <c r="P1583">
        <v>1000</v>
      </c>
      <c r="Q1583" s="1" t="s">
        <v>209</v>
      </c>
      <c r="R1583" s="4">
        <v>6.5</v>
      </c>
      <c r="S1583" s="3">
        <v>1</v>
      </c>
      <c r="U1583" t="s">
        <v>204</v>
      </c>
    </row>
    <row r="1584" spans="1:21" x14ac:dyDescent="0.3">
      <c r="A1584" t="s">
        <v>93</v>
      </c>
      <c r="B1584" s="1" t="s">
        <v>680</v>
      </c>
      <c r="C1584" s="1" t="s">
        <v>680</v>
      </c>
      <c r="D1584" s="1" t="s">
        <v>680</v>
      </c>
      <c r="E1584">
        <v>2017</v>
      </c>
      <c r="F1584" s="1" t="s">
        <v>212</v>
      </c>
      <c r="G1584" s="1" t="s">
        <v>202</v>
      </c>
      <c r="H1584" s="1" t="s">
        <v>219</v>
      </c>
      <c r="I1584" s="3" t="s">
        <v>1</v>
      </c>
      <c r="J1584" s="1" t="s">
        <v>1</v>
      </c>
      <c r="K1584" s="1" t="s">
        <v>220</v>
      </c>
      <c r="L1584" s="1" t="s">
        <v>225</v>
      </c>
      <c r="M1584" s="1" t="s">
        <v>208</v>
      </c>
      <c r="N1584">
        <v>2001</v>
      </c>
      <c r="O1584">
        <v>4000</v>
      </c>
      <c r="P1584">
        <v>1000</v>
      </c>
      <c r="Q1584" s="1" t="s">
        <v>209</v>
      </c>
      <c r="R1584" s="4">
        <v>7</v>
      </c>
      <c r="S1584" s="3">
        <v>1</v>
      </c>
      <c r="U1584" t="s">
        <v>204</v>
      </c>
    </row>
    <row r="1585" spans="1:21" x14ac:dyDescent="0.3">
      <c r="A1585" t="s">
        <v>93</v>
      </c>
      <c r="B1585" s="1" t="s">
        <v>680</v>
      </c>
      <c r="C1585" s="1" t="s">
        <v>680</v>
      </c>
      <c r="D1585" s="1" t="s">
        <v>680</v>
      </c>
      <c r="E1585">
        <v>2017</v>
      </c>
      <c r="F1585" s="1" t="s">
        <v>212</v>
      </c>
      <c r="G1585" s="1" t="s">
        <v>202</v>
      </c>
      <c r="H1585" s="1" t="s">
        <v>219</v>
      </c>
      <c r="I1585" s="3" t="s">
        <v>1</v>
      </c>
      <c r="J1585" s="1" t="s">
        <v>1</v>
      </c>
      <c r="K1585" s="1" t="s">
        <v>220</v>
      </c>
      <c r="L1585" s="1" t="s">
        <v>225</v>
      </c>
      <c r="M1585" s="1" t="s">
        <v>208</v>
      </c>
      <c r="N1585">
        <v>4001</v>
      </c>
      <c r="O1585">
        <v>6000</v>
      </c>
      <c r="P1585">
        <v>1000</v>
      </c>
      <c r="Q1585" s="1" t="s">
        <v>209</v>
      </c>
      <c r="R1585" s="4">
        <v>7.5</v>
      </c>
      <c r="S1585" s="3">
        <v>1</v>
      </c>
      <c r="U1585" t="s">
        <v>204</v>
      </c>
    </row>
    <row r="1586" spans="1:21" x14ac:dyDescent="0.3">
      <c r="A1586" t="s">
        <v>93</v>
      </c>
      <c r="B1586" s="1" t="s">
        <v>680</v>
      </c>
      <c r="C1586" s="1" t="s">
        <v>680</v>
      </c>
      <c r="D1586" s="1" t="s">
        <v>680</v>
      </c>
      <c r="E1586">
        <v>2017</v>
      </c>
      <c r="F1586" s="1" t="s">
        <v>212</v>
      </c>
      <c r="G1586" s="1" t="s">
        <v>202</v>
      </c>
      <c r="H1586" s="1" t="s">
        <v>219</v>
      </c>
      <c r="I1586" s="3" t="s">
        <v>1</v>
      </c>
      <c r="J1586" s="1" t="s">
        <v>1</v>
      </c>
      <c r="K1586" s="1" t="s">
        <v>220</v>
      </c>
      <c r="L1586" s="1" t="s">
        <v>225</v>
      </c>
      <c r="M1586" s="1" t="s">
        <v>208</v>
      </c>
      <c r="N1586">
        <v>6001</v>
      </c>
      <c r="O1586">
        <v>8000</v>
      </c>
      <c r="P1586">
        <v>1000</v>
      </c>
      <c r="Q1586" s="1" t="s">
        <v>209</v>
      </c>
      <c r="R1586" s="4">
        <v>8</v>
      </c>
      <c r="S1586" s="3">
        <v>1</v>
      </c>
      <c r="U1586" t="s">
        <v>204</v>
      </c>
    </row>
    <row r="1587" spans="1:21" x14ac:dyDescent="0.3">
      <c r="A1587" t="s">
        <v>93</v>
      </c>
      <c r="B1587" s="1" t="s">
        <v>680</v>
      </c>
      <c r="C1587" s="1" t="s">
        <v>680</v>
      </c>
      <c r="D1587" s="1" t="s">
        <v>680</v>
      </c>
      <c r="E1587">
        <v>2017</v>
      </c>
      <c r="F1587" s="1" t="s">
        <v>212</v>
      </c>
      <c r="G1587" s="1" t="s">
        <v>202</v>
      </c>
      <c r="H1587" s="1" t="s">
        <v>219</v>
      </c>
      <c r="I1587" s="3" t="s">
        <v>1</v>
      </c>
      <c r="J1587" s="1" t="s">
        <v>1</v>
      </c>
      <c r="K1587" s="1" t="s">
        <v>220</v>
      </c>
      <c r="L1587" s="1" t="s">
        <v>225</v>
      </c>
      <c r="M1587" s="1" t="s">
        <v>208</v>
      </c>
      <c r="N1587">
        <v>8001</v>
      </c>
      <c r="O1587">
        <v>10000</v>
      </c>
      <c r="P1587">
        <v>1000</v>
      </c>
      <c r="Q1587" s="1" t="s">
        <v>209</v>
      </c>
      <c r="R1587" s="4">
        <v>9</v>
      </c>
      <c r="S1587" s="3">
        <v>1</v>
      </c>
      <c r="U1587" t="s">
        <v>204</v>
      </c>
    </row>
    <row r="1588" spans="1:21" x14ac:dyDescent="0.3">
      <c r="A1588" t="s">
        <v>93</v>
      </c>
      <c r="B1588" s="1" t="s">
        <v>680</v>
      </c>
      <c r="C1588" s="1" t="s">
        <v>680</v>
      </c>
      <c r="D1588" s="1" t="s">
        <v>680</v>
      </c>
      <c r="E1588">
        <v>2017</v>
      </c>
      <c r="F1588" s="1" t="s">
        <v>212</v>
      </c>
      <c r="G1588" s="1" t="s">
        <v>202</v>
      </c>
      <c r="H1588" s="1" t="s">
        <v>219</v>
      </c>
      <c r="I1588" s="3" t="s">
        <v>1</v>
      </c>
      <c r="J1588" s="1" t="s">
        <v>1</v>
      </c>
      <c r="K1588" s="1" t="s">
        <v>220</v>
      </c>
      <c r="L1588" s="1" t="s">
        <v>225</v>
      </c>
      <c r="M1588" s="1" t="s">
        <v>208</v>
      </c>
      <c r="N1588">
        <v>10001</v>
      </c>
      <c r="O1588">
        <v>12000</v>
      </c>
      <c r="P1588">
        <v>1000</v>
      </c>
      <c r="Q1588" s="1" t="s">
        <v>209</v>
      </c>
      <c r="R1588" s="4">
        <v>9.75</v>
      </c>
      <c r="S1588" s="3">
        <v>1</v>
      </c>
      <c r="U1588" t="s">
        <v>204</v>
      </c>
    </row>
    <row r="1589" spans="1:21" x14ac:dyDescent="0.3">
      <c r="A1589" t="s">
        <v>93</v>
      </c>
      <c r="B1589" s="1" t="s">
        <v>680</v>
      </c>
      <c r="C1589" s="1" t="s">
        <v>680</v>
      </c>
      <c r="D1589" s="1" t="s">
        <v>680</v>
      </c>
      <c r="E1589">
        <v>2017</v>
      </c>
      <c r="F1589" s="1" t="s">
        <v>212</v>
      </c>
      <c r="G1589" s="1" t="s">
        <v>202</v>
      </c>
      <c r="H1589" s="1" t="s">
        <v>219</v>
      </c>
      <c r="I1589" s="3" t="s">
        <v>1</v>
      </c>
      <c r="J1589" s="1" t="s">
        <v>1</v>
      </c>
      <c r="K1589" s="1" t="s">
        <v>220</v>
      </c>
      <c r="L1589" s="1" t="s">
        <v>225</v>
      </c>
      <c r="M1589" s="1" t="s">
        <v>208</v>
      </c>
      <c r="N1589">
        <v>12001</v>
      </c>
      <c r="O1589">
        <v>15000</v>
      </c>
      <c r="P1589">
        <v>1000</v>
      </c>
      <c r="Q1589" s="1" t="s">
        <v>209</v>
      </c>
      <c r="R1589" s="4">
        <v>10.75</v>
      </c>
      <c r="S1589" s="3">
        <v>1</v>
      </c>
      <c r="U1589" t="s">
        <v>204</v>
      </c>
    </row>
    <row r="1590" spans="1:21" x14ac:dyDescent="0.3">
      <c r="A1590" t="s">
        <v>93</v>
      </c>
      <c r="B1590" s="1" t="s">
        <v>680</v>
      </c>
      <c r="C1590" s="1" t="s">
        <v>680</v>
      </c>
      <c r="D1590" s="1" t="s">
        <v>680</v>
      </c>
      <c r="E1590">
        <v>2017</v>
      </c>
      <c r="F1590" s="1" t="s">
        <v>212</v>
      </c>
      <c r="G1590" s="1" t="s">
        <v>202</v>
      </c>
      <c r="H1590" s="1" t="s">
        <v>219</v>
      </c>
      <c r="I1590" s="3" t="s">
        <v>1</v>
      </c>
      <c r="J1590" s="1" t="s">
        <v>1</v>
      </c>
      <c r="K1590" s="1" t="s">
        <v>220</v>
      </c>
      <c r="L1590" s="1" t="s">
        <v>225</v>
      </c>
      <c r="M1590" s="1" t="s">
        <v>208</v>
      </c>
      <c r="N1590">
        <v>15001</v>
      </c>
      <c r="O1590">
        <v>20000</v>
      </c>
      <c r="P1590">
        <v>1000</v>
      </c>
      <c r="Q1590" s="1" t="s">
        <v>209</v>
      </c>
      <c r="R1590" s="4">
        <v>11.75</v>
      </c>
      <c r="S1590" s="3">
        <v>1</v>
      </c>
      <c r="U1590" t="s">
        <v>204</v>
      </c>
    </row>
    <row r="1591" spans="1:21" x14ac:dyDescent="0.3">
      <c r="A1591" t="s">
        <v>93</v>
      </c>
      <c r="B1591" s="1" t="s">
        <v>680</v>
      </c>
      <c r="C1591" s="1" t="s">
        <v>680</v>
      </c>
      <c r="D1591" s="1" t="s">
        <v>680</v>
      </c>
      <c r="E1591">
        <v>2017</v>
      </c>
      <c r="F1591" s="1" t="s">
        <v>212</v>
      </c>
      <c r="G1591" s="1" t="s">
        <v>202</v>
      </c>
      <c r="H1591" s="1" t="s">
        <v>219</v>
      </c>
      <c r="I1591" s="3" t="s">
        <v>1</v>
      </c>
      <c r="J1591" s="1" t="s">
        <v>1</v>
      </c>
      <c r="K1591" s="1" t="s">
        <v>220</v>
      </c>
      <c r="L1591" s="1" t="s">
        <v>225</v>
      </c>
      <c r="M1591" s="1" t="s">
        <v>208</v>
      </c>
      <c r="N1591">
        <v>20001</v>
      </c>
      <c r="O1591">
        <v>25000</v>
      </c>
      <c r="P1591">
        <v>1000</v>
      </c>
      <c r="Q1591" s="1" t="s">
        <v>209</v>
      </c>
      <c r="R1591" s="4">
        <v>12.75</v>
      </c>
      <c r="S1591" s="3">
        <v>1</v>
      </c>
      <c r="U1591" t="s">
        <v>204</v>
      </c>
    </row>
    <row r="1592" spans="1:21" x14ac:dyDescent="0.3">
      <c r="A1592" t="s">
        <v>93</v>
      </c>
      <c r="B1592" s="1" t="s">
        <v>680</v>
      </c>
      <c r="C1592" s="1" t="s">
        <v>680</v>
      </c>
      <c r="D1592" s="1" t="s">
        <v>680</v>
      </c>
      <c r="E1592">
        <v>2017</v>
      </c>
      <c r="F1592" s="1" t="s">
        <v>212</v>
      </c>
      <c r="G1592" s="1" t="s">
        <v>202</v>
      </c>
      <c r="H1592" s="1" t="s">
        <v>219</v>
      </c>
      <c r="I1592" s="3" t="s">
        <v>1</v>
      </c>
      <c r="J1592" s="1" t="s">
        <v>1</v>
      </c>
      <c r="K1592" s="1" t="s">
        <v>220</v>
      </c>
      <c r="L1592" s="1" t="s">
        <v>225</v>
      </c>
      <c r="M1592" s="1" t="s">
        <v>208</v>
      </c>
      <c r="N1592">
        <v>25001</v>
      </c>
      <c r="O1592">
        <v>1000000000</v>
      </c>
      <c r="P1592">
        <v>1000</v>
      </c>
      <c r="Q1592" s="1" t="s">
        <v>209</v>
      </c>
      <c r="R1592" s="4">
        <v>13.75</v>
      </c>
      <c r="S1592" s="3">
        <v>1</v>
      </c>
      <c r="U1592" t="s">
        <v>204</v>
      </c>
    </row>
    <row r="1593" spans="1:21" x14ac:dyDescent="0.3">
      <c r="A1593" t="s">
        <v>93</v>
      </c>
      <c r="B1593" s="1" t="s">
        <v>680</v>
      </c>
      <c r="C1593" s="1" t="s">
        <v>680</v>
      </c>
      <c r="D1593" s="1" t="s">
        <v>680</v>
      </c>
      <c r="E1593">
        <v>2017</v>
      </c>
      <c r="F1593" s="1" t="s">
        <v>213</v>
      </c>
      <c r="G1593" s="1" t="s">
        <v>202</v>
      </c>
      <c r="H1593" s="1" t="s">
        <v>206</v>
      </c>
      <c r="I1593" s="3" t="s">
        <v>1</v>
      </c>
      <c r="J1593" s="1" t="s">
        <v>1</v>
      </c>
      <c r="K1593" s="1" t="s">
        <v>220</v>
      </c>
      <c r="L1593" s="1" t="s">
        <v>221</v>
      </c>
      <c r="M1593" s="1" t="s">
        <v>204</v>
      </c>
      <c r="N1593" s="1" t="s">
        <v>1</v>
      </c>
      <c r="O1593" s="1" t="s">
        <v>1</v>
      </c>
      <c r="P1593" s="1" t="s">
        <v>1</v>
      </c>
      <c r="Q1593" s="1" t="s">
        <v>1</v>
      </c>
      <c r="R1593" s="4">
        <v>30</v>
      </c>
      <c r="S1593" s="3">
        <v>1</v>
      </c>
      <c r="U1593" t="s">
        <v>204</v>
      </c>
    </row>
    <row r="1594" spans="1:21" x14ac:dyDescent="0.3">
      <c r="A1594" t="s">
        <v>93</v>
      </c>
      <c r="B1594" s="1" t="s">
        <v>680</v>
      </c>
      <c r="C1594" s="1" t="s">
        <v>680</v>
      </c>
      <c r="D1594" s="1" t="s">
        <v>680</v>
      </c>
      <c r="E1594">
        <v>2017</v>
      </c>
      <c r="F1594" s="1" t="s">
        <v>213</v>
      </c>
      <c r="G1594" s="1" t="s">
        <v>202</v>
      </c>
      <c r="H1594" s="1" t="s">
        <v>219</v>
      </c>
      <c r="I1594" s="3" t="s">
        <v>1</v>
      </c>
      <c r="J1594" s="1" t="s">
        <v>1</v>
      </c>
      <c r="K1594" s="1" t="s">
        <v>220</v>
      </c>
      <c r="L1594" s="1" t="s">
        <v>221</v>
      </c>
      <c r="M1594" s="1" t="s">
        <v>208</v>
      </c>
      <c r="N1594">
        <v>0</v>
      </c>
      <c r="O1594">
        <v>999</v>
      </c>
      <c r="P1594">
        <v>1000</v>
      </c>
      <c r="Q1594" s="1" t="s">
        <v>209</v>
      </c>
      <c r="R1594" s="4">
        <v>0</v>
      </c>
      <c r="S1594" s="3">
        <v>1</v>
      </c>
      <c r="U1594" t="s">
        <v>204</v>
      </c>
    </row>
    <row r="1595" spans="1:21" x14ac:dyDescent="0.3">
      <c r="A1595" t="s">
        <v>93</v>
      </c>
      <c r="B1595" s="1" t="s">
        <v>680</v>
      </c>
      <c r="C1595" s="1" t="s">
        <v>680</v>
      </c>
      <c r="D1595" s="1" t="s">
        <v>680</v>
      </c>
      <c r="E1595">
        <v>2017</v>
      </c>
      <c r="F1595" s="1" t="s">
        <v>213</v>
      </c>
      <c r="G1595" s="1" t="s">
        <v>202</v>
      </c>
      <c r="H1595" s="1" t="s">
        <v>219</v>
      </c>
      <c r="I1595" s="3" t="s">
        <v>1</v>
      </c>
      <c r="J1595" s="1" t="s">
        <v>1</v>
      </c>
      <c r="K1595" s="1" t="s">
        <v>220</v>
      </c>
      <c r="L1595" s="1" t="s">
        <v>221</v>
      </c>
      <c r="M1595" s="1" t="s">
        <v>208</v>
      </c>
      <c r="N1595">
        <v>1000</v>
      </c>
      <c r="O1595">
        <v>2000</v>
      </c>
      <c r="P1595">
        <v>1000</v>
      </c>
      <c r="Q1595" s="1" t="s">
        <v>209</v>
      </c>
      <c r="R1595" s="4">
        <v>6.5</v>
      </c>
      <c r="S1595" s="3">
        <v>1</v>
      </c>
      <c r="U1595" t="s">
        <v>204</v>
      </c>
    </row>
    <row r="1596" spans="1:21" x14ac:dyDescent="0.3">
      <c r="A1596" t="s">
        <v>93</v>
      </c>
      <c r="B1596" s="1" t="s">
        <v>680</v>
      </c>
      <c r="C1596" s="1" t="s">
        <v>680</v>
      </c>
      <c r="D1596" s="1" t="s">
        <v>680</v>
      </c>
      <c r="E1596">
        <v>2017</v>
      </c>
      <c r="F1596" s="1" t="s">
        <v>213</v>
      </c>
      <c r="G1596" s="1" t="s">
        <v>202</v>
      </c>
      <c r="H1596" s="1" t="s">
        <v>219</v>
      </c>
      <c r="I1596" s="3" t="s">
        <v>1</v>
      </c>
      <c r="J1596" s="1" t="s">
        <v>1</v>
      </c>
      <c r="K1596" s="1" t="s">
        <v>220</v>
      </c>
      <c r="L1596" s="1" t="s">
        <v>221</v>
      </c>
      <c r="M1596" s="1" t="s">
        <v>208</v>
      </c>
      <c r="N1596">
        <v>2001</v>
      </c>
      <c r="O1596">
        <v>4000</v>
      </c>
      <c r="P1596">
        <v>1000</v>
      </c>
      <c r="Q1596" s="1" t="s">
        <v>209</v>
      </c>
      <c r="R1596" s="4">
        <v>7</v>
      </c>
      <c r="S1596" s="3">
        <v>1</v>
      </c>
      <c r="U1596" t="s">
        <v>204</v>
      </c>
    </row>
    <row r="1597" spans="1:21" x14ac:dyDescent="0.3">
      <c r="A1597" t="s">
        <v>93</v>
      </c>
      <c r="B1597" s="1" t="s">
        <v>680</v>
      </c>
      <c r="C1597" s="1" t="s">
        <v>680</v>
      </c>
      <c r="D1597" s="1" t="s">
        <v>680</v>
      </c>
      <c r="E1597">
        <v>2017</v>
      </c>
      <c r="F1597" s="1" t="s">
        <v>213</v>
      </c>
      <c r="G1597" s="1" t="s">
        <v>202</v>
      </c>
      <c r="H1597" s="1" t="s">
        <v>219</v>
      </c>
      <c r="I1597" s="3" t="s">
        <v>1</v>
      </c>
      <c r="J1597" s="1" t="s">
        <v>1</v>
      </c>
      <c r="K1597" s="1" t="s">
        <v>220</v>
      </c>
      <c r="L1597" s="1" t="s">
        <v>221</v>
      </c>
      <c r="M1597" s="1" t="s">
        <v>208</v>
      </c>
      <c r="N1597">
        <v>4001</v>
      </c>
      <c r="O1597">
        <v>6000</v>
      </c>
      <c r="P1597">
        <v>1000</v>
      </c>
      <c r="Q1597" s="1" t="s">
        <v>209</v>
      </c>
      <c r="R1597" s="4">
        <v>7.5</v>
      </c>
      <c r="S1597" s="3">
        <v>1</v>
      </c>
      <c r="U1597" t="s">
        <v>204</v>
      </c>
    </row>
    <row r="1598" spans="1:21" x14ac:dyDescent="0.3">
      <c r="A1598" t="s">
        <v>93</v>
      </c>
      <c r="B1598" s="1" t="s">
        <v>680</v>
      </c>
      <c r="C1598" s="1" t="s">
        <v>680</v>
      </c>
      <c r="D1598" s="1" t="s">
        <v>680</v>
      </c>
      <c r="E1598">
        <v>2017</v>
      </c>
      <c r="F1598" s="1" t="s">
        <v>213</v>
      </c>
      <c r="G1598" s="1" t="s">
        <v>202</v>
      </c>
      <c r="H1598" s="1" t="s">
        <v>219</v>
      </c>
      <c r="I1598" s="3" t="s">
        <v>1</v>
      </c>
      <c r="J1598" s="1" t="s">
        <v>1</v>
      </c>
      <c r="K1598" s="1" t="s">
        <v>220</v>
      </c>
      <c r="L1598" s="1" t="s">
        <v>221</v>
      </c>
      <c r="M1598" s="1" t="s">
        <v>208</v>
      </c>
      <c r="N1598">
        <v>6001</v>
      </c>
      <c r="O1598">
        <v>8000</v>
      </c>
      <c r="P1598">
        <v>1000</v>
      </c>
      <c r="Q1598" s="1" t="s">
        <v>209</v>
      </c>
      <c r="R1598" s="4">
        <v>8</v>
      </c>
      <c r="S1598" s="3">
        <v>1</v>
      </c>
      <c r="U1598" t="s">
        <v>204</v>
      </c>
    </row>
    <row r="1599" spans="1:21" x14ac:dyDescent="0.3">
      <c r="A1599" t="s">
        <v>93</v>
      </c>
      <c r="B1599" s="1" t="s">
        <v>680</v>
      </c>
      <c r="C1599" s="1" t="s">
        <v>680</v>
      </c>
      <c r="D1599" s="1" t="s">
        <v>680</v>
      </c>
      <c r="E1599">
        <v>2017</v>
      </c>
      <c r="F1599" s="1" t="s">
        <v>213</v>
      </c>
      <c r="G1599" s="1" t="s">
        <v>202</v>
      </c>
      <c r="H1599" s="1" t="s">
        <v>219</v>
      </c>
      <c r="I1599" s="3" t="s">
        <v>1</v>
      </c>
      <c r="J1599" s="1" t="s">
        <v>1</v>
      </c>
      <c r="K1599" s="1" t="s">
        <v>220</v>
      </c>
      <c r="L1599" s="1" t="s">
        <v>221</v>
      </c>
      <c r="M1599" s="1" t="s">
        <v>208</v>
      </c>
      <c r="N1599">
        <v>8001</v>
      </c>
      <c r="O1599">
        <v>10000</v>
      </c>
      <c r="P1599">
        <v>1000</v>
      </c>
      <c r="Q1599" s="1" t="s">
        <v>209</v>
      </c>
      <c r="R1599" s="4">
        <v>9</v>
      </c>
      <c r="S1599" s="3">
        <v>1</v>
      </c>
      <c r="U1599" t="s">
        <v>204</v>
      </c>
    </row>
    <row r="1600" spans="1:21" x14ac:dyDescent="0.3">
      <c r="A1600" t="s">
        <v>93</v>
      </c>
      <c r="B1600" s="1" t="s">
        <v>680</v>
      </c>
      <c r="C1600" s="1" t="s">
        <v>680</v>
      </c>
      <c r="D1600" s="1" t="s">
        <v>680</v>
      </c>
      <c r="E1600">
        <v>2017</v>
      </c>
      <c r="F1600" s="1" t="s">
        <v>213</v>
      </c>
      <c r="G1600" s="1" t="s">
        <v>202</v>
      </c>
      <c r="H1600" s="1" t="s">
        <v>219</v>
      </c>
      <c r="I1600" s="3" t="s">
        <v>1</v>
      </c>
      <c r="J1600" s="1" t="s">
        <v>1</v>
      </c>
      <c r="K1600" s="1" t="s">
        <v>220</v>
      </c>
      <c r="L1600" s="1" t="s">
        <v>221</v>
      </c>
      <c r="M1600" s="1" t="s">
        <v>208</v>
      </c>
      <c r="N1600">
        <v>10001</v>
      </c>
      <c r="O1600">
        <v>12000</v>
      </c>
      <c r="P1600">
        <v>1000</v>
      </c>
      <c r="Q1600" s="1" t="s">
        <v>209</v>
      </c>
      <c r="R1600" s="4">
        <v>9.75</v>
      </c>
      <c r="S1600" s="3">
        <v>1</v>
      </c>
      <c r="U1600" t="s">
        <v>204</v>
      </c>
    </row>
    <row r="1601" spans="1:21" x14ac:dyDescent="0.3">
      <c r="A1601" t="s">
        <v>93</v>
      </c>
      <c r="B1601" s="1" t="s">
        <v>680</v>
      </c>
      <c r="C1601" s="1" t="s">
        <v>680</v>
      </c>
      <c r="D1601" s="1" t="s">
        <v>680</v>
      </c>
      <c r="E1601">
        <v>2017</v>
      </c>
      <c r="F1601" s="1" t="s">
        <v>213</v>
      </c>
      <c r="G1601" s="1" t="s">
        <v>202</v>
      </c>
      <c r="H1601" s="1" t="s">
        <v>219</v>
      </c>
      <c r="I1601" s="3" t="s">
        <v>1</v>
      </c>
      <c r="J1601" s="1" t="s">
        <v>1</v>
      </c>
      <c r="K1601" s="1" t="s">
        <v>220</v>
      </c>
      <c r="L1601" s="1" t="s">
        <v>221</v>
      </c>
      <c r="M1601" s="1" t="s">
        <v>208</v>
      </c>
      <c r="N1601">
        <v>12001</v>
      </c>
      <c r="O1601">
        <v>15000</v>
      </c>
      <c r="P1601">
        <v>1000</v>
      </c>
      <c r="Q1601" s="1" t="s">
        <v>209</v>
      </c>
      <c r="R1601" s="4">
        <v>10.75</v>
      </c>
      <c r="S1601" s="3">
        <v>1</v>
      </c>
      <c r="U1601" t="s">
        <v>204</v>
      </c>
    </row>
    <row r="1602" spans="1:21" x14ac:dyDescent="0.3">
      <c r="A1602" t="s">
        <v>93</v>
      </c>
      <c r="B1602" s="1" t="s">
        <v>680</v>
      </c>
      <c r="C1602" s="1" t="s">
        <v>680</v>
      </c>
      <c r="D1602" s="1" t="s">
        <v>680</v>
      </c>
      <c r="E1602">
        <v>2017</v>
      </c>
      <c r="F1602" s="1" t="s">
        <v>213</v>
      </c>
      <c r="G1602" s="1" t="s">
        <v>202</v>
      </c>
      <c r="H1602" s="1" t="s">
        <v>219</v>
      </c>
      <c r="I1602" s="3" t="s">
        <v>1</v>
      </c>
      <c r="J1602" s="1" t="s">
        <v>1</v>
      </c>
      <c r="K1602" s="1" t="s">
        <v>220</v>
      </c>
      <c r="L1602" s="1" t="s">
        <v>221</v>
      </c>
      <c r="M1602" s="1" t="s">
        <v>208</v>
      </c>
      <c r="N1602">
        <v>15001</v>
      </c>
      <c r="O1602">
        <v>20000</v>
      </c>
      <c r="P1602">
        <v>1000</v>
      </c>
      <c r="Q1602" s="1" t="s">
        <v>209</v>
      </c>
      <c r="R1602" s="4">
        <v>11.75</v>
      </c>
      <c r="S1602" s="3">
        <v>1</v>
      </c>
      <c r="U1602" t="s">
        <v>204</v>
      </c>
    </row>
    <row r="1603" spans="1:21" x14ac:dyDescent="0.3">
      <c r="A1603" t="s">
        <v>93</v>
      </c>
      <c r="B1603" s="1" t="s">
        <v>680</v>
      </c>
      <c r="C1603" s="1" t="s">
        <v>680</v>
      </c>
      <c r="D1603" s="1" t="s">
        <v>680</v>
      </c>
      <c r="E1603">
        <v>2017</v>
      </c>
      <c r="F1603" s="1" t="s">
        <v>213</v>
      </c>
      <c r="G1603" s="1" t="s">
        <v>202</v>
      </c>
      <c r="H1603" s="1" t="s">
        <v>219</v>
      </c>
      <c r="I1603" s="3" t="s">
        <v>1</v>
      </c>
      <c r="J1603" s="1" t="s">
        <v>1</v>
      </c>
      <c r="K1603" s="1" t="s">
        <v>220</v>
      </c>
      <c r="L1603" s="1" t="s">
        <v>221</v>
      </c>
      <c r="M1603" s="1" t="s">
        <v>208</v>
      </c>
      <c r="N1603">
        <v>20001</v>
      </c>
      <c r="O1603">
        <v>25000</v>
      </c>
      <c r="P1603">
        <v>1000</v>
      </c>
      <c r="Q1603" s="1" t="s">
        <v>209</v>
      </c>
      <c r="R1603" s="4">
        <v>12.75</v>
      </c>
      <c r="S1603" s="3">
        <v>1</v>
      </c>
      <c r="U1603" t="s">
        <v>204</v>
      </c>
    </row>
    <row r="1604" spans="1:21" x14ac:dyDescent="0.3">
      <c r="A1604" t="s">
        <v>93</v>
      </c>
      <c r="B1604" s="1" t="s">
        <v>680</v>
      </c>
      <c r="C1604" s="1" t="s">
        <v>680</v>
      </c>
      <c r="D1604" s="1" t="s">
        <v>680</v>
      </c>
      <c r="E1604">
        <v>2017</v>
      </c>
      <c r="F1604" s="1" t="s">
        <v>213</v>
      </c>
      <c r="G1604" s="1" t="s">
        <v>202</v>
      </c>
      <c r="H1604" s="1" t="s">
        <v>219</v>
      </c>
      <c r="I1604" s="3" t="s">
        <v>1</v>
      </c>
      <c r="J1604" s="1" t="s">
        <v>1</v>
      </c>
      <c r="K1604" s="1" t="s">
        <v>220</v>
      </c>
      <c r="L1604" s="1" t="s">
        <v>221</v>
      </c>
      <c r="M1604" s="1" t="s">
        <v>208</v>
      </c>
      <c r="N1604">
        <v>25001</v>
      </c>
      <c r="O1604">
        <v>1000000000</v>
      </c>
      <c r="P1604">
        <v>1000</v>
      </c>
      <c r="Q1604" s="1" t="s">
        <v>209</v>
      </c>
      <c r="R1604" s="4">
        <v>13.75</v>
      </c>
      <c r="S1604" s="3">
        <v>1</v>
      </c>
      <c r="U1604" t="s">
        <v>204</v>
      </c>
    </row>
    <row r="1605" spans="1:21" x14ac:dyDescent="0.3">
      <c r="A1605" t="s">
        <v>93</v>
      </c>
      <c r="B1605" s="1" t="s">
        <v>680</v>
      </c>
      <c r="C1605" s="1" t="s">
        <v>680</v>
      </c>
      <c r="D1605" s="1" t="s">
        <v>680</v>
      </c>
      <c r="E1605">
        <v>2017</v>
      </c>
      <c r="F1605" s="1" t="s">
        <v>213</v>
      </c>
      <c r="G1605" s="1" t="s">
        <v>202</v>
      </c>
      <c r="H1605" s="1" t="s">
        <v>206</v>
      </c>
      <c r="I1605" s="3" t="s">
        <v>1</v>
      </c>
      <c r="J1605" s="1" t="s">
        <v>1</v>
      </c>
      <c r="K1605" s="1" t="s">
        <v>220</v>
      </c>
      <c r="L1605" s="1" t="s">
        <v>225</v>
      </c>
      <c r="M1605" s="1" t="s">
        <v>204</v>
      </c>
      <c r="N1605" s="1" t="s">
        <v>1</v>
      </c>
      <c r="O1605" s="1" t="s">
        <v>1</v>
      </c>
      <c r="P1605" s="1" t="s">
        <v>1</v>
      </c>
      <c r="Q1605" s="1" t="s">
        <v>1</v>
      </c>
      <c r="R1605" s="4">
        <v>50</v>
      </c>
      <c r="S1605" s="3">
        <v>1</v>
      </c>
      <c r="T1605" t="s">
        <v>683</v>
      </c>
      <c r="U1605" t="s">
        <v>204</v>
      </c>
    </row>
    <row r="1606" spans="1:21" x14ac:dyDescent="0.3">
      <c r="A1606" t="s">
        <v>93</v>
      </c>
      <c r="B1606" s="1" t="s">
        <v>680</v>
      </c>
      <c r="C1606" s="1" t="s">
        <v>680</v>
      </c>
      <c r="D1606" s="1" t="s">
        <v>680</v>
      </c>
      <c r="E1606">
        <v>2017</v>
      </c>
      <c r="F1606" s="1" t="s">
        <v>213</v>
      </c>
      <c r="G1606" s="1" t="s">
        <v>202</v>
      </c>
      <c r="H1606" s="1" t="s">
        <v>219</v>
      </c>
      <c r="I1606" s="3" t="s">
        <v>1</v>
      </c>
      <c r="J1606" s="1" t="s">
        <v>1</v>
      </c>
      <c r="K1606" s="1" t="s">
        <v>220</v>
      </c>
      <c r="L1606" s="1" t="s">
        <v>225</v>
      </c>
      <c r="M1606" s="1" t="s">
        <v>208</v>
      </c>
      <c r="N1606">
        <v>0</v>
      </c>
      <c r="O1606">
        <v>999</v>
      </c>
      <c r="P1606">
        <v>1000</v>
      </c>
      <c r="Q1606" s="1" t="s">
        <v>209</v>
      </c>
      <c r="R1606" s="4">
        <v>0</v>
      </c>
      <c r="S1606" s="3">
        <v>1</v>
      </c>
      <c r="U1606" t="s">
        <v>204</v>
      </c>
    </row>
    <row r="1607" spans="1:21" x14ac:dyDescent="0.3">
      <c r="A1607" t="s">
        <v>93</v>
      </c>
      <c r="B1607" s="1" t="s">
        <v>680</v>
      </c>
      <c r="C1607" s="1" t="s">
        <v>680</v>
      </c>
      <c r="D1607" s="1" t="s">
        <v>680</v>
      </c>
      <c r="E1607">
        <v>2017</v>
      </c>
      <c r="F1607" s="1" t="s">
        <v>213</v>
      </c>
      <c r="G1607" s="1" t="s">
        <v>202</v>
      </c>
      <c r="H1607" s="1" t="s">
        <v>219</v>
      </c>
      <c r="I1607" s="3" t="s">
        <v>1</v>
      </c>
      <c r="J1607" s="1" t="s">
        <v>1</v>
      </c>
      <c r="K1607" s="1" t="s">
        <v>220</v>
      </c>
      <c r="L1607" s="1" t="s">
        <v>225</v>
      </c>
      <c r="M1607" s="1" t="s">
        <v>208</v>
      </c>
      <c r="N1607">
        <v>1000</v>
      </c>
      <c r="O1607">
        <v>2000</v>
      </c>
      <c r="P1607">
        <v>1000</v>
      </c>
      <c r="Q1607" s="1" t="s">
        <v>209</v>
      </c>
      <c r="R1607" s="4">
        <v>6.5</v>
      </c>
      <c r="S1607" s="3">
        <v>1</v>
      </c>
      <c r="U1607" t="s">
        <v>204</v>
      </c>
    </row>
    <row r="1608" spans="1:21" x14ac:dyDescent="0.3">
      <c r="A1608" t="s">
        <v>93</v>
      </c>
      <c r="B1608" s="1" t="s">
        <v>680</v>
      </c>
      <c r="C1608" s="1" t="s">
        <v>680</v>
      </c>
      <c r="D1608" s="1" t="s">
        <v>680</v>
      </c>
      <c r="E1608">
        <v>2017</v>
      </c>
      <c r="F1608" s="1" t="s">
        <v>213</v>
      </c>
      <c r="G1608" s="1" t="s">
        <v>202</v>
      </c>
      <c r="H1608" s="1" t="s">
        <v>219</v>
      </c>
      <c r="I1608" s="3" t="s">
        <v>1</v>
      </c>
      <c r="J1608" s="1" t="s">
        <v>1</v>
      </c>
      <c r="K1608" s="1" t="s">
        <v>220</v>
      </c>
      <c r="L1608" s="1" t="s">
        <v>225</v>
      </c>
      <c r="M1608" s="1" t="s">
        <v>208</v>
      </c>
      <c r="N1608">
        <v>2001</v>
      </c>
      <c r="O1608">
        <v>4000</v>
      </c>
      <c r="P1608">
        <v>1000</v>
      </c>
      <c r="Q1608" s="1" t="s">
        <v>209</v>
      </c>
      <c r="R1608" s="4">
        <v>7</v>
      </c>
      <c r="S1608" s="3">
        <v>1</v>
      </c>
      <c r="U1608" t="s">
        <v>204</v>
      </c>
    </row>
    <row r="1609" spans="1:21" x14ac:dyDescent="0.3">
      <c r="A1609" t="s">
        <v>93</v>
      </c>
      <c r="B1609" s="1" t="s">
        <v>680</v>
      </c>
      <c r="C1609" s="1" t="s">
        <v>680</v>
      </c>
      <c r="D1609" s="1" t="s">
        <v>680</v>
      </c>
      <c r="E1609">
        <v>2017</v>
      </c>
      <c r="F1609" s="1" t="s">
        <v>213</v>
      </c>
      <c r="G1609" s="1" t="s">
        <v>202</v>
      </c>
      <c r="H1609" s="1" t="s">
        <v>219</v>
      </c>
      <c r="I1609" s="3" t="s">
        <v>1</v>
      </c>
      <c r="J1609" s="1" t="s">
        <v>1</v>
      </c>
      <c r="K1609" s="1" t="s">
        <v>220</v>
      </c>
      <c r="L1609" s="1" t="s">
        <v>225</v>
      </c>
      <c r="M1609" s="1" t="s">
        <v>208</v>
      </c>
      <c r="N1609">
        <v>4001</v>
      </c>
      <c r="O1609">
        <v>6000</v>
      </c>
      <c r="P1609">
        <v>1000</v>
      </c>
      <c r="Q1609" s="1" t="s">
        <v>209</v>
      </c>
      <c r="R1609" s="4">
        <v>7.5</v>
      </c>
      <c r="S1609" s="3">
        <v>1</v>
      </c>
      <c r="U1609" t="s">
        <v>204</v>
      </c>
    </row>
    <row r="1610" spans="1:21" x14ac:dyDescent="0.3">
      <c r="A1610" t="s">
        <v>93</v>
      </c>
      <c r="B1610" s="1" t="s">
        <v>680</v>
      </c>
      <c r="C1610" s="1" t="s">
        <v>680</v>
      </c>
      <c r="D1610" s="1" t="s">
        <v>680</v>
      </c>
      <c r="E1610">
        <v>2017</v>
      </c>
      <c r="F1610" s="1" t="s">
        <v>213</v>
      </c>
      <c r="G1610" s="1" t="s">
        <v>202</v>
      </c>
      <c r="H1610" s="1" t="s">
        <v>219</v>
      </c>
      <c r="I1610" s="3" t="s">
        <v>1</v>
      </c>
      <c r="J1610" s="1" t="s">
        <v>1</v>
      </c>
      <c r="K1610" s="1" t="s">
        <v>220</v>
      </c>
      <c r="L1610" s="1" t="s">
        <v>225</v>
      </c>
      <c r="M1610" s="1" t="s">
        <v>208</v>
      </c>
      <c r="N1610">
        <v>6001</v>
      </c>
      <c r="O1610">
        <v>8000</v>
      </c>
      <c r="P1610">
        <v>1000</v>
      </c>
      <c r="Q1610" s="1" t="s">
        <v>209</v>
      </c>
      <c r="R1610" s="4">
        <v>8</v>
      </c>
      <c r="S1610" s="3">
        <v>1</v>
      </c>
      <c r="U1610" t="s">
        <v>204</v>
      </c>
    </row>
    <row r="1611" spans="1:21" x14ac:dyDescent="0.3">
      <c r="A1611" t="s">
        <v>93</v>
      </c>
      <c r="B1611" s="1" t="s">
        <v>680</v>
      </c>
      <c r="C1611" s="1" t="s">
        <v>680</v>
      </c>
      <c r="D1611" s="1" t="s">
        <v>680</v>
      </c>
      <c r="E1611">
        <v>2017</v>
      </c>
      <c r="F1611" s="1" t="s">
        <v>213</v>
      </c>
      <c r="G1611" s="1" t="s">
        <v>202</v>
      </c>
      <c r="H1611" s="1" t="s">
        <v>219</v>
      </c>
      <c r="I1611" s="3" t="s">
        <v>1</v>
      </c>
      <c r="J1611" s="1" t="s">
        <v>1</v>
      </c>
      <c r="K1611" s="1" t="s">
        <v>220</v>
      </c>
      <c r="L1611" s="1" t="s">
        <v>225</v>
      </c>
      <c r="M1611" s="1" t="s">
        <v>208</v>
      </c>
      <c r="N1611">
        <v>8001</v>
      </c>
      <c r="O1611">
        <v>10000</v>
      </c>
      <c r="P1611">
        <v>1000</v>
      </c>
      <c r="Q1611" s="1" t="s">
        <v>209</v>
      </c>
      <c r="R1611" s="4">
        <v>9</v>
      </c>
      <c r="S1611" s="3">
        <v>1</v>
      </c>
      <c r="U1611" t="s">
        <v>204</v>
      </c>
    </row>
    <row r="1612" spans="1:21" x14ac:dyDescent="0.3">
      <c r="A1612" t="s">
        <v>93</v>
      </c>
      <c r="B1612" s="1" t="s">
        <v>680</v>
      </c>
      <c r="C1612" s="1" t="s">
        <v>680</v>
      </c>
      <c r="D1612" s="1" t="s">
        <v>680</v>
      </c>
      <c r="E1612">
        <v>2017</v>
      </c>
      <c r="F1612" s="1" t="s">
        <v>213</v>
      </c>
      <c r="G1612" s="1" t="s">
        <v>202</v>
      </c>
      <c r="H1612" s="1" t="s">
        <v>219</v>
      </c>
      <c r="I1612" s="3" t="s">
        <v>1</v>
      </c>
      <c r="J1612" s="1" t="s">
        <v>1</v>
      </c>
      <c r="K1612" s="1" t="s">
        <v>220</v>
      </c>
      <c r="L1612" s="1" t="s">
        <v>225</v>
      </c>
      <c r="M1612" s="1" t="s">
        <v>208</v>
      </c>
      <c r="N1612">
        <v>10001</v>
      </c>
      <c r="O1612">
        <v>12000</v>
      </c>
      <c r="P1612">
        <v>1000</v>
      </c>
      <c r="Q1612" s="1" t="s">
        <v>209</v>
      </c>
      <c r="R1612" s="4">
        <v>9.75</v>
      </c>
      <c r="S1612" s="3">
        <v>1</v>
      </c>
      <c r="U1612" t="s">
        <v>204</v>
      </c>
    </row>
    <row r="1613" spans="1:21" x14ac:dyDescent="0.3">
      <c r="A1613" t="s">
        <v>93</v>
      </c>
      <c r="B1613" s="1" t="s">
        <v>680</v>
      </c>
      <c r="C1613" s="1" t="s">
        <v>680</v>
      </c>
      <c r="D1613" s="1" t="s">
        <v>680</v>
      </c>
      <c r="E1613">
        <v>2017</v>
      </c>
      <c r="F1613" s="1" t="s">
        <v>213</v>
      </c>
      <c r="G1613" s="1" t="s">
        <v>202</v>
      </c>
      <c r="H1613" s="1" t="s">
        <v>219</v>
      </c>
      <c r="I1613" s="3" t="s">
        <v>1</v>
      </c>
      <c r="J1613" s="1" t="s">
        <v>1</v>
      </c>
      <c r="K1613" s="1" t="s">
        <v>220</v>
      </c>
      <c r="L1613" s="1" t="s">
        <v>225</v>
      </c>
      <c r="M1613" s="1" t="s">
        <v>208</v>
      </c>
      <c r="N1613">
        <v>12001</v>
      </c>
      <c r="O1613">
        <v>15000</v>
      </c>
      <c r="P1613">
        <v>1000</v>
      </c>
      <c r="Q1613" s="1" t="s">
        <v>209</v>
      </c>
      <c r="R1613" s="4">
        <v>10.75</v>
      </c>
      <c r="S1613" s="3">
        <v>1</v>
      </c>
      <c r="U1613" t="s">
        <v>204</v>
      </c>
    </row>
    <row r="1614" spans="1:21" x14ac:dyDescent="0.3">
      <c r="A1614" t="s">
        <v>93</v>
      </c>
      <c r="B1614" s="1" t="s">
        <v>680</v>
      </c>
      <c r="C1614" s="1" t="s">
        <v>680</v>
      </c>
      <c r="D1614" s="1" t="s">
        <v>680</v>
      </c>
      <c r="E1614">
        <v>2017</v>
      </c>
      <c r="F1614" s="1" t="s">
        <v>213</v>
      </c>
      <c r="G1614" s="1" t="s">
        <v>202</v>
      </c>
      <c r="H1614" s="1" t="s">
        <v>219</v>
      </c>
      <c r="I1614" s="3" t="s">
        <v>1</v>
      </c>
      <c r="J1614" s="1" t="s">
        <v>1</v>
      </c>
      <c r="K1614" s="1" t="s">
        <v>220</v>
      </c>
      <c r="L1614" s="1" t="s">
        <v>225</v>
      </c>
      <c r="M1614" s="1" t="s">
        <v>208</v>
      </c>
      <c r="N1614">
        <v>15001</v>
      </c>
      <c r="O1614">
        <v>20000</v>
      </c>
      <c r="P1614">
        <v>1000</v>
      </c>
      <c r="Q1614" s="1" t="s">
        <v>209</v>
      </c>
      <c r="R1614" s="4">
        <v>11.75</v>
      </c>
      <c r="S1614" s="3">
        <v>1</v>
      </c>
      <c r="U1614" t="s">
        <v>204</v>
      </c>
    </row>
    <row r="1615" spans="1:21" x14ac:dyDescent="0.3">
      <c r="A1615" t="s">
        <v>93</v>
      </c>
      <c r="B1615" s="1" t="s">
        <v>680</v>
      </c>
      <c r="C1615" s="1" t="s">
        <v>680</v>
      </c>
      <c r="D1615" s="1" t="s">
        <v>680</v>
      </c>
      <c r="E1615">
        <v>2017</v>
      </c>
      <c r="F1615" s="1" t="s">
        <v>213</v>
      </c>
      <c r="G1615" s="1" t="s">
        <v>202</v>
      </c>
      <c r="H1615" s="1" t="s">
        <v>219</v>
      </c>
      <c r="I1615" s="3" t="s">
        <v>1</v>
      </c>
      <c r="J1615" s="1" t="s">
        <v>1</v>
      </c>
      <c r="K1615" s="1" t="s">
        <v>220</v>
      </c>
      <c r="L1615" s="1" t="s">
        <v>225</v>
      </c>
      <c r="M1615" s="1" t="s">
        <v>208</v>
      </c>
      <c r="N1615">
        <v>20001</v>
      </c>
      <c r="O1615">
        <v>25000</v>
      </c>
      <c r="P1615">
        <v>1000</v>
      </c>
      <c r="Q1615" s="1" t="s">
        <v>209</v>
      </c>
      <c r="R1615" s="4">
        <v>12.75</v>
      </c>
      <c r="S1615" s="3">
        <v>1</v>
      </c>
      <c r="U1615" t="s">
        <v>204</v>
      </c>
    </row>
    <row r="1616" spans="1:21" x14ac:dyDescent="0.3">
      <c r="A1616" t="s">
        <v>93</v>
      </c>
      <c r="B1616" s="1" t="s">
        <v>680</v>
      </c>
      <c r="C1616" s="1" t="s">
        <v>680</v>
      </c>
      <c r="D1616" s="1" t="s">
        <v>680</v>
      </c>
      <c r="E1616">
        <v>2017</v>
      </c>
      <c r="F1616" s="1" t="s">
        <v>213</v>
      </c>
      <c r="G1616" s="1" t="s">
        <v>202</v>
      </c>
      <c r="H1616" s="1" t="s">
        <v>219</v>
      </c>
      <c r="I1616" s="3" t="s">
        <v>1</v>
      </c>
      <c r="J1616" s="1" t="s">
        <v>1</v>
      </c>
      <c r="K1616" s="1" t="s">
        <v>220</v>
      </c>
      <c r="L1616" s="1" t="s">
        <v>225</v>
      </c>
      <c r="M1616" s="1" t="s">
        <v>208</v>
      </c>
      <c r="N1616">
        <v>25001</v>
      </c>
      <c r="O1616">
        <v>1000000000</v>
      </c>
      <c r="P1616">
        <v>1000</v>
      </c>
      <c r="Q1616" s="1" t="s">
        <v>209</v>
      </c>
      <c r="R1616" s="4">
        <v>13.75</v>
      </c>
      <c r="S1616" s="3">
        <v>1</v>
      </c>
      <c r="U1616" t="s">
        <v>204</v>
      </c>
    </row>
    <row r="1617" spans="1:21" x14ac:dyDescent="0.3">
      <c r="A1617" t="s">
        <v>684</v>
      </c>
      <c r="B1617" s="1" t="s">
        <v>685</v>
      </c>
      <c r="C1617" s="1" t="s">
        <v>685</v>
      </c>
      <c r="D1617" s="1" t="s">
        <v>685</v>
      </c>
      <c r="E1617">
        <v>2017</v>
      </c>
      <c r="F1617" s="1" t="s">
        <v>212</v>
      </c>
      <c r="G1617" s="1" t="s">
        <v>202</v>
      </c>
      <c r="H1617" s="1" t="s">
        <v>206</v>
      </c>
      <c r="I1617" s="3" t="s">
        <v>1</v>
      </c>
      <c r="J1617" s="1" t="s">
        <v>1</v>
      </c>
      <c r="K1617" s="1" t="s">
        <v>220</v>
      </c>
      <c r="L1617" s="1" t="s">
        <v>221</v>
      </c>
      <c r="M1617" s="1" t="s">
        <v>204</v>
      </c>
      <c r="N1617" s="1" t="s">
        <v>1</v>
      </c>
      <c r="O1617" s="1" t="s">
        <v>1</v>
      </c>
      <c r="P1617" s="1" t="s">
        <v>1</v>
      </c>
      <c r="Q1617" s="1" t="s">
        <v>1</v>
      </c>
      <c r="R1617" s="4">
        <v>30</v>
      </c>
      <c r="S1617" s="3">
        <v>1</v>
      </c>
      <c r="U1617" t="s">
        <v>204</v>
      </c>
    </row>
    <row r="1618" spans="1:21" x14ac:dyDescent="0.3">
      <c r="A1618" t="s">
        <v>684</v>
      </c>
      <c r="B1618" s="1" t="s">
        <v>685</v>
      </c>
      <c r="C1618" s="1" t="s">
        <v>685</v>
      </c>
      <c r="D1618" s="1" t="s">
        <v>685</v>
      </c>
      <c r="E1618">
        <v>2017</v>
      </c>
      <c r="F1618" s="1" t="s">
        <v>212</v>
      </c>
      <c r="G1618" s="1" t="s">
        <v>202</v>
      </c>
      <c r="H1618" s="1" t="s">
        <v>231</v>
      </c>
      <c r="I1618" s="3" t="s">
        <v>1</v>
      </c>
      <c r="J1618" s="1" t="s">
        <v>1</v>
      </c>
      <c r="K1618" s="1" t="s">
        <v>220</v>
      </c>
      <c r="L1618" s="1" t="s">
        <v>221</v>
      </c>
      <c r="M1618" s="1" t="s">
        <v>208</v>
      </c>
      <c r="N1618">
        <v>0</v>
      </c>
      <c r="O1618">
        <v>1000000000</v>
      </c>
      <c r="P1618">
        <v>1000</v>
      </c>
      <c r="Q1618" s="1" t="s">
        <v>209</v>
      </c>
      <c r="R1618" s="4">
        <v>7</v>
      </c>
      <c r="S1618" s="3">
        <v>1</v>
      </c>
      <c r="U1618" t="s">
        <v>204</v>
      </c>
    </row>
    <row r="1619" spans="1:21" x14ac:dyDescent="0.3">
      <c r="A1619" t="s">
        <v>684</v>
      </c>
      <c r="B1619" s="1" t="s">
        <v>685</v>
      </c>
      <c r="C1619" s="1" t="s">
        <v>685</v>
      </c>
      <c r="D1619" s="1" t="s">
        <v>685</v>
      </c>
      <c r="E1619">
        <v>2017</v>
      </c>
      <c r="F1619" s="1" t="s">
        <v>212</v>
      </c>
      <c r="G1619" s="1" t="s">
        <v>202</v>
      </c>
      <c r="H1619" s="1" t="s">
        <v>206</v>
      </c>
      <c r="I1619" s="3" t="s">
        <v>1</v>
      </c>
      <c r="J1619" s="1" t="s">
        <v>1</v>
      </c>
      <c r="K1619" s="1" t="s">
        <v>220</v>
      </c>
      <c r="L1619" s="1" t="s">
        <v>225</v>
      </c>
      <c r="M1619" s="1" t="s">
        <v>204</v>
      </c>
      <c r="N1619" s="1" t="s">
        <v>1</v>
      </c>
      <c r="O1619" s="1" t="s">
        <v>1</v>
      </c>
      <c r="P1619" s="1" t="s">
        <v>1</v>
      </c>
      <c r="Q1619" s="1" t="s">
        <v>1</v>
      </c>
      <c r="R1619" s="4">
        <f>1.5*30</f>
        <v>45</v>
      </c>
      <c r="S1619" s="3">
        <v>1</v>
      </c>
      <c r="T1619" t="s">
        <v>688</v>
      </c>
      <c r="U1619" t="s">
        <v>204</v>
      </c>
    </row>
    <row r="1620" spans="1:21" x14ac:dyDescent="0.3">
      <c r="A1620" t="s">
        <v>684</v>
      </c>
      <c r="B1620" s="1" t="s">
        <v>685</v>
      </c>
      <c r="C1620" s="1" t="s">
        <v>685</v>
      </c>
      <c r="D1620" s="1" t="s">
        <v>685</v>
      </c>
      <c r="E1620">
        <v>2017</v>
      </c>
      <c r="F1620" s="1" t="s">
        <v>212</v>
      </c>
      <c r="G1620" s="1" t="s">
        <v>202</v>
      </c>
      <c r="H1620" s="1" t="s">
        <v>231</v>
      </c>
      <c r="I1620" s="3" t="s">
        <v>1</v>
      </c>
      <c r="J1620" s="1" t="s">
        <v>1</v>
      </c>
      <c r="K1620" s="1" t="s">
        <v>220</v>
      </c>
      <c r="L1620" s="1" t="s">
        <v>225</v>
      </c>
      <c r="M1620" s="1" t="s">
        <v>208</v>
      </c>
      <c r="N1620">
        <v>0</v>
      </c>
      <c r="O1620">
        <v>1000000000</v>
      </c>
      <c r="P1620">
        <v>1000</v>
      </c>
      <c r="Q1620" s="1" t="s">
        <v>209</v>
      </c>
      <c r="R1620" s="4">
        <f>1.5*7</f>
        <v>10.5</v>
      </c>
      <c r="S1620" s="3">
        <v>1</v>
      </c>
      <c r="U1620" t="s">
        <v>204</v>
      </c>
    </row>
    <row r="1621" spans="1:21" x14ac:dyDescent="0.3">
      <c r="A1621" t="s">
        <v>684</v>
      </c>
      <c r="B1621" s="1" t="s">
        <v>685</v>
      </c>
      <c r="C1621" s="1" t="s">
        <v>685</v>
      </c>
      <c r="D1621" s="1" t="s">
        <v>685</v>
      </c>
      <c r="E1621">
        <v>2017</v>
      </c>
      <c r="F1621" s="1" t="s">
        <v>213</v>
      </c>
      <c r="G1621" s="1" t="s">
        <v>202</v>
      </c>
      <c r="H1621" s="1" t="s">
        <v>206</v>
      </c>
      <c r="I1621" s="3" t="s">
        <v>1</v>
      </c>
      <c r="J1621" s="1" t="s">
        <v>1</v>
      </c>
      <c r="K1621" s="1" t="s">
        <v>1</v>
      </c>
      <c r="L1621" s="1" t="s">
        <v>1</v>
      </c>
      <c r="M1621" s="1" t="s">
        <v>204</v>
      </c>
      <c r="N1621" s="1" t="s">
        <v>1</v>
      </c>
      <c r="O1621" s="1" t="s">
        <v>1</v>
      </c>
      <c r="P1621" s="1" t="s">
        <v>1</v>
      </c>
      <c r="Q1621" s="1" t="s">
        <v>1</v>
      </c>
      <c r="R1621" s="4">
        <v>16</v>
      </c>
      <c r="S1621" s="3">
        <v>1</v>
      </c>
      <c r="T1621" t="s">
        <v>687</v>
      </c>
      <c r="U1621" t="s">
        <v>204</v>
      </c>
    </row>
    <row r="1622" spans="1:21" x14ac:dyDescent="0.3">
      <c r="A1622" t="s">
        <v>689</v>
      </c>
      <c r="B1622" s="1" t="s">
        <v>690</v>
      </c>
      <c r="C1622" s="1" t="s">
        <v>690</v>
      </c>
      <c r="D1622" s="1" t="s">
        <v>690</v>
      </c>
      <c r="E1622">
        <v>2020</v>
      </c>
      <c r="F1622" s="1" t="s">
        <v>212</v>
      </c>
      <c r="G1622" s="1" t="s">
        <v>202</v>
      </c>
      <c r="H1622" s="1" t="s">
        <v>206</v>
      </c>
      <c r="I1622" s="3" t="s">
        <v>1</v>
      </c>
      <c r="J1622" s="1" t="s">
        <v>1</v>
      </c>
      <c r="K1622" s="1" t="s">
        <v>220</v>
      </c>
      <c r="L1622" s="1" t="s">
        <v>221</v>
      </c>
      <c r="M1622" s="1" t="s">
        <v>204</v>
      </c>
      <c r="N1622" s="1" t="s">
        <v>1</v>
      </c>
      <c r="O1622" s="1" t="s">
        <v>1</v>
      </c>
      <c r="P1622" s="1" t="s">
        <v>1</v>
      </c>
      <c r="Q1622" s="1" t="s">
        <v>1</v>
      </c>
      <c r="R1622" s="4">
        <v>23</v>
      </c>
      <c r="S1622" s="3">
        <v>1</v>
      </c>
      <c r="U1622" t="s">
        <v>204</v>
      </c>
    </row>
    <row r="1623" spans="1:21" x14ac:dyDescent="0.3">
      <c r="A1623" t="s">
        <v>689</v>
      </c>
      <c r="B1623" s="1" t="s">
        <v>690</v>
      </c>
      <c r="C1623" s="1" t="s">
        <v>690</v>
      </c>
      <c r="D1623" s="1" t="s">
        <v>690</v>
      </c>
      <c r="E1623">
        <v>2020</v>
      </c>
      <c r="F1623" s="1" t="s">
        <v>212</v>
      </c>
      <c r="G1623" s="1" t="s">
        <v>202</v>
      </c>
      <c r="H1623" s="1" t="s">
        <v>219</v>
      </c>
      <c r="I1623" s="3" t="s">
        <v>1</v>
      </c>
      <c r="J1623" s="1" t="s">
        <v>1</v>
      </c>
      <c r="K1623" s="1" t="s">
        <v>220</v>
      </c>
      <c r="L1623" s="1" t="s">
        <v>221</v>
      </c>
      <c r="M1623" s="1" t="s">
        <v>208</v>
      </c>
      <c r="N1623">
        <v>0</v>
      </c>
      <c r="O1623">
        <v>2000</v>
      </c>
      <c r="P1623">
        <v>1000</v>
      </c>
      <c r="Q1623" s="1" t="s">
        <v>209</v>
      </c>
      <c r="R1623" s="4">
        <v>0</v>
      </c>
      <c r="S1623" s="3">
        <v>1</v>
      </c>
      <c r="T1623" t="s">
        <v>692</v>
      </c>
      <c r="U1623" t="s">
        <v>204</v>
      </c>
    </row>
    <row r="1624" spans="1:21" x14ac:dyDescent="0.3">
      <c r="A1624" t="s">
        <v>689</v>
      </c>
      <c r="B1624" s="1" t="s">
        <v>690</v>
      </c>
      <c r="C1624" s="1" t="s">
        <v>690</v>
      </c>
      <c r="D1624" s="1" t="s">
        <v>690</v>
      </c>
      <c r="E1624">
        <v>2020</v>
      </c>
      <c r="F1624" s="1" t="s">
        <v>212</v>
      </c>
      <c r="G1624" s="1" t="s">
        <v>202</v>
      </c>
      <c r="H1624" s="1" t="s">
        <v>206</v>
      </c>
      <c r="I1624" s="3" t="s">
        <v>1</v>
      </c>
      <c r="J1624" s="1" t="s">
        <v>1</v>
      </c>
      <c r="K1624" s="1" t="s">
        <v>220</v>
      </c>
      <c r="L1624" s="1" t="s">
        <v>225</v>
      </c>
      <c r="M1624" s="1" t="s">
        <v>204</v>
      </c>
      <c r="N1624" s="1" t="s">
        <v>1</v>
      </c>
      <c r="O1624" s="1" t="s">
        <v>1</v>
      </c>
      <c r="P1624" s="1" t="s">
        <v>1</v>
      </c>
      <c r="Q1624" s="1" t="s">
        <v>1</v>
      </c>
      <c r="R1624" s="4">
        <v>46</v>
      </c>
      <c r="S1624" s="3">
        <v>1</v>
      </c>
      <c r="U1624" t="s">
        <v>204</v>
      </c>
    </row>
    <row r="1625" spans="1:21" x14ac:dyDescent="0.3">
      <c r="A1625" t="s">
        <v>689</v>
      </c>
      <c r="B1625" s="1" t="s">
        <v>690</v>
      </c>
      <c r="C1625" s="1" t="s">
        <v>690</v>
      </c>
      <c r="D1625" s="1" t="s">
        <v>690</v>
      </c>
      <c r="E1625">
        <v>2020</v>
      </c>
      <c r="F1625" s="1" t="s">
        <v>212</v>
      </c>
      <c r="G1625" s="1" t="s">
        <v>202</v>
      </c>
      <c r="H1625" s="1" t="s">
        <v>219</v>
      </c>
      <c r="I1625" s="3" t="s">
        <v>1</v>
      </c>
      <c r="J1625" s="1" t="s">
        <v>1</v>
      </c>
      <c r="K1625" s="1" t="s">
        <v>220</v>
      </c>
      <c r="L1625" s="1" t="s">
        <v>225</v>
      </c>
      <c r="M1625" s="1" t="s">
        <v>208</v>
      </c>
      <c r="N1625">
        <v>0</v>
      </c>
      <c r="O1625">
        <v>2000</v>
      </c>
      <c r="P1625">
        <v>1000</v>
      </c>
      <c r="Q1625" s="1" t="s">
        <v>209</v>
      </c>
      <c r="R1625" s="4">
        <v>0</v>
      </c>
      <c r="S1625" s="3">
        <v>1</v>
      </c>
      <c r="T1625" t="s">
        <v>692</v>
      </c>
      <c r="U1625" t="s">
        <v>204</v>
      </c>
    </row>
    <row r="1626" spans="1:21" x14ac:dyDescent="0.3">
      <c r="A1626" t="s">
        <v>689</v>
      </c>
      <c r="B1626" s="1" t="s">
        <v>690</v>
      </c>
      <c r="C1626" s="1" t="s">
        <v>690</v>
      </c>
      <c r="D1626" s="1" t="s">
        <v>690</v>
      </c>
      <c r="E1626">
        <v>2020</v>
      </c>
      <c r="F1626" s="1" t="s">
        <v>213</v>
      </c>
      <c r="G1626" s="1" t="s">
        <v>202</v>
      </c>
      <c r="H1626" s="1" t="s">
        <v>206</v>
      </c>
      <c r="I1626" s="3" t="s">
        <v>1</v>
      </c>
      <c r="J1626" s="1" t="s">
        <v>1</v>
      </c>
      <c r="K1626" s="1" t="s">
        <v>220</v>
      </c>
      <c r="L1626" s="1" t="s">
        <v>221</v>
      </c>
      <c r="M1626" s="1" t="s">
        <v>204</v>
      </c>
      <c r="N1626" s="1" t="s">
        <v>1</v>
      </c>
      <c r="O1626" s="1" t="s">
        <v>1</v>
      </c>
      <c r="P1626" s="1" t="s">
        <v>1</v>
      </c>
      <c r="Q1626" s="1" t="s">
        <v>1</v>
      </c>
      <c r="R1626" s="4">
        <v>23.5</v>
      </c>
      <c r="S1626" s="3">
        <v>1</v>
      </c>
      <c r="T1626" t="s">
        <v>693</v>
      </c>
      <c r="U1626" t="s">
        <v>204</v>
      </c>
    </row>
    <row r="1627" spans="1:21" x14ac:dyDescent="0.3">
      <c r="A1627" t="s">
        <v>694</v>
      </c>
      <c r="B1627" s="1" t="s">
        <v>695</v>
      </c>
      <c r="C1627" s="1" t="s">
        <v>695</v>
      </c>
      <c r="D1627" s="1" t="s">
        <v>695</v>
      </c>
      <c r="E1627">
        <v>2020</v>
      </c>
      <c r="F1627" s="1" t="s">
        <v>212</v>
      </c>
      <c r="G1627" s="1" t="s">
        <v>202</v>
      </c>
      <c r="H1627" s="1" t="s">
        <v>206</v>
      </c>
      <c r="I1627" s="3" t="s">
        <v>1</v>
      </c>
      <c r="J1627" s="1" t="s">
        <v>1</v>
      </c>
      <c r="K1627" s="1" t="s">
        <v>220</v>
      </c>
      <c r="L1627" s="1" t="s">
        <v>221</v>
      </c>
      <c r="M1627" s="1" t="s">
        <v>204</v>
      </c>
      <c r="N1627" s="1" t="s">
        <v>1</v>
      </c>
      <c r="O1627" s="1" t="s">
        <v>1</v>
      </c>
      <c r="P1627" s="1" t="s">
        <v>1</v>
      </c>
      <c r="Q1627" s="1" t="s">
        <v>1</v>
      </c>
      <c r="R1627" s="4">
        <v>27</v>
      </c>
      <c r="S1627" s="3">
        <v>1</v>
      </c>
      <c r="U1627" t="s">
        <v>204</v>
      </c>
    </row>
    <row r="1628" spans="1:21" x14ac:dyDescent="0.3">
      <c r="A1628" t="s">
        <v>694</v>
      </c>
      <c r="B1628" s="1" t="s">
        <v>695</v>
      </c>
      <c r="C1628" s="1" t="s">
        <v>695</v>
      </c>
      <c r="D1628" s="1" t="s">
        <v>695</v>
      </c>
      <c r="E1628">
        <v>2020</v>
      </c>
      <c r="F1628" s="1" t="s">
        <v>212</v>
      </c>
      <c r="G1628" s="1" t="s">
        <v>202</v>
      </c>
      <c r="H1628" s="1" t="s">
        <v>219</v>
      </c>
      <c r="I1628" s="3" t="s">
        <v>1</v>
      </c>
      <c r="J1628" s="1" t="s">
        <v>1</v>
      </c>
      <c r="K1628" s="1" t="s">
        <v>220</v>
      </c>
      <c r="L1628" s="1" t="s">
        <v>221</v>
      </c>
      <c r="M1628" s="1" t="s">
        <v>208</v>
      </c>
      <c r="N1628">
        <v>0</v>
      </c>
      <c r="O1628">
        <v>2000</v>
      </c>
      <c r="P1628">
        <v>1000</v>
      </c>
      <c r="Q1628" s="1" t="s">
        <v>209</v>
      </c>
      <c r="R1628" s="4">
        <v>0</v>
      </c>
      <c r="S1628" s="3">
        <v>1</v>
      </c>
      <c r="U1628" t="s">
        <v>204</v>
      </c>
    </row>
    <row r="1629" spans="1:21" x14ac:dyDescent="0.3">
      <c r="A1629" t="s">
        <v>694</v>
      </c>
      <c r="B1629" s="1" t="s">
        <v>695</v>
      </c>
      <c r="C1629" s="1" t="s">
        <v>695</v>
      </c>
      <c r="D1629" s="1" t="s">
        <v>695</v>
      </c>
      <c r="E1629">
        <v>2020</v>
      </c>
      <c r="F1629" s="1" t="s">
        <v>212</v>
      </c>
      <c r="G1629" s="1" t="s">
        <v>202</v>
      </c>
      <c r="H1629" s="1" t="s">
        <v>219</v>
      </c>
      <c r="I1629" s="3" t="s">
        <v>1</v>
      </c>
      <c r="J1629" s="1" t="s">
        <v>1</v>
      </c>
      <c r="K1629" s="1" t="s">
        <v>220</v>
      </c>
      <c r="L1629" s="1" t="s">
        <v>221</v>
      </c>
      <c r="M1629" s="1" t="s">
        <v>208</v>
      </c>
      <c r="N1629">
        <v>2001</v>
      </c>
      <c r="O1629">
        <v>6000</v>
      </c>
      <c r="P1629">
        <v>1000</v>
      </c>
      <c r="Q1629" s="1" t="s">
        <v>209</v>
      </c>
      <c r="R1629" s="4">
        <v>3.92</v>
      </c>
      <c r="S1629" s="3">
        <v>1</v>
      </c>
      <c r="U1629" t="s">
        <v>204</v>
      </c>
    </row>
    <row r="1630" spans="1:21" x14ac:dyDescent="0.3">
      <c r="A1630" t="s">
        <v>694</v>
      </c>
      <c r="B1630" s="1" t="s">
        <v>695</v>
      </c>
      <c r="C1630" s="1" t="s">
        <v>695</v>
      </c>
      <c r="D1630" s="1" t="s">
        <v>695</v>
      </c>
      <c r="E1630">
        <v>2020</v>
      </c>
      <c r="F1630" s="1" t="s">
        <v>212</v>
      </c>
      <c r="G1630" s="1" t="s">
        <v>202</v>
      </c>
      <c r="H1630" s="1" t="s">
        <v>219</v>
      </c>
      <c r="I1630" s="3" t="s">
        <v>1</v>
      </c>
      <c r="J1630" s="1" t="s">
        <v>1</v>
      </c>
      <c r="K1630" s="1" t="s">
        <v>220</v>
      </c>
      <c r="L1630" s="1" t="s">
        <v>221</v>
      </c>
      <c r="M1630" s="1" t="s">
        <v>208</v>
      </c>
      <c r="N1630">
        <v>6001</v>
      </c>
      <c r="O1630">
        <v>10000</v>
      </c>
      <c r="P1630">
        <v>1000</v>
      </c>
      <c r="Q1630" s="1" t="s">
        <v>209</v>
      </c>
      <c r="R1630" s="4">
        <v>5.1100000000000003</v>
      </c>
      <c r="S1630" s="3">
        <v>1</v>
      </c>
      <c r="U1630" t="s">
        <v>204</v>
      </c>
    </row>
    <row r="1631" spans="1:21" x14ac:dyDescent="0.3">
      <c r="A1631" t="s">
        <v>694</v>
      </c>
      <c r="B1631" s="1" t="s">
        <v>695</v>
      </c>
      <c r="C1631" s="1" t="s">
        <v>695</v>
      </c>
      <c r="D1631" s="1" t="s">
        <v>695</v>
      </c>
      <c r="E1631">
        <v>2020</v>
      </c>
      <c r="F1631" s="1" t="s">
        <v>212</v>
      </c>
      <c r="G1631" s="1" t="s">
        <v>202</v>
      </c>
      <c r="H1631" s="1" t="s">
        <v>219</v>
      </c>
      <c r="I1631" s="3" t="s">
        <v>1</v>
      </c>
      <c r="J1631" s="1" t="s">
        <v>1</v>
      </c>
      <c r="K1631" s="1" t="s">
        <v>220</v>
      </c>
      <c r="L1631" s="1" t="s">
        <v>221</v>
      </c>
      <c r="M1631" s="1" t="s">
        <v>208</v>
      </c>
      <c r="N1631">
        <v>10001</v>
      </c>
      <c r="O1631">
        <v>1000000000</v>
      </c>
      <c r="P1631">
        <v>1000</v>
      </c>
      <c r="Q1631" s="1" t="s">
        <v>209</v>
      </c>
      <c r="R1631" s="4">
        <v>7.66</v>
      </c>
      <c r="S1631" s="3">
        <v>1</v>
      </c>
      <c r="U1631" t="s">
        <v>204</v>
      </c>
    </row>
    <row r="1632" spans="1:21" x14ac:dyDescent="0.3">
      <c r="A1632" t="s">
        <v>694</v>
      </c>
      <c r="B1632" s="1" t="s">
        <v>695</v>
      </c>
      <c r="C1632" s="1" t="s">
        <v>695</v>
      </c>
      <c r="D1632" s="1" t="s">
        <v>695</v>
      </c>
      <c r="E1632">
        <v>2020</v>
      </c>
      <c r="F1632" s="1" t="s">
        <v>212</v>
      </c>
      <c r="G1632" s="1" t="s">
        <v>202</v>
      </c>
      <c r="H1632" s="1" t="s">
        <v>206</v>
      </c>
      <c r="I1632" s="3" t="s">
        <v>1</v>
      </c>
      <c r="J1632" s="1" t="s">
        <v>1</v>
      </c>
      <c r="K1632" s="1" t="s">
        <v>220</v>
      </c>
      <c r="L1632" s="1" t="s">
        <v>225</v>
      </c>
      <c r="M1632" s="1" t="s">
        <v>204</v>
      </c>
      <c r="N1632" s="1" t="s">
        <v>1</v>
      </c>
      <c r="O1632" s="1" t="s">
        <v>1</v>
      </c>
      <c r="P1632" s="1" t="s">
        <v>1</v>
      </c>
      <c r="Q1632" s="1" t="s">
        <v>1</v>
      </c>
      <c r="R1632" s="4">
        <v>40</v>
      </c>
      <c r="S1632" s="3">
        <v>1</v>
      </c>
      <c r="U1632" t="s">
        <v>204</v>
      </c>
    </row>
    <row r="1633" spans="1:21" x14ac:dyDescent="0.3">
      <c r="A1633" t="s">
        <v>694</v>
      </c>
      <c r="B1633" s="1" t="s">
        <v>695</v>
      </c>
      <c r="C1633" s="1" t="s">
        <v>695</v>
      </c>
      <c r="D1633" s="1" t="s">
        <v>695</v>
      </c>
      <c r="E1633">
        <v>2020</v>
      </c>
      <c r="F1633" s="1" t="s">
        <v>212</v>
      </c>
      <c r="G1633" s="1" t="s">
        <v>202</v>
      </c>
      <c r="H1633" s="1" t="s">
        <v>219</v>
      </c>
      <c r="I1633" s="3" t="s">
        <v>1</v>
      </c>
      <c r="J1633" s="1" t="s">
        <v>1</v>
      </c>
      <c r="K1633" s="1" t="s">
        <v>220</v>
      </c>
      <c r="L1633" s="1" t="s">
        <v>225</v>
      </c>
      <c r="M1633" s="1" t="s">
        <v>208</v>
      </c>
      <c r="N1633">
        <v>0</v>
      </c>
      <c r="O1633">
        <v>2000</v>
      </c>
      <c r="P1633">
        <v>1000</v>
      </c>
      <c r="Q1633" s="1" t="s">
        <v>209</v>
      </c>
      <c r="R1633" s="4">
        <v>0</v>
      </c>
      <c r="S1633" s="3">
        <v>1</v>
      </c>
      <c r="U1633" t="s">
        <v>204</v>
      </c>
    </row>
    <row r="1634" spans="1:21" x14ac:dyDescent="0.3">
      <c r="A1634" t="s">
        <v>694</v>
      </c>
      <c r="B1634" s="1" t="s">
        <v>695</v>
      </c>
      <c r="C1634" s="1" t="s">
        <v>695</v>
      </c>
      <c r="D1634" s="1" t="s">
        <v>695</v>
      </c>
      <c r="E1634">
        <v>2020</v>
      </c>
      <c r="F1634" s="1" t="s">
        <v>212</v>
      </c>
      <c r="G1634" s="1" t="s">
        <v>202</v>
      </c>
      <c r="H1634" s="1" t="s">
        <v>219</v>
      </c>
      <c r="I1634" s="3" t="s">
        <v>1</v>
      </c>
      <c r="J1634" s="1" t="s">
        <v>1</v>
      </c>
      <c r="K1634" s="1" t="s">
        <v>220</v>
      </c>
      <c r="L1634" s="1" t="s">
        <v>225</v>
      </c>
      <c r="M1634" s="1" t="s">
        <v>208</v>
      </c>
      <c r="N1634">
        <v>2001</v>
      </c>
      <c r="O1634">
        <v>6000</v>
      </c>
      <c r="P1634">
        <v>1000</v>
      </c>
      <c r="Q1634" s="1" t="s">
        <v>209</v>
      </c>
      <c r="R1634" s="4">
        <v>4.42</v>
      </c>
      <c r="S1634" s="3">
        <v>1</v>
      </c>
      <c r="U1634" t="s">
        <v>204</v>
      </c>
    </row>
    <row r="1635" spans="1:21" x14ac:dyDescent="0.3">
      <c r="A1635" t="s">
        <v>694</v>
      </c>
      <c r="B1635" s="1" t="s">
        <v>695</v>
      </c>
      <c r="C1635" s="1" t="s">
        <v>695</v>
      </c>
      <c r="D1635" s="1" t="s">
        <v>695</v>
      </c>
      <c r="E1635">
        <v>2020</v>
      </c>
      <c r="F1635" s="1" t="s">
        <v>212</v>
      </c>
      <c r="G1635" s="1" t="s">
        <v>202</v>
      </c>
      <c r="H1635" s="1" t="s">
        <v>219</v>
      </c>
      <c r="I1635" s="3" t="s">
        <v>1</v>
      </c>
      <c r="J1635" s="1" t="s">
        <v>1</v>
      </c>
      <c r="K1635" s="1" t="s">
        <v>220</v>
      </c>
      <c r="L1635" s="1" t="s">
        <v>225</v>
      </c>
      <c r="M1635" s="1" t="s">
        <v>208</v>
      </c>
      <c r="N1635">
        <v>6001</v>
      </c>
      <c r="O1635">
        <v>10000</v>
      </c>
      <c r="P1635">
        <v>1000</v>
      </c>
      <c r="Q1635" s="1" t="s">
        <v>209</v>
      </c>
      <c r="R1635" s="4">
        <v>5.61</v>
      </c>
      <c r="S1635" s="3">
        <v>1</v>
      </c>
      <c r="U1635" t="s">
        <v>204</v>
      </c>
    </row>
    <row r="1636" spans="1:21" x14ac:dyDescent="0.3">
      <c r="A1636" t="s">
        <v>694</v>
      </c>
      <c r="B1636" s="1" t="s">
        <v>695</v>
      </c>
      <c r="C1636" s="1" t="s">
        <v>695</v>
      </c>
      <c r="D1636" s="1" t="s">
        <v>695</v>
      </c>
      <c r="E1636">
        <v>2020</v>
      </c>
      <c r="F1636" s="1" t="s">
        <v>212</v>
      </c>
      <c r="G1636" s="1" t="s">
        <v>202</v>
      </c>
      <c r="H1636" s="1" t="s">
        <v>219</v>
      </c>
      <c r="I1636" s="3" t="s">
        <v>1</v>
      </c>
      <c r="J1636" s="1" t="s">
        <v>1</v>
      </c>
      <c r="K1636" s="1" t="s">
        <v>220</v>
      </c>
      <c r="L1636" s="1" t="s">
        <v>225</v>
      </c>
      <c r="M1636" s="1" t="s">
        <v>208</v>
      </c>
      <c r="N1636">
        <v>10001</v>
      </c>
      <c r="O1636">
        <v>1000000000</v>
      </c>
      <c r="P1636">
        <v>1000</v>
      </c>
      <c r="Q1636" s="1" t="s">
        <v>209</v>
      </c>
      <c r="R1636" s="4">
        <v>8.16</v>
      </c>
      <c r="S1636" s="3">
        <v>1</v>
      </c>
      <c r="U1636" t="s">
        <v>204</v>
      </c>
    </row>
    <row r="1637" spans="1:21" x14ac:dyDescent="0.3">
      <c r="A1637" t="s">
        <v>694</v>
      </c>
      <c r="B1637" s="1" t="s">
        <v>695</v>
      </c>
      <c r="C1637" s="1" t="s">
        <v>695</v>
      </c>
      <c r="D1637" s="1" t="s">
        <v>695</v>
      </c>
      <c r="E1637">
        <v>2020</v>
      </c>
      <c r="F1637" s="1" t="s">
        <v>213</v>
      </c>
      <c r="G1637" s="1" t="s">
        <v>202</v>
      </c>
      <c r="H1637" s="1" t="s">
        <v>206</v>
      </c>
      <c r="I1637" s="3" t="s">
        <v>1</v>
      </c>
      <c r="J1637" s="1" t="s">
        <v>1</v>
      </c>
      <c r="K1637" s="1" t="s">
        <v>220</v>
      </c>
      <c r="L1637" s="1" t="s">
        <v>221</v>
      </c>
      <c r="M1637" s="1" t="s">
        <v>204</v>
      </c>
      <c r="N1637" s="1" t="s">
        <v>1</v>
      </c>
      <c r="O1637" s="1" t="s">
        <v>1</v>
      </c>
      <c r="P1637" s="1" t="s">
        <v>1</v>
      </c>
      <c r="Q1637" s="1" t="s">
        <v>1</v>
      </c>
      <c r="R1637" s="4">
        <v>20</v>
      </c>
      <c r="S1637" s="3">
        <v>1</v>
      </c>
      <c r="T1637" t="s">
        <v>697</v>
      </c>
      <c r="U1637" t="s">
        <v>204</v>
      </c>
    </row>
    <row r="1638" spans="1:21" x14ac:dyDescent="0.3">
      <c r="A1638" t="s">
        <v>694</v>
      </c>
      <c r="B1638" s="1" t="s">
        <v>695</v>
      </c>
      <c r="C1638" s="1" t="s">
        <v>695</v>
      </c>
      <c r="D1638" s="1" t="s">
        <v>695</v>
      </c>
      <c r="E1638">
        <v>2020</v>
      </c>
      <c r="F1638" s="1" t="s">
        <v>213</v>
      </c>
      <c r="G1638" s="1" t="s">
        <v>202</v>
      </c>
      <c r="H1638" s="1" t="s">
        <v>219</v>
      </c>
      <c r="I1638" s="3" t="s">
        <v>1</v>
      </c>
      <c r="J1638" s="1" t="s">
        <v>1</v>
      </c>
      <c r="K1638" s="1" t="s">
        <v>220</v>
      </c>
      <c r="L1638" s="1" t="s">
        <v>221</v>
      </c>
      <c r="M1638" s="1" t="s">
        <v>208</v>
      </c>
      <c r="N1638">
        <v>0</v>
      </c>
      <c r="O1638">
        <v>2000</v>
      </c>
      <c r="P1638">
        <v>1000</v>
      </c>
      <c r="Q1638" s="1" t="s">
        <v>209</v>
      </c>
      <c r="R1638" s="4">
        <v>0</v>
      </c>
      <c r="S1638" s="3">
        <v>1</v>
      </c>
      <c r="U1638" t="s">
        <v>204</v>
      </c>
    </row>
    <row r="1639" spans="1:21" x14ac:dyDescent="0.3">
      <c r="A1639" t="s">
        <v>694</v>
      </c>
      <c r="B1639" s="1" t="s">
        <v>695</v>
      </c>
      <c r="C1639" s="1" t="s">
        <v>695</v>
      </c>
      <c r="D1639" s="1" t="s">
        <v>695</v>
      </c>
      <c r="E1639">
        <v>2020</v>
      </c>
      <c r="F1639" s="1" t="s">
        <v>213</v>
      </c>
      <c r="G1639" s="1" t="s">
        <v>202</v>
      </c>
      <c r="H1639" s="1" t="s">
        <v>219</v>
      </c>
      <c r="I1639" s="3" t="s">
        <v>1</v>
      </c>
      <c r="J1639" s="1" t="s">
        <v>1</v>
      </c>
      <c r="K1639" s="1" t="s">
        <v>220</v>
      </c>
      <c r="L1639" s="1" t="s">
        <v>221</v>
      </c>
      <c r="M1639" s="1" t="s">
        <v>208</v>
      </c>
      <c r="N1639">
        <v>2001</v>
      </c>
      <c r="O1639">
        <v>10000</v>
      </c>
      <c r="P1639">
        <v>1000</v>
      </c>
      <c r="Q1639" s="1" t="s">
        <v>209</v>
      </c>
      <c r="R1639" s="4">
        <v>2.5</v>
      </c>
      <c r="S1639" s="3">
        <v>1</v>
      </c>
      <c r="U1639" t="s">
        <v>204</v>
      </c>
    </row>
    <row r="1640" spans="1:21" x14ac:dyDescent="0.3">
      <c r="A1640" t="s">
        <v>694</v>
      </c>
      <c r="B1640" s="1" t="s">
        <v>695</v>
      </c>
      <c r="C1640" s="1" t="s">
        <v>695</v>
      </c>
      <c r="D1640" s="1" t="s">
        <v>695</v>
      </c>
      <c r="E1640">
        <v>2020</v>
      </c>
      <c r="F1640" s="1" t="s">
        <v>213</v>
      </c>
      <c r="G1640" s="1" t="s">
        <v>202</v>
      </c>
      <c r="H1640" s="1" t="s">
        <v>219</v>
      </c>
      <c r="I1640" s="3" t="s">
        <v>1</v>
      </c>
      <c r="J1640" s="1" t="s">
        <v>1</v>
      </c>
      <c r="K1640" s="1" t="s">
        <v>220</v>
      </c>
      <c r="L1640" s="1" t="s">
        <v>221</v>
      </c>
      <c r="M1640" s="1" t="s">
        <v>208</v>
      </c>
      <c r="N1640">
        <v>10001</v>
      </c>
      <c r="O1640">
        <v>1000000000</v>
      </c>
      <c r="P1640">
        <v>1000</v>
      </c>
      <c r="Q1640" s="1" t="s">
        <v>209</v>
      </c>
      <c r="R1640" s="4">
        <v>2.95</v>
      </c>
      <c r="S1640" s="3">
        <v>1</v>
      </c>
      <c r="U1640" t="s">
        <v>204</v>
      </c>
    </row>
    <row r="1641" spans="1:21" x14ac:dyDescent="0.3">
      <c r="A1641" t="s">
        <v>698</v>
      </c>
      <c r="B1641" s="1" t="s">
        <v>699</v>
      </c>
      <c r="C1641" s="1" t="s">
        <v>699</v>
      </c>
      <c r="D1641" s="1" t="s">
        <v>699</v>
      </c>
      <c r="E1641">
        <v>2020</v>
      </c>
      <c r="F1641" s="1" t="s">
        <v>212</v>
      </c>
      <c r="G1641" s="1" t="s">
        <v>202</v>
      </c>
      <c r="H1641" s="1" t="s">
        <v>206</v>
      </c>
      <c r="I1641" s="3" t="s">
        <v>1</v>
      </c>
      <c r="J1641" s="1" t="s">
        <v>1</v>
      </c>
      <c r="K1641" s="1" t="s">
        <v>220</v>
      </c>
      <c r="L1641" s="1" t="s">
        <v>221</v>
      </c>
      <c r="M1641" s="1" t="s">
        <v>204</v>
      </c>
      <c r="N1641" s="1" t="s">
        <v>1</v>
      </c>
      <c r="O1641" s="1" t="s">
        <v>1</v>
      </c>
      <c r="P1641" s="1" t="s">
        <v>1</v>
      </c>
      <c r="Q1641" s="1" t="s">
        <v>1</v>
      </c>
      <c r="R1641" s="4">
        <v>20</v>
      </c>
      <c r="S1641" s="3">
        <v>1</v>
      </c>
      <c r="U1641" t="s">
        <v>204</v>
      </c>
    </row>
    <row r="1642" spans="1:21" x14ac:dyDescent="0.3">
      <c r="A1642" t="s">
        <v>698</v>
      </c>
      <c r="B1642" s="1" t="s">
        <v>699</v>
      </c>
      <c r="C1642" s="1" t="s">
        <v>699</v>
      </c>
      <c r="D1642" s="1" t="s">
        <v>699</v>
      </c>
      <c r="E1642">
        <v>2020</v>
      </c>
      <c r="F1642" s="1" t="s">
        <v>212</v>
      </c>
      <c r="G1642" s="1" t="s">
        <v>202</v>
      </c>
      <c r="H1642" s="1" t="s">
        <v>219</v>
      </c>
      <c r="I1642" s="3" t="s">
        <v>1</v>
      </c>
      <c r="J1642" s="1" t="s">
        <v>1</v>
      </c>
      <c r="K1642" s="1" t="s">
        <v>220</v>
      </c>
      <c r="L1642" s="1" t="s">
        <v>221</v>
      </c>
      <c r="M1642" s="1" t="s">
        <v>208</v>
      </c>
      <c r="N1642">
        <v>0</v>
      </c>
      <c r="O1642">
        <v>2000</v>
      </c>
      <c r="P1642">
        <v>1000</v>
      </c>
      <c r="Q1642" s="1" t="s">
        <v>209</v>
      </c>
      <c r="R1642" s="4">
        <v>0</v>
      </c>
      <c r="S1642" s="3">
        <v>1</v>
      </c>
      <c r="U1642" t="s">
        <v>204</v>
      </c>
    </row>
    <row r="1643" spans="1:21" x14ac:dyDescent="0.3">
      <c r="A1643" t="s">
        <v>698</v>
      </c>
      <c r="B1643" s="1" t="s">
        <v>699</v>
      </c>
      <c r="C1643" s="1" t="s">
        <v>699</v>
      </c>
      <c r="D1643" s="1" t="s">
        <v>699</v>
      </c>
      <c r="E1643">
        <v>2020</v>
      </c>
      <c r="F1643" s="1" t="s">
        <v>212</v>
      </c>
      <c r="G1643" s="1" t="s">
        <v>202</v>
      </c>
      <c r="H1643" s="1" t="s">
        <v>219</v>
      </c>
      <c r="I1643" s="3" t="s">
        <v>1</v>
      </c>
      <c r="J1643" s="1" t="s">
        <v>1</v>
      </c>
      <c r="K1643" s="1" t="s">
        <v>220</v>
      </c>
      <c r="L1643" s="1" t="s">
        <v>221</v>
      </c>
      <c r="M1643" s="1" t="s">
        <v>208</v>
      </c>
      <c r="N1643">
        <v>2001</v>
      </c>
      <c r="O1643">
        <v>1000000000</v>
      </c>
      <c r="P1643">
        <v>1000</v>
      </c>
      <c r="Q1643" s="1" t="s">
        <v>209</v>
      </c>
      <c r="R1643" s="4">
        <v>3.5</v>
      </c>
      <c r="S1643" s="3">
        <v>1</v>
      </c>
      <c r="U1643" t="s">
        <v>204</v>
      </c>
    </row>
    <row r="1644" spans="1:21" x14ac:dyDescent="0.3">
      <c r="A1644" t="s">
        <v>698</v>
      </c>
      <c r="B1644" s="1" t="s">
        <v>699</v>
      </c>
      <c r="C1644" s="1" t="s">
        <v>699</v>
      </c>
      <c r="D1644" s="1" t="s">
        <v>699</v>
      </c>
      <c r="E1644">
        <v>2020</v>
      </c>
      <c r="F1644" s="1" t="s">
        <v>212</v>
      </c>
      <c r="G1644" s="1" t="s">
        <v>202</v>
      </c>
      <c r="H1644" s="1" t="s">
        <v>206</v>
      </c>
      <c r="I1644" s="3" t="s">
        <v>1</v>
      </c>
      <c r="J1644" s="1" t="s">
        <v>1</v>
      </c>
      <c r="K1644" s="1" t="s">
        <v>220</v>
      </c>
      <c r="L1644" s="1" t="s">
        <v>225</v>
      </c>
      <c r="M1644" s="1" t="s">
        <v>204</v>
      </c>
      <c r="N1644" s="1" t="s">
        <v>1</v>
      </c>
      <c r="O1644" s="1" t="s">
        <v>1</v>
      </c>
      <c r="P1644" s="1" t="s">
        <v>1</v>
      </c>
      <c r="Q1644" s="1" t="s">
        <v>1</v>
      </c>
      <c r="R1644" s="4">
        <v>20</v>
      </c>
      <c r="S1644" s="3">
        <v>1</v>
      </c>
      <c r="U1644" t="s">
        <v>204</v>
      </c>
    </row>
    <row r="1645" spans="1:21" x14ac:dyDescent="0.3">
      <c r="A1645" t="s">
        <v>698</v>
      </c>
      <c r="B1645" s="1" t="s">
        <v>699</v>
      </c>
      <c r="C1645" s="1" t="s">
        <v>699</v>
      </c>
      <c r="D1645" s="1" t="s">
        <v>699</v>
      </c>
      <c r="E1645">
        <v>2020</v>
      </c>
      <c r="F1645" s="1" t="s">
        <v>212</v>
      </c>
      <c r="G1645" s="1" t="s">
        <v>202</v>
      </c>
      <c r="H1645" s="1" t="s">
        <v>219</v>
      </c>
      <c r="I1645" s="3" t="s">
        <v>1</v>
      </c>
      <c r="J1645" s="1" t="s">
        <v>1</v>
      </c>
      <c r="K1645" s="1" t="s">
        <v>220</v>
      </c>
      <c r="L1645" s="1" t="s">
        <v>225</v>
      </c>
      <c r="M1645" s="1" t="s">
        <v>208</v>
      </c>
      <c r="N1645">
        <v>0</v>
      </c>
      <c r="O1645">
        <v>2000</v>
      </c>
      <c r="P1645">
        <v>1000</v>
      </c>
      <c r="Q1645" s="1" t="s">
        <v>209</v>
      </c>
      <c r="R1645" s="4">
        <v>0</v>
      </c>
      <c r="S1645" s="3">
        <v>1</v>
      </c>
      <c r="U1645" t="s">
        <v>204</v>
      </c>
    </row>
    <row r="1646" spans="1:21" x14ac:dyDescent="0.3">
      <c r="A1646" t="s">
        <v>698</v>
      </c>
      <c r="B1646" s="1" t="s">
        <v>699</v>
      </c>
      <c r="C1646" s="1" t="s">
        <v>699</v>
      </c>
      <c r="D1646" s="1" t="s">
        <v>699</v>
      </c>
      <c r="E1646">
        <v>2020</v>
      </c>
      <c r="F1646" s="1" t="s">
        <v>212</v>
      </c>
      <c r="G1646" s="1" t="s">
        <v>202</v>
      </c>
      <c r="H1646" s="1" t="s">
        <v>219</v>
      </c>
      <c r="I1646" s="3" t="s">
        <v>1</v>
      </c>
      <c r="J1646" s="1" t="s">
        <v>1</v>
      </c>
      <c r="K1646" s="1" t="s">
        <v>220</v>
      </c>
      <c r="L1646" s="1" t="s">
        <v>225</v>
      </c>
      <c r="M1646" s="1" t="s">
        <v>208</v>
      </c>
      <c r="N1646">
        <v>2001</v>
      </c>
      <c r="O1646">
        <v>1000000000</v>
      </c>
      <c r="P1646">
        <v>1000</v>
      </c>
      <c r="Q1646" s="1" t="s">
        <v>209</v>
      </c>
      <c r="R1646" s="4">
        <v>3.5</v>
      </c>
      <c r="S1646" s="3">
        <v>1</v>
      </c>
      <c r="U1646" t="s">
        <v>204</v>
      </c>
    </row>
    <row r="1647" spans="1:21" x14ac:dyDescent="0.3">
      <c r="A1647" t="s">
        <v>698</v>
      </c>
      <c r="B1647" s="1" t="s">
        <v>699</v>
      </c>
      <c r="C1647" s="1" t="s">
        <v>699</v>
      </c>
      <c r="D1647" s="1" t="s">
        <v>699</v>
      </c>
      <c r="E1647">
        <v>2020</v>
      </c>
      <c r="F1647" s="1" t="s">
        <v>213</v>
      </c>
      <c r="G1647" s="1" t="s">
        <v>202</v>
      </c>
      <c r="H1647" s="1" t="s">
        <v>206</v>
      </c>
      <c r="I1647" s="3" t="s">
        <v>1</v>
      </c>
      <c r="J1647" s="1" t="s">
        <v>1</v>
      </c>
      <c r="K1647" s="1" t="s">
        <v>220</v>
      </c>
      <c r="L1647" s="1" t="s">
        <v>221</v>
      </c>
      <c r="M1647" s="1" t="s">
        <v>204</v>
      </c>
      <c r="N1647" s="1" t="s">
        <v>1</v>
      </c>
      <c r="O1647" s="1" t="s">
        <v>1</v>
      </c>
      <c r="P1647" s="1" t="s">
        <v>1</v>
      </c>
      <c r="Q1647" s="1" t="s">
        <v>1</v>
      </c>
      <c r="R1647" s="4">
        <v>17</v>
      </c>
      <c r="S1647" s="3">
        <v>1</v>
      </c>
      <c r="U1647" t="s">
        <v>204</v>
      </c>
    </row>
    <row r="1648" spans="1:21" x14ac:dyDescent="0.3">
      <c r="A1648" t="s">
        <v>698</v>
      </c>
      <c r="B1648" s="1" t="s">
        <v>699</v>
      </c>
      <c r="C1648" s="1" t="s">
        <v>699</v>
      </c>
      <c r="D1648" s="1" t="s">
        <v>699</v>
      </c>
      <c r="E1648">
        <v>2020</v>
      </c>
      <c r="F1648" s="1" t="s">
        <v>213</v>
      </c>
      <c r="G1648" s="1" t="s">
        <v>202</v>
      </c>
      <c r="H1648" s="1" t="s">
        <v>219</v>
      </c>
      <c r="I1648" s="3" t="s">
        <v>1</v>
      </c>
      <c r="J1648" s="1" t="s">
        <v>1</v>
      </c>
      <c r="K1648" s="1" t="s">
        <v>220</v>
      </c>
      <c r="L1648" s="1" t="s">
        <v>221</v>
      </c>
      <c r="M1648" s="1" t="s">
        <v>208</v>
      </c>
      <c r="N1648">
        <v>0</v>
      </c>
      <c r="O1648">
        <v>2000</v>
      </c>
      <c r="P1648">
        <v>1000</v>
      </c>
      <c r="Q1648" s="1" t="s">
        <v>209</v>
      </c>
      <c r="R1648" s="4">
        <v>0</v>
      </c>
      <c r="S1648" s="3">
        <v>1</v>
      </c>
      <c r="U1648" t="s">
        <v>204</v>
      </c>
    </row>
    <row r="1649" spans="1:21" x14ac:dyDescent="0.3">
      <c r="A1649" t="s">
        <v>698</v>
      </c>
      <c r="B1649" s="1" t="s">
        <v>699</v>
      </c>
      <c r="C1649" s="1" t="s">
        <v>699</v>
      </c>
      <c r="D1649" s="1" t="s">
        <v>699</v>
      </c>
      <c r="E1649">
        <v>2020</v>
      </c>
      <c r="F1649" s="1" t="s">
        <v>213</v>
      </c>
      <c r="G1649" s="1" t="s">
        <v>202</v>
      </c>
      <c r="H1649" s="1" t="s">
        <v>219</v>
      </c>
      <c r="I1649" s="3" t="s">
        <v>1</v>
      </c>
      <c r="J1649" s="1" t="s">
        <v>1</v>
      </c>
      <c r="K1649" s="1" t="s">
        <v>220</v>
      </c>
      <c r="L1649" s="1" t="s">
        <v>221</v>
      </c>
      <c r="M1649" s="1" t="s">
        <v>208</v>
      </c>
      <c r="N1649">
        <v>2001</v>
      </c>
      <c r="O1649">
        <v>1000000000</v>
      </c>
      <c r="P1649">
        <v>1000</v>
      </c>
      <c r="Q1649" s="1" t="s">
        <v>209</v>
      </c>
      <c r="R1649" s="4">
        <v>1.75</v>
      </c>
      <c r="S1649" s="3">
        <v>1</v>
      </c>
      <c r="U1649" t="s">
        <v>204</v>
      </c>
    </row>
    <row r="1650" spans="1:21" x14ac:dyDescent="0.3">
      <c r="A1650" t="s">
        <v>698</v>
      </c>
      <c r="B1650" s="1" t="s">
        <v>699</v>
      </c>
      <c r="C1650" s="1" t="s">
        <v>699</v>
      </c>
      <c r="D1650" s="1" t="s">
        <v>699</v>
      </c>
      <c r="E1650">
        <v>2020</v>
      </c>
      <c r="F1650" s="1" t="s">
        <v>213</v>
      </c>
      <c r="G1650" s="1" t="s">
        <v>202</v>
      </c>
      <c r="H1650" s="1" t="s">
        <v>206</v>
      </c>
      <c r="I1650" s="3" t="s">
        <v>1</v>
      </c>
      <c r="J1650" s="1" t="s">
        <v>1</v>
      </c>
      <c r="K1650" s="1" t="s">
        <v>220</v>
      </c>
      <c r="L1650" s="1" t="s">
        <v>225</v>
      </c>
      <c r="M1650" s="1" t="s">
        <v>204</v>
      </c>
      <c r="N1650" s="1" t="s">
        <v>1</v>
      </c>
      <c r="O1650" s="1" t="s">
        <v>1</v>
      </c>
      <c r="P1650" s="1" t="s">
        <v>1</v>
      </c>
      <c r="Q1650" s="1" t="s">
        <v>1</v>
      </c>
      <c r="R1650" s="4">
        <v>17</v>
      </c>
      <c r="S1650" s="3">
        <v>1</v>
      </c>
      <c r="T1650" t="s">
        <v>703</v>
      </c>
      <c r="U1650" t="s">
        <v>204</v>
      </c>
    </row>
    <row r="1651" spans="1:21" x14ac:dyDescent="0.3">
      <c r="A1651" t="s">
        <v>698</v>
      </c>
      <c r="B1651" s="1" t="s">
        <v>699</v>
      </c>
      <c r="C1651" s="1" t="s">
        <v>699</v>
      </c>
      <c r="D1651" s="1" t="s">
        <v>699</v>
      </c>
      <c r="E1651">
        <v>2020</v>
      </c>
      <c r="F1651" s="1" t="s">
        <v>213</v>
      </c>
      <c r="G1651" s="1" t="s">
        <v>202</v>
      </c>
      <c r="H1651" s="1" t="s">
        <v>219</v>
      </c>
      <c r="I1651" s="3" t="s">
        <v>1</v>
      </c>
      <c r="J1651" s="1" t="s">
        <v>1</v>
      </c>
      <c r="K1651" s="1" t="s">
        <v>220</v>
      </c>
      <c r="L1651" s="1" t="s">
        <v>225</v>
      </c>
      <c r="M1651" s="1" t="s">
        <v>208</v>
      </c>
      <c r="N1651">
        <v>0</v>
      </c>
      <c r="O1651">
        <v>2000</v>
      </c>
      <c r="P1651">
        <v>1000</v>
      </c>
      <c r="Q1651" s="1" t="s">
        <v>209</v>
      </c>
      <c r="R1651" s="4">
        <v>0</v>
      </c>
      <c r="S1651" s="3">
        <v>1</v>
      </c>
      <c r="U1651" t="s">
        <v>204</v>
      </c>
    </row>
    <row r="1652" spans="1:21" x14ac:dyDescent="0.3">
      <c r="A1652" t="s">
        <v>698</v>
      </c>
      <c r="B1652" s="1" t="s">
        <v>699</v>
      </c>
      <c r="C1652" s="1" t="s">
        <v>699</v>
      </c>
      <c r="D1652" s="1" t="s">
        <v>699</v>
      </c>
      <c r="E1652">
        <v>2020</v>
      </c>
      <c r="F1652" s="1" t="s">
        <v>213</v>
      </c>
      <c r="G1652" s="1" t="s">
        <v>202</v>
      </c>
      <c r="H1652" s="1" t="s">
        <v>219</v>
      </c>
      <c r="I1652" s="3" t="s">
        <v>1</v>
      </c>
      <c r="J1652" s="1" t="s">
        <v>1</v>
      </c>
      <c r="K1652" s="1" t="s">
        <v>220</v>
      </c>
      <c r="L1652" s="1" t="s">
        <v>225</v>
      </c>
      <c r="M1652" s="1" t="s">
        <v>208</v>
      </c>
      <c r="N1652">
        <v>2001</v>
      </c>
      <c r="O1652">
        <v>1000000000</v>
      </c>
      <c r="P1652">
        <v>1000</v>
      </c>
      <c r="Q1652" s="1" t="s">
        <v>209</v>
      </c>
      <c r="R1652" s="4">
        <v>1.75</v>
      </c>
      <c r="S1652" s="3">
        <v>1</v>
      </c>
      <c r="U1652" t="s">
        <v>204</v>
      </c>
    </row>
    <row r="1653" spans="1:21" x14ac:dyDescent="0.3">
      <c r="A1653" t="s">
        <v>704</v>
      </c>
      <c r="B1653" s="1" t="s">
        <v>705</v>
      </c>
      <c r="C1653" s="1" t="s">
        <v>705</v>
      </c>
      <c r="D1653" s="1" t="s">
        <v>705</v>
      </c>
      <c r="E1653">
        <v>2020</v>
      </c>
      <c r="F1653" s="1" t="s">
        <v>212</v>
      </c>
      <c r="G1653" s="1" t="s">
        <v>202</v>
      </c>
      <c r="H1653" s="1" t="s">
        <v>206</v>
      </c>
      <c r="I1653" s="3" t="s">
        <v>1</v>
      </c>
      <c r="J1653" s="1" t="s">
        <v>1</v>
      </c>
      <c r="K1653" s="1" t="s">
        <v>1</v>
      </c>
      <c r="L1653" s="1" t="s">
        <v>1</v>
      </c>
      <c r="M1653" s="1" t="s">
        <v>204</v>
      </c>
      <c r="N1653" s="1" t="s">
        <v>1</v>
      </c>
      <c r="O1653" s="1" t="s">
        <v>1</v>
      </c>
      <c r="P1653" s="1" t="s">
        <v>1</v>
      </c>
      <c r="Q1653" s="1" t="s">
        <v>1</v>
      </c>
      <c r="R1653" s="4">
        <v>23</v>
      </c>
      <c r="S1653" s="3">
        <v>1</v>
      </c>
      <c r="U1653" t="s">
        <v>204</v>
      </c>
    </row>
    <row r="1654" spans="1:21" x14ac:dyDescent="0.3">
      <c r="A1654" t="s">
        <v>704</v>
      </c>
      <c r="B1654" s="1" t="s">
        <v>705</v>
      </c>
      <c r="C1654" s="1" t="s">
        <v>705</v>
      </c>
      <c r="D1654" s="1" t="s">
        <v>705</v>
      </c>
      <c r="E1654">
        <v>2020</v>
      </c>
      <c r="F1654" s="1" t="s">
        <v>212</v>
      </c>
      <c r="G1654" s="1" t="s">
        <v>202</v>
      </c>
      <c r="H1654" s="1" t="s">
        <v>231</v>
      </c>
      <c r="I1654" s="3" t="s">
        <v>1</v>
      </c>
      <c r="J1654" s="1" t="s">
        <v>1</v>
      </c>
      <c r="K1654" s="1" t="s">
        <v>1</v>
      </c>
      <c r="L1654" s="1" t="s">
        <v>1</v>
      </c>
      <c r="M1654" s="1" t="s">
        <v>208</v>
      </c>
      <c r="N1654">
        <v>0</v>
      </c>
      <c r="O1654">
        <v>1000000000</v>
      </c>
      <c r="P1654">
        <v>1000</v>
      </c>
      <c r="Q1654" s="1" t="s">
        <v>209</v>
      </c>
      <c r="R1654" s="4">
        <v>4</v>
      </c>
      <c r="S1654" s="3">
        <v>1</v>
      </c>
      <c r="U1654" t="s">
        <v>204</v>
      </c>
    </row>
    <row r="1655" spans="1:21" x14ac:dyDescent="0.3">
      <c r="A1655" t="s">
        <v>704</v>
      </c>
      <c r="B1655" s="1" t="s">
        <v>705</v>
      </c>
      <c r="C1655" s="1" t="s">
        <v>705</v>
      </c>
      <c r="D1655" s="1" t="s">
        <v>705</v>
      </c>
      <c r="E1655">
        <v>2020</v>
      </c>
      <c r="F1655" s="1" t="s">
        <v>213</v>
      </c>
      <c r="G1655" s="1" t="s">
        <v>202</v>
      </c>
      <c r="H1655" s="1" t="s">
        <v>206</v>
      </c>
      <c r="I1655" s="3" t="s">
        <v>1</v>
      </c>
      <c r="J1655" s="1" t="s">
        <v>1</v>
      </c>
      <c r="K1655" s="1" t="s">
        <v>1</v>
      </c>
      <c r="L1655" s="1" t="s">
        <v>1</v>
      </c>
      <c r="M1655" s="1" t="s">
        <v>204</v>
      </c>
      <c r="N1655" s="1" t="s">
        <v>1</v>
      </c>
      <c r="O1655" s="1" t="s">
        <v>1</v>
      </c>
      <c r="P1655" s="1" t="s">
        <v>1</v>
      </c>
      <c r="Q1655" s="1" t="s">
        <v>1</v>
      </c>
      <c r="R1655" s="4">
        <v>17</v>
      </c>
      <c r="S1655" s="3">
        <v>1</v>
      </c>
      <c r="U1655" t="s">
        <v>204</v>
      </c>
    </row>
    <row r="1656" spans="1:21" x14ac:dyDescent="0.3">
      <c r="A1656" t="s">
        <v>707</v>
      </c>
      <c r="B1656" s="1" t="s">
        <v>708</v>
      </c>
      <c r="C1656" s="1" t="s">
        <v>710</v>
      </c>
      <c r="D1656" s="1" t="s">
        <v>708</v>
      </c>
      <c r="E1656">
        <v>2020</v>
      </c>
      <c r="F1656" s="1" t="s">
        <v>212</v>
      </c>
      <c r="G1656" s="1" t="s">
        <v>202</v>
      </c>
      <c r="H1656" s="1" t="s">
        <v>206</v>
      </c>
      <c r="I1656" s="3" t="s">
        <v>1</v>
      </c>
      <c r="J1656" s="1" t="s">
        <v>1</v>
      </c>
      <c r="K1656" s="1" t="s">
        <v>1</v>
      </c>
      <c r="L1656" s="1" t="s">
        <v>1</v>
      </c>
      <c r="M1656" s="1" t="s">
        <v>204</v>
      </c>
      <c r="N1656" s="1" t="s">
        <v>1</v>
      </c>
      <c r="O1656" s="1" t="s">
        <v>1</v>
      </c>
      <c r="P1656" s="1" t="s">
        <v>1</v>
      </c>
      <c r="Q1656" s="1" t="s">
        <v>1</v>
      </c>
      <c r="R1656" s="4">
        <v>13</v>
      </c>
      <c r="S1656" s="3">
        <v>1</v>
      </c>
      <c r="U1656" t="s">
        <v>204</v>
      </c>
    </row>
    <row r="1657" spans="1:21" x14ac:dyDescent="0.3">
      <c r="A1657" t="s">
        <v>707</v>
      </c>
      <c r="B1657" s="1" t="s">
        <v>708</v>
      </c>
      <c r="C1657" s="1" t="s">
        <v>710</v>
      </c>
      <c r="D1657" s="1" t="s">
        <v>708</v>
      </c>
      <c r="E1657">
        <v>2020</v>
      </c>
      <c r="F1657" s="1" t="s">
        <v>212</v>
      </c>
      <c r="G1657" s="1" t="s">
        <v>202</v>
      </c>
      <c r="H1657" s="1" t="s">
        <v>219</v>
      </c>
      <c r="I1657" s="3" t="s">
        <v>1</v>
      </c>
      <c r="J1657" s="1" t="s">
        <v>1</v>
      </c>
      <c r="K1657" s="1" t="s">
        <v>1</v>
      </c>
      <c r="L1657" s="1" t="s">
        <v>1</v>
      </c>
      <c r="M1657" s="1" t="s">
        <v>208</v>
      </c>
      <c r="N1657">
        <v>0</v>
      </c>
      <c r="O1657">
        <v>6000</v>
      </c>
      <c r="P1657">
        <v>1000</v>
      </c>
      <c r="Q1657" s="1" t="s">
        <v>209</v>
      </c>
      <c r="R1657" s="4">
        <v>0</v>
      </c>
      <c r="S1657" s="3">
        <v>1</v>
      </c>
      <c r="U1657" t="s">
        <v>204</v>
      </c>
    </row>
    <row r="1658" spans="1:21" x14ac:dyDescent="0.3">
      <c r="A1658" t="s">
        <v>707</v>
      </c>
      <c r="B1658" s="1" t="s">
        <v>708</v>
      </c>
      <c r="C1658" s="1" t="s">
        <v>710</v>
      </c>
      <c r="D1658" s="1" t="s">
        <v>708</v>
      </c>
      <c r="E1658">
        <v>2020</v>
      </c>
      <c r="F1658" s="1" t="s">
        <v>212</v>
      </c>
      <c r="G1658" s="1" t="s">
        <v>202</v>
      </c>
      <c r="H1658" s="1" t="s">
        <v>219</v>
      </c>
      <c r="I1658" s="3" t="s">
        <v>1</v>
      </c>
      <c r="J1658" s="1" t="s">
        <v>1</v>
      </c>
      <c r="K1658" s="1" t="s">
        <v>1</v>
      </c>
      <c r="L1658" s="1" t="s">
        <v>1</v>
      </c>
      <c r="M1658" s="1" t="s">
        <v>208</v>
      </c>
      <c r="N1658">
        <v>6001</v>
      </c>
      <c r="O1658">
        <v>12000</v>
      </c>
      <c r="P1658">
        <v>1000</v>
      </c>
      <c r="Q1658" s="1" t="s">
        <v>209</v>
      </c>
      <c r="R1658" s="4">
        <v>2.25</v>
      </c>
      <c r="S1658" s="3">
        <v>1</v>
      </c>
      <c r="U1658" t="s">
        <v>204</v>
      </c>
    </row>
    <row r="1659" spans="1:21" x14ac:dyDescent="0.3">
      <c r="A1659" t="s">
        <v>707</v>
      </c>
      <c r="B1659" s="1" t="s">
        <v>708</v>
      </c>
      <c r="C1659" s="1" t="s">
        <v>710</v>
      </c>
      <c r="D1659" s="1" t="s">
        <v>708</v>
      </c>
      <c r="E1659">
        <v>2020</v>
      </c>
      <c r="F1659" s="1" t="s">
        <v>212</v>
      </c>
      <c r="G1659" s="1" t="s">
        <v>202</v>
      </c>
      <c r="H1659" s="1" t="s">
        <v>219</v>
      </c>
      <c r="I1659" s="3" t="s">
        <v>1</v>
      </c>
      <c r="J1659" s="1" t="s">
        <v>1</v>
      </c>
      <c r="K1659" s="1" t="s">
        <v>1</v>
      </c>
      <c r="L1659" s="1" t="s">
        <v>1</v>
      </c>
      <c r="M1659" s="1" t="s">
        <v>208</v>
      </c>
      <c r="N1659">
        <v>12001</v>
      </c>
      <c r="O1659">
        <v>20000</v>
      </c>
      <c r="P1659">
        <v>1000</v>
      </c>
      <c r="Q1659" s="1" t="s">
        <v>209</v>
      </c>
      <c r="R1659" s="4">
        <v>2.35</v>
      </c>
      <c r="S1659" s="3">
        <v>1</v>
      </c>
      <c r="U1659" t="s">
        <v>204</v>
      </c>
    </row>
    <row r="1660" spans="1:21" x14ac:dyDescent="0.3">
      <c r="A1660" t="s">
        <v>707</v>
      </c>
      <c r="B1660" s="1" t="s">
        <v>708</v>
      </c>
      <c r="C1660" s="1" t="s">
        <v>710</v>
      </c>
      <c r="D1660" s="1" t="s">
        <v>708</v>
      </c>
      <c r="E1660">
        <v>2020</v>
      </c>
      <c r="F1660" s="1" t="s">
        <v>212</v>
      </c>
      <c r="G1660" s="1" t="s">
        <v>202</v>
      </c>
      <c r="H1660" s="1" t="s">
        <v>219</v>
      </c>
      <c r="I1660" s="3" t="s">
        <v>1</v>
      </c>
      <c r="J1660" s="1" t="s">
        <v>1</v>
      </c>
      <c r="K1660" s="1" t="s">
        <v>1</v>
      </c>
      <c r="L1660" s="1" t="s">
        <v>1</v>
      </c>
      <c r="M1660" s="1" t="s">
        <v>208</v>
      </c>
      <c r="N1660">
        <v>20001</v>
      </c>
      <c r="O1660">
        <v>50000</v>
      </c>
      <c r="P1660">
        <v>1000</v>
      </c>
      <c r="Q1660" s="1" t="s">
        <v>209</v>
      </c>
      <c r="R1660" s="4">
        <v>2.5</v>
      </c>
      <c r="S1660" s="3">
        <v>1</v>
      </c>
      <c r="U1660" t="s">
        <v>204</v>
      </c>
    </row>
    <row r="1661" spans="1:21" x14ac:dyDescent="0.3">
      <c r="A1661" t="s">
        <v>707</v>
      </c>
      <c r="B1661" s="1" t="s">
        <v>708</v>
      </c>
      <c r="C1661" s="1" t="s">
        <v>710</v>
      </c>
      <c r="D1661" s="1" t="s">
        <v>708</v>
      </c>
      <c r="E1661">
        <v>2020</v>
      </c>
      <c r="F1661" s="1" t="s">
        <v>212</v>
      </c>
      <c r="G1661" s="1" t="s">
        <v>202</v>
      </c>
      <c r="H1661" s="1" t="s">
        <v>219</v>
      </c>
      <c r="I1661" s="3" t="s">
        <v>1</v>
      </c>
      <c r="J1661" s="1" t="s">
        <v>1</v>
      </c>
      <c r="K1661" s="1" t="s">
        <v>1</v>
      </c>
      <c r="L1661" s="1" t="s">
        <v>1</v>
      </c>
      <c r="M1661" s="1" t="s">
        <v>208</v>
      </c>
      <c r="N1661">
        <v>50001</v>
      </c>
      <c r="O1661">
        <v>1000000000</v>
      </c>
      <c r="P1661">
        <v>1000</v>
      </c>
      <c r="Q1661" s="1" t="s">
        <v>209</v>
      </c>
      <c r="R1661" s="4">
        <v>2.75</v>
      </c>
      <c r="S1661" s="3">
        <v>1</v>
      </c>
      <c r="U1661" t="s">
        <v>204</v>
      </c>
    </row>
    <row r="1662" spans="1:21" x14ac:dyDescent="0.3">
      <c r="A1662" t="s">
        <v>707</v>
      </c>
      <c r="B1662" s="1" t="s">
        <v>708</v>
      </c>
      <c r="C1662" s="1" t="s">
        <v>710</v>
      </c>
      <c r="D1662" s="1" t="s">
        <v>708</v>
      </c>
      <c r="E1662">
        <v>2020</v>
      </c>
      <c r="F1662" s="1" t="s">
        <v>212</v>
      </c>
      <c r="G1662" s="1" t="s">
        <v>202</v>
      </c>
      <c r="H1662" s="1" t="s">
        <v>711</v>
      </c>
      <c r="I1662" s="3" t="s">
        <v>1</v>
      </c>
      <c r="J1662" s="1" t="s">
        <v>1</v>
      </c>
      <c r="K1662" s="1" t="s">
        <v>1</v>
      </c>
      <c r="L1662" s="1" t="s">
        <v>1</v>
      </c>
      <c r="M1662" s="1" t="s">
        <v>208</v>
      </c>
      <c r="N1662">
        <v>0</v>
      </c>
      <c r="O1662">
        <v>1000000000</v>
      </c>
      <c r="P1662">
        <v>1000</v>
      </c>
      <c r="Q1662" s="1" t="s">
        <v>209</v>
      </c>
      <c r="R1662" s="4">
        <v>4.68</v>
      </c>
      <c r="S1662" s="3">
        <v>1</v>
      </c>
      <c r="T1662" t="s">
        <v>712</v>
      </c>
      <c r="U1662" t="s">
        <v>204</v>
      </c>
    </row>
    <row r="1663" spans="1:21" x14ac:dyDescent="0.3">
      <c r="A1663" t="s">
        <v>707</v>
      </c>
      <c r="B1663" s="1" t="s">
        <v>708</v>
      </c>
      <c r="C1663" s="1" t="s">
        <v>710</v>
      </c>
      <c r="D1663" s="1" t="s">
        <v>708</v>
      </c>
      <c r="E1663">
        <v>2020</v>
      </c>
      <c r="F1663" s="1" t="s">
        <v>213</v>
      </c>
      <c r="G1663" s="1" t="s">
        <v>202</v>
      </c>
      <c r="H1663" s="1" t="s">
        <v>206</v>
      </c>
      <c r="I1663" s="3" t="s">
        <v>1</v>
      </c>
      <c r="J1663" s="1" t="s">
        <v>1</v>
      </c>
      <c r="K1663" s="1" t="s">
        <v>1</v>
      </c>
      <c r="L1663" s="1" t="s">
        <v>1</v>
      </c>
      <c r="M1663" s="1" t="s">
        <v>204</v>
      </c>
      <c r="N1663" s="1" t="s">
        <v>1</v>
      </c>
      <c r="O1663" s="1" t="s">
        <v>1</v>
      </c>
      <c r="P1663" s="1" t="s">
        <v>1</v>
      </c>
      <c r="Q1663" s="1" t="s">
        <v>1</v>
      </c>
      <c r="R1663" s="4">
        <v>47.05</v>
      </c>
      <c r="S1663" s="3">
        <v>1</v>
      </c>
      <c r="U1663" t="s">
        <v>204</v>
      </c>
    </row>
    <row r="1664" spans="1:21" x14ac:dyDescent="0.3">
      <c r="A1664" t="s">
        <v>713</v>
      </c>
      <c r="B1664" s="1" t="s">
        <v>714</v>
      </c>
      <c r="C1664" s="1" t="s">
        <v>716</v>
      </c>
      <c r="D1664" s="1" t="s">
        <v>714</v>
      </c>
      <c r="E1664">
        <v>2020</v>
      </c>
      <c r="F1664" s="1" t="s">
        <v>212</v>
      </c>
      <c r="G1664" s="1" t="s">
        <v>202</v>
      </c>
      <c r="H1664" s="1" t="s">
        <v>206</v>
      </c>
      <c r="I1664" s="3">
        <v>0.75</v>
      </c>
      <c r="J1664" s="1" t="s">
        <v>203</v>
      </c>
      <c r="K1664" s="1" t="s">
        <v>1</v>
      </c>
      <c r="L1664" s="1" t="s">
        <v>1</v>
      </c>
      <c r="M1664" s="1" t="s">
        <v>204</v>
      </c>
      <c r="N1664" s="1" t="s">
        <v>1</v>
      </c>
      <c r="O1664" s="1" t="s">
        <v>1</v>
      </c>
      <c r="P1664" s="1" t="s">
        <v>1</v>
      </c>
      <c r="Q1664" s="1" t="s">
        <v>1</v>
      </c>
      <c r="R1664" s="4">
        <v>37.5</v>
      </c>
      <c r="S1664" s="3">
        <v>1</v>
      </c>
      <c r="U1664" t="s">
        <v>204</v>
      </c>
    </row>
    <row r="1665" spans="1:21" x14ac:dyDescent="0.3">
      <c r="A1665" t="s">
        <v>713</v>
      </c>
      <c r="B1665" s="1" t="s">
        <v>714</v>
      </c>
      <c r="C1665" s="1" t="s">
        <v>716</v>
      </c>
      <c r="D1665" s="1" t="s">
        <v>714</v>
      </c>
      <c r="E1665">
        <v>2020</v>
      </c>
      <c r="F1665" s="1" t="s">
        <v>212</v>
      </c>
      <c r="G1665" s="1" t="s">
        <v>202</v>
      </c>
      <c r="H1665" s="1" t="s">
        <v>219</v>
      </c>
      <c r="I1665" s="3" t="s">
        <v>1</v>
      </c>
      <c r="J1665" s="1" t="s">
        <v>1</v>
      </c>
      <c r="K1665" s="1" t="s">
        <v>1</v>
      </c>
      <c r="L1665" s="1" t="s">
        <v>1</v>
      </c>
      <c r="M1665" s="1" t="s">
        <v>208</v>
      </c>
      <c r="N1665">
        <v>0</v>
      </c>
      <c r="O1665">
        <v>4000</v>
      </c>
      <c r="P1665">
        <v>1000</v>
      </c>
      <c r="Q1665" s="1" t="s">
        <v>209</v>
      </c>
      <c r="R1665" s="4">
        <v>11.74</v>
      </c>
      <c r="S1665" s="3">
        <v>1</v>
      </c>
      <c r="U1665" t="s">
        <v>204</v>
      </c>
    </row>
    <row r="1666" spans="1:21" x14ac:dyDescent="0.3">
      <c r="A1666" t="s">
        <v>713</v>
      </c>
      <c r="B1666" s="1" t="s">
        <v>714</v>
      </c>
      <c r="C1666" s="1" t="s">
        <v>716</v>
      </c>
      <c r="D1666" s="1" t="s">
        <v>714</v>
      </c>
      <c r="E1666">
        <v>2020</v>
      </c>
      <c r="F1666" s="1" t="s">
        <v>212</v>
      </c>
      <c r="G1666" s="1" t="s">
        <v>202</v>
      </c>
      <c r="H1666" s="1" t="s">
        <v>219</v>
      </c>
      <c r="I1666" s="3" t="s">
        <v>1</v>
      </c>
      <c r="J1666" s="1" t="s">
        <v>1</v>
      </c>
      <c r="K1666" s="1" t="s">
        <v>1</v>
      </c>
      <c r="L1666" s="1" t="s">
        <v>1</v>
      </c>
      <c r="M1666" s="1" t="s">
        <v>208</v>
      </c>
      <c r="N1666">
        <v>4001</v>
      </c>
      <c r="O1666">
        <v>10000</v>
      </c>
      <c r="P1666">
        <v>1000</v>
      </c>
      <c r="Q1666" s="1" t="s">
        <v>209</v>
      </c>
      <c r="R1666" s="4">
        <v>12.77</v>
      </c>
      <c r="S1666" s="3">
        <v>1</v>
      </c>
      <c r="U1666" t="s">
        <v>204</v>
      </c>
    </row>
    <row r="1667" spans="1:21" x14ac:dyDescent="0.3">
      <c r="A1667" t="s">
        <v>713</v>
      </c>
      <c r="B1667" s="1" t="s">
        <v>714</v>
      </c>
      <c r="C1667" s="1" t="s">
        <v>716</v>
      </c>
      <c r="D1667" s="1" t="s">
        <v>714</v>
      </c>
      <c r="E1667">
        <v>2020</v>
      </c>
      <c r="F1667" s="1" t="s">
        <v>212</v>
      </c>
      <c r="G1667" s="1" t="s">
        <v>202</v>
      </c>
      <c r="H1667" s="1" t="s">
        <v>219</v>
      </c>
      <c r="I1667" s="3" t="s">
        <v>1</v>
      </c>
      <c r="J1667" s="1" t="s">
        <v>1</v>
      </c>
      <c r="K1667" s="1" t="s">
        <v>1</v>
      </c>
      <c r="L1667" s="1" t="s">
        <v>1</v>
      </c>
      <c r="M1667" s="1" t="s">
        <v>208</v>
      </c>
      <c r="N1667">
        <v>10001</v>
      </c>
      <c r="O1667">
        <v>1000000000</v>
      </c>
      <c r="P1667">
        <v>1000</v>
      </c>
      <c r="Q1667" s="1" t="s">
        <v>209</v>
      </c>
      <c r="R1667" s="4">
        <v>13.61</v>
      </c>
      <c r="S1667" s="3">
        <v>1</v>
      </c>
      <c r="U1667" t="s">
        <v>204</v>
      </c>
    </row>
    <row r="1668" spans="1:21" x14ac:dyDescent="0.3">
      <c r="A1668" t="s">
        <v>717</v>
      </c>
      <c r="B1668" s="1" t="s">
        <v>718</v>
      </c>
      <c r="C1668" s="1" t="s">
        <v>395</v>
      </c>
      <c r="D1668" s="1" t="s">
        <v>718</v>
      </c>
      <c r="E1668">
        <v>2010</v>
      </c>
      <c r="F1668" s="1" t="s">
        <v>212</v>
      </c>
      <c r="G1668" s="1" t="s">
        <v>202</v>
      </c>
      <c r="H1668" s="1" t="s">
        <v>206</v>
      </c>
      <c r="I1668" s="3">
        <v>0.75</v>
      </c>
      <c r="J1668" s="1" t="s">
        <v>203</v>
      </c>
      <c r="K1668" s="1" t="s">
        <v>1</v>
      </c>
      <c r="L1668" s="1" t="s">
        <v>1</v>
      </c>
      <c r="M1668" s="1" t="s">
        <v>204</v>
      </c>
      <c r="N1668" s="1" t="s">
        <v>1</v>
      </c>
      <c r="O1668" s="1" t="s">
        <v>1</v>
      </c>
      <c r="P1668" s="1" t="s">
        <v>1</v>
      </c>
      <c r="Q1668" s="1" t="s">
        <v>1</v>
      </c>
      <c r="R1668" s="4">
        <v>15.5</v>
      </c>
      <c r="S1668" s="3">
        <v>1</v>
      </c>
      <c r="U1668" t="s">
        <v>204</v>
      </c>
    </row>
    <row r="1669" spans="1:21" x14ac:dyDescent="0.3">
      <c r="A1669" t="s">
        <v>717</v>
      </c>
      <c r="B1669" s="1" t="s">
        <v>718</v>
      </c>
      <c r="C1669" s="1" t="s">
        <v>395</v>
      </c>
      <c r="D1669" s="1" t="s">
        <v>718</v>
      </c>
      <c r="E1669">
        <v>2010</v>
      </c>
      <c r="F1669" s="1" t="s">
        <v>212</v>
      </c>
      <c r="G1669" s="1" t="s">
        <v>202</v>
      </c>
      <c r="H1669" s="1" t="s">
        <v>231</v>
      </c>
      <c r="I1669" s="3" t="s">
        <v>1</v>
      </c>
      <c r="J1669" s="1" t="s">
        <v>1</v>
      </c>
      <c r="K1669" s="1" t="s">
        <v>1</v>
      </c>
      <c r="L1669" s="1" t="s">
        <v>1</v>
      </c>
      <c r="M1669" s="1" t="s">
        <v>208</v>
      </c>
      <c r="N1669">
        <v>0</v>
      </c>
      <c r="O1669">
        <v>1000000000</v>
      </c>
      <c r="P1669">
        <v>1000</v>
      </c>
      <c r="Q1669" s="1" t="s">
        <v>209</v>
      </c>
      <c r="R1669" s="4">
        <v>1.84</v>
      </c>
      <c r="S1669" s="3">
        <v>1</v>
      </c>
      <c r="U1669" t="s">
        <v>204</v>
      </c>
    </row>
    <row r="1670" spans="1:21" x14ac:dyDescent="0.3">
      <c r="A1670" t="s">
        <v>717</v>
      </c>
      <c r="B1670" s="1" t="s">
        <v>718</v>
      </c>
      <c r="C1670" s="1" t="s">
        <v>395</v>
      </c>
      <c r="D1670" s="1" t="s">
        <v>718</v>
      </c>
      <c r="E1670">
        <v>2010</v>
      </c>
      <c r="F1670" s="1" t="s">
        <v>213</v>
      </c>
      <c r="G1670" s="1" t="s">
        <v>202</v>
      </c>
      <c r="H1670" s="1" t="s">
        <v>206</v>
      </c>
      <c r="I1670" s="3">
        <v>0.75</v>
      </c>
      <c r="J1670" s="1" t="s">
        <v>203</v>
      </c>
      <c r="K1670" s="1" t="s">
        <v>1</v>
      </c>
      <c r="L1670" s="1" t="s">
        <v>1</v>
      </c>
      <c r="M1670" s="1" t="s">
        <v>204</v>
      </c>
      <c r="N1670" s="1" t="s">
        <v>1</v>
      </c>
      <c r="O1670" s="1" t="s">
        <v>1</v>
      </c>
      <c r="P1670" s="1" t="s">
        <v>1</v>
      </c>
      <c r="Q1670" s="1" t="s">
        <v>1</v>
      </c>
      <c r="R1670" s="4">
        <v>15.5</v>
      </c>
      <c r="S1670" s="3">
        <v>1</v>
      </c>
      <c r="U1670" t="s">
        <v>204</v>
      </c>
    </row>
    <row r="1671" spans="1:21" x14ac:dyDescent="0.3">
      <c r="A1671" t="s">
        <v>717</v>
      </c>
      <c r="B1671" s="1" t="s">
        <v>718</v>
      </c>
      <c r="C1671" s="1" t="s">
        <v>395</v>
      </c>
      <c r="D1671" s="1" t="s">
        <v>718</v>
      </c>
      <c r="E1671">
        <v>2010</v>
      </c>
      <c r="F1671" s="1" t="s">
        <v>213</v>
      </c>
      <c r="G1671" s="1" t="s">
        <v>202</v>
      </c>
      <c r="H1671" s="1" t="s">
        <v>231</v>
      </c>
      <c r="I1671" s="3" t="s">
        <v>1</v>
      </c>
      <c r="J1671" s="1" t="s">
        <v>1</v>
      </c>
      <c r="K1671" s="1" t="s">
        <v>1</v>
      </c>
      <c r="L1671" s="1" t="s">
        <v>1</v>
      </c>
      <c r="M1671" s="1" t="s">
        <v>208</v>
      </c>
      <c r="N1671">
        <v>0</v>
      </c>
      <c r="O1671">
        <v>1000000000</v>
      </c>
      <c r="P1671">
        <v>1000</v>
      </c>
      <c r="Q1671" s="1" t="s">
        <v>209</v>
      </c>
      <c r="R1671" s="4">
        <v>1.75</v>
      </c>
      <c r="S1671" s="3">
        <v>1</v>
      </c>
      <c r="U1671" t="s">
        <v>204</v>
      </c>
    </row>
    <row r="1672" spans="1:21" x14ac:dyDescent="0.3">
      <c r="A1672" t="s">
        <v>720</v>
      </c>
      <c r="B1672" s="1" t="s">
        <v>721</v>
      </c>
      <c r="C1672" s="1" t="s">
        <v>723</v>
      </c>
      <c r="D1672" s="1" t="s">
        <v>721</v>
      </c>
      <c r="E1672">
        <v>2020</v>
      </c>
      <c r="F1672" s="1" t="s">
        <v>212</v>
      </c>
      <c r="G1672" s="1" t="s">
        <v>202</v>
      </c>
      <c r="H1672" s="1" t="s">
        <v>219</v>
      </c>
      <c r="I1672" s="3" t="s">
        <v>1</v>
      </c>
      <c r="J1672" s="1" t="s">
        <v>1</v>
      </c>
      <c r="K1672" s="1" t="s">
        <v>1</v>
      </c>
      <c r="L1672" s="1" t="s">
        <v>1</v>
      </c>
      <c r="M1672" s="1" t="s">
        <v>208</v>
      </c>
      <c r="N1672" s="1">
        <v>0</v>
      </c>
      <c r="O1672" s="1">
        <v>5000</v>
      </c>
      <c r="P1672">
        <v>1000</v>
      </c>
      <c r="Q1672" s="1" t="s">
        <v>209</v>
      </c>
      <c r="R1672" s="4">
        <v>4</v>
      </c>
      <c r="S1672" s="3">
        <v>1</v>
      </c>
      <c r="U1672" t="s">
        <v>204</v>
      </c>
    </row>
    <row r="1673" spans="1:21" x14ac:dyDescent="0.3">
      <c r="A1673" t="s">
        <v>720</v>
      </c>
      <c r="B1673" s="1" t="s">
        <v>721</v>
      </c>
      <c r="C1673" s="1" t="s">
        <v>723</v>
      </c>
      <c r="D1673" s="1" t="s">
        <v>721</v>
      </c>
      <c r="E1673">
        <v>2020</v>
      </c>
      <c r="F1673" s="1" t="s">
        <v>212</v>
      </c>
      <c r="G1673" s="1" t="s">
        <v>202</v>
      </c>
      <c r="H1673" s="1" t="s">
        <v>219</v>
      </c>
      <c r="I1673" s="3" t="s">
        <v>1</v>
      </c>
      <c r="J1673" s="1" t="s">
        <v>1</v>
      </c>
      <c r="K1673" s="1" t="s">
        <v>1</v>
      </c>
      <c r="L1673" s="1" t="s">
        <v>1</v>
      </c>
      <c r="M1673" s="1" t="s">
        <v>208</v>
      </c>
      <c r="N1673">
        <v>5001</v>
      </c>
      <c r="O1673">
        <v>14000</v>
      </c>
      <c r="P1673">
        <v>1000</v>
      </c>
      <c r="Q1673" s="1" t="s">
        <v>209</v>
      </c>
      <c r="R1673" s="4">
        <v>4.2</v>
      </c>
      <c r="S1673" s="3">
        <v>1</v>
      </c>
      <c r="U1673" t="s">
        <v>204</v>
      </c>
    </row>
    <row r="1674" spans="1:21" x14ac:dyDescent="0.3">
      <c r="A1674" t="s">
        <v>720</v>
      </c>
      <c r="B1674" s="1" t="s">
        <v>721</v>
      </c>
      <c r="C1674" s="1" t="s">
        <v>723</v>
      </c>
      <c r="D1674" s="1" t="s">
        <v>721</v>
      </c>
      <c r="E1674">
        <v>2020</v>
      </c>
      <c r="F1674" s="1" t="s">
        <v>212</v>
      </c>
      <c r="G1674" s="1" t="s">
        <v>202</v>
      </c>
      <c r="H1674" s="1" t="s">
        <v>219</v>
      </c>
      <c r="I1674" s="3" t="s">
        <v>1</v>
      </c>
      <c r="J1674" s="1" t="s">
        <v>1</v>
      </c>
      <c r="K1674" s="1" t="s">
        <v>1</v>
      </c>
      <c r="L1674" s="1" t="s">
        <v>1</v>
      </c>
      <c r="M1674" s="1" t="s">
        <v>208</v>
      </c>
      <c r="N1674" s="1">
        <v>14001</v>
      </c>
      <c r="O1674" s="1">
        <v>20000</v>
      </c>
      <c r="P1674">
        <v>1000</v>
      </c>
      <c r="Q1674" s="1" t="s">
        <v>209</v>
      </c>
      <c r="R1674" s="4">
        <v>5.2</v>
      </c>
      <c r="S1674" s="3">
        <v>1</v>
      </c>
      <c r="U1674" t="s">
        <v>204</v>
      </c>
    </row>
    <row r="1675" spans="1:21" x14ac:dyDescent="0.3">
      <c r="A1675" t="s">
        <v>720</v>
      </c>
      <c r="B1675" s="1" t="s">
        <v>721</v>
      </c>
      <c r="C1675" s="1" t="s">
        <v>723</v>
      </c>
      <c r="D1675" s="1" t="s">
        <v>721</v>
      </c>
      <c r="E1675">
        <v>2020</v>
      </c>
      <c r="F1675" s="1" t="s">
        <v>212</v>
      </c>
      <c r="G1675" s="1" t="s">
        <v>202</v>
      </c>
      <c r="H1675" s="1" t="s">
        <v>219</v>
      </c>
      <c r="I1675" s="3" t="s">
        <v>1</v>
      </c>
      <c r="J1675" s="1" t="s">
        <v>1</v>
      </c>
      <c r="K1675" s="1" t="s">
        <v>1</v>
      </c>
      <c r="L1675" s="1" t="s">
        <v>1</v>
      </c>
      <c r="M1675" s="1" t="s">
        <v>208</v>
      </c>
      <c r="N1675">
        <v>20001</v>
      </c>
      <c r="O1675">
        <v>1000000000</v>
      </c>
      <c r="P1675">
        <v>1000</v>
      </c>
      <c r="Q1675" s="1" t="s">
        <v>209</v>
      </c>
      <c r="R1675" s="4">
        <v>8</v>
      </c>
      <c r="S1675" s="3">
        <v>1</v>
      </c>
      <c r="U1675" t="s">
        <v>204</v>
      </c>
    </row>
    <row r="1676" spans="1:21" x14ac:dyDescent="0.3">
      <c r="A1676" t="s">
        <v>727</v>
      </c>
      <c r="B1676" s="1" t="s">
        <v>728</v>
      </c>
      <c r="C1676" s="1" t="s">
        <v>729</v>
      </c>
      <c r="D1676" s="1" t="s">
        <v>728</v>
      </c>
      <c r="E1676">
        <v>2020</v>
      </c>
      <c r="F1676" s="1" t="s">
        <v>212</v>
      </c>
      <c r="G1676" s="1" t="s">
        <v>202</v>
      </c>
      <c r="H1676" s="1" t="s">
        <v>206</v>
      </c>
      <c r="I1676" s="3" t="s">
        <v>1</v>
      </c>
      <c r="J1676" s="1" t="s">
        <v>1</v>
      </c>
      <c r="K1676" s="1" t="s">
        <v>1</v>
      </c>
      <c r="L1676" s="1" t="s">
        <v>1</v>
      </c>
      <c r="M1676" s="1" t="s">
        <v>204</v>
      </c>
      <c r="N1676" s="1" t="s">
        <v>1</v>
      </c>
      <c r="O1676" s="1" t="s">
        <v>1</v>
      </c>
      <c r="P1676" s="1" t="s">
        <v>1</v>
      </c>
      <c r="Q1676" s="1" t="s">
        <v>1</v>
      </c>
      <c r="R1676" s="4">
        <v>30</v>
      </c>
      <c r="S1676" s="3">
        <v>1</v>
      </c>
      <c r="U1676" t="s">
        <v>204</v>
      </c>
    </row>
    <row r="1677" spans="1:21" x14ac:dyDescent="0.3">
      <c r="A1677" t="s">
        <v>727</v>
      </c>
      <c r="B1677" s="1" t="s">
        <v>728</v>
      </c>
      <c r="C1677" s="1" t="s">
        <v>729</v>
      </c>
      <c r="D1677" s="1" t="s">
        <v>728</v>
      </c>
      <c r="E1677">
        <v>2020</v>
      </c>
      <c r="F1677" s="1" t="s">
        <v>212</v>
      </c>
      <c r="G1677" s="1" t="s">
        <v>202</v>
      </c>
      <c r="H1677" s="1" t="s">
        <v>219</v>
      </c>
      <c r="I1677" s="3" t="s">
        <v>1</v>
      </c>
      <c r="J1677" s="1" t="s">
        <v>1</v>
      </c>
      <c r="K1677" s="1" t="s">
        <v>1</v>
      </c>
      <c r="L1677" s="1" t="s">
        <v>1</v>
      </c>
      <c r="M1677" s="1" t="s">
        <v>208</v>
      </c>
      <c r="N1677">
        <v>0</v>
      </c>
      <c r="O1677">
        <v>5000</v>
      </c>
      <c r="P1677">
        <v>1000</v>
      </c>
      <c r="Q1677" s="1" t="s">
        <v>209</v>
      </c>
      <c r="R1677" s="4">
        <v>4.75</v>
      </c>
      <c r="S1677" s="3">
        <v>1</v>
      </c>
      <c r="U1677" t="s">
        <v>204</v>
      </c>
    </row>
    <row r="1678" spans="1:21" x14ac:dyDescent="0.3">
      <c r="A1678" t="s">
        <v>727</v>
      </c>
      <c r="B1678" s="1" t="s">
        <v>728</v>
      </c>
      <c r="C1678" s="1" t="s">
        <v>729</v>
      </c>
      <c r="D1678" s="1" t="s">
        <v>728</v>
      </c>
      <c r="E1678">
        <v>2020</v>
      </c>
      <c r="F1678" s="1" t="s">
        <v>212</v>
      </c>
      <c r="G1678" s="1" t="s">
        <v>202</v>
      </c>
      <c r="H1678" s="1" t="s">
        <v>219</v>
      </c>
      <c r="I1678" s="3" t="s">
        <v>1</v>
      </c>
      <c r="J1678" s="1" t="s">
        <v>1</v>
      </c>
      <c r="K1678" s="1" t="s">
        <v>1</v>
      </c>
      <c r="L1678" s="1" t="s">
        <v>1</v>
      </c>
      <c r="M1678" s="1" t="s">
        <v>208</v>
      </c>
      <c r="N1678" s="1">
        <v>5001</v>
      </c>
      <c r="O1678" s="1">
        <v>10000</v>
      </c>
      <c r="P1678">
        <v>1000</v>
      </c>
      <c r="Q1678" s="1" t="s">
        <v>209</v>
      </c>
      <c r="R1678" s="4">
        <v>5</v>
      </c>
      <c r="S1678" s="3">
        <v>1</v>
      </c>
      <c r="U1678" t="s">
        <v>204</v>
      </c>
    </row>
    <row r="1679" spans="1:21" x14ac:dyDescent="0.3">
      <c r="A1679" t="s">
        <v>727</v>
      </c>
      <c r="B1679" s="1" t="s">
        <v>728</v>
      </c>
      <c r="C1679" s="1" t="s">
        <v>729</v>
      </c>
      <c r="D1679" s="1" t="s">
        <v>728</v>
      </c>
      <c r="E1679">
        <v>2020</v>
      </c>
      <c r="F1679" s="1" t="s">
        <v>212</v>
      </c>
      <c r="G1679" s="1" t="s">
        <v>202</v>
      </c>
      <c r="H1679" s="1" t="s">
        <v>219</v>
      </c>
      <c r="I1679" s="3" t="s">
        <v>1</v>
      </c>
      <c r="J1679" s="1" t="s">
        <v>1</v>
      </c>
      <c r="K1679" s="1" t="s">
        <v>1</v>
      </c>
      <c r="L1679" s="1" t="s">
        <v>1</v>
      </c>
      <c r="M1679" s="1" t="s">
        <v>208</v>
      </c>
      <c r="N1679">
        <v>10001</v>
      </c>
      <c r="O1679">
        <v>30000</v>
      </c>
      <c r="P1679">
        <v>1000</v>
      </c>
      <c r="Q1679" s="1" t="s">
        <v>209</v>
      </c>
      <c r="R1679" s="4">
        <v>5.5</v>
      </c>
      <c r="S1679" s="3">
        <v>1</v>
      </c>
      <c r="U1679" t="s">
        <v>204</v>
      </c>
    </row>
    <row r="1680" spans="1:21" x14ac:dyDescent="0.3">
      <c r="A1680" t="s">
        <v>727</v>
      </c>
      <c r="B1680" s="1" t="s">
        <v>728</v>
      </c>
      <c r="C1680" s="1" t="s">
        <v>729</v>
      </c>
      <c r="D1680" s="1" t="s">
        <v>728</v>
      </c>
      <c r="E1680">
        <v>2020</v>
      </c>
      <c r="F1680" s="1" t="s">
        <v>212</v>
      </c>
      <c r="G1680" s="1" t="s">
        <v>202</v>
      </c>
      <c r="H1680" s="1" t="s">
        <v>219</v>
      </c>
      <c r="I1680" s="3" t="s">
        <v>1</v>
      </c>
      <c r="J1680" s="1" t="s">
        <v>1</v>
      </c>
      <c r="K1680" s="1" t="s">
        <v>1</v>
      </c>
      <c r="L1680" s="1" t="s">
        <v>1</v>
      </c>
      <c r="M1680" s="1" t="s">
        <v>208</v>
      </c>
      <c r="N1680" s="1">
        <v>30001</v>
      </c>
      <c r="O1680">
        <v>1000000000</v>
      </c>
      <c r="P1680">
        <v>1000</v>
      </c>
      <c r="Q1680" s="1" t="s">
        <v>209</v>
      </c>
      <c r="R1680" s="4">
        <v>6.5</v>
      </c>
      <c r="S1680" s="3">
        <v>1</v>
      </c>
      <c r="U1680" t="s">
        <v>204</v>
      </c>
    </row>
    <row r="1681" spans="1:21" x14ac:dyDescent="0.3">
      <c r="A1681" t="s">
        <v>731</v>
      </c>
      <c r="B1681" s="1" t="s">
        <v>732</v>
      </c>
      <c r="C1681" s="1" t="s">
        <v>734</v>
      </c>
      <c r="D1681" s="1" t="s">
        <v>732</v>
      </c>
      <c r="E1681">
        <v>2020</v>
      </c>
      <c r="F1681" s="1" t="s">
        <v>212</v>
      </c>
      <c r="G1681" s="1" t="s">
        <v>202</v>
      </c>
      <c r="H1681" s="1" t="s">
        <v>206</v>
      </c>
      <c r="I1681" s="3" t="s">
        <v>1</v>
      </c>
      <c r="J1681" s="1" t="s">
        <v>1</v>
      </c>
      <c r="K1681" s="1" t="s">
        <v>1</v>
      </c>
      <c r="L1681" s="1" t="s">
        <v>1</v>
      </c>
      <c r="M1681" s="1" t="s">
        <v>204</v>
      </c>
      <c r="N1681" s="1" t="s">
        <v>1</v>
      </c>
      <c r="O1681" s="1" t="s">
        <v>1</v>
      </c>
      <c r="P1681" s="1" t="s">
        <v>1</v>
      </c>
      <c r="Q1681" s="1" t="s">
        <v>1</v>
      </c>
      <c r="R1681" s="4">
        <v>23</v>
      </c>
      <c r="S1681" s="3">
        <v>1</v>
      </c>
      <c r="U1681" t="s">
        <v>204</v>
      </c>
    </row>
    <row r="1682" spans="1:21" x14ac:dyDescent="0.3">
      <c r="A1682" t="s">
        <v>731</v>
      </c>
      <c r="B1682" s="1" t="s">
        <v>732</v>
      </c>
      <c r="C1682" s="1" t="s">
        <v>734</v>
      </c>
      <c r="D1682" s="1" t="s">
        <v>732</v>
      </c>
      <c r="E1682">
        <v>2020</v>
      </c>
      <c r="F1682" s="1" t="s">
        <v>212</v>
      </c>
      <c r="G1682" s="1" t="s">
        <v>202</v>
      </c>
      <c r="H1682" s="1" t="s">
        <v>219</v>
      </c>
      <c r="I1682" s="3" t="s">
        <v>1</v>
      </c>
      <c r="J1682" s="1" t="s">
        <v>1</v>
      </c>
      <c r="K1682" s="1" t="s">
        <v>1</v>
      </c>
      <c r="L1682" s="1" t="s">
        <v>1</v>
      </c>
      <c r="M1682" s="1" t="s">
        <v>208</v>
      </c>
      <c r="N1682" s="1">
        <v>0</v>
      </c>
      <c r="O1682">
        <v>1500</v>
      </c>
      <c r="P1682">
        <v>1000</v>
      </c>
      <c r="Q1682" s="1" t="s">
        <v>209</v>
      </c>
      <c r="R1682" s="4">
        <v>0</v>
      </c>
      <c r="S1682" s="3">
        <v>1</v>
      </c>
      <c r="U1682" t="s">
        <v>204</v>
      </c>
    </row>
    <row r="1683" spans="1:21" x14ac:dyDescent="0.3">
      <c r="A1683" t="s">
        <v>731</v>
      </c>
      <c r="B1683" s="1" t="s">
        <v>732</v>
      </c>
      <c r="C1683" s="1" t="s">
        <v>734</v>
      </c>
      <c r="D1683" s="1" t="s">
        <v>732</v>
      </c>
      <c r="E1683">
        <v>2020</v>
      </c>
      <c r="F1683" s="1" t="s">
        <v>212</v>
      </c>
      <c r="G1683" s="1" t="s">
        <v>202</v>
      </c>
      <c r="H1683" s="1" t="s">
        <v>219</v>
      </c>
      <c r="I1683" s="3" t="s">
        <v>1</v>
      </c>
      <c r="J1683" s="1" t="s">
        <v>1</v>
      </c>
      <c r="K1683" s="1" t="s">
        <v>1</v>
      </c>
      <c r="L1683" s="1" t="s">
        <v>1</v>
      </c>
      <c r="M1683" s="1" t="s">
        <v>208</v>
      </c>
      <c r="N1683" s="1">
        <v>1501</v>
      </c>
      <c r="O1683">
        <v>1000000000</v>
      </c>
      <c r="P1683">
        <v>1000</v>
      </c>
      <c r="Q1683" s="1" t="s">
        <v>209</v>
      </c>
      <c r="R1683" s="4">
        <v>3</v>
      </c>
      <c r="S1683" s="3">
        <v>1</v>
      </c>
      <c r="U1683" t="s">
        <v>204</v>
      </c>
    </row>
    <row r="1684" spans="1:21" x14ac:dyDescent="0.3">
      <c r="A1684" t="s">
        <v>735</v>
      </c>
      <c r="B1684" s="1" t="s">
        <v>736</v>
      </c>
      <c r="C1684" s="1" t="s">
        <v>736</v>
      </c>
      <c r="D1684" s="1" t="s">
        <v>736</v>
      </c>
      <c r="E1684">
        <v>2020</v>
      </c>
      <c r="F1684" s="1" t="s">
        <v>212</v>
      </c>
      <c r="G1684" s="1" t="s">
        <v>202</v>
      </c>
      <c r="H1684" s="1" t="s">
        <v>206</v>
      </c>
      <c r="I1684" s="3" t="s">
        <v>1</v>
      </c>
      <c r="J1684" s="1" t="s">
        <v>1</v>
      </c>
      <c r="K1684" s="1" t="s">
        <v>1</v>
      </c>
      <c r="L1684" s="1" t="s">
        <v>1</v>
      </c>
      <c r="M1684" s="1" t="s">
        <v>204</v>
      </c>
      <c r="N1684" s="1" t="s">
        <v>1</v>
      </c>
      <c r="O1684" s="1" t="s">
        <v>1</v>
      </c>
      <c r="P1684" s="1" t="s">
        <v>1</v>
      </c>
      <c r="Q1684" s="1" t="s">
        <v>1</v>
      </c>
      <c r="R1684" s="4">
        <v>14</v>
      </c>
      <c r="S1684" s="3">
        <v>1</v>
      </c>
      <c r="U1684" t="s">
        <v>204</v>
      </c>
    </row>
    <row r="1685" spans="1:21" x14ac:dyDescent="0.3">
      <c r="A1685" t="s">
        <v>735</v>
      </c>
      <c r="B1685" s="1" t="s">
        <v>736</v>
      </c>
      <c r="C1685" s="1" t="s">
        <v>736</v>
      </c>
      <c r="D1685" s="1" t="s">
        <v>736</v>
      </c>
      <c r="E1685">
        <v>2020</v>
      </c>
      <c r="F1685" s="1" t="s">
        <v>212</v>
      </c>
      <c r="G1685" s="1" t="s">
        <v>202</v>
      </c>
      <c r="H1685" s="1" t="s">
        <v>219</v>
      </c>
      <c r="I1685" s="3" t="s">
        <v>1</v>
      </c>
      <c r="J1685" s="1" t="s">
        <v>1</v>
      </c>
      <c r="K1685" s="1" t="s">
        <v>1</v>
      </c>
      <c r="L1685" s="1" t="s">
        <v>1</v>
      </c>
      <c r="M1685" s="1" t="s">
        <v>208</v>
      </c>
      <c r="N1685" s="1">
        <v>0</v>
      </c>
      <c r="O1685">
        <v>3000</v>
      </c>
      <c r="P1685">
        <v>1000</v>
      </c>
      <c r="Q1685" s="1" t="s">
        <v>209</v>
      </c>
      <c r="R1685" s="4">
        <v>0</v>
      </c>
      <c r="S1685" s="3">
        <v>1</v>
      </c>
      <c r="U1685" t="s">
        <v>204</v>
      </c>
    </row>
    <row r="1686" spans="1:21" x14ac:dyDescent="0.3">
      <c r="A1686" t="s">
        <v>735</v>
      </c>
      <c r="B1686" s="1" t="s">
        <v>736</v>
      </c>
      <c r="C1686" s="1" t="s">
        <v>736</v>
      </c>
      <c r="D1686" s="1" t="s">
        <v>736</v>
      </c>
      <c r="E1686">
        <v>2020</v>
      </c>
      <c r="F1686" s="1" t="s">
        <v>212</v>
      </c>
      <c r="G1686" s="1" t="s">
        <v>202</v>
      </c>
      <c r="H1686" s="1" t="s">
        <v>219</v>
      </c>
      <c r="I1686" s="3" t="s">
        <v>1</v>
      </c>
      <c r="J1686" s="1" t="s">
        <v>1</v>
      </c>
      <c r="K1686" s="1" t="s">
        <v>1</v>
      </c>
      <c r="L1686" s="1" t="s">
        <v>1</v>
      </c>
      <c r="M1686" s="1" t="s">
        <v>208</v>
      </c>
      <c r="N1686" s="1">
        <v>3001</v>
      </c>
      <c r="O1686">
        <v>6000</v>
      </c>
      <c r="P1686">
        <v>1000</v>
      </c>
      <c r="Q1686" s="1" t="s">
        <v>209</v>
      </c>
      <c r="R1686" s="4">
        <v>4</v>
      </c>
      <c r="S1686" s="3">
        <v>1</v>
      </c>
      <c r="U1686" t="s">
        <v>204</v>
      </c>
    </row>
    <row r="1687" spans="1:21" x14ac:dyDescent="0.3">
      <c r="A1687" t="s">
        <v>735</v>
      </c>
      <c r="B1687" s="1" t="s">
        <v>736</v>
      </c>
      <c r="C1687" s="1" t="s">
        <v>736</v>
      </c>
      <c r="D1687" s="1" t="s">
        <v>736</v>
      </c>
      <c r="E1687">
        <v>2020</v>
      </c>
      <c r="F1687" s="1" t="s">
        <v>212</v>
      </c>
      <c r="G1687" s="1" t="s">
        <v>202</v>
      </c>
      <c r="H1687" s="1" t="s">
        <v>219</v>
      </c>
      <c r="I1687" s="3" t="s">
        <v>1</v>
      </c>
      <c r="J1687" s="1" t="s">
        <v>1</v>
      </c>
      <c r="K1687" s="1" t="s">
        <v>1</v>
      </c>
      <c r="L1687" s="1" t="s">
        <v>1</v>
      </c>
      <c r="M1687" s="1" t="s">
        <v>208</v>
      </c>
      <c r="N1687" s="1">
        <v>6001</v>
      </c>
      <c r="O1687">
        <v>8000</v>
      </c>
      <c r="P1687">
        <v>1000</v>
      </c>
      <c r="Q1687" s="1" t="s">
        <v>209</v>
      </c>
      <c r="R1687" s="4">
        <v>4.25</v>
      </c>
      <c r="S1687" s="3">
        <v>1</v>
      </c>
      <c r="U1687" t="s">
        <v>204</v>
      </c>
    </row>
    <row r="1688" spans="1:21" x14ac:dyDescent="0.3">
      <c r="A1688" t="s">
        <v>735</v>
      </c>
      <c r="B1688" s="1" t="s">
        <v>736</v>
      </c>
      <c r="C1688" s="1" t="s">
        <v>736</v>
      </c>
      <c r="D1688" s="1" t="s">
        <v>736</v>
      </c>
      <c r="E1688">
        <v>2020</v>
      </c>
      <c r="F1688" s="1" t="s">
        <v>212</v>
      </c>
      <c r="G1688" s="1" t="s">
        <v>202</v>
      </c>
      <c r="H1688" s="1" t="s">
        <v>219</v>
      </c>
      <c r="I1688" s="3" t="s">
        <v>1</v>
      </c>
      <c r="J1688" s="1" t="s">
        <v>1</v>
      </c>
      <c r="K1688" s="1" t="s">
        <v>1</v>
      </c>
      <c r="L1688" s="1" t="s">
        <v>1</v>
      </c>
      <c r="M1688" s="1" t="s">
        <v>208</v>
      </c>
      <c r="N1688" s="1">
        <v>8001</v>
      </c>
      <c r="O1688">
        <v>10000</v>
      </c>
      <c r="P1688">
        <v>1000</v>
      </c>
      <c r="Q1688" s="1" t="s">
        <v>209</v>
      </c>
      <c r="R1688" s="4">
        <v>4.5</v>
      </c>
      <c r="S1688" s="3">
        <v>1</v>
      </c>
      <c r="U1688" t="s">
        <v>204</v>
      </c>
    </row>
    <row r="1689" spans="1:21" x14ac:dyDescent="0.3">
      <c r="A1689" t="s">
        <v>735</v>
      </c>
      <c r="B1689" s="1" t="s">
        <v>736</v>
      </c>
      <c r="C1689" s="1" t="s">
        <v>736</v>
      </c>
      <c r="D1689" s="1" t="s">
        <v>736</v>
      </c>
      <c r="E1689">
        <v>2020</v>
      </c>
      <c r="F1689" s="1" t="s">
        <v>212</v>
      </c>
      <c r="G1689" s="1" t="s">
        <v>202</v>
      </c>
      <c r="H1689" s="1" t="s">
        <v>219</v>
      </c>
      <c r="I1689" s="3" t="s">
        <v>1</v>
      </c>
      <c r="J1689" s="1" t="s">
        <v>1</v>
      </c>
      <c r="K1689" s="1" t="s">
        <v>1</v>
      </c>
      <c r="L1689" s="1" t="s">
        <v>1</v>
      </c>
      <c r="M1689" s="1" t="s">
        <v>208</v>
      </c>
      <c r="N1689" s="1">
        <v>10001</v>
      </c>
      <c r="O1689">
        <v>1000000000</v>
      </c>
      <c r="P1689">
        <v>1000</v>
      </c>
      <c r="Q1689" s="1" t="s">
        <v>209</v>
      </c>
      <c r="R1689" s="4">
        <v>4.75</v>
      </c>
      <c r="S1689" s="3">
        <v>1</v>
      </c>
      <c r="U1689" t="s">
        <v>204</v>
      </c>
    </row>
    <row r="1690" spans="1:21" x14ac:dyDescent="0.3">
      <c r="A1690" t="s">
        <v>738</v>
      </c>
      <c r="B1690" s="1" t="s">
        <v>739</v>
      </c>
      <c r="C1690" s="1" t="s">
        <v>740</v>
      </c>
      <c r="D1690" s="1" t="s">
        <v>739</v>
      </c>
      <c r="E1690">
        <v>2020</v>
      </c>
      <c r="F1690" s="1" t="s">
        <v>212</v>
      </c>
      <c r="G1690" s="1" t="s">
        <v>202</v>
      </c>
      <c r="H1690" s="1" t="s">
        <v>206</v>
      </c>
      <c r="I1690" s="3" t="s">
        <v>1</v>
      </c>
      <c r="J1690" s="1" t="s">
        <v>1</v>
      </c>
      <c r="K1690" s="1" t="s">
        <v>1</v>
      </c>
      <c r="L1690" s="1" t="s">
        <v>1</v>
      </c>
      <c r="M1690" s="1" t="s">
        <v>204</v>
      </c>
      <c r="N1690" s="1" t="s">
        <v>1</v>
      </c>
      <c r="O1690" s="1" t="s">
        <v>1</v>
      </c>
      <c r="P1690" s="1" t="s">
        <v>1</v>
      </c>
      <c r="Q1690" s="1" t="s">
        <v>1</v>
      </c>
      <c r="R1690" s="4">
        <v>29</v>
      </c>
      <c r="S1690" s="3">
        <v>1</v>
      </c>
      <c r="U1690" t="s">
        <v>204</v>
      </c>
    </row>
    <row r="1691" spans="1:21" x14ac:dyDescent="0.3">
      <c r="A1691" t="s">
        <v>738</v>
      </c>
      <c r="B1691" s="1" t="s">
        <v>739</v>
      </c>
      <c r="C1691" s="1" t="s">
        <v>740</v>
      </c>
      <c r="D1691" s="1" t="s">
        <v>739</v>
      </c>
      <c r="E1691">
        <v>2020</v>
      </c>
      <c r="F1691" s="1" t="s">
        <v>212</v>
      </c>
      <c r="G1691" s="1" t="s">
        <v>202</v>
      </c>
      <c r="H1691" s="1" t="s">
        <v>219</v>
      </c>
      <c r="I1691" s="3" t="s">
        <v>1</v>
      </c>
      <c r="J1691" s="1" t="s">
        <v>1</v>
      </c>
      <c r="K1691" s="1" t="s">
        <v>1</v>
      </c>
      <c r="L1691" s="1" t="s">
        <v>1</v>
      </c>
      <c r="M1691" s="1" t="s">
        <v>208</v>
      </c>
      <c r="N1691" s="1">
        <v>0</v>
      </c>
      <c r="O1691">
        <v>5000</v>
      </c>
      <c r="P1691">
        <v>1000</v>
      </c>
      <c r="Q1691" s="1" t="s">
        <v>209</v>
      </c>
      <c r="R1691" s="4">
        <v>4.5</v>
      </c>
      <c r="S1691" s="3">
        <v>1</v>
      </c>
      <c r="U1691" t="s">
        <v>204</v>
      </c>
    </row>
    <row r="1692" spans="1:21" x14ac:dyDescent="0.3">
      <c r="A1692" t="s">
        <v>738</v>
      </c>
      <c r="B1692" s="1" t="s">
        <v>739</v>
      </c>
      <c r="C1692" s="1" t="s">
        <v>740</v>
      </c>
      <c r="D1692" s="1" t="s">
        <v>739</v>
      </c>
      <c r="E1692">
        <v>2020</v>
      </c>
      <c r="F1692" s="1" t="s">
        <v>212</v>
      </c>
      <c r="G1692" s="1" t="s">
        <v>202</v>
      </c>
      <c r="H1692" s="1" t="s">
        <v>219</v>
      </c>
      <c r="I1692" s="3" t="s">
        <v>1</v>
      </c>
      <c r="J1692" s="1" t="s">
        <v>1</v>
      </c>
      <c r="K1692" s="1" t="s">
        <v>1</v>
      </c>
      <c r="L1692" s="1" t="s">
        <v>1</v>
      </c>
      <c r="M1692" s="1" t="s">
        <v>208</v>
      </c>
      <c r="N1692" s="1">
        <v>5001</v>
      </c>
      <c r="O1692">
        <v>10000</v>
      </c>
      <c r="P1692">
        <v>1000</v>
      </c>
      <c r="Q1692" s="1" t="s">
        <v>209</v>
      </c>
      <c r="R1692" s="4">
        <v>5.5</v>
      </c>
      <c r="S1692" s="3">
        <v>1</v>
      </c>
      <c r="U1692" t="s">
        <v>204</v>
      </c>
    </row>
    <row r="1693" spans="1:21" x14ac:dyDescent="0.3">
      <c r="A1693" t="s">
        <v>738</v>
      </c>
      <c r="B1693" s="1" t="s">
        <v>739</v>
      </c>
      <c r="C1693" s="1" t="s">
        <v>740</v>
      </c>
      <c r="D1693" s="1" t="s">
        <v>739</v>
      </c>
      <c r="E1693">
        <v>2020</v>
      </c>
      <c r="F1693" s="1" t="s">
        <v>212</v>
      </c>
      <c r="G1693" s="1" t="s">
        <v>202</v>
      </c>
      <c r="H1693" s="1" t="s">
        <v>219</v>
      </c>
      <c r="I1693" s="3" t="s">
        <v>1</v>
      </c>
      <c r="J1693" s="1" t="s">
        <v>1</v>
      </c>
      <c r="K1693" s="1" t="s">
        <v>1</v>
      </c>
      <c r="L1693" s="1" t="s">
        <v>1</v>
      </c>
      <c r="M1693" s="1" t="s">
        <v>208</v>
      </c>
      <c r="N1693" s="1">
        <v>10001</v>
      </c>
      <c r="O1693">
        <v>15000</v>
      </c>
      <c r="P1693">
        <v>1000</v>
      </c>
      <c r="Q1693" s="1" t="s">
        <v>209</v>
      </c>
      <c r="R1693" s="4">
        <v>5.85</v>
      </c>
      <c r="S1693" s="3">
        <v>1</v>
      </c>
      <c r="U1693" t="s">
        <v>204</v>
      </c>
    </row>
    <row r="1694" spans="1:21" x14ac:dyDescent="0.3">
      <c r="A1694" t="s">
        <v>738</v>
      </c>
      <c r="B1694" s="1" t="s">
        <v>739</v>
      </c>
      <c r="C1694" s="1" t="s">
        <v>740</v>
      </c>
      <c r="D1694" s="1" t="s">
        <v>739</v>
      </c>
      <c r="E1694">
        <v>2020</v>
      </c>
      <c r="F1694" s="1" t="s">
        <v>212</v>
      </c>
      <c r="G1694" s="1" t="s">
        <v>202</v>
      </c>
      <c r="H1694" s="1" t="s">
        <v>219</v>
      </c>
      <c r="I1694" s="3" t="s">
        <v>1</v>
      </c>
      <c r="J1694" s="1" t="s">
        <v>1</v>
      </c>
      <c r="K1694" s="1" t="s">
        <v>1</v>
      </c>
      <c r="L1694" s="1" t="s">
        <v>1</v>
      </c>
      <c r="M1694" s="1" t="s">
        <v>208</v>
      </c>
      <c r="N1694" s="1">
        <v>15001</v>
      </c>
      <c r="O1694">
        <v>20000</v>
      </c>
      <c r="P1694">
        <v>1000</v>
      </c>
      <c r="Q1694" s="1" t="s">
        <v>209</v>
      </c>
      <c r="R1694" s="4">
        <v>6.3</v>
      </c>
      <c r="S1694" s="3">
        <v>1</v>
      </c>
      <c r="U1694" t="s">
        <v>204</v>
      </c>
    </row>
    <row r="1695" spans="1:21" x14ac:dyDescent="0.3">
      <c r="A1695" t="s">
        <v>738</v>
      </c>
      <c r="B1695" s="1" t="s">
        <v>739</v>
      </c>
      <c r="C1695" s="1" t="s">
        <v>740</v>
      </c>
      <c r="D1695" s="1" t="s">
        <v>739</v>
      </c>
      <c r="E1695">
        <v>2020</v>
      </c>
      <c r="F1695" s="1" t="s">
        <v>212</v>
      </c>
      <c r="G1695" s="1" t="s">
        <v>202</v>
      </c>
      <c r="H1695" s="1" t="s">
        <v>219</v>
      </c>
      <c r="I1695" s="3" t="s">
        <v>1</v>
      </c>
      <c r="J1695" s="1" t="s">
        <v>1</v>
      </c>
      <c r="K1695" s="1" t="s">
        <v>1</v>
      </c>
      <c r="L1695" s="1" t="s">
        <v>1</v>
      </c>
      <c r="M1695" s="1" t="s">
        <v>208</v>
      </c>
      <c r="N1695" s="1">
        <v>20001</v>
      </c>
      <c r="O1695">
        <v>1000000000</v>
      </c>
      <c r="P1695">
        <v>1000</v>
      </c>
      <c r="Q1695" s="1" t="s">
        <v>209</v>
      </c>
      <c r="R1695" s="4">
        <v>7</v>
      </c>
      <c r="S1695" s="3">
        <v>1</v>
      </c>
      <c r="U1695" t="s">
        <v>204</v>
      </c>
    </row>
    <row r="1696" spans="1:21" x14ac:dyDescent="0.3">
      <c r="A1696" t="s">
        <v>741</v>
      </c>
      <c r="B1696" s="1" t="s">
        <v>742</v>
      </c>
      <c r="C1696" s="1" t="s">
        <v>743</v>
      </c>
      <c r="D1696" s="1" t="s">
        <v>742</v>
      </c>
      <c r="E1696">
        <v>2009</v>
      </c>
      <c r="F1696" s="1" t="s">
        <v>212</v>
      </c>
      <c r="G1696" s="1" t="s">
        <v>202</v>
      </c>
      <c r="H1696" s="1" t="s">
        <v>206</v>
      </c>
      <c r="I1696" s="3">
        <v>0.625</v>
      </c>
      <c r="J1696" s="1" t="s">
        <v>203</v>
      </c>
      <c r="K1696" s="1" t="s">
        <v>1</v>
      </c>
      <c r="L1696" s="1" t="s">
        <v>1</v>
      </c>
      <c r="M1696" s="1" t="s">
        <v>204</v>
      </c>
      <c r="N1696" s="1" t="s">
        <v>1</v>
      </c>
      <c r="O1696" s="1" t="s">
        <v>1</v>
      </c>
      <c r="P1696" s="1" t="s">
        <v>1</v>
      </c>
      <c r="Q1696" s="1" t="s">
        <v>1</v>
      </c>
      <c r="R1696" s="4">
        <v>21.5</v>
      </c>
      <c r="S1696" s="3">
        <v>1</v>
      </c>
      <c r="U1696" t="s">
        <v>204</v>
      </c>
    </row>
    <row r="1697" spans="1:21" x14ac:dyDescent="0.3">
      <c r="A1697" t="s">
        <v>741</v>
      </c>
      <c r="B1697" s="1" t="s">
        <v>742</v>
      </c>
      <c r="C1697" s="1" t="s">
        <v>743</v>
      </c>
      <c r="D1697" s="1" t="s">
        <v>742</v>
      </c>
      <c r="E1697">
        <v>2009</v>
      </c>
      <c r="F1697" s="1" t="s">
        <v>212</v>
      </c>
      <c r="G1697" s="1" t="s">
        <v>202</v>
      </c>
      <c r="H1697" s="1" t="s">
        <v>219</v>
      </c>
      <c r="I1697" s="3" t="s">
        <v>1</v>
      </c>
      <c r="J1697" s="1" t="s">
        <v>1</v>
      </c>
      <c r="K1697" s="1" t="s">
        <v>1</v>
      </c>
      <c r="L1697" s="1" t="s">
        <v>1</v>
      </c>
      <c r="M1697" s="1" t="s">
        <v>208</v>
      </c>
      <c r="N1697" s="1">
        <v>0</v>
      </c>
      <c r="O1697">
        <v>1000</v>
      </c>
      <c r="P1697">
        <v>1000</v>
      </c>
      <c r="Q1697" s="1" t="s">
        <v>209</v>
      </c>
      <c r="R1697" s="4">
        <v>0</v>
      </c>
      <c r="S1697" s="3">
        <v>1</v>
      </c>
      <c r="U1697" t="s">
        <v>204</v>
      </c>
    </row>
    <row r="1698" spans="1:21" x14ac:dyDescent="0.3">
      <c r="A1698" t="s">
        <v>741</v>
      </c>
      <c r="B1698" s="1" t="s">
        <v>742</v>
      </c>
      <c r="C1698" s="1" t="s">
        <v>743</v>
      </c>
      <c r="D1698" s="1" t="s">
        <v>742</v>
      </c>
      <c r="E1698">
        <v>2009</v>
      </c>
      <c r="F1698" s="1" t="s">
        <v>212</v>
      </c>
      <c r="G1698" s="1" t="s">
        <v>202</v>
      </c>
      <c r="H1698" s="1" t="s">
        <v>219</v>
      </c>
      <c r="I1698" s="3" t="s">
        <v>1</v>
      </c>
      <c r="J1698" s="1" t="s">
        <v>1</v>
      </c>
      <c r="K1698" s="1" t="s">
        <v>1</v>
      </c>
      <c r="L1698" s="1" t="s">
        <v>1</v>
      </c>
      <c r="M1698" s="1" t="s">
        <v>208</v>
      </c>
      <c r="N1698" s="1">
        <v>1001</v>
      </c>
      <c r="O1698">
        <v>1000000000</v>
      </c>
      <c r="P1698">
        <v>1000</v>
      </c>
      <c r="Q1698" s="1" t="s">
        <v>209</v>
      </c>
      <c r="R1698" s="4">
        <v>4.12</v>
      </c>
      <c r="S1698" s="3">
        <v>1</v>
      </c>
      <c r="U1698" t="s">
        <v>204</v>
      </c>
    </row>
    <row r="1699" spans="1:21" x14ac:dyDescent="0.3">
      <c r="A1699" t="s">
        <v>154</v>
      </c>
      <c r="B1699" s="1" t="s">
        <v>745</v>
      </c>
      <c r="C1699" s="1" t="s">
        <v>746</v>
      </c>
      <c r="D1699" s="1" t="s">
        <v>745</v>
      </c>
      <c r="E1699">
        <v>2018</v>
      </c>
      <c r="F1699" s="1" t="s">
        <v>212</v>
      </c>
      <c r="G1699" s="1" t="s">
        <v>202</v>
      </c>
      <c r="H1699" s="1" t="s">
        <v>206</v>
      </c>
      <c r="I1699" s="3">
        <v>0.625</v>
      </c>
      <c r="J1699" s="1" t="s">
        <v>203</v>
      </c>
      <c r="K1699" s="1" t="s">
        <v>1</v>
      </c>
      <c r="L1699" s="1" t="s">
        <v>1</v>
      </c>
      <c r="M1699" s="1" t="s">
        <v>204</v>
      </c>
      <c r="N1699" s="1" t="s">
        <v>1</v>
      </c>
      <c r="O1699" s="1" t="s">
        <v>1</v>
      </c>
      <c r="P1699" s="1" t="s">
        <v>1</v>
      </c>
      <c r="Q1699" s="1" t="s">
        <v>1</v>
      </c>
      <c r="R1699" s="4">
        <v>35.71</v>
      </c>
      <c r="S1699" s="3">
        <v>1</v>
      </c>
      <c r="U1699" t="s">
        <v>204</v>
      </c>
    </row>
    <row r="1700" spans="1:21" x14ac:dyDescent="0.3">
      <c r="A1700" t="s">
        <v>154</v>
      </c>
      <c r="B1700" s="1" t="s">
        <v>745</v>
      </c>
      <c r="C1700" s="1" t="s">
        <v>746</v>
      </c>
      <c r="D1700" s="1" t="s">
        <v>745</v>
      </c>
      <c r="E1700">
        <v>2018</v>
      </c>
      <c r="F1700" s="1" t="s">
        <v>212</v>
      </c>
      <c r="G1700" s="1" t="s">
        <v>202</v>
      </c>
      <c r="H1700" s="1" t="s">
        <v>219</v>
      </c>
      <c r="I1700" s="3" t="s">
        <v>1</v>
      </c>
      <c r="J1700" s="1" t="s">
        <v>1</v>
      </c>
      <c r="K1700" s="1" t="s">
        <v>1</v>
      </c>
      <c r="L1700" s="1" t="s">
        <v>1</v>
      </c>
      <c r="M1700" s="1" t="s">
        <v>208</v>
      </c>
      <c r="N1700" s="1">
        <v>0</v>
      </c>
      <c r="O1700">
        <v>3000</v>
      </c>
      <c r="P1700">
        <v>1000</v>
      </c>
      <c r="Q1700" s="1" t="s">
        <v>209</v>
      </c>
      <c r="R1700" s="4">
        <v>6</v>
      </c>
      <c r="S1700" s="3">
        <v>1</v>
      </c>
      <c r="U1700" t="s">
        <v>204</v>
      </c>
    </row>
    <row r="1701" spans="1:21" x14ac:dyDescent="0.3">
      <c r="A1701" t="s">
        <v>154</v>
      </c>
      <c r="B1701" s="1" t="s">
        <v>745</v>
      </c>
      <c r="C1701" s="1" t="s">
        <v>746</v>
      </c>
      <c r="D1701" s="1" t="s">
        <v>745</v>
      </c>
      <c r="E1701">
        <v>2018</v>
      </c>
      <c r="F1701" s="1" t="s">
        <v>212</v>
      </c>
      <c r="G1701" s="1" t="s">
        <v>202</v>
      </c>
      <c r="H1701" s="1" t="s">
        <v>219</v>
      </c>
      <c r="I1701" s="3" t="s">
        <v>1</v>
      </c>
      <c r="J1701" s="1" t="s">
        <v>1</v>
      </c>
      <c r="K1701" s="1" t="s">
        <v>1</v>
      </c>
      <c r="L1701" s="1" t="s">
        <v>1</v>
      </c>
      <c r="M1701" s="1" t="s">
        <v>208</v>
      </c>
      <c r="N1701" s="1">
        <v>3001</v>
      </c>
      <c r="O1701">
        <v>5000</v>
      </c>
      <c r="P1701">
        <v>1000</v>
      </c>
      <c r="Q1701" s="1" t="s">
        <v>209</v>
      </c>
      <c r="R1701" s="4">
        <v>7</v>
      </c>
      <c r="S1701" s="3">
        <v>1</v>
      </c>
      <c r="U1701" t="s">
        <v>204</v>
      </c>
    </row>
    <row r="1702" spans="1:21" x14ac:dyDescent="0.3">
      <c r="A1702" t="s">
        <v>154</v>
      </c>
      <c r="B1702" s="1" t="s">
        <v>745</v>
      </c>
      <c r="C1702" s="1" t="s">
        <v>746</v>
      </c>
      <c r="D1702" s="1" t="s">
        <v>745</v>
      </c>
      <c r="E1702">
        <v>2018</v>
      </c>
      <c r="F1702" s="1" t="s">
        <v>212</v>
      </c>
      <c r="G1702" s="1" t="s">
        <v>202</v>
      </c>
      <c r="H1702" s="1" t="s">
        <v>219</v>
      </c>
      <c r="I1702" s="3" t="s">
        <v>1</v>
      </c>
      <c r="J1702" s="1" t="s">
        <v>1</v>
      </c>
      <c r="K1702" s="1" t="s">
        <v>1</v>
      </c>
      <c r="L1702" s="1" t="s">
        <v>1</v>
      </c>
      <c r="M1702" s="1" t="s">
        <v>208</v>
      </c>
      <c r="N1702" s="1">
        <v>5001</v>
      </c>
      <c r="O1702">
        <v>7000</v>
      </c>
      <c r="P1702">
        <v>1000</v>
      </c>
      <c r="Q1702" s="1" t="s">
        <v>209</v>
      </c>
      <c r="R1702" s="4">
        <v>7.75</v>
      </c>
      <c r="S1702" s="3">
        <v>1</v>
      </c>
      <c r="U1702" t="s">
        <v>204</v>
      </c>
    </row>
    <row r="1703" spans="1:21" x14ac:dyDescent="0.3">
      <c r="A1703" t="s">
        <v>154</v>
      </c>
      <c r="B1703" s="1" t="s">
        <v>745</v>
      </c>
      <c r="C1703" s="1" t="s">
        <v>746</v>
      </c>
      <c r="D1703" s="1" t="s">
        <v>745</v>
      </c>
      <c r="E1703">
        <v>2018</v>
      </c>
      <c r="F1703" s="1" t="s">
        <v>212</v>
      </c>
      <c r="G1703" s="1" t="s">
        <v>202</v>
      </c>
      <c r="H1703" s="1" t="s">
        <v>219</v>
      </c>
      <c r="I1703" s="3" t="s">
        <v>1</v>
      </c>
      <c r="J1703" s="1" t="s">
        <v>1</v>
      </c>
      <c r="K1703" s="1" t="s">
        <v>1</v>
      </c>
      <c r="L1703" s="1" t="s">
        <v>1</v>
      </c>
      <c r="M1703" s="1" t="s">
        <v>208</v>
      </c>
      <c r="N1703" s="1">
        <v>7001</v>
      </c>
      <c r="O1703">
        <v>1000000000</v>
      </c>
      <c r="P1703">
        <v>1000</v>
      </c>
      <c r="Q1703" s="1" t="s">
        <v>209</v>
      </c>
      <c r="R1703" s="4">
        <v>8.25</v>
      </c>
      <c r="S1703" s="3">
        <v>1</v>
      </c>
      <c r="U1703" t="s">
        <v>204</v>
      </c>
    </row>
    <row r="1704" spans="1:21" x14ac:dyDescent="0.3">
      <c r="A1704" t="s">
        <v>160</v>
      </c>
      <c r="B1704" s="1" t="s">
        <v>749</v>
      </c>
      <c r="C1704" s="1" t="s">
        <v>750</v>
      </c>
      <c r="D1704" s="1" t="s">
        <v>749</v>
      </c>
      <c r="E1704">
        <v>2020</v>
      </c>
      <c r="F1704" s="1" t="s">
        <v>212</v>
      </c>
      <c r="G1704" s="1" t="s">
        <v>202</v>
      </c>
      <c r="H1704" s="1" t="s">
        <v>206</v>
      </c>
      <c r="I1704" s="3">
        <v>0.625</v>
      </c>
      <c r="J1704" s="1" t="s">
        <v>203</v>
      </c>
      <c r="K1704" s="1" t="s">
        <v>1</v>
      </c>
      <c r="L1704" s="1" t="s">
        <v>1</v>
      </c>
      <c r="M1704" s="1" t="s">
        <v>204</v>
      </c>
      <c r="N1704" s="1" t="s">
        <v>1</v>
      </c>
      <c r="O1704" s="1" t="s">
        <v>1</v>
      </c>
      <c r="P1704" s="1" t="s">
        <v>1</v>
      </c>
      <c r="Q1704" s="1" t="s">
        <v>1</v>
      </c>
      <c r="R1704" s="4">
        <v>30.29</v>
      </c>
      <c r="S1704" s="3">
        <v>1</v>
      </c>
      <c r="U1704" t="s">
        <v>204</v>
      </c>
    </row>
    <row r="1705" spans="1:21" x14ac:dyDescent="0.3">
      <c r="A1705" t="s">
        <v>160</v>
      </c>
      <c r="B1705" s="1" t="s">
        <v>749</v>
      </c>
      <c r="C1705" s="1" t="s">
        <v>750</v>
      </c>
      <c r="D1705" s="1" t="s">
        <v>749</v>
      </c>
      <c r="E1705">
        <v>2020</v>
      </c>
      <c r="F1705" s="1" t="s">
        <v>212</v>
      </c>
      <c r="G1705" s="1" t="s">
        <v>202</v>
      </c>
      <c r="H1705" s="1" t="s">
        <v>219</v>
      </c>
      <c r="I1705" s="3" t="s">
        <v>1</v>
      </c>
      <c r="J1705" s="1" t="s">
        <v>1</v>
      </c>
      <c r="K1705" s="1" t="s">
        <v>1</v>
      </c>
      <c r="L1705" s="1" t="s">
        <v>1</v>
      </c>
      <c r="M1705" s="1" t="s">
        <v>208</v>
      </c>
      <c r="N1705" s="1">
        <v>0</v>
      </c>
      <c r="O1705">
        <v>3000</v>
      </c>
      <c r="P1705">
        <v>1000</v>
      </c>
      <c r="Q1705" s="1" t="s">
        <v>209</v>
      </c>
      <c r="R1705" s="4">
        <v>3.55</v>
      </c>
      <c r="S1705" s="3">
        <v>1</v>
      </c>
      <c r="U1705" t="s">
        <v>204</v>
      </c>
    </row>
    <row r="1706" spans="1:21" x14ac:dyDescent="0.3">
      <c r="A1706" t="s">
        <v>160</v>
      </c>
      <c r="B1706" s="1" t="s">
        <v>749</v>
      </c>
      <c r="C1706" s="1" t="s">
        <v>750</v>
      </c>
      <c r="D1706" s="1" t="s">
        <v>749</v>
      </c>
      <c r="E1706">
        <v>2020</v>
      </c>
      <c r="F1706" s="1" t="s">
        <v>212</v>
      </c>
      <c r="G1706" s="1" t="s">
        <v>202</v>
      </c>
      <c r="H1706" s="1" t="s">
        <v>219</v>
      </c>
      <c r="I1706" s="3" t="s">
        <v>1</v>
      </c>
      <c r="J1706" s="1" t="s">
        <v>1</v>
      </c>
      <c r="K1706" s="1" t="s">
        <v>1</v>
      </c>
      <c r="L1706" s="1" t="s">
        <v>1</v>
      </c>
      <c r="M1706" s="1" t="s">
        <v>208</v>
      </c>
      <c r="N1706" s="1">
        <v>3001</v>
      </c>
      <c r="O1706">
        <v>15000</v>
      </c>
      <c r="P1706">
        <v>1000</v>
      </c>
      <c r="Q1706" s="1" t="s">
        <v>209</v>
      </c>
      <c r="R1706" s="4">
        <v>3.84</v>
      </c>
      <c r="S1706" s="3">
        <v>1</v>
      </c>
      <c r="U1706" t="s">
        <v>204</v>
      </c>
    </row>
    <row r="1707" spans="1:21" x14ac:dyDescent="0.3">
      <c r="A1707" t="s">
        <v>160</v>
      </c>
      <c r="B1707" s="1" t="s">
        <v>749</v>
      </c>
      <c r="C1707" s="1" t="s">
        <v>750</v>
      </c>
      <c r="D1707" s="1" t="s">
        <v>749</v>
      </c>
      <c r="E1707">
        <v>2020</v>
      </c>
      <c r="F1707" s="1" t="s">
        <v>212</v>
      </c>
      <c r="G1707" s="1" t="s">
        <v>202</v>
      </c>
      <c r="H1707" s="1" t="s">
        <v>219</v>
      </c>
      <c r="I1707" s="3" t="s">
        <v>1</v>
      </c>
      <c r="J1707" s="1" t="s">
        <v>1</v>
      </c>
      <c r="K1707" s="1" t="s">
        <v>1</v>
      </c>
      <c r="L1707" s="1" t="s">
        <v>1</v>
      </c>
      <c r="M1707" s="1" t="s">
        <v>208</v>
      </c>
      <c r="N1707" s="1">
        <v>15001</v>
      </c>
      <c r="O1707">
        <v>30000</v>
      </c>
      <c r="P1707">
        <v>1000</v>
      </c>
      <c r="Q1707" s="1" t="s">
        <v>209</v>
      </c>
      <c r="R1707" s="4">
        <v>4.3099999999999996</v>
      </c>
      <c r="S1707" s="3">
        <v>1</v>
      </c>
      <c r="U1707" t="s">
        <v>204</v>
      </c>
    </row>
    <row r="1708" spans="1:21" x14ac:dyDescent="0.3">
      <c r="A1708" t="s">
        <v>160</v>
      </c>
      <c r="B1708" s="1" t="s">
        <v>749</v>
      </c>
      <c r="C1708" s="1" t="s">
        <v>750</v>
      </c>
      <c r="D1708" s="1" t="s">
        <v>749</v>
      </c>
      <c r="E1708">
        <v>2020</v>
      </c>
      <c r="F1708" s="1" t="s">
        <v>212</v>
      </c>
      <c r="G1708" s="1" t="s">
        <v>202</v>
      </c>
      <c r="H1708" s="1" t="s">
        <v>219</v>
      </c>
      <c r="I1708" s="3" t="s">
        <v>1</v>
      </c>
      <c r="J1708" s="1" t="s">
        <v>1</v>
      </c>
      <c r="K1708" s="1" t="s">
        <v>1</v>
      </c>
      <c r="L1708" s="1" t="s">
        <v>1</v>
      </c>
      <c r="M1708" s="1" t="s">
        <v>208</v>
      </c>
      <c r="N1708" s="1">
        <v>30001</v>
      </c>
      <c r="O1708">
        <v>50000</v>
      </c>
      <c r="P1708">
        <v>1000</v>
      </c>
      <c r="Q1708" s="1" t="s">
        <v>209</v>
      </c>
      <c r="R1708" s="4">
        <v>5.35</v>
      </c>
      <c r="S1708" s="3">
        <v>1</v>
      </c>
      <c r="U1708" t="s">
        <v>204</v>
      </c>
    </row>
    <row r="1709" spans="1:21" x14ac:dyDescent="0.3">
      <c r="A1709" t="s">
        <v>160</v>
      </c>
      <c r="B1709" s="1" t="s">
        <v>749</v>
      </c>
      <c r="C1709" s="1" t="s">
        <v>750</v>
      </c>
      <c r="D1709" s="1" t="s">
        <v>749</v>
      </c>
      <c r="E1709">
        <v>2020</v>
      </c>
      <c r="F1709" s="1" t="s">
        <v>212</v>
      </c>
      <c r="G1709" s="1" t="s">
        <v>202</v>
      </c>
      <c r="H1709" s="1" t="s">
        <v>219</v>
      </c>
      <c r="I1709" s="3" t="s">
        <v>1</v>
      </c>
      <c r="J1709" s="1" t="s">
        <v>1</v>
      </c>
      <c r="K1709" s="1" t="s">
        <v>1</v>
      </c>
      <c r="L1709" s="1" t="s">
        <v>1</v>
      </c>
      <c r="M1709" s="1" t="s">
        <v>208</v>
      </c>
      <c r="N1709" s="1">
        <v>50001</v>
      </c>
      <c r="O1709">
        <v>1000000000</v>
      </c>
      <c r="P1709">
        <v>1000</v>
      </c>
      <c r="Q1709" s="1" t="s">
        <v>209</v>
      </c>
      <c r="R1709" s="4">
        <v>8.19</v>
      </c>
      <c r="S1709" s="3">
        <v>1</v>
      </c>
      <c r="U1709" t="s">
        <v>204</v>
      </c>
    </row>
    <row r="1710" spans="1:21" x14ac:dyDescent="0.3">
      <c r="A1710" t="s">
        <v>160</v>
      </c>
      <c r="B1710" s="1" t="s">
        <v>749</v>
      </c>
      <c r="C1710" s="1" t="s">
        <v>750</v>
      </c>
      <c r="D1710" s="1" t="s">
        <v>750</v>
      </c>
      <c r="E1710">
        <v>2020</v>
      </c>
      <c r="F1710" s="1" t="s">
        <v>213</v>
      </c>
      <c r="G1710" s="1" t="s">
        <v>202</v>
      </c>
      <c r="H1710" s="1" t="s">
        <v>206</v>
      </c>
      <c r="I1710" s="3" t="s">
        <v>1</v>
      </c>
      <c r="J1710" s="1" t="s">
        <v>1</v>
      </c>
      <c r="K1710" s="1" t="s">
        <v>220</v>
      </c>
      <c r="L1710" s="1" t="s">
        <v>221</v>
      </c>
      <c r="M1710" s="1" t="s">
        <v>204</v>
      </c>
      <c r="N1710" s="1" t="s">
        <v>1</v>
      </c>
      <c r="O1710" s="1" t="s">
        <v>1</v>
      </c>
      <c r="P1710" s="1" t="s">
        <v>1</v>
      </c>
      <c r="Q1710" s="1" t="s">
        <v>1</v>
      </c>
      <c r="R1710" s="4">
        <v>41.25</v>
      </c>
      <c r="S1710" s="3">
        <v>1</v>
      </c>
      <c r="U1710" t="s">
        <v>204</v>
      </c>
    </row>
    <row r="1711" spans="1:21" x14ac:dyDescent="0.3">
      <c r="A1711" t="s">
        <v>160</v>
      </c>
      <c r="B1711" s="1" t="s">
        <v>749</v>
      </c>
      <c r="C1711" s="1" t="s">
        <v>750</v>
      </c>
      <c r="D1711" s="1" t="s">
        <v>750</v>
      </c>
      <c r="E1711">
        <v>2020</v>
      </c>
      <c r="F1711" s="1" t="s">
        <v>213</v>
      </c>
      <c r="G1711" s="1" t="s">
        <v>202</v>
      </c>
      <c r="H1711" s="1" t="s">
        <v>219</v>
      </c>
      <c r="I1711" s="3" t="s">
        <v>1</v>
      </c>
      <c r="J1711" s="1" t="s">
        <v>1</v>
      </c>
      <c r="K1711" s="1" t="s">
        <v>220</v>
      </c>
      <c r="L1711" s="1" t="s">
        <v>221</v>
      </c>
      <c r="M1711" s="1" t="s">
        <v>208</v>
      </c>
      <c r="N1711" s="1">
        <v>0</v>
      </c>
      <c r="O1711">
        <v>2000</v>
      </c>
      <c r="P1711">
        <v>1000</v>
      </c>
      <c r="Q1711" s="1" t="s">
        <v>209</v>
      </c>
      <c r="R1711" s="4">
        <v>0</v>
      </c>
      <c r="S1711" s="3">
        <v>1</v>
      </c>
      <c r="U1711" t="s">
        <v>204</v>
      </c>
    </row>
    <row r="1712" spans="1:21" x14ac:dyDescent="0.3">
      <c r="A1712" t="s">
        <v>160</v>
      </c>
      <c r="B1712" s="1" t="s">
        <v>749</v>
      </c>
      <c r="C1712" s="1" t="s">
        <v>750</v>
      </c>
      <c r="D1712" s="1" t="s">
        <v>750</v>
      </c>
      <c r="E1712">
        <v>2020</v>
      </c>
      <c r="F1712" s="1" t="s">
        <v>213</v>
      </c>
      <c r="G1712" s="1" t="s">
        <v>202</v>
      </c>
      <c r="H1712" s="1" t="s">
        <v>219</v>
      </c>
      <c r="I1712" s="3" t="s">
        <v>1</v>
      </c>
      <c r="J1712" s="1" t="s">
        <v>1</v>
      </c>
      <c r="K1712" s="1" t="s">
        <v>220</v>
      </c>
      <c r="L1712" s="1" t="s">
        <v>221</v>
      </c>
      <c r="M1712" s="1" t="s">
        <v>208</v>
      </c>
      <c r="N1712" s="1">
        <v>2001</v>
      </c>
      <c r="O1712">
        <v>1000000000</v>
      </c>
      <c r="P1712">
        <v>1000</v>
      </c>
      <c r="Q1712" s="1" t="s">
        <v>209</v>
      </c>
      <c r="R1712" s="4">
        <v>3.35</v>
      </c>
      <c r="S1712" s="3">
        <v>1</v>
      </c>
      <c r="U1712" t="s">
        <v>204</v>
      </c>
    </row>
    <row r="1713" spans="1:21" x14ac:dyDescent="0.3">
      <c r="A1713" t="s">
        <v>160</v>
      </c>
      <c r="B1713" s="1" t="s">
        <v>749</v>
      </c>
      <c r="C1713" s="1" t="s">
        <v>750</v>
      </c>
      <c r="D1713" s="1" t="s">
        <v>750</v>
      </c>
      <c r="E1713">
        <v>2020</v>
      </c>
      <c r="F1713" s="1" t="s">
        <v>213</v>
      </c>
      <c r="G1713" s="1" t="s">
        <v>202</v>
      </c>
      <c r="H1713" s="1" t="s">
        <v>206</v>
      </c>
      <c r="I1713" s="3" t="s">
        <v>1</v>
      </c>
      <c r="J1713" s="1" t="s">
        <v>1</v>
      </c>
      <c r="K1713" s="1" t="s">
        <v>220</v>
      </c>
      <c r="L1713" s="1" t="s">
        <v>225</v>
      </c>
      <c r="M1713" s="1" t="s">
        <v>204</v>
      </c>
      <c r="N1713" s="1" t="s">
        <v>1</v>
      </c>
      <c r="O1713" s="1" t="s">
        <v>1</v>
      </c>
      <c r="P1713" s="1" t="s">
        <v>1</v>
      </c>
      <c r="Q1713" s="1" t="s">
        <v>1</v>
      </c>
      <c r="R1713" s="4">
        <v>61.88</v>
      </c>
      <c r="S1713" s="3">
        <v>1</v>
      </c>
      <c r="U1713" t="s">
        <v>204</v>
      </c>
    </row>
    <row r="1714" spans="1:21" x14ac:dyDescent="0.3">
      <c r="A1714" t="s">
        <v>160</v>
      </c>
      <c r="B1714" s="1" t="s">
        <v>749</v>
      </c>
      <c r="C1714" s="1" t="s">
        <v>750</v>
      </c>
      <c r="D1714" s="1" t="s">
        <v>750</v>
      </c>
      <c r="E1714">
        <v>2020</v>
      </c>
      <c r="F1714" s="1" t="s">
        <v>213</v>
      </c>
      <c r="G1714" s="1" t="s">
        <v>202</v>
      </c>
      <c r="H1714" s="1" t="s">
        <v>219</v>
      </c>
      <c r="I1714" s="3" t="s">
        <v>1</v>
      </c>
      <c r="J1714" s="1" t="s">
        <v>1</v>
      </c>
      <c r="K1714" s="1" t="s">
        <v>220</v>
      </c>
      <c r="L1714" s="1" t="s">
        <v>225</v>
      </c>
      <c r="M1714" s="1" t="s">
        <v>208</v>
      </c>
      <c r="N1714" s="1">
        <v>0</v>
      </c>
      <c r="O1714">
        <v>2000</v>
      </c>
      <c r="P1714">
        <v>1000</v>
      </c>
      <c r="Q1714" s="1" t="s">
        <v>209</v>
      </c>
      <c r="R1714" s="4">
        <v>0</v>
      </c>
      <c r="S1714" s="3">
        <v>1</v>
      </c>
      <c r="U1714" t="s">
        <v>204</v>
      </c>
    </row>
    <row r="1715" spans="1:21" x14ac:dyDescent="0.3">
      <c r="A1715" t="s">
        <v>160</v>
      </c>
      <c r="B1715" s="1" t="s">
        <v>749</v>
      </c>
      <c r="C1715" s="1" t="s">
        <v>750</v>
      </c>
      <c r="D1715" s="1" t="s">
        <v>750</v>
      </c>
      <c r="E1715">
        <v>2020</v>
      </c>
      <c r="F1715" s="1" t="s">
        <v>213</v>
      </c>
      <c r="G1715" s="1" t="s">
        <v>202</v>
      </c>
      <c r="H1715" s="1" t="s">
        <v>219</v>
      </c>
      <c r="I1715" s="3" t="s">
        <v>1</v>
      </c>
      <c r="J1715" s="1" t="s">
        <v>1</v>
      </c>
      <c r="K1715" s="1" t="s">
        <v>220</v>
      </c>
      <c r="L1715" s="1" t="s">
        <v>225</v>
      </c>
      <c r="M1715" s="1" t="s">
        <v>208</v>
      </c>
      <c r="N1715" s="1">
        <v>2001</v>
      </c>
      <c r="O1715">
        <v>1000000000</v>
      </c>
      <c r="P1715">
        <v>1000</v>
      </c>
      <c r="Q1715" s="1" t="s">
        <v>209</v>
      </c>
      <c r="R1715" s="4">
        <v>5.03</v>
      </c>
      <c r="S1715" s="3">
        <v>1</v>
      </c>
      <c r="U1715" t="s">
        <v>204</v>
      </c>
    </row>
    <row r="1716" spans="1:21" x14ac:dyDescent="0.3">
      <c r="A1716" t="s">
        <v>160</v>
      </c>
      <c r="B1716" s="1" t="s">
        <v>749</v>
      </c>
      <c r="C1716" s="1" t="s">
        <v>751</v>
      </c>
      <c r="D1716" s="1" t="s">
        <v>749</v>
      </c>
      <c r="E1716">
        <v>2020</v>
      </c>
      <c r="F1716" s="1" t="s">
        <v>212</v>
      </c>
      <c r="G1716" s="1" t="s">
        <v>202</v>
      </c>
      <c r="H1716" s="1" t="s">
        <v>206</v>
      </c>
      <c r="I1716" s="3">
        <v>0.625</v>
      </c>
      <c r="J1716" s="1" t="s">
        <v>203</v>
      </c>
      <c r="K1716" s="1" t="s">
        <v>1</v>
      </c>
      <c r="L1716" s="1" t="s">
        <v>1</v>
      </c>
      <c r="M1716" s="1" t="s">
        <v>204</v>
      </c>
      <c r="N1716" s="1" t="s">
        <v>1</v>
      </c>
      <c r="O1716" s="1" t="s">
        <v>1</v>
      </c>
      <c r="P1716" s="1" t="s">
        <v>1</v>
      </c>
      <c r="Q1716" s="1" t="s">
        <v>1</v>
      </c>
      <c r="R1716" s="4">
        <v>30.29</v>
      </c>
      <c r="S1716" s="3">
        <v>1</v>
      </c>
      <c r="U1716" t="s">
        <v>204</v>
      </c>
    </row>
    <row r="1717" spans="1:21" x14ac:dyDescent="0.3">
      <c r="A1717" t="s">
        <v>160</v>
      </c>
      <c r="B1717" s="1" t="s">
        <v>749</v>
      </c>
      <c r="C1717" s="1" t="s">
        <v>751</v>
      </c>
      <c r="D1717" s="1" t="s">
        <v>749</v>
      </c>
      <c r="E1717">
        <v>2020</v>
      </c>
      <c r="F1717" s="1" t="s">
        <v>212</v>
      </c>
      <c r="G1717" s="1" t="s">
        <v>202</v>
      </c>
      <c r="H1717" s="1" t="s">
        <v>219</v>
      </c>
      <c r="I1717" s="3" t="s">
        <v>1</v>
      </c>
      <c r="J1717" s="1" t="s">
        <v>1</v>
      </c>
      <c r="K1717" s="1" t="s">
        <v>1</v>
      </c>
      <c r="L1717" s="1" t="s">
        <v>1</v>
      </c>
      <c r="M1717" s="1" t="s">
        <v>208</v>
      </c>
      <c r="N1717" s="1">
        <v>0</v>
      </c>
      <c r="O1717">
        <v>3000</v>
      </c>
      <c r="P1717">
        <v>1000</v>
      </c>
      <c r="Q1717" s="1" t="s">
        <v>209</v>
      </c>
      <c r="R1717" s="4">
        <v>3.55</v>
      </c>
      <c r="S1717" s="3">
        <v>1</v>
      </c>
      <c r="U1717" t="s">
        <v>204</v>
      </c>
    </row>
    <row r="1718" spans="1:21" x14ac:dyDescent="0.3">
      <c r="A1718" t="s">
        <v>160</v>
      </c>
      <c r="B1718" s="1" t="s">
        <v>749</v>
      </c>
      <c r="C1718" s="1" t="s">
        <v>751</v>
      </c>
      <c r="D1718" s="1" t="s">
        <v>749</v>
      </c>
      <c r="E1718">
        <v>2020</v>
      </c>
      <c r="F1718" s="1" t="s">
        <v>212</v>
      </c>
      <c r="G1718" s="1" t="s">
        <v>202</v>
      </c>
      <c r="H1718" s="1" t="s">
        <v>219</v>
      </c>
      <c r="I1718" s="3" t="s">
        <v>1</v>
      </c>
      <c r="J1718" s="1" t="s">
        <v>1</v>
      </c>
      <c r="K1718" s="1" t="s">
        <v>1</v>
      </c>
      <c r="L1718" s="1" t="s">
        <v>1</v>
      </c>
      <c r="M1718" s="1" t="s">
        <v>208</v>
      </c>
      <c r="N1718" s="1">
        <v>3001</v>
      </c>
      <c r="O1718">
        <v>15000</v>
      </c>
      <c r="P1718">
        <v>1000</v>
      </c>
      <c r="Q1718" s="1" t="s">
        <v>209</v>
      </c>
      <c r="R1718" s="4">
        <v>3.84</v>
      </c>
      <c r="S1718" s="3">
        <v>1</v>
      </c>
      <c r="U1718" t="s">
        <v>204</v>
      </c>
    </row>
    <row r="1719" spans="1:21" x14ac:dyDescent="0.3">
      <c r="A1719" t="s">
        <v>160</v>
      </c>
      <c r="B1719" s="1" t="s">
        <v>749</v>
      </c>
      <c r="C1719" s="1" t="s">
        <v>751</v>
      </c>
      <c r="D1719" s="1" t="s">
        <v>749</v>
      </c>
      <c r="E1719">
        <v>2020</v>
      </c>
      <c r="F1719" s="1" t="s">
        <v>212</v>
      </c>
      <c r="G1719" s="1" t="s">
        <v>202</v>
      </c>
      <c r="H1719" s="1" t="s">
        <v>219</v>
      </c>
      <c r="I1719" s="3" t="s">
        <v>1</v>
      </c>
      <c r="J1719" s="1" t="s">
        <v>1</v>
      </c>
      <c r="K1719" s="1" t="s">
        <v>1</v>
      </c>
      <c r="L1719" s="1" t="s">
        <v>1</v>
      </c>
      <c r="M1719" s="1" t="s">
        <v>208</v>
      </c>
      <c r="N1719" s="1">
        <v>15001</v>
      </c>
      <c r="O1719">
        <v>30000</v>
      </c>
      <c r="P1719">
        <v>1000</v>
      </c>
      <c r="Q1719" s="1" t="s">
        <v>209</v>
      </c>
      <c r="R1719" s="4">
        <v>4.3099999999999996</v>
      </c>
      <c r="S1719" s="3">
        <v>1</v>
      </c>
      <c r="U1719" t="s">
        <v>204</v>
      </c>
    </row>
    <row r="1720" spans="1:21" x14ac:dyDescent="0.3">
      <c r="A1720" t="s">
        <v>160</v>
      </c>
      <c r="B1720" s="1" t="s">
        <v>749</v>
      </c>
      <c r="C1720" s="1" t="s">
        <v>751</v>
      </c>
      <c r="D1720" s="1" t="s">
        <v>749</v>
      </c>
      <c r="E1720">
        <v>2020</v>
      </c>
      <c r="F1720" s="1" t="s">
        <v>212</v>
      </c>
      <c r="G1720" s="1" t="s">
        <v>202</v>
      </c>
      <c r="H1720" s="1" t="s">
        <v>219</v>
      </c>
      <c r="I1720" s="3" t="s">
        <v>1</v>
      </c>
      <c r="J1720" s="1" t="s">
        <v>1</v>
      </c>
      <c r="K1720" s="1" t="s">
        <v>1</v>
      </c>
      <c r="L1720" s="1" t="s">
        <v>1</v>
      </c>
      <c r="M1720" s="1" t="s">
        <v>208</v>
      </c>
      <c r="N1720" s="1">
        <v>30001</v>
      </c>
      <c r="O1720">
        <v>50000</v>
      </c>
      <c r="P1720">
        <v>1000</v>
      </c>
      <c r="Q1720" s="1" t="s">
        <v>209</v>
      </c>
      <c r="R1720" s="4">
        <v>5.35</v>
      </c>
      <c r="S1720" s="3">
        <v>1</v>
      </c>
      <c r="U1720" t="s">
        <v>204</v>
      </c>
    </row>
    <row r="1721" spans="1:21" x14ac:dyDescent="0.3">
      <c r="A1721" t="s">
        <v>160</v>
      </c>
      <c r="B1721" s="1" t="s">
        <v>749</v>
      </c>
      <c r="C1721" s="1" t="s">
        <v>751</v>
      </c>
      <c r="D1721" s="1" t="s">
        <v>749</v>
      </c>
      <c r="E1721">
        <v>2020</v>
      </c>
      <c r="F1721" s="1" t="s">
        <v>212</v>
      </c>
      <c r="G1721" s="1" t="s">
        <v>202</v>
      </c>
      <c r="H1721" s="1" t="s">
        <v>219</v>
      </c>
      <c r="I1721" s="3" t="s">
        <v>1</v>
      </c>
      <c r="J1721" s="1" t="s">
        <v>1</v>
      </c>
      <c r="K1721" s="1" t="s">
        <v>1</v>
      </c>
      <c r="L1721" s="1" t="s">
        <v>1</v>
      </c>
      <c r="M1721" s="1" t="s">
        <v>208</v>
      </c>
      <c r="N1721" s="1">
        <v>50001</v>
      </c>
      <c r="O1721">
        <v>1000000000</v>
      </c>
      <c r="P1721">
        <v>1000</v>
      </c>
      <c r="Q1721" s="1" t="s">
        <v>209</v>
      </c>
      <c r="R1721" s="4">
        <v>8.19</v>
      </c>
      <c r="S1721" s="3">
        <v>1</v>
      </c>
      <c r="U1721" t="s">
        <v>204</v>
      </c>
    </row>
    <row r="1722" spans="1:21" x14ac:dyDescent="0.3">
      <c r="A1722" t="s">
        <v>160</v>
      </c>
      <c r="B1722" s="1" t="s">
        <v>749</v>
      </c>
      <c r="C1722" s="1" t="s">
        <v>279</v>
      </c>
      <c r="D1722" s="1" t="s">
        <v>749</v>
      </c>
      <c r="E1722">
        <v>2020</v>
      </c>
      <c r="F1722" s="1" t="s">
        <v>212</v>
      </c>
      <c r="G1722" s="1" t="s">
        <v>202</v>
      </c>
      <c r="H1722" s="1" t="s">
        <v>206</v>
      </c>
      <c r="I1722" s="3">
        <v>0.625</v>
      </c>
      <c r="J1722" s="1" t="s">
        <v>203</v>
      </c>
      <c r="K1722" s="1" t="s">
        <v>1</v>
      </c>
      <c r="L1722" s="1" t="s">
        <v>1</v>
      </c>
      <c r="M1722" s="1" t="s">
        <v>204</v>
      </c>
      <c r="N1722" s="1" t="s">
        <v>1</v>
      </c>
      <c r="O1722" s="1" t="s">
        <v>1</v>
      </c>
      <c r="P1722" s="1" t="s">
        <v>1</v>
      </c>
      <c r="Q1722" s="1" t="s">
        <v>1</v>
      </c>
      <c r="R1722" s="4">
        <v>30.29</v>
      </c>
      <c r="S1722" s="3">
        <v>1</v>
      </c>
      <c r="U1722" t="s">
        <v>204</v>
      </c>
    </row>
    <row r="1723" spans="1:21" x14ac:dyDescent="0.3">
      <c r="A1723" t="s">
        <v>160</v>
      </c>
      <c r="B1723" s="1" t="s">
        <v>749</v>
      </c>
      <c r="C1723" s="1" t="s">
        <v>279</v>
      </c>
      <c r="D1723" s="1" t="s">
        <v>749</v>
      </c>
      <c r="E1723">
        <v>2020</v>
      </c>
      <c r="F1723" s="1" t="s">
        <v>212</v>
      </c>
      <c r="G1723" s="1" t="s">
        <v>202</v>
      </c>
      <c r="H1723" s="1" t="s">
        <v>219</v>
      </c>
      <c r="I1723" s="3" t="s">
        <v>1</v>
      </c>
      <c r="J1723" s="1" t="s">
        <v>1</v>
      </c>
      <c r="K1723" s="1" t="s">
        <v>1</v>
      </c>
      <c r="L1723" s="1" t="s">
        <v>1</v>
      </c>
      <c r="M1723" s="1" t="s">
        <v>208</v>
      </c>
      <c r="N1723" s="1">
        <v>0</v>
      </c>
      <c r="O1723">
        <v>3000</v>
      </c>
      <c r="P1723">
        <v>1000</v>
      </c>
      <c r="Q1723" s="1" t="s">
        <v>209</v>
      </c>
      <c r="R1723" s="4">
        <v>3.55</v>
      </c>
      <c r="S1723" s="3">
        <v>1</v>
      </c>
      <c r="U1723" t="s">
        <v>204</v>
      </c>
    </row>
    <row r="1724" spans="1:21" x14ac:dyDescent="0.3">
      <c r="A1724" t="s">
        <v>160</v>
      </c>
      <c r="B1724" s="1" t="s">
        <v>749</v>
      </c>
      <c r="C1724" s="1" t="s">
        <v>279</v>
      </c>
      <c r="D1724" s="1" t="s">
        <v>749</v>
      </c>
      <c r="E1724">
        <v>2020</v>
      </c>
      <c r="F1724" s="1" t="s">
        <v>212</v>
      </c>
      <c r="G1724" s="1" t="s">
        <v>202</v>
      </c>
      <c r="H1724" s="1" t="s">
        <v>219</v>
      </c>
      <c r="I1724" s="3" t="s">
        <v>1</v>
      </c>
      <c r="J1724" s="1" t="s">
        <v>1</v>
      </c>
      <c r="K1724" s="1" t="s">
        <v>1</v>
      </c>
      <c r="L1724" s="1" t="s">
        <v>1</v>
      </c>
      <c r="M1724" s="1" t="s">
        <v>208</v>
      </c>
      <c r="N1724" s="1">
        <v>3001</v>
      </c>
      <c r="O1724">
        <v>15000</v>
      </c>
      <c r="P1724">
        <v>1000</v>
      </c>
      <c r="Q1724" s="1" t="s">
        <v>209</v>
      </c>
      <c r="R1724" s="4">
        <v>3.84</v>
      </c>
      <c r="S1724" s="3">
        <v>1</v>
      </c>
      <c r="U1724" t="s">
        <v>204</v>
      </c>
    </row>
    <row r="1725" spans="1:21" x14ac:dyDescent="0.3">
      <c r="A1725" t="s">
        <v>160</v>
      </c>
      <c r="B1725" s="1" t="s">
        <v>749</v>
      </c>
      <c r="C1725" s="1" t="s">
        <v>279</v>
      </c>
      <c r="D1725" s="1" t="s">
        <v>749</v>
      </c>
      <c r="E1725">
        <v>2020</v>
      </c>
      <c r="F1725" s="1" t="s">
        <v>212</v>
      </c>
      <c r="G1725" s="1" t="s">
        <v>202</v>
      </c>
      <c r="H1725" s="1" t="s">
        <v>219</v>
      </c>
      <c r="I1725" s="3" t="s">
        <v>1</v>
      </c>
      <c r="J1725" s="1" t="s">
        <v>1</v>
      </c>
      <c r="K1725" s="1" t="s">
        <v>1</v>
      </c>
      <c r="L1725" s="1" t="s">
        <v>1</v>
      </c>
      <c r="M1725" s="1" t="s">
        <v>208</v>
      </c>
      <c r="N1725" s="1">
        <v>15001</v>
      </c>
      <c r="O1725">
        <v>30000</v>
      </c>
      <c r="P1725">
        <v>1000</v>
      </c>
      <c r="Q1725" s="1" t="s">
        <v>209</v>
      </c>
      <c r="R1725" s="4">
        <v>4.3099999999999996</v>
      </c>
      <c r="S1725" s="3">
        <v>1</v>
      </c>
      <c r="U1725" t="s">
        <v>204</v>
      </c>
    </row>
    <row r="1726" spans="1:21" x14ac:dyDescent="0.3">
      <c r="A1726" t="s">
        <v>160</v>
      </c>
      <c r="B1726" s="1" t="s">
        <v>749</v>
      </c>
      <c r="C1726" s="1" t="s">
        <v>279</v>
      </c>
      <c r="D1726" s="1" t="s">
        <v>749</v>
      </c>
      <c r="E1726">
        <v>2020</v>
      </c>
      <c r="F1726" s="1" t="s">
        <v>212</v>
      </c>
      <c r="G1726" s="1" t="s">
        <v>202</v>
      </c>
      <c r="H1726" s="1" t="s">
        <v>219</v>
      </c>
      <c r="I1726" s="3" t="s">
        <v>1</v>
      </c>
      <c r="J1726" s="1" t="s">
        <v>1</v>
      </c>
      <c r="K1726" s="1" t="s">
        <v>1</v>
      </c>
      <c r="L1726" s="1" t="s">
        <v>1</v>
      </c>
      <c r="M1726" s="1" t="s">
        <v>208</v>
      </c>
      <c r="N1726" s="1">
        <v>30001</v>
      </c>
      <c r="O1726">
        <v>50000</v>
      </c>
      <c r="P1726">
        <v>1000</v>
      </c>
      <c r="Q1726" s="1" t="s">
        <v>209</v>
      </c>
      <c r="R1726" s="4">
        <v>5.35</v>
      </c>
      <c r="S1726" s="3">
        <v>1</v>
      </c>
      <c r="U1726" t="s">
        <v>204</v>
      </c>
    </row>
    <row r="1727" spans="1:21" x14ac:dyDescent="0.3">
      <c r="A1727" t="s">
        <v>160</v>
      </c>
      <c r="B1727" s="1" t="s">
        <v>749</v>
      </c>
      <c r="C1727" s="1" t="s">
        <v>279</v>
      </c>
      <c r="D1727" s="1" t="s">
        <v>749</v>
      </c>
      <c r="E1727">
        <v>2020</v>
      </c>
      <c r="F1727" s="1" t="s">
        <v>212</v>
      </c>
      <c r="G1727" s="1" t="s">
        <v>202</v>
      </c>
      <c r="H1727" s="1" t="s">
        <v>219</v>
      </c>
      <c r="I1727" s="3" t="s">
        <v>1</v>
      </c>
      <c r="J1727" s="1" t="s">
        <v>1</v>
      </c>
      <c r="K1727" s="1" t="s">
        <v>1</v>
      </c>
      <c r="L1727" s="1" t="s">
        <v>1</v>
      </c>
      <c r="M1727" s="1" t="s">
        <v>208</v>
      </c>
      <c r="N1727" s="1">
        <v>50001</v>
      </c>
      <c r="O1727">
        <v>1000000000</v>
      </c>
      <c r="P1727">
        <v>1000</v>
      </c>
      <c r="Q1727" s="1" t="s">
        <v>209</v>
      </c>
      <c r="R1727" s="4">
        <v>8.19</v>
      </c>
      <c r="S1727" s="3">
        <v>1</v>
      </c>
      <c r="U1727" t="s">
        <v>204</v>
      </c>
    </row>
    <row r="1728" spans="1:21" x14ac:dyDescent="0.3">
      <c r="A1728" t="s">
        <v>160</v>
      </c>
      <c r="B1728" s="1" t="s">
        <v>749</v>
      </c>
      <c r="C1728" s="1" t="s">
        <v>279</v>
      </c>
      <c r="D1728" s="1" t="s">
        <v>279</v>
      </c>
      <c r="E1728">
        <v>2020</v>
      </c>
      <c r="F1728" s="1" t="s">
        <v>213</v>
      </c>
      <c r="G1728" s="1" t="s">
        <v>202</v>
      </c>
      <c r="H1728" s="1" t="s">
        <v>206</v>
      </c>
      <c r="I1728" s="3" t="s">
        <v>1</v>
      </c>
      <c r="J1728" s="1" t="s">
        <v>1</v>
      </c>
      <c r="K1728" s="1" t="s">
        <v>1</v>
      </c>
      <c r="L1728" s="1" t="s">
        <v>1</v>
      </c>
      <c r="M1728" s="1" t="s">
        <v>204</v>
      </c>
      <c r="N1728" s="1" t="s">
        <v>1</v>
      </c>
      <c r="O1728" s="1" t="s">
        <v>1</v>
      </c>
      <c r="P1728" s="1" t="s">
        <v>1</v>
      </c>
      <c r="Q1728" s="1" t="s">
        <v>1</v>
      </c>
      <c r="R1728" s="4">
        <v>11</v>
      </c>
      <c r="S1728" s="3">
        <v>1</v>
      </c>
      <c r="U1728" t="s">
        <v>204</v>
      </c>
    </row>
    <row r="1729" spans="1:21" x14ac:dyDescent="0.3">
      <c r="A1729" t="s">
        <v>160</v>
      </c>
      <c r="B1729" s="1" t="s">
        <v>749</v>
      </c>
      <c r="C1729" s="1" t="s">
        <v>279</v>
      </c>
      <c r="D1729" s="1" t="s">
        <v>279</v>
      </c>
      <c r="E1729">
        <v>2020</v>
      </c>
      <c r="F1729" s="1" t="s">
        <v>213</v>
      </c>
      <c r="G1729" s="1" t="s">
        <v>202</v>
      </c>
      <c r="H1729" s="1" t="s">
        <v>231</v>
      </c>
      <c r="I1729" s="3" t="s">
        <v>1</v>
      </c>
      <c r="J1729" s="1" t="s">
        <v>1</v>
      </c>
      <c r="K1729" s="1" t="s">
        <v>1</v>
      </c>
      <c r="L1729" s="1" t="s">
        <v>1</v>
      </c>
      <c r="M1729" s="1" t="s">
        <v>208</v>
      </c>
      <c r="N1729" s="1">
        <v>0</v>
      </c>
      <c r="O1729">
        <v>18000</v>
      </c>
      <c r="P1729" s="1">
        <v>1000</v>
      </c>
      <c r="Q1729" s="1" t="s">
        <v>209</v>
      </c>
      <c r="R1729" s="4">
        <v>3.8</v>
      </c>
      <c r="S1729" s="3">
        <v>1</v>
      </c>
      <c r="T1729" t="s">
        <v>754</v>
      </c>
      <c r="U1729" t="s">
        <v>204</v>
      </c>
    </row>
    <row r="1730" spans="1:21" x14ac:dyDescent="0.3">
      <c r="A1730" t="s">
        <v>160</v>
      </c>
      <c r="B1730" s="1" t="s">
        <v>749</v>
      </c>
      <c r="C1730" s="1" t="s">
        <v>279</v>
      </c>
      <c r="D1730" s="1" t="s">
        <v>279</v>
      </c>
      <c r="E1730">
        <v>2020</v>
      </c>
      <c r="F1730" s="1" t="s">
        <v>217</v>
      </c>
      <c r="G1730" s="1" t="s">
        <v>202</v>
      </c>
      <c r="H1730" s="1" t="s">
        <v>207</v>
      </c>
      <c r="I1730" s="3" t="s">
        <v>1</v>
      </c>
      <c r="J1730" s="1" t="s">
        <v>1</v>
      </c>
      <c r="K1730" s="1" t="s">
        <v>1</v>
      </c>
      <c r="L1730" s="1" t="s">
        <v>1</v>
      </c>
      <c r="M1730" s="1" t="s">
        <v>205</v>
      </c>
      <c r="N1730" s="1">
        <v>0</v>
      </c>
      <c r="O1730">
        <v>600</v>
      </c>
      <c r="P1730" t="s">
        <v>1</v>
      </c>
      <c r="Q1730" s="1" t="s">
        <v>540</v>
      </c>
      <c r="R1730" s="4">
        <v>0.5</v>
      </c>
      <c r="S1730" s="3">
        <v>1</v>
      </c>
      <c r="U1730" t="s">
        <v>204</v>
      </c>
    </row>
    <row r="1731" spans="1:21" x14ac:dyDescent="0.3">
      <c r="A1731" t="s">
        <v>160</v>
      </c>
      <c r="B1731" s="1" t="s">
        <v>749</v>
      </c>
      <c r="C1731" s="1" t="s">
        <v>279</v>
      </c>
      <c r="D1731" s="1" t="s">
        <v>279</v>
      </c>
      <c r="E1731">
        <v>2020</v>
      </c>
      <c r="F1731" s="1" t="s">
        <v>217</v>
      </c>
      <c r="G1731" s="1" t="s">
        <v>202</v>
      </c>
      <c r="H1731" s="1" t="s">
        <v>207</v>
      </c>
      <c r="I1731" s="3" t="s">
        <v>1</v>
      </c>
      <c r="J1731" s="1" t="s">
        <v>1</v>
      </c>
      <c r="K1731" s="1" t="s">
        <v>1</v>
      </c>
      <c r="L1731" s="1" t="s">
        <v>1</v>
      </c>
      <c r="M1731" s="1" t="s">
        <v>205</v>
      </c>
      <c r="N1731" s="1">
        <v>601</v>
      </c>
      <c r="O1731">
        <v>1000</v>
      </c>
      <c r="P1731" t="s">
        <v>1</v>
      </c>
      <c r="Q1731" s="1" t="s">
        <v>540</v>
      </c>
      <c r="R1731" s="4">
        <v>1</v>
      </c>
      <c r="S1731" s="3">
        <v>1</v>
      </c>
      <c r="U1731" t="s">
        <v>204</v>
      </c>
    </row>
    <row r="1732" spans="1:21" x14ac:dyDescent="0.3">
      <c r="A1732" t="s">
        <v>160</v>
      </c>
      <c r="B1732" s="1" t="s">
        <v>749</v>
      </c>
      <c r="C1732" s="1" t="s">
        <v>279</v>
      </c>
      <c r="D1732" s="1" t="s">
        <v>279</v>
      </c>
      <c r="E1732">
        <v>2020</v>
      </c>
      <c r="F1732" s="1" t="s">
        <v>217</v>
      </c>
      <c r="G1732" s="1" t="s">
        <v>202</v>
      </c>
      <c r="H1732" s="1" t="s">
        <v>207</v>
      </c>
      <c r="I1732" s="3" t="s">
        <v>1</v>
      </c>
      <c r="J1732" s="1" t="s">
        <v>1</v>
      </c>
      <c r="K1732" s="1" t="s">
        <v>1</v>
      </c>
      <c r="L1732" s="1" t="s">
        <v>1</v>
      </c>
      <c r="M1732" s="1" t="s">
        <v>205</v>
      </c>
      <c r="N1732" s="1">
        <v>1001</v>
      </c>
      <c r="O1732">
        <v>2000</v>
      </c>
      <c r="P1732" t="s">
        <v>1</v>
      </c>
      <c r="Q1732" s="1" t="s">
        <v>540</v>
      </c>
      <c r="R1732" s="4">
        <v>3.35</v>
      </c>
      <c r="S1732" s="3">
        <v>1</v>
      </c>
      <c r="U1732" t="s">
        <v>204</v>
      </c>
    </row>
    <row r="1733" spans="1:21" x14ac:dyDescent="0.3">
      <c r="A1733" t="s">
        <v>160</v>
      </c>
      <c r="B1733" s="1" t="s">
        <v>749</v>
      </c>
      <c r="C1733" s="1" t="s">
        <v>279</v>
      </c>
      <c r="D1733" s="1" t="s">
        <v>279</v>
      </c>
      <c r="E1733">
        <v>2020</v>
      </c>
      <c r="F1733" s="1" t="s">
        <v>217</v>
      </c>
      <c r="G1733" s="1" t="s">
        <v>202</v>
      </c>
      <c r="H1733" s="1" t="s">
        <v>207</v>
      </c>
      <c r="I1733" s="3" t="s">
        <v>1</v>
      </c>
      <c r="J1733" s="1" t="s">
        <v>1</v>
      </c>
      <c r="K1733" s="1" t="s">
        <v>1</v>
      </c>
      <c r="L1733" s="1" t="s">
        <v>1</v>
      </c>
      <c r="M1733" s="1" t="s">
        <v>205</v>
      </c>
      <c r="N1733" s="1">
        <v>2001</v>
      </c>
      <c r="O1733">
        <v>3000</v>
      </c>
      <c r="P1733" t="s">
        <v>1</v>
      </c>
      <c r="Q1733" s="1" t="s">
        <v>540</v>
      </c>
      <c r="R1733" s="4">
        <v>5.45</v>
      </c>
      <c r="S1733" s="3">
        <v>1</v>
      </c>
      <c r="U1733" t="s">
        <v>204</v>
      </c>
    </row>
    <row r="1734" spans="1:21" x14ac:dyDescent="0.3">
      <c r="A1734" t="s">
        <v>160</v>
      </c>
      <c r="B1734" s="1" t="s">
        <v>749</v>
      </c>
      <c r="C1734" s="1" t="s">
        <v>279</v>
      </c>
      <c r="D1734" s="1" t="s">
        <v>279</v>
      </c>
      <c r="E1734">
        <v>2020</v>
      </c>
      <c r="F1734" s="1" t="s">
        <v>217</v>
      </c>
      <c r="G1734" s="1" t="s">
        <v>202</v>
      </c>
      <c r="H1734" s="1" t="s">
        <v>207</v>
      </c>
      <c r="I1734" s="3" t="s">
        <v>1</v>
      </c>
      <c r="J1734" s="1" t="s">
        <v>1</v>
      </c>
      <c r="K1734" s="1" t="s">
        <v>1</v>
      </c>
      <c r="L1734" s="1" t="s">
        <v>1</v>
      </c>
      <c r="M1734" s="1" t="s">
        <v>205</v>
      </c>
      <c r="N1734" s="1">
        <v>3001</v>
      </c>
      <c r="O1734">
        <v>4000</v>
      </c>
      <c r="P1734" t="s">
        <v>1</v>
      </c>
      <c r="Q1734" s="1" t="s">
        <v>540</v>
      </c>
      <c r="R1734" s="4">
        <v>7.6</v>
      </c>
      <c r="S1734" s="3">
        <v>1</v>
      </c>
      <c r="U1734" t="s">
        <v>204</v>
      </c>
    </row>
    <row r="1735" spans="1:21" x14ac:dyDescent="0.3">
      <c r="A1735" t="s">
        <v>160</v>
      </c>
      <c r="B1735" s="1" t="s">
        <v>749</v>
      </c>
      <c r="C1735" s="1" t="s">
        <v>279</v>
      </c>
      <c r="D1735" s="1" t="s">
        <v>279</v>
      </c>
      <c r="E1735">
        <v>2020</v>
      </c>
      <c r="F1735" s="1" t="s">
        <v>217</v>
      </c>
      <c r="G1735" s="1" t="s">
        <v>202</v>
      </c>
      <c r="H1735" s="1" t="s">
        <v>207</v>
      </c>
      <c r="I1735" s="3" t="s">
        <v>1</v>
      </c>
      <c r="J1735" s="1" t="s">
        <v>1</v>
      </c>
      <c r="K1735" s="1" t="s">
        <v>1</v>
      </c>
      <c r="L1735" s="1" t="s">
        <v>1</v>
      </c>
      <c r="M1735" s="1" t="s">
        <v>205</v>
      </c>
      <c r="N1735" s="1">
        <v>4001</v>
      </c>
      <c r="O1735">
        <v>5000</v>
      </c>
      <c r="P1735" t="s">
        <v>1</v>
      </c>
      <c r="Q1735" s="1" t="s">
        <v>540</v>
      </c>
      <c r="R1735" s="4">
        <v>9.75</v>
      </c>
      <c r="S1735" s="3">
        <v>1</v>
      </c>
      <c r="U1735" t="s">
        <v>204</v>
      </c>
    </row>
    <row r="1736" spans="1:21" x14ac:dyDescent="0.3">
      <c r="A1736" t="s">
        <v>160</v>
      </c>
      <c r="B1736" s="1" t="s">
        <v>749</v>
      </c>
      <c r="C1736" s="1" t="s">
        <v>279</v>
      </c>
      <c r="D1736" s="1" t="s">
        <v>279</v>
      </c>
      <c r="E1736">
        <v>2020</v>
      </c>
      <c r="F1736" s="1" t="s">
        <v>217</v>
      </c>
      <c r="G1736" s="1" t="s">
        <v>202</v>
      </c>
      <c r="H1736" s="1" t="s">
        <v>207</v>
      </c>
      <c r="I1736" s="3" t="s">
        <v>1</v>
      </c>
      <c r="J1736" s="1" t="s">
        <v>1</v>
      </c>
      <c r="K1736" s="1" t="s">
        <v>1</v>
      </c>
      <c r="L1736" s="1" t="s">
        <v>1</v>
      </c>
      <c r="M1736" s="1" t="s">
        <v>205</v>
      </c>
      <c r="N1736" s="1">
        <v>5001</v>
      </c>
      <c r="O1736">
        <v>6000</v>
      </c>
      <c r="P1736" t="s">
        <v>1</v>
      </c>
      <c r="Q1736" s="1" t="s">
        <v>540</v>
      </c>
      <c r="R1736" s="4">
        <v>12</v>
      </c>
      <c r="S1736" s="3">
        <v>1</v>
      </c>
      <c r="U1736" t="s">
        <v>204</v>
      </c>
    </row>
    <row r="1737" spans="1:21" x14ac:dyDescent="0.3">
      <c r="A1737" t="s">
        <v>160</v>
      </c>
      <c r="B1737" s="1" t="s">
        <v>749</v>
      </c>
      <c r="C1737" s="1" t="s">
        <v>279</v>
      </c>
      <c r="D1737" s="1" t="s">
        <v>279</v>
      </c>
      <c r="E1737">
        <v>2020</v>
      </c>
      <c r="F1737" s="1" t="s">
        <v>217</v>
      </c>
      <c r="G1737" s="1" t="s">
        <v>202</v>
      </c>
      <c r="H1737" s="1" t="s">
        <v>207</v>
      </c>
      <c r="I1737" s="3" t="s">
        <v>1</v>
      </c>
      <c r="J1737" s="1" t="s">
        <v>1</v>
      </c>
      <c r="K1737" s="1" t="s">
        <v>1</v>
      </c>
      <c r="L1737" s="1" t="s">
        <v>1</v>
      </c>
      <c r="M1737" s="1" t="s">
        <v>205</v>
      </c>
      <c r="N1737" s="1">
        <v>6001</v>
      </c>
      <c r="O1737">
        <v>1000000000</v>
      </c>
      <c r="P1737" t="s">
        <v>1</v>
      </c>
      <c r="Q1737" s="1" t="s">
        <v>540</v>
      </c>
      <c r="R1737" s="4">
        <v>15.5</v>
      </c>
      <c r="S1737" s="3">
        <v>1</v>
      </c>
      <c r="U1737" t="s">
        <v>204</v>
      </c>
    </row>
    <row r="1738" spans="1:21" x14ac:dyDescent="0.3">
      <c r="A1738" t="s">
        <v>160</v>
      </c>
      <c r="B1738" s="1" t="s">
        <v>749</v>
      </c>
      <c r="C1738" s="1" t="s">
        <v>755</v>
      </c>
      <c r="D1738" s="1" t="s">
        <v>749</v>
      </c>
      <c r="E1738">
        <v>2020</v>
      </c>
      <c r="F1738" s="1" t="s">
        <v>212</v>
      </c>
      <c r="G1738" s="1" t="s">
        <v>202</v>
      </c>
      <c r="H1738" s="1" t="s">
        <v>206</v>
      </c>
      <c r="I1738" s="3">
        <v>0.625</v>
      </c>
      <c r="J1738" s="1" t="s">
        <v>203</v>
      </c>
      <c r="K1738" s="1" t="s">
        <v>1</v>
      </c>
      <c r="L1738" s="1" t="s">
        <v>1</v>
      </c>
      <c r="M1738" s="1" t="s">
        <v>204</v>
      </c>
      <c r="N1738" s="1" t="s">
        <v>1</v>
      </c>
      <c r="O1738" s="1" t="s">
        <v>1</v>
      </c>
      <c r="P1738" s="1" t="s">
        <v>1</v>
      </c>
      <c r="Q1738" s="1" t="s">
        <v>1</v>
      </c>
      <c r="R1738" s="4">
        <v>30.29</v>
      </c>
      <c r="S1738" s="3">
        <v>1</v>
      </c>
      <c r="U1738" t="s">
        <v>204</v>
      </c>
    </row>
    <row r="1739" spans="1:21" x14ac:dyDescent="0.3">
      <c r="A1739" t="s">
        <v>160</v>
      </c>
      <c r="B1739" s="1" t="s">
        <v>749</v>
      </c>
      <c r="C1739" s="1" t="s">
        <v>755</v>
      </c>
      <c r="D1739" s="1" t="s">
        <v>749</v>
      </c>
      <c r="E1739">
        <v>2020</v>
      </c>
      <c r="F1739" s="1" t="s">
        <v>212</v>
      </c>
      <c r="G1739" s="1" t="s">
        <v>202</v>
      </c>
      <c r="H1739" s="1" t="s">
        <v>219</v>
      </c>
      <c r="I1739" s="3" t="s">
        <v>1</v>
      </c>
      <c r="J1739" s="1" t="s">
        <v>1</v>
      </c>
      <c r="K1739" s="1" t="s">
        <v>1</v>
      </c>
      <c r="L1739" s="1" t="s">
        <v>1</v>
      </c>
      <c r="M1739" s="1" t="s">
        <v>208</v>
      </c>
      <c r="N1739" s="1">
        <v>0</v>
      </c>
      <c r="O1739">
        <v>3000</v>
      </c>
      <c r="P1739">
        <v>1000</v>
      </c>
      <c r="Q1739" s="1" t="s">
        <v>209</v>
      </c>
      <c r="R1739" s="4">
        <v>3.55</v>
      </c>
      <c r="S1739" s="3">
        <v>1</v>
      </c>
      <c r="U1739" t="s">
        <v>204</v>
      </c>
    </row>
    <row r="1740" spans="1:21" x14ac:dyDescent="0.3">
      <c r="A1740" t="s">
        <v>160</v>
      </c>
      <c r="B1740" s="1" t="s">
        <v>749</v>
      </c>
      <c r="C1740" s="1" t="s">
        <v>755</v>
      </c>
      <c r="D1740" s="1" t="s">
        <v>749</v>
      </c>
      <c r="E1740">
        <v>2020</v>
      </c>
      <c r="F1740" s="1" t="s">
        <v>212</v>
      </c>
      <c r="G1740" s="1" t="s">
        <v>202</v>
      </c>
      <c r="H1740" s="1" t="s">
        <v>219</v>
      </c>
      <c r="I1740" s="3" t="s">
        <v>1</v>
      </c>
      <c r="J1740" s="1" t="s">
        <v>1</v>
      </c>
      <c r="K1740" s="1" t="s">
        <v>1</v>
      </c>
      <c r="L1740" s="1" t="s">
        <v>1</v>
      </c>
      <c r="M1740" s="1" t="s">
        <v>208</v>
      </c>
      <c r="N1740" s="1">
        <v>3001</v>
      </c>
      <c r="O1740">
        <v>15000</v>
      </c>
      <c r="P1740">
        <v>1000</v>
      </c>
      <c r="Q1740" s="1" t="s">
        <v>209</v>
      </c>
      <c r="R1740" s="4">
        <v>3.84</v>
      </c>
      <c r="S1740" s="3">
        <v>1</v>
      </c>
      <c r="U1740" t="s">
        <v>204</v>
      </c>
    </row>
    <row r="1741" spans="1:21" x14ac:dyDescent="0.3">
      <c r="A1741" t="s">
        <v>160</v>
      </c>
      <c r="B1741" s="1" t="s">
        <v>749</v>
      </c>
      <c r="C1741" s="1" t="s">
        <v>755</v>
      </c>
      <c r="D1741" s="1" t="s">
        <v>749</v>
      </c>
      <c r="E1741">
        <v>2020</v>
      </c>
      <c r="F1741" s="1" t="s">
        <v>212</v>
      </c>
      <c r="G1741" s="1" t="s">
        <v>202</v>
      </c>
      <c r="H1741" s="1" t="s">
        <v>219</v>
      </c>
      <c r="I1741" s="3" t="s">
        <v>1</v>
      </c>
      <c r="J1741" s="1" t="s">
        <v>1</v>
      </c>
      <c r="K1741" s="1" t="s">
        <v>1</v>
      </c>
      <c r="L1741" s="1" t="s">
        <v>1</v>
      </c>
      <c r="M1741" s="1" t="s">
        <v>208</v>
      </c>
      <c r="N1741" s="1">
        <v>15001</v>
      </c>
      <c r="O1741">
        <v>30000</v>
      </c>
      <c r="P1741">
        <v>1000</v>
      </c>
      <c r="Q1741" s="1" t="s">
        <v>209</v>
      </c>
      <c r="R1741" s="4">
        <v>4.3099999999999996</v>
      </c>
      <c r="S1741" s="3">
        <v>1</v>
      </c>
      <c r="U1741" t="s">
        <v>204</v>
      </c>
    </row>
    <row r="1742" spans="1:21" x14ac:dyDescent="0.3">
      <c r="A1742" t="s">
        <v>160</v>
      </c>
      <c r="B1742" s="1" t="s">
        <v>749</v>
      </c>
      <c r="C1742" s="1" t="s">
        <v>755</v>
      </c>
      <c r="D1742" s="1" t="s">
        <v>749</v>
      </c>
      <c r="E1742">
        <v>2020</v>
      </c>
      <c r="F1742" s="1" t="s">
        <v>212</v>
      </c>
      <c r="G1742" s="1" t="s">
        <v>202</v>
      </c>
      <c r="H1742" s="1" t="s">
        <v>219</v>
      </c>
      <c r="I1742" s="3" t="s">
        <v>1</v>
      </c>
      <c r="J1742" s="1" t="s">
        <v>1</v>
      </c>
      <c r="K1742" s="1" t="s">
        <v>1</v>
      </c>
      <c r="L1742" s="1" t="s">
        <v>1</v>
      </c>
      <c r="M1742" s="1" t="s">
        <v>208</v>
      </c>
      <c r="N1742" s="1">
        <v>30001</v>
      </c>
      <c r="O1742">
        <v>50000</v>
      </c>
      <c r="P1742">
        <v>1000</v>
      </c>
      <c r="Q1742" s="1" t="s">
        <v>209</v>
      </c>
      <c r="R1742" s="4">
        <v>5.35</v>
      </c>
      <c r="S1742" s="3">
        <v>1</v>
      </c>
      <c r="U1742" t="s">
        <v>204</v>
      </c>
    </row>
    <row r="1743" spans="1:21" x14ac:dyDescent="0.3">
      <c r="A1743" t="s">
        <v>160</v>
      </c>
      <c r="B1743" s="1" t="s">
        <v>749</v>
      </c>
      <c r="C1743" s="1" t="s">
        <v>755</v>
      </c>
      <c r="D1743" s="1" t="s">
        <v>749</v>
      </c>
      <c r="E1743">
        <v>2020</v>
      </c>
      <c r="F1743" s="1" t="s">
        <v>212</v>
      </c>
      <c r="G1743" s="1" t="s">
        <v>202</v>
      </c>
      <c r="H1743" s="1" t="s">
        <v>219</v>
      </c>
      <c r="I1743" s="3" t="s">
        <v>1</v>
      </c>
      <c r="J1743" s="1" t="s">
        <v>1</v>
      </c>
      <c r="K1743" s="1" t="s">
        <v>1</v>
      </c>
      <c r="L1743" s="1" t="s">
        <v>1</v>
      </c>
      <c r="M1743" s="1" t="s">
        <v>208</v>
      </c>
      <c r="N1743" s="1">
        <v>50001</v>
      </c>
      <c r="O1743">
        <v>1000000000</v>
      </c>
      <c r="P1743">
        <v>1000</v>
      </c>
      <c r="Q1743" s="1" t="s">
        <v>209</v>
      </c>
      <c r="R1743" s="4">
        <v>8.19</v>
      </c>
      <c r="S1743" s="3">
        <v>1</v>
      </c>
      <c r="U1743" t="s">
        <v>204</v>
      </c>
    </row>
    <row r="1744" spans="1:21" x14ac:dyDescent="0.3">
      <c r="A1744" t="s">
        <v>98</v>
      </c>
      <c r="B1744" s="1" t="s">
        <v>757</v>
      </c>
      <c r="C1744" s="1" t="s">
        <v>710</v>
      </c>
      <c r="D1744" s="1" t="s">
        <v>757</v>
      </c>
      <c r="E1744">
        <v>2020</v>
      </c>
      <c r="F1744" s="1" t="s">
        <v>212</v>
      </c>
      <c r="G1744" s="1" t="s">
        <v>202</v>
      </c>
      <c r="H1744" s="1" t="s">
        <v>206</v>
      </c>
      <c r="I1744" s="3" t="s">
        <v>1</v>
      </c>
      <c r="J1744" s="1" t="s">
        <v>1</v>
      </c>
      <c r="K1744" s="1" t="s">
        <v>1</v>
      </c>
      <c r="L1744" s="1" t="s">
        <v>1</v>
      </c>
      <c r="M1744" s="1" t="s">
        <v>204</v>
      </c>
      <c r="N1744" s="1" t="s">
        <v>1</v>
      </c>
      <c r="O1744" s="1" t="s">
        <v>1</v>
      </c>
      <c r="P1744" s="1" t="s">
        <v>1</v>
      </c>
      <c r="Q1744" s="1" t="s">
        <v>1</v>
      </c>
      <c r="R1744" s="4">
        <v>6</v>
      </c>
      <c r="S1744" s="3">
        <v>1</v>
      </c>
      <c r="U1744" t="s">
        <v>204</v>
      </c>
    </row>
    <row r="1745" spans="1:21" x14ac:dyDescent="0.3">
      <c r="A1745" t="s">
        <v>98</v>
      </c>
      <c r="B1745" s="1" t="s">
        <v>757</v>
      </c>
      <c r="C1745" s="1" t="s">
        <v>710</v>
      </c>
      <c r="D1745" s="1" t="s">
        <v>757</v>
      </c>
      <c r="E1745">
        <v>2020</v>
      </c>
      <c r="F1745" s="1" t="s">
        <v>212</v>
      </c>
      <c r="G1745" s="1" t="s">
        <v>202</v>
      </c>
      <c r="H1745" s="1" t="s">
        <v>711</v>
      </c>
      <c r="I1745" s="3" t="s">
        <v>1</v>
      </c>
      <c r="J1745" s="1" t="s">
        <v>1</v>
      </c>
      <c r="K1745" s="1" t="s">
        <v>1</v>
      </c>
      <c r="L1745" s="1" t="s">
        <v>1</v>
      </c>
      <c r="M1745" s="1" t="s">
        <v>208</v>
      </c>
      <c r="N1745" s="1">
        <v>0</v>
      </c>
      <c r="O1745">
        <v>1000000000</v>
      </c>
      <c r="P1745">
        <v>1000</v>
      </c>
      <c r="Q1745" s="1" t="s">
        <v>209</v>
      </c>
      <c r="R1745" s="4">
        <v>3.96</v>
      </c>
      <c r="S1745" s="3">
        <v>1</v>
      </c>
      <c r="T1745" t="s">
        <v>759</v>
      </c>
      <c r="U1745" t="s">
        <v>204</v>
      </c>
    </row>
    <row r="1746" spans="1:21" x14ac:dyDescent="0.3">
      <c r="A1746" t="s">
        <v>98</v>
      </c>
      <c r="B1746" s="1" t="s">
        <v>757</v>
      </c>
      <c r="C1746" s="1" t="s">
        <v>710</v>
      </c>
      <c r="D1746" s="1" t="s">
        <v>757</v>
      </c>
      <c r="E1746">
        <v>2020</v>
      </c>
      <c r="F1746" s="1" t="s">
        <v>212</v>
      </c>
      <c r="G1746" s="1" t="s">
        <v>202</v>
      </c>
      <c r="H1746" s="1" t="s">
        <v>219</v>
      </c>
      <c r="I1746" s="3" t="s">
        <v>1</v>
      </c>
      <c r="J1746" s="1" t="s">
        <v>1</v>
      </c>
      <c r="K1746" s="1" t="s">
        <v>1</v>
      </c>
      <c r="L1746" s="1" t="s">
        <v>1</v>
      </c>
      <c r="M1746" s="1" t="s">
        <v>208</v>
      </c>
      <c r="N1746" s="1">
        <v>0</v>
      </c>
      <c r="O1746">
        <v>3000</v>
      </c>
      <c r="P1746">
        <v>1000</v>
      </c>
      <c r="Q1746" s="1" t="s">
        <v>209</v>
      </c>
      <c r="R1746" s="4">
        <v>0</v>
      </c>
      <c r="S1746" s="3">
        <v>1</v>
      </c>
      <c r="U1746" t="s">
        <v>204</v>
      </c>
    </row>
    <row r="1747" spans="1:21" x14ac:dyDescent="0.3">
      <c r="A1747" t="s">
        <v>98</v>
      </c>
      <c r="B1747" s="1" t="s">
        <v>757</v>
      </c>
      <c r="C1747" s="1" t="s">
        <v>710</v>
      </c>
      <c r="D1747" s="1" t="s">
        <v>757</v>
      </c>
      <c r="E1747">
        <v>2020</v>
      </c>
      <c r="F1747" s="1" t="s">
        <v>212</v>
      </c>
      <c r="G1747" s="1" t="s">
        <v>202</v>
      </c>
      <c r="H1747" s="1" t="s">
        <v>219</v>
      </c>
      <c r="I1747" s="3" t="s">
        <v>1</v>
      </c>
      <c r="J1747" s="1" t="s">
        <v>1</v>
      </c>
      <c r="K1747" s="1" t="s">
        <v>1</v>
      </c>
      <c r="L1747" s="1" t="s">
        <v>1</v>
      </c>
      <c r="M1747" s="1" t="s">
        <v>208</v>
      </c>
      <c r="N1747" s="1">
        <v>3001</v>
      </c>
      <c r="O1747">
        <v>7000</v>
      </c>
      <c r="P1747">
        <v>1000</v>
      </c>
      <c r="Q1747" s="1" t="s">
        <v>209</v>
      </c>
      <c r="R1747" s="4">
        <v>1.45</v>
      </c>
      <c r="S1747" s="3">
        <v>1</v>
      </c>
      <c r="U1747" t="s">
        <v>204</v>
      </c>
    </row>
    <row r="1748" spans="1:21" x14ac:dyDescent="0.3">
      <c r="A1748" t="s">
        <v>98</v>
      </c>
      <c r="B1748" s="1" t="s">
        <v>757</v>
      </c>
      <c r="C1748" s="1" t="s">
        <v>710</v>
      </c>
      <c r="D1748" s="1" t="s">
        <v>757</v>
      </c>
      <c r="E1748">
        <v>2020</v>
      </c>
      <c r="F1748" s="1" t="s">
        <v>212</v>
      </c>
      <c r="G1748" s="1" t="s">
        <v>202</v>
      </c>
      <c r="H1748" s="1" t="s">
        <v>219</v>
      </c>
      <c r="I1748" s="3" t="s">
        <v>1</v>
      </c>
      <c r="J1748" s="1" t="s">
        <v>1</v>
      </c>
      <c r="K1748" s="1" t="s">
        <v>1</v>
      </c>
      <c r="L1748" s="1" t="s">
        <v>1</v>
      </c>
      <c r="M1748" s="1" t="s">
        <v>208</v>
      </c>
      <c r="N1748" s="1">
        <v>7001</v>
      </c>
      <c r="O1748">
        <v>20000</v>
      </c>
      <c r="P1748">
        <v>1000</v>
      </c>
      <c r="Q1748" s="1" t="s">
        <v>209</v>
      </c>
      <c r="R1748" s="4">
        <v>2.1</v>
      </c>
      <c r="S1748" s="3">
        <v>1</v>
      </c>
      <c r="U1748" t="s">
        <v>204</v>
      </c>
    </row>
    <row r="1749" spans="1:21" x14ac:dyDescent="0.3">
      <c r="A1749" t="s">
        <v>98</v>
      </c>
      <c r="B1749" s="1" t="s">
        <v>757</v>
      </c>
      <c r="C1749" s="1" t="s">
        <v>710</v>
      </c>
      <c r="D1749" s="1" t="s">
        <v>757</v>
      </c>
      <c r="E1749">
        <v>2020</v>
      </c>
      <c r="F1749" s="1" t="s">
        <v>212</v>
      </c>
      <c r="G1749" s="1" t="s">
        <v>202</v>
      </c>
      <c r="H1749" s="1" t="s">
        <v>219</v>
      </c>
      <c r="I1749" s="3" t="s">
        <v>1</v>
      </c>
      <c r="J1749" s="1" t="s">
        <v>1</v>
      </c>
      <c r="K1749" s="1" t="s">
        <v>1</v>
      </c>
      <c r="L1749" s="1" t="s">
        <v>1</v>
      </c>
      <c r="M1749" s="1" t="s">
        <v>208</v>
      </c>
      <c r="N1749" s="1">
        <v>20001</v>
      </c>
      <c r="O1749">
        <v>1000000000</v>
      </c>
      <c r="P1749">
        <v>1000</v>
      </c>
      <c r="Q1749" s="1" t="s">
        <v>209</v>
      </c>
      <c r="R1749" s="4">
        <v>2.25</v>
      </c>
      <c r="S1749" s="3">
        <v>1</v>
      </c>
      <c r="U1749" t="s">
        <v>204</v>
      </c>
    </row>
    <row r="1750" spans="1:21" x14ac:dyDescent="0.3">
      <c r="A1750" t="s">
        <v>98</v>
      </c>
      <c r="B1750" s="1" t="s">
        <v>757</v>
      </c>
      <c r="C1750" s="1" t="s">
        <v>710</v>
      </c>
      <c r="D1750" s="1" t="s">
        <v>757</v>
      </c>
      <c r="E1750">
        <v>2020</v>
      </c>
      <c r="F1750" s="1" t="s">
        <v>213</v>
      </c>
      <c r="G1750" s="1" t="s">
        <v>202</v>
      </c>
      <c r="H1750" s="1" t="s">
        <v>206</v>
      </c>
      <c r="I1750" s="3" t="s">
        <v>1</v>
      </c>
      <c r="J1750" s="1" t="s">
        <v>1</v>
      </c>
      <c r="K1750" s="1" t="s">
        <v>1</v>
      </c>
      <c r="L1750" s="1" t="s">
        <v>1</v>
      </c>
      <c r="M1750" s="1" t="s">
        <v>204</v>
      </c>
      <c r="N1750" s="1" t="s">
        <v>1</v>
      </c>
      <c r="O1750" s="1" t="s">
        <v>1</v>
      </c>
      <c r="P1750" s="1" t="s">
        <v>1</v>
      </c>
      <c r="Q1750" s="1" t="s">
        <v>1</v>
      </c>
      <c r="R1750" s="4">
        <v>25</v>
      </c>
      <c r="S1750" s="3">
        <v>1</v>
      </c>
      <c r="U1750" t="s">
        <v>204</v>
      </c>
    </row>
    <row r="1751" spans="1:21" x14ac:dyDescent="0.3">
      <c r="A1751" t="s">
        <v>72</v>
      </c>
      <c r="B1751" s="1" t="s">
        <v>760</v>
      </c>
      <c r="C1751" s="1" t="s">
        <v>761</v>
      </c>
      <c r="D1751" s="1" t="s">
        <v>760</v>
      </c>
      <c r="E1751">
        <v>2020</v>
      </c>
      <c r="F1751" s="1" t="s">
        <v>212</v>
      </c>
      <c r="G1751" s="1" t="s">
        <v>202</v>
      </c>
      <c r="H1751" s="1" t="s">
        <v>206</v>
      </c>
      <c r="I1751" s="3" t="s">
        <v>1</v>
      </c>
      <c r="J1751" s="1" t="s">
        <v>1</v>
      </c>
      <c r="K1751" s="1" t="s">
        <v>1</v>
      </c>
      <c r="L1751" s="1" t="s">
        <v>1</v>
      </c>
      <c r="M1751" s="1" t="s">
        <v>204</v>
      </c>
      <c r="N1751" s="1" t="s">
        <v>1</v>
      </c>
      <c r="O1751" s="1" t="s">
        <v>1</v>
      </c>
      <c r="P1751" s="1" t="s">
        <v>1</v>
      </c>
      <c r="Q1751" s="1" t="s">
        <v>1</v>
      </c>
      <c r="R1751" s="4">
        <v>35</v>
      </c>
      <c r="S1751" s="3">
        <v>1</v>
      </c>
      <c r="U1751" t="s">
        <v>204</v>
      </c>
    </row>
    <row r="1752" spans="1:21" x14ac:dyDescent="0.3">
      <c r="A1752" t="s">
        <v>72</v>
      </c>
      <c r="B1752" s="1" t="s">
        <v>760</v>
      </c>
      <c r="C1752" s="1" t="s">
        <v>761</v>
      </c>
      <c r="D1752" s="1" t="s">
        <v>760</v>
      </c>
      <c r="E1752">
        <v>2020</v>
      </c>
      <c r="F1752" s="1" t="s">
        <v>212</v>
      </c>
      <c r="G1752" s="1" t="s">
        <v>202</v>
      </c>
      <c r="H1752" s="1" t="s">
        <v>219</v>
      </c>
      <c r="I1752" s="3" t="s">
        <v>1</v>
      </c>
      <c r="J1752" s="1" t="s">
        <v>1</v>
      </c>
      <c r="K1752" s="1" t="s">
        <v>1</v>
      </c>
      <c r="L1752" s="1" t="s">
        <v>1</v>
      </c>
      <c r="M1752" s="1" t="s">
        <v>208</v>
      </c>
      <c r="N1752" s="1">
        <v>0</v>
      </c>
      <c r="O1752">
        <v>5000</v>
      </c>
      <c r="P1752">
        <v>1000</v>
      </c>
      <c r="Q1752" s="1" t="s">
        <v>209</v>
      </c>
      <c r="R1752" s="4">
        <v>6.5</v>
      </c>
      <c r="S1752" s="3">
        <v>1</v>
      </c>
      <c r="U1752" t="s">
        <v>204</v>
      </c>
    </row>
    <row r="1753" spans="1:21" x14ac:dyDescent="0.3">
      <c r="A1753" t="s">
        <v>72</v>
      </c>
      <c r="B1753" s="1" t="s">
        <v>760</v>
      </c>
      <c r="C1753" s="1" t="s">
        <v>761</v>
      </c>
      <c r="D1753" s="1" t="s">
        <v>760</v>
      </c>
      <c r="E1753">
        <v>2020</v>
      </c>
      <c r="F1753" s="1" t="s">
        <v>212</v>
      </c>
      <c r="G1753" s="1" t="s">
        <v>202</v>
      </c>
      <c r="H1753" s="1" t="s">
        <v>219</v>
      </c>
      <c r="I1753" s="3" t="s">
        <v>1</v>
      </c>
      <c r="J1753" s="1" t="s">
        <v>1</v>
      </c>
      <c r="K1753" s="1" t="s">
        <v>1</v>
      </c>
      <c r="L1753" s="1" t="s">
        <v>1</v>
      </c>
      <c r="M1753" s="1" t="s">
        <v>208</v>
      </c>
      <c r="N1753" s="1">
        <v>5001</v>
      </c>
      <c r="O1753">
        <v>10000</v>
      </c>
      <c r="P1753">
        <v>1000</v>
      </c>
      <c r="Q1753" s="1" t="s">
        <v>209</v>
      </c>
      <c r="R1753" s="4">
        <v>7.22</v>
      </c>
      <c r="S1753" s="3">
        <v>1</v>
      </c>
      <c r="U1753" t="s">
        <v>204</v>
      </c>
    </row>
    <row r="1754" spans="1:21" x14ac:dyDescent="0.3">
      <c r="A1754" t="s">
        <v>72</v>
      </c>
      <c r="B1754" s="1" t="s">
        <v>760</v>
      </c>
      <c r="C1754" s="1" t="s">
        <v>761</v>
      </c>
      <c r="D1754" s="1" t="s">
        <v>760</v>
      </c>
      <c r="E1754">
        <v>2020</v>
      </c>
      <c r="F1754" s="1" t="s">
        <v>212</v>
      </c>
      <c r="G1754" s="1" t="s">
        <v>202</v>
      </c>
      <c r="H1754" s="1" t="s">
        <v>219</v>
      </c>
      <c r="I1754" s="3" t="s">
        <v>1</v>
      </c>
      <c r="J1754" s="1" t="s">
        <v>1</v>
      </c>
      <c r="K1754" s="1" t="s">
        <v>1</v>
      </c>
      <c r="L1754" s="1" t="s">
        <v>1</v>
      </c>
      <c r="M1754" s="1" t="s">
        <v>208</v>
      </c>
      <c r="N1754" s="1">
        <v>10001</v>
      </c>
      <c r="O1754">
        <v>15000</v>
      </c>
      <c r="P1754">
        <v>1000</v>
      </c>
      <c r="Q1754" s="1" t="s">
        <v>209</v>
      </c>
      <c r="R1754" s="4">
        <v>8.2799999999999994</v>
      </c>
      <c r="S1754" s="3">
        <v>1</v>
      </c>
      <c r="U1754" t="s">
        <v>204</v>
      </c>
    </row>
    <row r="1755" spans="1:21" x14ac:dyDescent="0.3">
      <c r="A1755" t="s">
        <v>72</v>
      </c>
      <c r="B1755" s="1" t="s">
        <v>760</v>
      </c>
      <c r="C1755" s="1" t="s">
        <v>761</v>
      </c>
      <c r="D1755" s="1" t="s">
        <v>760</v>
      </c>
      <c r="E1755">
        <v>2020</v>
      </c>
      <c r="F1755" s="1" t="s">
        <v>212</v>
      </c>
      <c r="G1755" s="1" t="s">
        <v>202</v>
      </c>
      <c r="H1755" s="1" t="s">
        <v>219</v>
      </c>
      <c r="I1755" s="3" t="s">
        <v>1</v>
      </c>
      <c r="J1755" s="1" t="s">
        <v>1</v>
      </c>
      <c r="K1755" s="1" t="s">
        <v>1</v>
      </c>
      <c r="L1755" s="1" t="s">
        <v>1</v>
      </c>
      <c r="M1755" s="1" t="s">
        <v>208</v>
      </c>
      <c r="N1755" s="1">
        <v>15001</v>
      </c>
      <c r="O1755">
        <v>25000</v>
      </c>
      <c r="P1755">
        <v>1000</v>
      </c>
      <c r="Q1755" s="1" t="s">
        <v>209</v>
      </c>
      <c r="R1755" s="4">
        <v>10.24</v>
      </c>
      <c r="S1755" s="3">
        <v>1</v>
      </c>
      <c r="U1755" t="s">
        <v>204</v>
      </c>
    </row>
    <row r="1756" spans="1:21" x14ac:dyDescent="0.3">
      <c r="A1756" t="s">
        <v>72</v>
      </c>
      <c r="B1756" s="1" t="s">
        <v>760</v>
      </c>
      <c r="C1756" s="1" t="s">
        <v>761</v>
      </c>
      <c r="D1756" s="1" t="s">
        <v>760</v>
      </c>
      <c r="E1756">
        <v>2020</v>
      </c>
      <c r="F1756" s="1" t="s">
        <v>212</v>
      </c>
      <c r="G1756" s="1" t="s">
        <v>202</v>
      </c>
      <c r="H1756" s="1" t="s">
        <v>219</v>
      </c>
      <c r="I1756" s="3" t="s">
        <v>1</v>
      </c>
      <c r="J1756" s="1" t="s">
        <v>1</v>
      </c>
      <c r="K1756" s="1" t="s">
        <v>1</v>
      </c>
      <c r="L1756" s="1" t="s">
        <v>1</v>
      </c>
      <c r="M1756" s="1" t="s">
        <v>208</v>
      </c>
      <c r="N1756" s="1">
        <v>25001</v>
      </c>
      <c r="O1756">
        <v>1000000000</v>
      </c>
      <c r="P1756">
        <v>1000</v>
      </c>
      <c r="Q1756" s="1" t="s">
        <v>209</v>
      </c>
      <c r="R1756" s="4">
        <v>11.54</v>
      </c>
      <c r="S1756" s="3">
        <v>1</v>
      </c>
      <c r="U1756" t="s">
        <v>204</v>
      </c>
    </row>
    <row r="1757" spans="1:21" x14ac:dyDescent="0.3">
      <c r="A1757" t="s">
        <v>72</v>
      </c>
      <c r="B1757" s="1" t="s">
        <v>760</v>
      </c>
      <c r="C1757" s="1" t="s">
        <v>761</v>
      </c>
      <c r="D1757" s="1" t="s">
        <v>761</v>
      </c>
      <c r="E1757">
        <v>2020</v>
      </c>
      <c r="F1757" s="1" t="s">
        <v>213</v>
      </c>
      <c r="G1757" s="1" t="s">
        <v>202</v>
      </c>
      <c r="H1757" s="1" t="s">
        <v>206</v>
      </c>
      <c r="I1757" s="3" t="s">
        <v>1</v>
      </c>
      <c r="J1757" s="1" t="s">
        <v>1</v>
      </c>
      <c r="K1757" s="1" t="s">
        <v>1</v>
      </c>
      <c r="L1757" s="1" t="s">
        <v>1</v>
      </c>
      <c r="M1757" s="1" t="s">
        <v>204</v>
      </c>
      <c r="N1757" s="1" t="s">
        <v>1</v>
      </c>
      <c r="O1757" s="1" t="s">
        <v>1</v>
      </c>
      <c r="P1757" s="1" t="s">
        <v>1</v>
      </c>
      <c r="Q1757" s="1" t="s">
        <v>1</v>
      </c>
      <c r="R1757" s="4">
        <v>53</v>
      </c>
      <c r="S1757" s="3">
        <v>1</v>
      </c>
      <c r="U1757" t="s">
        <v>204</v>
      </c>
    </row>
    <row r="1758" spans="1:21" x14ac:dyDescent="0.3">
      <c r="A1758" t="s">
        <v>163</v>
      </c>
      <c r="B1758" s="1" t="s">
        <v>765</v>
      </c>
      <c r="C1758" s="1" t="s">
        <v>767</v>
      </c>
      <c r="D1758" s="1" t="s">
        <v>765</v>
      </c>
      <c r="E1758">
        <v>2012</v>
      </c>
      <c r="F1758" s="1" t="s">
        <v>212</v>
      </c>
      <c r="G1758" s="1" t="s">
        <v>202</v>
      </c>
      <c r="H1758" s="1" t="s">
        <v>206</v>
      </c>
      <c r="I1758" s="3">
        <v>0.625</v>
      </c>
      <c r="J1758" s="1" t="s">
        <v>203</v>
      </c>
      <c r="K1758" s="1" t="s">
        <v>1</v>
      </c>
      <c r="L1758" s="1" t="s">
        <v>1</v>
      </c>
      <c r="M1758" s="1" t="s">
        <v>204</v>
      </c>
      <c r="N1758" s="1" t="s">
        <v>1</v>
      </c>
      <c r="O1758" s="1" t="s">
        <v>1</v>
      </c>
      <c r="P1758" s="1" t="s">
        <v>1</v>
      </c>
      <c r="Q1758" s="1" t="s">
        <v>1</v>
      </c>
      <c r="R1758" s="4">
        <v>28.5</v>
      </c>
      <c r="S1758" s="3">
        <v>1</v>
      </c>
      <c r="U1758" t="s">
        <v>204</v>
      </c>
    </row>
    <row r="1759" spans="1:21" x14ac:dyDescent="0.3">
      <c r="A1759" t="s">
        <v>163</v>
      </c>
      <c r="B1759" s="1" t="s">
        <v>765</v>
      </c>
      <c r="C1759" s="1" t="s">
        <v>767</v>
      </c>
      <c r="D1759" s="1" t="s">
        <v>765</v>
      </c>
      <c r="E1759">
        <v>2012</v>
      </c>
      <c r="F1759" s="1" t="s">
        <v>212</v>
      </c>
      <c r="G1759" s="1" t="s">
        <v>202</v>
      </c>
      <c r="H1759" s="1" t="s">
        <v>219</v>
      </c>
      <c r="I1759" s="3">
        <v>0.625</v>
      </c>
      <c r="J1759" s="1" t="s">
        <v>203</v>
      </c>
      <c r="K1759" s="1" t="s">
        <v>1</v>
      </c>
      <c r="L1759" s="1" t="s">
        <v>1</v>
      </c>
      <c r="M1759" s="1" t="s">
        <v>208</v>
      </c>
      <c r="N1759" s="1">
        <v>0</v>
      </c>
      <c r="O1759">
        <v>2000</v>
      </c>
      <c r="P1759">
        <v>1000</v>
      </c>
      <c r="Q1759" s="1" t="s">
        <v>209</v>
      </c>
      <c r="R1759" s="4">
        <v>2.75</v>
      </c>
      <c r="S1759" s="3">
        <v>1</v>
      </c>
      <c r="U1759" t="s">
        <v>204</v>
      </c>
    </row>
    <row r="1760" spans="1:21" x14ac:dyDescent="0.3">
      <c r="A1760" t="s">
        <v>163</v>
      </c>
      <c r="B1760" s="1" t="s">
        <v>765</v>
      </c>
      <c r="C1760" s="1" t="s">
        <v>767</v>
      </c>
      <c r="D1760" s="1" t="s">
        <v>765</v>
      </c>
      <c r="E1760">
        <v>2012</v>
      </c>
      <c r="F1760" s="1" t="s">
        <v>212</v>
      </c>
      <c r="G1760" s="1" t="s">
        <v>202</v>
      </c>
      <c r="H1760" s="1" t="s">
        <v>219</v>
      </c>
      <c r="I1760" s="3">
        <v>0.625</v>
      </c>
      <c r="J1760" s="1" t="s">
        <v>203</v>
      </c>
      <c r="K1760" s="1" t="s">
        <v>1</v>
      </c>
      <c r="L1760" s="1" t="s">
        <v>1</v>
      </c>
      <c r="M1760" s="1" t="s">
        <v>208</v>
      </c>
      <c r="N1760" s="1">
        <v>2001</v>
      </c>
      <c r="O1760">
        <v>5000</v>
      </c>
      <c r="P1760">
        <v>1000</v>
      </c>
      <c r="Q1760" s="1" t="s">
        <v>209</v>
      </c>
      <c r="R1760" s="4">
        <v>3.5</v>
      </c>
      <c r="S1760" s="3">
        <v>1</v>
      </c>
      <c r="U1760" t="s">
        <v>204</v>
      </c>
    </row>
    <row r="1761" spans="1:21" x14ac:dyDescent="0.3">
      <c r="A1761" t="s">
        <v>163</v>
      </c>
      <c r="B1761" s="1" t="s">
        <v>765</v>
      </c>
      <c r="C1761" s="1" t="s">
        <v>767</v>
      </c>
      <c r="D1761" s="1" t="s">
        <v>765</v>
      </c>
      <c r="E1761">
        <v>2012</v>
      </c>
      <c r="F1761" s="1" t="s">
        <v>212</v>
      </c>
      <c r="G1761" s="1" t="s">
        <v>202</v>
      </c>
      <c r="H1761" s="1" t="s">
        <v>219</v>
      </c>
      <c r="I1761" s="3">
        <v>0.625</v>
      </c>
      <c r="J1761" s="1" t="s">
        <v>203</v>
      </c>
      <c r="K1761" s="1" t="s">
        <v>1</v>
      </c>
      <c r="L1761" s="1" t="s">
        <v>1</v>
      </c>
      <c r="M1761" s="1" t="s">
        <v>208</v>
      </c>
      <c r="N1761" s="1">
        <v>5001</v>
      </c>
      <c r="O1761">
        <v>10000</v>
      </c>
      <c r="P1761">
        <v>1000</v>
      </c>
      <c r="Q1761" s="1" t="s">
        <v>209</v>
      </c>
      <c r="R1761" s="4">
        <v>3.75</v>
      </c>
      <c r="S1761" s="3">
        <v>1</v>
      </c>
      <c r="U1761" t="s">
        <v>204</v>
      </c>
    </row>
    <row r="1762" spans="1:21" x14ac:dyDescent="0.3">
      <c r="A1762" t="s">
        <v>163</v>
      </c>
      <c r="B1762" s="1" t="s">
        <v>765</v>
      </c>
      <c r="C1762" s="1" t="s">
        <v>767</v>
      </c>
      <c r="D1762" s="1" t="s">
        <v>765</v>
      </c>
      <c r="E1762">
        <v>2012</v>
      </c>
      <c r="F1762" s="1" t="s">
        <v>212</v>
      </c>
      <c r="G1762" s="1" t="s">
        <v>202</v>
      </c>
      <c r="H1762" s="1" t="s">
        <v>219</v>
      </c>
      <c r="I1762" s="3">
        <v>0.625</v>
      </c>
      <c r="J1762" s="1" t="s">
        <v>203</v>
      </c>
      <c r="K1762" s="1" t="s">
        <v>1</v>
      </c>
      <c r="L1762" s="1" t="s">
        <v>1</v>
      </c>
      <c r="M1762" s="1" t="s">
        <v>208</v>
      </c>
      <c r="N1762" s="1">
        <v>10001</v>
      </c>
      <c r="O1762">
        <v>25000</v>
      </c>
      <c r="P1762">
        <v>1000</v>
      </c>
      <c r="Q1762" s="1" t="s">
        <v>209</v>
      </c>
      <c r="R1762" s="4">
        <v>4.25</v>
      </c>
      <c r="S1762" s="3">
        <v>1</v>
      </c>
      <c r="U1762" t="s">
        <v>204</v>
      </c>
    </row>
    <row r="1763" spans="1:21" x14ac:dyDescent="0.3">
      <c r="A1763" t="s">
        <v>163</v>
      </c>
      <c r="B1763" s="1" t="s">
        <v>765</v>
      </c>
      <c r="C1763" s="1" t="s">
        <v>767</v>
      </c>
      <c r="D1763" s="1" t="s">
        <v>765</v>
      </c>
      <c r="E1763">
        <v>2012</v>
      </c>
      <c r="F1763" s="1" t="s">
        <v>212</v>
      </c>
      <c r="G1763" s="1" t="s">
        <v>202</v>
      </c>
      <c r="H1763" s="1" t="s">
        <v>219</v>
      </c>
      <c r="I1763" s="3">
        <v>0.625</v>
      </c>
      <c r="J1763" s="1" t="s">
        <v>203</v>
      </c>
      <c r="K1763" s="1" t="s">
        <v>1</v>
      </c>
      <c r="L1763" s="1" t="s">
        <v>1</v>
      </c>
      <c r="M1763" s="1" t="s">
        <v>208</v>
      </c>
      <c r="N1763" s="1">
        <v>25001</v>
      </c>
      <c r="O1763">
        <v>1000000000</v>
      </c>
      <c r="P1763">
        <v>1000</v>
      </c>
      <c r="Q1763" s="1" t="s">
        <v>209</v>
      </c>
      <c r="R1763" s="4">
        <v>6.25</v>
      </c>
      <c r="S1763" s="3">
        <v>1</v>
      </c>
      <c r="U1763" t="s">
        <v>204</v>
      </c>
    </row>
    <row r="1764" spans="1:21" x14ac:dyDescent="0.3">
      <c r="A1764" t="s">
        <v>21</v>
      </c>
      <c r="B1764" s="1" t="s">
        <v>768</v>
      </c>
      <c r="C1764" s="1" t="s">
        <v>648</v>
      </c>
      <c r="D1764" s="1" t="s">
        <v>768</v>
      </c>
      <c r="E1764">
        <v>2020</v>
      </c>
      <c r="F1764" s="1" t="s">
        <v>212</v>
      </c>
      <c r="G1764" s="1" t="s">
        <v>202</v>
      </c>
      <c r="H1764" s="1" t="s">
        <v>206</v>
      </c>
      <c r="I1764" s="3" t="s">
        <v>1</v>
      </c>
      <c r="J1764" s="1" t="s">
        <v>1</v>
      </c>
      <c r="K1764" s="1" t="s">
        <v>1</v>
      </c>
      <c r="L1764" s="1" t="s">
        <v>1</v>
      </c>
      <c r="M1764" s="1" t="s">
        <v>204</v>
      </c>
      <c r="N1764" s="1" t="s">
        <v>1</v>
      </c>
      <c r="O1764" s="1" t="s">
        <v>1</v>
      </c>
      <c r="P1764" s="1" t="s">
        <v>1</v>
      </c>
      <c r="Q1764" s="1" t="s">
        <v>1</v>
      </c>
      <c r="R1764" s="4">
        <v>31.16</v>
      </c>
      <c r="S1764" s="3">
        <v>1</v>
      </c>
      <c r="U1764" t="s">
        <v>204</v>
      </c>
    </row>
    <row r="1765" spans="1:21" x14ac:dyDescent="0.3">
      <c r="A1765" t="s">
        <v>21</v>
      </c>
      <c r="B1765" s="1" t="s">
        <v>768</v>
      </c>
      <c r="C1765" s="1" t="s">
        <v>648</v>
      </c>
      <c r="D1765" s="1" t="s">
        <v>768</v>
      </c>
      <c r="E1765">
        <v>2020</v>
      </c>
      <c r="F1765" s="1" t="s">
        <v>212</v>
      </c>
      <c r="G1765" s="1" t="s">
        <v>202</v>
      </c>
      <c r="H1765" s="1" t="s">
        <v>219</v>
      </c>
      <c r="I1765" s="3" t="s">
        <v>1</v>
      </c>
      <c r="J1765" s="1" t="s">
        <v>1</v>
      </c>
      <c r="K1765" s="1" t="s">
        <v>1</v>
      </c>
      <c r="L1765" s="1" t="s">
        <v>1</v>
      </c>
      <c r="M1765" s="1" t="s">
        <v>208</v>
      </c>
      <c r="N1765" s="1">
        <v>0</v>
      </c>
      <c r="O1765">
        <v>500</v>
      </c>
      <c r="P1765">
        <v>1000</v>
      </c>
      <c r="Q1765" s="1" t="s">
        <v>209</v>
      </c>
      <c r="R1765" s="4">
        <v>0</v>
      </c>
      <c r="S1765" s="3">
        <v>1</v>
      </c>
      <c r="U1765" t="s">
        <v>204</v>
      </c>
    </row>
    <row r="1766" spans="1:21" x14ac:dyDescent="0.3">
      <c r="A1766" t="s">
        <v>21</v>
      </c>
      <c r="B1766" s="1" t="s">
        <v>768</v>
      </c>
      <c r="C1766" s="1" t="s">
        <v>648</v>
      </c>
      <c r="D1766" s="1" t="s">
        <v>768</v>
      </c>
      <c r="E1766">
        <v>2020</v>
      </c>
      <c r="F1766" s="1" t="s">
        <v>212</v>
      </c>
      <c r="G1766" s="1" t="s">
        <v>202</v>
      </c>
      <c r="H1766" s="1" t="s">
        <v>219</v>
      </c>
      <c r="I1766" s="3" t="s">
        <v>1</v>
      </c>
      <c r="J1766" s="1" t="s">
        <v>1</v>
      </c>
      <c r="K1766" s="1" t="s">
        <v>1</v>
      </c>
      <c r="L1766" s="1" t="s">
        <v>1</v>
      </c>
      <c r="M1766" s="1" t="s">
        <v>208</v>
      </c>
      <c r="N1766" s="1">
        <v>501</v>
      </c>
      <c r="O1766">
        <v>2500</v>
      </c>
      <c r="P1766">
        <v>1000</v>
      </c>
      <c r="Q1766" s="1" t="s">
        <v>209</v>
      </c>
      <c r="R1766" s="4">
        <v>4</v>
      </c>
      <c r="S1766" s="3">
        <v>1</v>
      </c>
      <c r="U1766" t="s">
        <v>204</v>
      </c>
    </row>
    <row r="1767" spans="1:21" x14ac:dyDescent="0.3">
      <c r="A1767" t="s">
        <v>21</v>
      </c>
      <c r="B1767" s="1" t="s">
        <v>768</v>
      </c>
      <c r="C1767" s="1" t="s">
        <v>648</v>
      </c>
      <c r="D1767" s="1" t="s">
        <v>768</v>
      </c>
      <c r="E1767">
        <v>2020</v>
      </c>
      <c r="F1767" s="1" t="s">
        <v>212</v>
      </c>
      <c r="G1767" s="1" t="s">
        <v>202</v>
      </c>
      <c r="H1767" s="1" t="s">
        <v>219</v>
      </c>
      <c r="I1767" s="3" t="s">
        <v>1</v>
      </c>
      <c r="J1767" s="1" t="s">
        <v>1</v>
      </c>
      <c r="K1767" s="1" t="s">
        <v>1</v>
      </c>
      <c r="L1767" s="1" t="s">
        <v>1</v>
      </c>
      <c r="M1767" s="1" t="s">
        <v>208</v>
      </c>
      <c r="N1767" s="1">
        <v>2501</v>
      </c>
      <c r="O1767">
        <v>4000</v>
      </c>
      <c r="P1767">
        <v>1000</v>
      </c>
      <c r="Q1767" s="1" t="s">
        <v>209</v>
      </c>
      <c r="R1767" s="4">
        <v>4.25</v>
      </c>
      <c r="S1767" s="3">
        <v>1</v>
      </c>
      <c r="U1767" t="s">
        <v>204</v>
      </c>
    </row>
    <row r="1768" spans="1:21" x14ac:dyDescent="0.3">
      <c r="A1768" t="s">
        <v>21</v>
      </c>
      <c r="B1768" s="1" t="s">
        <v>768</v>
      </c>
      <c r="C1768" s="1" t="s">
        <v>648</v>
      </c>
      <c r="D1768" s="1" t="s">
        <v>768</v>
      </c>
      <c r="E1768">
        <v>2020</v>
      </c>
      <c r="F1768" s="1" t="s">
        <v>212</v>
      </c>
      <c r="G1768" s="1" t="s">
        <v>202</v>
      </c>
      <c r="H1768" s="1" t="s">
        <v>219</v>
      </c>
      <c r="I1768" s="3" t="s">
        <v>1</v>
      </c>
      <c r="J1768" s="1" t="s">
        <v>1</v>
      </c>
      <c r="K1768" s="1" t="s">
        <v>1</v>
      </c>
      <c r="L1768" s="1" t="s">
        <v>1</v>
      </c>
      <c r="M1768" s="1" t="s">
        <v>208</v>
      </c>
      <c r="N1768" s="1">
        <v>4001</v>
      </c>
      <c r="O1768">
        <v>6000</v>
      </c>
      <c r="P1768">
        <v>1000</v>
      </c>
      <c r="Q1768" s="1" t="s">
        <v>209</v>
      </c>
      <c r="R1768" s="4">
        <v>4.5</v>
      </c>
      <c r="S1768" s="3">
        <v>1</v>
      </c>
      <c r="U1768" t="s">
        <v>204</v>
      </c>
    </row>
    <row r="1769" spans="1:21" x14ac:dyDescent="0.3">
      <c r="A1769" t="s">
        <v>21</v>
      </c>
      <c r="B1769" s="1" t="s">
        <v>768</v>
      </c>
      <c r="C1769" s="1" t="s">
        <v>648</v>
      </c>
      <c r="D1769" s="1" t="s">
        <v>768</v>
      </c>
      <c r="E1769">
        <v>2020</v>
      </c>
      <c r="F1769" s="1" t="s">
        <v>212</v>
      </c>
      <c r="G1769" s="1" t="s">
        <v>202</v>
      </c>
      <c r="H1769" s="1" t="s">
        <v>219</v>
      </c>
      <c r="I1769" s="3" t="s">
        <v>1</v>
      </c>
      <c r="J1769" s="1" t="s">
        <v>1</v>
      </c>
      <c r="K1769" s="1" t="s">
        <v>1</v>
      </c>
      <c r="L1769" s="1" t="s">
        <v>1</v>
      </c>
      <c r="M1769" s="1" t="s">
        <v>208</v>
      </c>
      <c r="N1769" s="1">
        <v>6001</v>
      </c>
      <c r="O1769">
        <v>11000</v>
      </c>
      <c r="P1769">
        <v>1000</v>
      </c>
      <c r="Q1769" s="1" t="s">
        <v>209</v>
      </c>
      <c r="R1769" s="4">
        <v>5.5</v>
      </c>
      <c r="S1769" s="3">
        <v>1</v>
      </c>
      <c r="U1769" t="s">
        <v>204</v>
      </c>
    </row>
    <row r="1770" spans="1:21" x14ac:dyDescent="0.3">
      <c r="A1770" t="s">
        <v>21</v>
      </c>
      <c r="B1770" s="1" t="s">
        <v>768</v>
      </c>
      <c r="C1770" s="1" t="s">
        <v>648</v>
      </c>
      <c r="D1770" s="1" t="s">
        <v>768</v>
      </c>
      <c r="E1770">
        <v>2020</v>
      </c>
      <c r="F1770" s="1" t="s">
        <v>212</v>
      </c>
      <c r="G1770" s="1" t="s">
        <v>202</v>
      </c>
      <c r="H1770" s="1" t="s">
        <v>219</v>
      </c>
      <c r="I1770" s="3" t="s">
        <v>1</v>
      </c>
      <c r="J1770" s="1" t="s">
        <v>1</v>
      </c>
      <c r="K1770" s="1" t="s">
        <v>1</v>
      </c>
      <c r="L1770" s="1" t="s">
        <v>1</v>
      </c>
      <c r="M1770" s="1" t="s">
        <v>208</v>
      </c>
      <c r="N1770" s="1">
        <v>11001</v>
      </c>
      <c r="O1770">
        <v>16000</v>
      </c>
      <c r="P1770">
        <v>1000</v>
      </c>
      <c r="Q1770" s="1" t="s">
        <v>209</v>
      </c>
      <c r="R1770" s="4">
        <v>5.75</v>
      </c>
      <c r="S1770" s="3">
        <v>1</v>
      </c>
      <c r="U1770" t="s">
        <v>204</v>
      </c>
    </row>
    <row r="1771" spans="1:21" x14ac:dyDescent="0.3">
      <c r="A1771" t="s">
        <v>21</v>
      </c>
      <c r="B1771" s="1" t="s">
        <v>768</v>
      </c>
      <c r="C1771" s="1" t="s">
        <v>648</v>
      </c>
      <c r="D1771" s="1" t="s">
        <v>768</v>
      </c>
      <c r="E1771">
        <v>2020</v>
      </c>
      <c r="F1771" s="1" t="s">
        <v>212</v>
      </c>
      <c r="G1771" s="1" t="s">
        <v>202</v>
      </c>
      <c r="H1771" s="1" t="s">
        <v>219</v>
      </c>
      <c r="I1771" s="3" t="s">
        <v>1</v>
      </c>
      <c r="J1771" s="1" t="s">
        <v>1</v>
      </c>
      <c r="K1771" s="1" t="s">
        <v>1</v>
      </c>
      <c r="L1771" s="1" t="s">
        <v>1</v>
      </c>
      <c r="M1771" s="1" t="s">
        <v>208</v>
      </c>
      <c r="N1771" s="1">
        <v>16001</v>
      </c>
      <c r="O1771">
        <v>21000</v>
      </c>
      <c r="P1771">
        <v>1000</v>
      </c>
      <c r="Q1771" s="1" t="s">
        <v>209</v>
      </c>
      <c r="R1771" s="4">
        <v>6</v>
      </c>
      <c r="S1771" s="3">
        <v>1</v>
      </c>
      <c r="U1771" t="s">
        <v>204</v>
      </c>
    </row>
    <row r="1772" spans="1:21" x14ac:dyDescent="0.3">
      <c r="A1772" t="s">
        <v>21</v>
      </c>
      <c r="B1772" s="1" t="s">
        <v>768</v>
      </c>
      <c r="C1772" s="1" t="s">
        <v>648</v>
      </c>
      <c r="D1772" s="1" t="s">
        <v>768</v>
      </c>
      <c r="E1772">
        <v>2020</v>
      </c>
      <c r="F1772" s="1" t="s">
        <v>212</v>
      </c>
      <c r="G1772" s="1" t="s">
        <v>202</v>
      </c>
      <c r="H1772" s="1" t="s">
        <v>219</v>
      </c>
      <c r="I1772" s="3" t="s">
        <v>1</v>
      </c>
      <c r="J1772" s="1" t="s">
        <v>1</v>
      </c>
      <c r="K1772" s="1" t="s">
        <v>1</v>
      </c>
      <c r="L1772" s="1" t="s">
        <v>1</v>
      </c>
      <c r="M1772" s="1" t="s">
        <v>208</v>
      </c>
      <c r="N1772" s="1">
        <v>21001</v>
      </c>
      <c r="O1772">
        <v>1000000000</v>
      </c>
      <c r="P1772">
        <v>1000</v>
      </c>
      <c r="Q1772" s="1" t="s">
        <v>209</v>
      </c>
      <c r="R1772" s="4">
        <v>6.25</v>
      </c>
      <c r="S1772" s="3">
        <v>1</v>
      </c>
      <c r="U1772" t="s">
        <v>204</v>
      </c>
    </row>
    <row r="1773" spans="1:21" x14ac:dyDescent="0.3">
      <c r="A1773" t="s">
        <v>159</v>
      </c>
      <c r="B1773" s="1" t="s">
        <v>770</v>
      </c>
      <c r="C1773" s="1" t="s">
        <v>772</v>
      </c>
      <c r="D1773" s="1" t="s">
        <v>770</v>
      </c>
      <c r="E1773">
        <v>2020</v>
      </c>
      <c r="F1773" s="1" t="s">
        <v>212</v>
      </c>
      <c r="G1773" s="1" t="s">
        <v>202</v>
      </c>
      <c r="H1773" s="1" t="s">
        <v>206</v>
      </c>
      <c r="I1773" s="3" t="s">
        <v>1</v>
      </c>
      <c r="J1773" s="1" t="s">
        <v>1</v>
      </c>
      <c r="K1773" s="1" t="s">
        <v>1</v>
      </c>
      <c r="L1773" s="1" t="s">
        <v>1</v>
      </c>
      <c r="M1773" s="1" t="s">
        <v>204</v>
      </c>
      <c r="N1773" s="1" t="s">
        <v>1</v>
      </c>
      <c r="O1773" s="1" t="s">
        <v>1</v>
      </c>
      <c r="P1773" s="1" t="s">
        <v>1</v>
      </c>
      <c r="Q1773" s="1" t="s">
        <v>1</v>
      </c>
      <c r="R1773" s="4">
        <v>27</v>
      </c>
      <c r="S1773" s="3">
        <v>1</v>
      </c>
      <c r="U1773" t="s">
        <v>204</v>
      </c>
    </row>
    <row r="1774" spans="1:21" x14ac:dyDescent="0.3">
      <c r="A1774" t="s">
        <v>159</v>
      </c>
      <c r="B1774" s="1" t="s">
        <v>770</v>
      </c>
      <c r="C1774" s="1" t="s">
        <v>772</v>
      </c>
      <c r="D1774" s="1" t="s">
        <v>770</v>
      </c>
      <c r="E1774">
        <v>2020</v>
      </c>
      <c r="F1774" s="1" t="s">
        <v>212</v>
      </c>
      <c r="G1774" s="1" t="s">
        <v>202</v>
      </c>
      <c r="H1774" s="1" t="s">
        <v>219</v>
      </c>
      <c r="I1774" s="3" t="s">
        <v>1</v>
      </c>
      <c r="J1774" s="1" t="s">
        <v>1</v>
      </c>
      <c r="K1774" s="1" t="s">
        <v>1</v>
      </c>
      <c r="L1774" s="1" t="s">
        <v>1</v>
      </c>
      <c r="M1774" s="1" t="s">
        <v>208</v>
      </c>
      <c r="N1774" s="1">
        <v>0</v>
      </c>
      <c r="O1774">
        <v>999</v>
      </c>
      <c r="P1774">
        <v>1000</v>
      </c>
      <c r="Q1774" s="1" t="s">
        <v>209</v>
      </c>
      <c r="R1774" s="4">
        <v>0</v>
      </c>
      <c r="S1774" s="3">
        <v>1</v>
      </c>
      <c r="U1774" t="s">
        <v>204</v>
      </c>
    </row>
    <row r="1775" spans="1:21" x14ac:dyDescent="0.3">
      <c r="A1775" t="s">
        <v>159</v>
      </c>
      <c r="B1775" s="1" t="s">
        <v>770</v>
      </c>
      <c r="C1775" s="1" t="s">
        <v>772</v>
      </c>
      <c r="D1775" s="1" t="s">
        <v>770</v>
      </c>
      <c r="E1775">
        <v>2020</v>
      </c>
      <c r="F1775" s="1" t="s">
        <v>212</v>
      </c>
      <c r="G1775" s="1" t="s">
        <v>202</v>
      </c>
      <c r="H1775" s="1" t="s">
        <v>219</v>
      </c>
      <c r="I1775" s="3" t="s">
        <v>1</v>
      </c>
      <c r="J1775" s="1" t="s">
        <v>1</v>
      </c>
      <c r="K1775" s="1" t="s">
        <v>1</v>
      </c>
      <c r="L1775" s="1" t="s">
        <v>1</v>
      </c>
      <c r="M1775" s="1" t="s">
        <v>208</v>
      </c>
      <c r="N1775" s="1">
        <v>1000</v>
      </c>
      <c r="O1775">
        <v>10000</v>
      </c>
      <c r="P1775">
        <v>1000</v>
      </c>
      <c r="Q1775" s="1" t="s">
        <v>209</v>
      </c>
      <c r="R1775" s="4">
        <v>2.75</v>
      </c>
      <c r="S1775" s="3">
        <v>1</v>
      </c>
      <c r="U1775" t="s">
        <v>204</v>
      </c>
    </row>
    <row r="1776" spans="1:21" x14ac:dyDescent="0.3">
      <c r="A1776" t="s">
        <v>159</v>
      </c>
      <c r="B1776" s="1" t="s">
        <v>770</v>
      </c>
      <c r="C1776" s="1" t="s">
        <v>772</v>
      </c>
      <c r="D1776" s="1" t="s">
        <v>770</v>
      </c>
      <c r="E1776">
        <v>2020</v>
      </c>
      <c r="F1776" s="1" t="s">
        <v>212</v>
      </c>
      <c r="G1776" s="1" t="s">
        <v>202</v>
      </c>
      <c r="H1776" s="1" t="s">
        <v>219</v>
      </c>
      <c r="I1776" s="3" t="s">
        <v>1</v>
      </c>
      <c r="J1776" s="1" t="s">
        <v>1</v>
      </c>
      <c r="K1776" s="1" t="s">
        <v>1</v>
      </c>
      <c r="L1776" s="1" t="s">
        <v>1</v>
      </c>
      <c r="M1776" s="1" t="s">
        <v>208</v>
      </c>
      <c r="N1776" s="1">
        <v>10001</v>
      </c>
      <c r="O1776">
        <v>20000</v>
      </c>
      <c r="P1776">
        <v>1000</v>
      </c>
      <c r="Q1776" s="1" t="s">
        <v>209</v>
      </c>
      <c r="R1776" s="4">
        <v>3.75</v>
      </c>
      <c r="S1776" s="3">
        <v>1</v>
      </c>
      <c r="U1776" t="s">
        <v>204</v>
      </c>
    </row>
    <row r="1777" spans="1:21" x14ac:dyDescent="0.3">
      <c r="A1777" t="s">
        <v>159</v>
      </c>
      <c r="B1777" s="1" t="s">
        <v>770</v>
      </c>
      <c r="C1777" s="1" t="s">
        <v>772</v>
      </c>
      <c r="D1777" s="1" t="s">
        <v>770</v>
      </c>
      <c r="E1777">
        <v>2020</v>
      </c>
      <c r="F1777" s="1" t="s">
        <v>212</v>
      </c>
      <c r="G1777" s="1" t="s">
        <v>202</v>
      </c>
      <c r="H1777" s="1" t="s">
        <v>219</v>
      </c>
      <c r="I1777" s="3" t="s">
        <v>1</v>
      </c>
      <c r="J1777" s="1" t="s">
        <v>1</v>
      </c>
      <c r="K1777" s="1" t="s">
        <v>1</v>
      </c>
      <c r="L1777" s="1" t="s">
        <v>1</v>
      </c>
      <c r="M1777" s="1" t="s">
        <v>208</v>
      </c>
      <c r="N1777" s="1">
        <v>20001</v>
      </c>
      <c r="O1777">
        <v>50000</v>
      </c>
      <c r="P1777">
        <v>1000</v>
      </c>
      <c r="Q1777" s="1" t="s">
        <v>209</v>
      </c>
      <c r="R1777" s="4">
        <v>6</v>
      </c>
      <c r="S1777" s="3">
        <v>1</v>
      </c>
      <c r="U1777" t="s">
        <v>204</v>
      </c>
    </row>
    <row r="1778" spans="1:21" x14ac:dyDescent="0.3">
      <c r="A1778" t="s">
        <v>159</v>
      </c>
      <c r="B1778" s="1" t="s">
        <v>770</v>
      </c>
      <c r="C1778" s="1" t="s">
        <v>772</v>
      </c>
      <c r="D1778" s="1" t="s">
        <v>770</v>
      </c>
      <c r="E1778">
        <v>2020</v>
      </c>
      <c r="F1778" s="1" t="s">
        <v>212</v>
      </c>
      <c r="G1778" s="1" t="s">
        <v>202</v>
      </c>
      <c r="H1778" s="1" t="s">
        <v>219</v>
      </c>
      <c r="I1778" s="3" t="s">
        <v>1</v>
      </c>
      <c r="J1778" s="1" t="s">
        <v>1</v>
      </c>
      <c r="K1778" s="1" t="s">
        <v>1</v>
      </c>
      <c r="L1778" s="1" t="s">
        <v>1</v>
      </c>
      <c r="M1778" s="1" t="s">
        <v>208</v>
      </c>
      <c r="N1778" s="1">
        <v>50001</v>
      </c>
      <c r="O1778">
        <v>1000000000</v>
      </c>
      <c r="P1778">
        <v>1000</v>
      </c>
      <c r="Q1778" s="1" t="s">
        <v>209</v>
      </c>
      <c r="R1778" s="4">
        <v>8</v>
      </c>
      <c r="S1778" s="3">
        <v>1</v>
      </c>
      <c r="U1778" t="s">
        <v>204</v>
      </c>
    </row>
    <row r="1779" spans="1:21" x14ac:dyDescent="0.3">
      <c r="A1779" t="s">
        <v>30</v>
      </c>
      <c r="B1779" s="1" t="s">
        <v>773</v>
      </c>
      <c r="C1779" s="1" t="s">
        <v>775</v>
      </c>
      <c r="D1779" s="1" t="s">
        <v>773</v>
      </c>
      <c r="E1779">
        <v>2020</v>
      </c>
      <c r="F1779" s="1" t="s">
        <v>212</v>
      </c>
      <c r="G1779" s="1" t="s">
        <v>202</v>
      </c>
      <c r="H1779" s="1" t="s">
        <v>206</v>
      </c>
      <c r="I1779" s="3" t="s">
        <v>1</v>
      </c>
      <c r="J1779" s="1" t="s">
        <v>1</v>
      </c>
      <c r="K1779" s="1" t="s">
        <v>1</v>
      </c>
      <c r="L1779" s="1" t="s">
        <v>1</v>
      </c>
      <c r="M1779" s="1" t="s">
        <v>204</v>
      </c>
      <c r="N1779" s="1" t="s">
        <v>1</v>
      </c>
      <c r="O1779" s="1" t="s">
        <v>1</v>
      </c>
      <c r="P1779" s="1" t="s">
        <v>1</v>
      </c>
      <c r="Q1779" s="1" t="s">
        <v>1</v>
      </c>
      <c r="R1779" s="4">
        <v>28.14</v>
      </c>
      <c r="S1779" s="3">
        <v>1</v>
      </c>
      <c r="T1779" t="s">
        <v>776</v>
      </c>
      <c r="U1779" t="s">
        <v>204</v>
      </c>
    </row>
    <row r="1780" spans="1:21" x14ac:dyDescent="0.3">
      <c r="A1780" t="s">
        <v>30</v>
      </c>
      <c r="B1780" s="1" t="s">
        <v>773</v>
      </c>
      <c r="C1780" s="1" t="s">
        <v>775</v>
      </c>
      <c r="D1780" s="1" t="s">
        <v>773</v>
      </c>
      <c r="E1780">
        <v>2020</v>
      </c>
      <c r="F1780" s="1" t="s">
        <v>212</v>
      </c>
      <c r="G1780" s="1" t="s">
        <v>202</v>
      </c>
      <c r="H1780" s="1" t="s">
        <v>219</v>
      </c>
      <c r="I1780" s="3" t="s">
        <v>1</v>
      </c>
      <c r="J1780" s="1" t="s">
        <v>1</v>
      </c>
      <c r="K1780" s="1" t="s">
        <v>1</v>
      </c>
      <c r="L1780" s="1" t="s">
        <v>1</v>
      </c>
      <c r="M1780" s="1" t="s">
        <v>208</v>
      </c>
      <c r="N1780" s="1">
        <v>0</v>
      </c>
      <c r="O1780">
        <v>10000</v>
      </c>
      <c r="P1780">
        <v>1000</v>
      </c>
      <c r="Q1780" s="1" t="s">
        <v>209</v>
      </c>
      <c r="R1780" s="4">
        <v>2.76</v>
      </c>
      <c r="S1780" s="3">
        <v>1</v>
      </c>
      <c r="U1780" t="s">
        <v>204</v>
      </c>
    </row>
    <row r="1781" spans="1:21" x14ac:dyDescent="0.3">
      <c r="A1781" t="s">
        <v>30</v>
      </c>
      <c r="B1781" s="1" t="s">
        <v>773</v>
      </c>
      <c r="C1781" s="1" t="s">
        <v>775</v>
      </c>
      <c r="D1781" s="1" t="s">
        <v>773</v>
      </c>
      <c r="E1781">
        <v>2020</v>
      </c>
      <c r="F1781" s="1" t="s">
        <v>212</v>
      </c>
      <c r="G1781" s="1" t="s">
        <v>202</v>
      </c>
      <c r="H1781" s="1" t="s">
        <v>219</v>
      </c>
      <c r="I1781" s="3" t="s">
        <v>1</v>
      </c>
      <c r="J1781" s="1" t="s">
        <v>1</v>
      </c>
      <c r="K1781" s="1" t="s">
        <v>1</v>
      </c>
      <c r="L1781" s="1" t="s">
        <v>1</v>
      </c>
      <c r="M1781" s="1" t="s">
        <v>208</v>
      </c>
      <c r="N1781" s="1">
        <v>10001</v>
      </c>
      <c r="O1781">
        <v>20000</v>
      </c>
      <c r="P1781">
        <v>1000</v>
      </c>
      <c r="Q1781" s="1" t="s">
        <v>209</v>
      </c>
      <c r="R1781" s="4">
        <v>3.52</v>
      </c>
      <c r="S1781" s="3">
        <v>1</v>
      </c>
      <c r="U1781" t="s">
        <v>204</v>
      </c>
    </row>
    <row r="1782" spans="1:21" x14ac:dyDescent="0.3">
      <c r="A1782" t="s">
        <v>30</v>
      </c>
      <c r="B1782" s="1" t="s">
        <v>773</v>
      </c>
      <c r="C1782" s="1" t="s">
        <v>775</v>
      </c>
      <c r="D1782" s="1" t="s">
        <v>773</v>
      </c>
      <c r="E1782">
        <v>2020</v>
      </c>
      <c r="F1782" s="1" t="s">
        <v>212</v>
      </c>
      <c r="G1782" s="1" t="s">
        <v>202</v>
      </c>
      <c r="H1782" s="1" t="s">
        <v>219</v>
      </c>
      <c r="I1782" s="3" t="s">
        <v>1</v>
      </c>
      <c r="J1782" s="1" t="s">
        <v>1</v>
      </c>
      <c r="K1782" s="1" t="s">
        <v>1</v>
      </c>
      <c r="L1782" s="1" t="s">
        <v>1</v>
      </c>
      <c r="M1782" s="1" t="s">
        <v>208</v>
      </c>
      <c r="N1782" s="1">
        <v>20001</v>
      </c>
      <c r="O1782">
        <v>30000</v>
      </c>
      <c r="P1782">
        <v>1000</v>
      </c>
      <c r="Q1782" s="1" t="s">
        <v>209</v>
      </c>
      <c r="R1782" s="4">
        <v>4.7699999999999996</v>
      </c>
      <c r="S1782" s="3">
        <v>1</v>
      </c>
      <c r="U1782" t="s">
        <v>204</v>
      </c>
    </row>
    <row r="1783" spans="1:21" x14ac:dyDescent="0.3">
      <c r="A1783" t="s">
        <v>30</v>
      </c>
      <c r="B1783" s="1" t="s">
        <v>773</v>
      </c>
      <c r="C1783" s="1" t="s">
        <v>775</v>
      </c>
      <c r="D1783" s="1" t="s">
        <v>773</v>
      </c>
      <c r="E1783">
        <v>2020</v>
      </c>
      <c r="F1783" s="1" t="s">
        <v>212</v>
      </c>
      <c r="G1783" s="1" t="s">
        <v>202</v>
      </c>
      <c r="H1783" s="1" t="s">
        <v>219</v>
      </c>
      <c r="I1783" s="3" t="s">
        <v>1</v>
      </c>
      <c r="J1783" s="1" t="s">
        <v>1</v>
      </c>
      <c r="K1783" s="1" t="s">
        <v>1</v>
      </c>
      <c r="L1783" s="1" t="s">
        <v>1</v>
      </c>
      <c r="M1783" s="1" t="s">
        <v>208</v>
      </c>
      <c r="N1783" s="1">
        <v>30001</v>
      </c>
      <c r="O1783">
        <v>40000</v>
      </c>
      <c r="P1783">
        <v>1000</v>
      </c>
      <c r="Q1783" s="1" t="s">
        <v>209</v>
      </c>
      <c r="R1783" s="4">
        <v>6.03</v>
      </c>
      <c r="S1783" s="3">
        <v>1</v>
      </c>
      <c r="U1783" t="s">
        <v>204</v>
      </c>
    </row>
    <row r="1784" spans="1:21" x14ac:dyDescent="0.3">
      <c r="A1784" t="s">
        <v>30</v>
      </c>
      <c r="B1784" s="1" t="s">
        <v>773</v>
      </c>
      <c r="C1784" s="1" t="s">
        <v>775</v>
      </c>
      <c r="D1784" s="1" t="s">
        <v>773</v>
      </c>
      <c r="E1784">
        <v>2020</v>
      </c>
      <c r="F1784" s="1" t="s">
        <v>212</v>
      </c>
      <c r="G1784" s="1" t="s">
        <v>202</v>
      </c>
      <c r="H1784" s="1" t="s">
        <v>219</v>
      </c>
      <c r="I1784" s="3" t="s">
        <v>1</v>
      </c>
      <c r="J1784" s="1" t="s">
        <v>1</v>
      </c>
      <c r="K1784" s="1" t="s">
        <v>1</v>
      </c>
      <c r="L1784" s="1" t="s">
        <v>1</v>
      </c>
      <c r="M1784" s="1" t="s">
        <v>208</v>
      </c>
      <c r="N1784" s="1">
        <v>40001</v>
      </c>
      <c r="O1784">
        <v>1000000000</v>
      </c>
      <c r="P1784">
        <v>1000</v>
      </c>
      <c r="Q1784" s="1" t="s">
        <v>209</v>
      </c>
      <c r="R1784" s="4">
        <v>7.29</v>
      </c>
      <c r="S1784" s="3">
        <v>1</v>
      </c>
      <c r="U1784" t="s">
        <v>204</v>
      </c>
    </row>
    <row r="1785" spans="1:21" x14ac:dyDescent="0.3">
      <c r="A1785" t="s">
        <v>103</v>
      </c>
      <c r="B1785" s="1" t="s">
        <v>777</v>
      </c>
      <c r="C1785" s="1" t="s">
        <v>710</v>
      </c>
      <c r="D1785" s="1" t="s">
        <v>777</v>
      </c>
      <c r="E1785">
        <v>2018</v>
      </c>
      <c r="F1785" s="1" t="s">
        <v>212</v>
      </c>
      <c r="G1785" s="1" t="s">
        <v>202</v>
      </c>
      <c r="H1785" s="1" t="s">
        <v>206</v>
      </c>
      <c r="I1785" s="3" t="s">
        <v>1</v>
      </c>
      <c r="J1785" s="1" t="s">
        <v>1</v>
      </c>
      <c r="K1785" s="1" t="s">
        <v>1</v>
      </c>
      <c r="L1785" s="1" t="s">
        <v>1</v>
      </c>
      <c r="M1785" s="1" t="s">
        <v>204</v>
      </c>
      <c r="N1785" s="1" t="s">
        <v>1</v>
      </c>
      <c r="O1785" s="1" t="s">
        <v>1</v>
      </c>
      <c r="P1785" s="1" t="s">
        <v>1</v>
      </c>
      <c r="Q1785" s="1" t="s">
        <v>1</v>
      </c>
      <c r="R1785" s="4">
        <v>11</v>
      </c>
      <c r="S1785" s="3">
        <v>1</v>
      </c>
      <c r="U1785" t="s">
        <v>204</v>
      </c>
    </row>
    <row r="1786" spans="1:21" x14ac:dyDescent="0.3">
      <c r="A1786" t="s">
        <v>103</v>
      </c>
      <c r="B1786" s="1" t="s">
        <v>777</v>
      </c>
      <c r="C1786" s="1" t="s">
        <v>710</v>
      </c>
      <c r="D1786" s="1" t="s">
        <v>777</v>
      </c>
      <c r="E1786">
        <v>2018</v>
      </c>
      <c r="F1786" s="1" t="s">
        <v>212</v>
      </c>
      <c r="G1786" s="1" t="s">
        <v>202</v>
      </c>
      <c r="H1786" s="1" t="s">
        <v>219</v>
      </c>
      <c r="I1786" s="3" t="s">
        <v>1</v>
      </c>
      <c r="J1786" s="1" t="s">
        <v>1</v>
      </c>
      <c r="K1786" s="1" t="s">
        <v>1</v>
      </c>
      <c r="L1786" s="1" t="s">
        <v>1</v>
      </c>
      <c r="M1786" s="1" t="s">
        <v>208</v>
      </c>
      <c r="N1786" s="1">
        <v>0</v>
      </c>
      <c r="O1786">
        <v>5000</v>
      </c>
      <c r="P1786">
        <v>1000</v>
      </c>
      <c r="Q1786" s="1" t="s">
        <v>209</v>
      </c>
      <c r="R1786" s="4">
        <v>0</v>
      </c>
      <c r="S1786" s="3">
        <v>1</v>
      </c>
      <c r="U1786" t="s">
        <v>204</v>
      </c>
    </row>
    <row r="1787" spans="1:21" x14ac:dyDescent="0.3">
      <c r="A1787" t="s">
        <v>103</v>
      </c>
      <c r="B1787" s="1" t="s">
        <v>777</v>
      </c>
      <c r="C1787" s="1" t="s">
        <v>710</v>
      </c>
      <c r="D1787" s="1" t="s">
        <v>777</v>
      </c>
      <c r="E1787">
        <v>2018</v>
      </c>
      <c r="F1787" s="1" t="s">
        <v>212</v>
      </c>
      <c r="G1787" s="1" t="s">
        <v>202</v>
      </c>
      <c r="H1787" s="1" t="s">
        <v>219</v>
      </c>
      <c r="I1787" s="3" t="s">
        <v>1</v>
      </c>
      <c r="J1787" s="1" t="s">
        <v>1</v>
      </c>
      <c r="K1787" s="1" t="s">
        <v>1</v>
      </c>
      <c r="L1787" s="1" t="s">
        <v>1</v>
      </c>
      <c r="M1787" s="1" t="s">
        <v>208</v>
      </c>
      <c r="N1787" s="1">
        <v>5001</v>
      </c>
      <c r="O1787">
        <v>10000</v>
      </c>
      <c r="P1787">
        <v>1000</v>
      </c>
      <c r="Q1787" s="1" t="s">
        <v>209</v>
      </c>
      <c r="R1787" s="4">
        <v>1.25</v>
      </c>
      <c r="S1787" s="3">
        <v>1</v>
      </c>
      <c r="U1787" t="s">
        <v>204</v>
      </c>
    </row>
    <row r="1788" spans="1:21" x14ac:dyDescent="0.3">
      <c r="A1788" t="s">
        <v>103</v>
      </c>
      <c r="B1788" s="1" t="s">
        <v>777</v>
      </c>
      <c r="C1788" s="1" t="s">
        <v>710</v>
      </c>
      <c r="D1788" s="1" t="s">
        <v>777</v>
      </c>
      <c r="E1788">
        <v>2018</v>
      </c>
      <c r="F1788" s="1" t="s">
        <v>212</v>
      </c>
      <c r="G1788" s="1" t="s">
        <v>202</v>
      </c>
      <c r="H1788" s="1" t="s">
        <v>219</v>
      </c>
      <c r="I1788" s="3" t="s">
        <v>1</v>
      </c>
      <c r="J1788" s="1" t="s">
        <v>1</v>
      </c>
      <c r="K1788" s="1" t="s">
        <v>1</v>
      </c>
      <c r="L1788" s="1" t="s">
        <v>1</v>
      </c>
      <c r="M1788" s="1" t="s">
        <v>208</v>
      </c>
      <c r="N1788" s="1">
        <v>10001</v>
      </c>
      <c r="O1788">
        <v>20000</v>
      </c>
      <c r="P1788">
        <v>1000</v>
      </c>
      <c r="Q1788" s="1" t="s">
        <v>209</v>
      </c>
      <c r="R1788" s="4">
        <v>1.5</v>
      </c>
      <c r="S1788" s="3">
        <v>1</v>
      </c>
      <c r="U1788" t="s">
        <v>204</v>
      </c>
    </row>
    <row r="1789" spans="1:21" x14ac:dyDescent="0.3">
      <c r="A1789" t="s">
        <v>103</v>
      </c>
      <c r="B1789" s="1" t="s">
        <v>777</v>
      </c>
      <c r="C1789" s="1" t="s">
        <v>710</v>
      </c>
      <c r="D1789" s="1" t="s">
        <v>777</v>
      </c>
      <c r="E1789">
        <v>2018</v>
      </c>
      <c r="F1789" s="1" t="s">
        <v>212</v>
      </c>
      <c r="G1789" s="1" t="s">
        <v>202</v>
      </c>
      <c r="H1789" s="1" t="s">
        <v>219</v>
      </c>
      <c r="I1789" s="3" t="s">
        <v>1</v>
      </c>
      <c r="J1789" s="1" t="s">
        <v>1</v>
      </c>
      <c r="K1789" s="1" t="s">
        <v>1</v>
      </c>
      <c r="L1789" s="1" t="s">
        <v>1</v>
      </c>
      <c r="M1789" s="1" t="s">
        <v>208</v>
      </c>
      <c r="N1789" s="1">
        <v>20001</v>
      </c>
      <c r="O1789">
        <v>1000000000</v>
      </c>
      <c r="P1789">
        <v>1000</v>
      </c>
      <c r="Q1789" s="1" t="s">
        <v>209</v>
      </c>
      <c r="R1789" s="4">
        <v>1.75</v>
      </c>
      <c r="S1789" s="3">
        <v>1</v>
      </c>
      <c r="U1789" t="s">
        <v>204</v>
      </c>
    </row>
    <row r="1790" spans="1:21" x14ac:dyDescent="0.3">
      <c r="A1790" t="s">
        <v>103</v>
      </c>
      <c r="B1790" s="1" t="s">
        <v>777</v>
      </c>
      <c r="C1790" s="1" t="s">
        <v>710</v>
      </c>
      <c r="D1790" s="1" t="s">
        <v>777</v>
      </c>
      <c r="E1790">
        <v>2018</v>
      </c>
      <c r="F1790" s="1" t="s">
        <v>213</v>
      </c>
      <c r="G1790" s="1" t="s">
        <v>202</v>
      </c>
      <c r="H1790" s="1" t="s">
        <v>206</v>
      </c>
      <c r="I1790" s="3" t="s">
        <v>1</v>
      </c>
      <c r="J1790" s="1" t="s">
        <v>1</v>
      </c>
      <c r="K1790" s="1" t="s">
        <v>1</v>
      </c>
      <c r="L1790" s="1" t="s">
        <v>1</v>
      </c>
      <c r="M1790" s="1" t="s">
        <v>204</v>
      </c>
      <c r="N1790" s="1" t="s">
        <v>1</v>
      </c>
      <c r="O1790" s="1" t="s">
        <v>1</v>
      </c>
      <c r="P1790" s="1" t="s">
        <v>1</v>
      </c>
      <c r="Q1790" s="1" t="s">
        <v>1</v>
      </c>
      <c r="R1790" s="4">
        <v>27.05</v>
      </c>
      <c r="S1790" s="3">
        <v>1</v>
      </c>
      <c r="U1790" t="s">
        <v>204</v>
      </c>
    </row>
    <row r="1791" spans="1:21" x14ac:dyDescent="0.3">
      <c r="A1791" t="s">
        <v>103</v>
      </c>
      <c r="B1791" s="1" t="s">
        <v>777</v>
      </c>
      <c r="C1791" s="1" t="s">
        <v>710</v>
      </c>
      <c r="D1791" s="1" t="s">
        <v>777</v>
      </c>
      <c r="E1791">
        <v>2018</v>
      </c>
      <c r="F1791" s="1" t="s">
        <v>213</v>
      </c>
      <c r="G1791" s="1" t="s">
        <v>202</v>
      </c>
      <c r="H1791" s="1" t="s">
        <v>219</v>
      </c>
      <c r="I1791" s="3" t="s">
        <v>1</v>
      </c>
      <c r="J1791" s="1" t="s">
        <v>1</v>
      </c>
      <c r="K1791" s="1" t="s">
        <v>1</v>
      </c>
      <c r="L1791" s="1" t="s">
        <v>1</v>
      </c>
      <c r="M1791" s="1" t="s">
        <v>208</v>
      </c>
      <c r="N1791" s="1">
        <v>0</v>
      </c>
      <c r="O1791">
        <v>10000</v>
      </c>
      <c r="P1791">
        <v>1000</v>
      </c>
      <c r="Q1791" s="1" t="s">
        <v>209</v>
      </c>
      <c r="R1791" s="4">
        <v>0</v>
      </c>
      <c r="S1791" s="3">
        <v>1</v>
      </c>
      <c r="U1791" t="s">
        <v>204</v>
      </c>
    </row>
    <row r="1792" spans="1:21" x14ac:dyDescent="0.3">
      <c r="A1792" t="s">
        <v>103</v>
      </c>
      <c r="B1792" s="1" t="s">
        <v>777</v>
      </c>
      <c r="C1792" s="1" t="s">
        <v>710</v>
      </c>
      <c r="D1792" s="1" t="s">
        <v>777</v>
      </c>
      <c r="E1792">
        <v>2018</v>
      </c>
      <c r="F1792" s="1" t="s">
        <v>213</v>
      </c>
      <c r="G1792" s="1" t="s">
        <v>202</v>
      </c>
      <c r="H1792" s="1" t="s">
        <v>219</v>
      </c>
      <c r="I1792" s="3" t="s">
        <v>1</v>
      </c>
      <c r="J1792" s="1" t="s">
        <v>1</v>
      </c>
      <c r="K1792" s="1" t="s">
        <v>1</v>
      </c>
      <c r="L1792" s="1" t="s">
        <v>1</v>
      </c>
      <c r="M1792" s="1" t="s">
        <v>208</v>
      </c>
      <c r="N1792" s="1">
        <v>10001</v>
      </c>
      <c r="O1792">
        <v>1000000000</v>
      </c>
      <c r="P1792">
        <v>1000</v>
      </c>
      <c r="Q1792" s="1" t="s">
        <v>209</v>
      </c>
      <c r="R1792" s="4">
        <v>1.5</v>
      </c>
      <c r="S1792" s="3">
        <v>1</v>
      </c>
      <c r="U1792" t="s">
        <v>204</v>
      </c>
    </row>
    <row r="1793" spans="1:21" x14ac:dyDescent="0.3">
      <c r="A1793" t="s">
        <v>103</v>
      </c>
      <c r="B1793" s="1" t="s">
        <v>777</v>
      </c>
      <c r="C1793" s="1" t="s">
        <v>710</v>
      </c>
      <c r="D1793" s="1" t="s">
        <v>777</v>
      </c>
      <c r="E1793">
        <v>2018</v>
      </c>
      <c r="F1793" s="1" t="s">
        <v>212</v>
      </c>
      <c r="G1793" s="1" t="s">
        <v>202</v>
      </c>
      <c r="H1793" s="1" t="s">
        <v>711</v>
      </c>
      <c r="I1793" s="3" t="s">
        <v>1</v>
      </c>
      <c r="J1793" s="1" t="s">
        <v>1</v>
      </c>
      <c r="K1793" s="1" t="s">
        <v>1</v>
      </c>
      <c r="L1793" s="1" t="s">
        <v>1</v>
      </c>
      <c r="M1793" s="1" t="s">
        <v>208</v>
      </c>
      <c r="N1793">
        <v>0</v>
      </c>
      <c r="O1793">
        <v>1000000000</v>
      </c>
      <c r="P1793">
        <v>1000</v>
      </c>
      <c r="Q1793" s="1" t="s">
        <v>209</v>
      </c>
      <c r="R1793" s="4">
        <f>4.25+0.07*4.25</f>
        <v>4.5475000000000003</v>
      </c>
      <c r="S1793" s="3">
        <v>1</v>
      </c>
      <c r="T1793" t="s">
        <v>781</v>
      </c>
      <c r="U1793" t="s">
        <v>204</v>
      </c>
    </row>
    <row r="1794" spans="1:21" x14ac:dyDescent="0.3">
      <c r="A1794" t="s">
        <v>135</v>
      </c>
      <c r="B1794" s="1" t="s">
        <v>779</v>
      </c>
      <c r="C1794" s="1" t="s">
        <v>710</v>
      </c>
      <c r="D1794" s="1" t="s">
        <v>779</v>
      </c>
      <c r="E1794">
        <v>2017</v>
      </c>
      <c r="F1794" s="1" t="s">
        <v>212</v>
      </c>
      <c r="G1794" s="1" t="s">
        <v>202</v>
      </c>
      <c r="H1794" s="1" t="s">
        <v>206</v>
      </c>
      <c r="I1794" s="3" t="s">
        <v>1</v>
      </c>
      <c r="J1794" s="1" t="s">
        <v>1</v>
      </c>
      <c r="K1794" s="1" t="s">
        <v>1</v>
      </c>
      <c r="L1794" s="1" t="s">
        <v>1</v>
      </c>
      <c r="M1794" s="1" t="s">
        <v>204</v>
      </c>
      <c r="N1794" s="1" t="s">
        <v>1</v>
      </c>
      <c r="O1794" s="1" t="s">
        <v>1</v>
      </c>
      <c r="P1794" s="1" t="s">
        <v>1</v>
      </c>
      <c r="Q1794" s="1" t="s">
        <v>1</v>
      </c>
      <c r="R1794" s="4">
        <v>9</v>
      </c>
      <c r="S1794" s="3">
        <v>1</v>
      </c>
      <c r="U1794" t="s">
        <v>204</v>
      </c>
    </row>
    <row r="1795" spans="1:21" x14ac:dyDescent="0.3">
      <c r="A1795" t="s">
        <v>135</v>
      </c>
      <c r="B1795" s="1" t="s">
        <v>779</v>
      </c>
      <c r="C1795" s="1" t="s">
        <v>710</v>
      </c>
      <c r="D1795" s="1" t="s">
        <v>779</v>
      </c>
      <c r="E1795">
        <v>2017</v>
      </c>
      <c r="F1795" s="1" t="s">
        <v>212</v>
      </c>
      <c r="G1795" s="1" t="s">
        <v>202</v>
      </c>
      <c r="H1795" s="1" t="s">
        <v>219</v>
      </c>
      <c r="I1795" s="3" t="s">
        <v>1</v>
      </c>
      <c r="J1795" s="1" t="s">
        <v>1</v>
      </c>
      <c r="K1795" s="1" t="s">
        <v>1</v>
      </c>
      <c r="L1795" s="1" t="s">
        <v>1</v>
      </c>
      <c r="M1795" s="1" t="s">
        <v>208</v>
      </c>
      <c r="N1795">
        <v>0</v>
      </c>
      <c r="O1795">
        <v>6000</v>
      </c>
      <c r="P1795">
        <v>1000</v>
      </c>
      <c r="Q1795" s="1" t="s">
        <v>209</v>
      </c>
      <c r="R1795" s="4">
        <v>0</v>
      </c>
      <c r="S1795" s="3">
        <v>1</v>
      </c>
      <c r="U1795" t="s">
        <v>204</v>
      </c>
    </row>
    <row r="1796" spans="1:21" x14ac:dyDescent="0.3">
      <c r="A1796" t="s">
        <v>135</v>
      </c>
      <c r="B1796" s="1" t="s">
        <v>779</v>
      </c>
      <c r="C1796" s="1" t="s">
        <v>710</v>
      </c>
      <c r="D1796" s="1" t="s">
        <v>779</v>
      </c>
      <c r="E1796">
        <v>2017</v>
      </c>
      <c r="F1796" s="1" t="s">
        <v>212</v>
      </c>
      <c r="G1796" s="1" t="s">
        <v>202</v>
      </c>
      <c r="H1796" s="1" t="s">
        <v>219</v>
      </c>
      <c r="I1796" s="3" t="s">
        <v>1</v>
      </c>
      <c r="J1796" s="1" t="s">
        <v>1</v>
      </c>
      <c r="K1796" s="1" t="s">
        <v>1</v>
      </c>
      <c r="L1796" s="1" t="s">
        <v>1</v>
      </c>
      <c r="M1796" s="1" t="s">
        <v>208</v>
      </c>
      <c r="N1796">
        <v>6001</v>
      </c>
      <c r="O1796">
        <v>10000</v>
      </c>
      <c r="P1796">
        <v>1000</v>
      </c>
      <c r="Q1796" s="1" t="s">
        <v>209</v>
      </c>
      <c r="R1796" s="4">
        <v>1.25</v>
      </c>
      <c r="S1796" s="3">
        <v>1</v>
      </c>
      <c r="U1796" t="s">
        <v>204</v>
      </c>
    </row>
    <row r="1797" spans="1:21" x14ac:dyDescent="0.3">
      <c r="A1797" t="s">
        <v>135</v>
      </c>
      <c r="B1797" s="1" t="s">
        <v>779</v>
      </c>
      <c r="C1797" s="1" t="s">
        <v>710</v>
      </c>
      <c r="D1797" s="1" t="s">
        <v>779</v>
      </c>
      <c r="E1797">
        <v>2017</v>
      </c>
      <c r="F1797" s="1" t="s">
        <v>212</v>
      </c>
      <c r="G1797" s="1" t="s">
        <v>202</v>
      </c>
      <c r="H1797" s="1" t="s">
        <v>219</v>
      </c>
      <c r="I1797" s="3" t="s">
        <v>1</v>
      </c>
      <c r="J1797" s="1" t="s">
        <v>1</v>
      </c>
      <c r="K1797" s="1" t="s">
        <v>1</v>
      </c>
      <c r="L1797" s="1" t="s">
        <v>1</v>
      </c>
      <c r="M1797" s="1" t="s">
        <v>208</v>
      </c>
      <c r="N1797">
        <v>10001</v>
      </c>
      <c r="O1797">
        <v>15000</v>
      </c>
      <c r="P1797">
        <v>1000</v>
      </c>
      <c r="Q1797" s="1" t="s">
        <v>209</v>
      </c>
      <c r="R1797" s="4">
        <v>1.5</v>
      </c>
      <c r="S1797" s="3">
        <v>1</v>
      </c>
      <c r="U1797" t="s">
        <v>204</v>
      </c>
    </row>
    <row r="1798" spans="1:21" x14ac:dyDescent="0.3">
      <c r="A1798" t="s">
        <v>135</v>
      </c>
      <c r="B1798" s="1" t="s">
        <v>779</v>
      </c>
      <c r="C1798" s="1" t="s">
        <v>710</v>
      </c>
      <c r="D1798" s="1" t="s">
        <v>779</v>
      </c>
      <c r="E1798">
        <v>2017</v>
      </c>
      <c r="F1798" s="1" t="s">
        <v>212</v>
      </c>
      <c r="G1798" s="1" t="s">
        <v>202</v>
      </c>
      <c r="H1798" s="1" t="s">
        <v>219</v>
      </c>
      <c r="I1798" s="3" t="s">
        <v>1</v>
      </c>
      <c r="J1798" s="1" t="s">
        <v>1</v>
      </c>
      <c r="K1798" s="1" t="s">
        <v>1</v>
      </c>
      <c r="L1798" s="1" t="s">
        <v>1</v>
      </c>
      <c r="M1798" s="1" t="s">
        <v>208</v>
      </c>
      <c r="N1798">
        <v>15001</v>
      </c>
      <c r="O1798">
        <v>20000</v>
      </c>
      <c r="P1798">
        <v>1000</v>
      </c>
      <c r="Q1798" s="1" t="s">
        <v>209</v>
      </c>
      <c r="R1798" s="4">
        <v>1.75</v>
      </c>
      <c r="S1798" s="3">
        <v>1</v>
      </c>
      <c r="U1798" t="s">
        <v>204</v>
      </c>
    </row>
    <row r="1799" spans="1:21" x14ac:dyDescent="0.3">
      <c r="A1799" t="s">
        <v>135</v>
      </c>
      <c r="B1799" s="1" t="s">
        <v>779</v>
      </c>
      <c r="C1799" s="1" t="s">
        <v>710</v>
      </c>
      <c r="D1799" s="1" t="s">
        <v>779</v>
      </c>
      <c r="E1799">
        <v>2017</v>
      </c>
      <c r="F1799" s="1" t="s">
        <v>212</v>
      </c>
      <c r="G1799" s="1" t="s">
        <v>202</v>
      </c>
      <c r="H1799" s="1" t="s">
        <v>219</v>
      </c>
      <c r="I1799" s="3" t="s">
        <v>1</v>
      </c>
      <c r="J1799" s="1" t="s">
        <v>1</v>
      </c>
      <c r="K1799" s="1" t="s">
        <v>1</v>
      </c>
      <c r="L1799" s="1" t="s">
        <v>1</v>
      </c>
      <c r="M1799" s="1" t="s">
        <v>208</v>
      </c>
      <c r="N1799">
        <v>20001</v>
      </c>
      <c r="O1799">
        <v>1000000000</v>
      </c>
      <c r="P1799">
        <v>1000</v>
      </c>
      <c r="Q1799" s="1" t="s">
        <v>209</v>
      </c>
      <c r="R1799" s="4">
        <v>2</v>
      </c>
      <c r="S1799" s="3">
        <v>1</v>
      </c>
      <c r="U1799" t="s">
        <v>204</v>
      </c>
    </row>
    <row r="1800" spans="1:21" x14ac:dyDescent="0.3">
      <c r="A1800" t="s">
        <v>135</v>
      </c>
      <c r="B1800" s="1" t="s">
        <v>779</v>
      </c>
      <c r="C1800" s="1" t="s">
        <v>710</v>
      </c>
      <c r="D1800" s="1" t="s">
        <v>779</v>
      </c>
      <c r="E1800">
        <v>2017</v>
      </c>
      <c r="F1800" s="1" t="s">
        <v>212</v>
      </c>
      <c r="G1800" s="1" t="s">
        <v>520</v>
      </c>
      <c r="H1800" s="1" t="s">
        <v>711</v>
      </c>
      <c r="I1800" s="3" t="s">
        <v>1</v>
      </c>
      <c r="J1800" s="1" t="s">
        <v>1</v>
      </c>
      <c r="K1800" s="1" t="s">
        <v>1</v>
      </c>
      <c r="L1800" s="1" t="s">
        <v>1</v>
      </c>
      <c r="M1800" s="1" t="s">
        <v>208</v>
      </c>
      <c r="N1800">
        <v>0</v>
      </c>
      <c r="O1800">
        <v>1000000000</v>
      </c>
      <c r="P1800">
        <v>1000</v>
      </c>
      <c r="Q1800" s="1" t="s">
        <v>209</v>
      </c>
      <c r="R1800" s="4">
        <f>3.2+0.1*3.2</f>
        <v>3.5200000000000005</v>
      </c>
      <c r="S1800" s="3">
        <v>1</v>
      </c>
      <c r="T1800" t="s">
        <v>782</v>
      </c>
      <c r="U1800" t="s">
        <v>204</v>
      </c>
    </row>
    <row r="1801" spans="1:21" x14ac:dyDescent="0.3">
      <c r="A1801" t="s">
        <v>135</v>
      </c>
      <c r="B1801" s="1" t="s">
        <v>779</v>
      </c>
      <c r="C1801" s="1" t="s">
        <v>710</v>
      </c>
      <c r="D1801" s="1" t="s">
        <v>779</v>
      </c>
      <c r="E1801">
        <v>2017</v>
      </c>
      <c r="F1801" s="1" t="s">
        <v>213</v>
      </c>
      <c r="G1801" s="1" t="s">
        <v>202</v>
      </c>
      <c r="H1801" s="1" t="s">
        <v>206</v>
      </c>
      <c r="I1801" s="3" t="s">
        <v>1</v>
      </c>
      <c r="J1801" s="1" t="s">
        <v>1</v>
      </c>
      <c r="K1801" s="1" t="s">
        <v>1</v>
      </c>
      <c r="L1801" s="1" t="s">
        <v>1</v>
      </c>
      <c r="M1801" s="1" t="s">
        <v>204</v>
      </c>
      <c r="N1801" s="1" t="s">
        <v>1</v>
      </c>
      <c r="O1801" s="1" t="s">
        <v>1</v>
      </c>
      <c r="P1801" s="1" t="s">
        <v>1</v>
      </c>
      <c r="Q1801" s="1" t="s">
        <v>1</v>
      </c>
      <c r="R1801" s="4">
        <v>26.22</v>
      </c>
      <c r="S1801" s="3">
        <v>1</v>
      </c>
      <c r="U1801" t="s">
        <v>204</v>
      </c>
    </row>
    <row r="1802" spans="1:21" x14ac:dyDescent="0.3">
      <c r="A1802" t="s">
        <v>168</v>
      </c>
      <c r="B1802" s="1" t="s">
        <v>783</v>
      </c>
      <c r="C1802" s="1" t="s">
        <v>783</v>
      </c>
      <c r="D1802" s="1" t="s">
        <v>783</v>
      </c>
      <c r="E1802">
        <v>2020</v>
      </c>
      <c r="F1802" s="1" t="s">
        <v>212</v>
      </c>
      <c r="G1802" s="1" t="s">
        <v>202</v>
      </c>
      <c r="H1802" s="1" t="s">
        <v>206</v>
      </c>
      <c r="I1802" s="3">
        <v>0.75</v>
      </c>
      <c r="J1802" s="1" t="s">
        <v>203</v>
      </c>
      <c r="K1802" s="1" t="s">
        <v>220</v>
      </c>
      <c r="L1802" s="1" t="s">
        <v>221</v>
      </c>
      <c r="M1802" s="1" t="s">
        <v>204</v>
      </c>
      <c r="N1802" s="1" t="s">
        <v>1</v>
      </c>
      <c r="O1802" s="1" t="s">
        <v>1</v>
      </c>
      <c r="P1802" s="1" t="s">
        <v>1</v>
      </c>
      <c r="Q1802" s="1" t="s">
        <v>1</v>
      </c>
      <c r="R1802" s="4">
        <v>27.72</v>
      </c>
      <c r="S1802" s="3">
        <v>1</v>
      </c>
      <c r="U1802" t="s">
        <v>204</v>
      </c>
    </row>
    <row r="1803" spans="1:21" x14ac:dyDescent="0.3">
      <c r="A1803" t="s">
        <v>168</v>
      </c>
      <c r="B1803" s="1" t="s">
        <v>783</v>
      </c>
      <c r="C1803" s="1" t="s">
        <v>783</v>
      </c>
      <c r="D1803" s="1" t="s">
        <v>783</v>
      </c>
      <c r="E1803">
        <v>2020</v>
      </c>
      <c r="F1803" s="1" t="s">
        <v>212</v>
      </c>
      <c r="G1803" s="1" t="s">
        <v>202</v>
      </c>
      <c r="H1803" s="1" t="s">
        <v>219</v>
      </c>
      <c r="I1803" s="3" t="s">
        <v>1</v>
      </c>
      <c r="J1803" s="1" t="s">
        <v>1</v>
      </c>
      <c r="K1803" s="1" t="s">
        <v>220</v>
      </c>
      <c r="L1803" s="1" t="s">
        <v>221</v>
      </c>
      <c r="M1803" s="1" t="s">
        <v>208</v>
      </c>
      <c r="N1803">
        <v>0</v>
      </c>
      <c r="O1803">
        <v>3000</v>
      </c>
      <c r="P1803">
        <v>1000</v>
      </c>
      <c r="Q1803" s="1" t="s">
        <v>209</v>
      </c>
      <c r="R1803" s="4">
        <v>2.85</v>
      </c>
      <c r="S1803" s="3">
        <v>1</v>
      </c>
      <c r="U1803" t="s">
        <v>204</v>
      </c>
    </row>
    <row r="1804" spans="1:21" x14ac:dyDescent="0.3">
      <c r="A1804" t="s">
        <v>168</v>
      </c>
      <c r="B1804" s="1" t="s">
        <v>783</v>
      </c>
      <c r="C1804" s="1" t="s">
        <v>783</v>
      </c>
      <c r="D1804" s="1" t="s">
        <v>783</v>
      </c>
      <c r="E1804">
        <v>2020</v>
      </c>
      <c r="F1804" s="1" t="s">
        <v>212</v>
      </c>
      <c r="G1804" s="1" t="s">
        <v>202</v>
      </c>
      <c r="H1804" s="1" t="s">
        <v>219</v>
      </c>
      <c r="I1804" s="3" t="s">
        <v>1</v>
      </c>
      <c r="J1804" s="1" t="s">
        <v>1</v>
      </c>
      <c r="K1804" s="1" t="s">
        <v>220</v>
      </c>
      <c r="L1804" s="1" t="s">
        <v>221</v>
      </c>
      <c r="M1804" s="1" t="s">
        <v>208</v>
      </c>
      <c r="N1804">
        <v>3001</v>
      </c>
      <c r="O1804">
        <v>5000</v>
      </c>
      <c r="P1804">
        <v>1000</v>
      </c>
      <c r="Q1804" s="1" t="s">
        <v>209</v>
      </c>
      <c r="R1804" s="4">
        <v>3.04</v>
      </c>
      <c r="S1804" s="3">
        <v>1</v>
      </c>
      <c r="U1804" t="s">
        <v>204</v>
      </c>
    </row>
    <row r="1805" spans="1:21" x14ac:dyDescent="0.3">
      <c r="A1805" t="s">
        <v>168</v>
      </c>
      <c r="B1805" s="1" t="s">
        <v>783</v>
      </c>
      <c r="C1805" s="1" t="s">
        <v>783</v>
      </c>
      <c r="D1805" s="1" t="s">
        <v>783</v>
      </c>
      <c r="E1805">
        <v>2020</v>
      </c>
      <c r="F1805" s="1" t="s">
        <v>212</v>
      </c>
      <c r="G1805" s="1" t="s">
        <v>202</v>
      </c>
      <c r="H1805" s="1" t="s">
        <v>219</v>
      </c>
      <c r="I1805" s="3" t="s">
        <v>1</v>
      </c>
      <c r="J1805" s="1" t="s">
        <v>1</v>
      </c>
      <c r="K1805" s="1" t="s">
        <v>220</v>
      </c>
      <c r="L1805" s="1" t="s">
        <v>221</v>
      </c>
      <c r="M1805" s="1" t="s">
        <v>208</v>
      </c>
      <c r="N1805">
        <v>5001</v>
      </c>
      <c r="O1805">
        <v>10000</v>
      </c>
      <c r="P1805">
        <v>1000</v>
      </c>
      <c r="Q1805" s="1" t="s">
        <v>209</v>
      </c>
      <c r="R1805" s="4">
        <v>3.22</v>
      </c>
      <c r="S1805" s="3">
        <v>1</v>
      </c>
      <c r="U1805" t="s">
        <v>204</v>
      </c>
    </row>
    <row r="1806" spans="1:21" x14ac:dyDescent="0.3">
      <c r="A1806" t="s">
        <v>168</v>
      </c>
      <c r="B1806" s="1" t="s">
        <v>783</v>
      </c>
      <c r="C1806" s="1" t="s">
        <v>783</v>
      </c>
      <c r="D1806" s="1" t="s">
        <v>783</v>
      </c>
      <c r="E1806">
        <v>2020</v>
      </c>
      <c r="F1806" s="1" t="s">
        <v>212</v>
      </c>
      <c r="G1806" s="1" t="s">
        <v>202</v>
      </c>
      <c r="H1806" s="1" t="s">
        <v>219</v>
      </c>
      <c r="I1806" s="3" t="s">
        <v>1</v>
      </c>
      <c r="J1806" s="1" t="s">
        <v>1</v>
      </c>
      <c r="K1806" s="1" t="s">
        <v>220</v>
      </c>
      <c r="L1806" s="1" t="s">
        <v>221</v>
      </c>
      <c r="M1806" s="1" t="s">
        <v>208</v>
      </c>
      <c r="N1806">
        <v>10001</v>
      </c>
      <c r="O1806">
        <v>20000</v>
      </c>
      <c r="P1806">
        <v>1000</v>
      </c>
      <c r="Q1806" s="1" t="s">
        <v>209</v>
      </c>
      <c r="R1806" s="4">
        <v>3.42</v>
      </c>
      <c r="S1806" s="3">
        <v>1</v>
      </c>
      <c r="U1806" t="s">
        <v>204</v>
      </c>
    </row>
    <row r="1807" spans="1:21" x14ac:dyDescent="0.3">
      <c r="A1807" t="s">
        <v>168</v>
      </c>
      <c r="B1807" s="1" t="s">
        <v>783</v>
      </c>
      <c r="C1807" s="1" t="s">
        <v>783</v>
      </c>
      <c r="D1807" s="1" t="s">
        <v>783</v>
      </c>
      <c r="E1807">
        <v>2020</v>
      </c>
      <c r="F1807" s="1" t="s">
        <v>212</v>
      </c>
      <c r="G1807" s="1" t="s">
        <v>202</v>
      </c>
      <c r="H1807" s="1" t="s">
        <v>219</v>
      </c>
      <c r="I1807" s="3" t="s">
        <v>1</v>
      </c>
      <c r="J1807" s="1" t="s">
        <v>1</v>
      </c>
      <c r="K1807" s="1" t="s">
        <v>220</v>
      </c>
      <c r="L1807" s="1" t="s">
        <v>221</v>
      </c>
      <c r="M1807" s="1" t="s">
        <v>208</v>
      </c>
      <c r="N1807">
        <v>20001</v>
      </c>
      <c r="O1807">
        <v>50000</v>
      </c>
      <c r="P1807">
        <v>1000</v>
      </c>
      <c r="Q1807" s="1" t="s">
        <v>209</v>
      </c>
      <c r="R1807" s="4">
        <v>3.69</v>
      </c>
      <c r="S1807" s="3">
        <v>1</v>
      </c>
      <c r="U1807" t="s">
        <v>204</v>
      </c>
    </row>
    <row r="1808" spans="1:21" x14ac:dyDescent="0.3">
      <c r="A1808" t="s">
        <v>168</v>
      </c>
      <c r="B1808" s="1" t="s">
        <v>783</v>
      </c>
      <c r="C1808" s="1" t="s">
        <v>783</v>
      </c>
      <c r="D1808" s="1" t="s">
        <v>783</v>
      </c>
      <c r="E1808">
        <v>2020</v>
      </c>
      <c r="F1808" s="1" t="s">
        <v>212</v>
      </c>
      <c r="G1808" s="1" t="s">
        <v>202</v>
      </c>
      <c r="H1808" s="1" t="s">
        <v>219</v>
      </c>
      <c r="I1808" s="3" t="s">
        <v>1</v>
      </c>
      <c r="J1808" s="1" t="s">
        <v>1</v>
      </c>
      <c r="K1808" s="1" t="s">
        <v>220</v>
      </c>
      <c r="L1808" s="1" t="s">
        <v>221</v>
      </c>
      <c r="M1808" s="1" t="s">
        <v>208</v>
      </c>
      <c r="N1808">
        <v>50001</v>
      </c>
      <c r="O1808">
        <v>1000000000</v>
      </c>
      <c r="P1808">
        <v>1000</v>
      </c>
      <c r="Q1808" s="1" t="s">
        <v>209</v>
      </c>
      <c r="R1808" s="4">
        <v>3.87</v>
      </c>
      <c r="S1808" s="3">
        <v>1</v>
      </c>
      <c r="U1808" t="s">
        <v>204</v>
      </c>
    </row>
    <row r="1809" spans="1:21" x14ac:dyDescent="0.3">
      <c r="A1809" t="s">
        <v>168</v>
      </c>
      <c r="B1809" s="1" t="s">
        <v>783</v>
      </c>
      <c r="C1809" s="1" t="s">
        <v>783</v>
      </c>
      <c r="D1809" s="1" t="s">
        <v>783</v>
      </c>
      <c r="E1809">
        <v>2020</v>
      </c>
      <c r="F1809" s="1" t="s">
        <v>212</v>
      </c>
      <c r="G1809" s="1" t="s">
        <v>202</v>
      </c>
      <c r="H1809" s="1" t="s">
        <v>206</v>
      </c>
      <c r="I1809" s="3">
        <v>0.75</v>
      </c>
      <c r="J1809" s="1" t="s">
        <v>203</v>
      </c>
      <c r="K1809" s="1" t="s">
        <v>220</v>
      </c>
      <c r="L1809" s="1" t="s">
        <v>225</v>
      </c>
      <c r="M1809" s="1" t="s">
        <v>204</v>
      </c>
      <c r="N1809" s="1" t="s">
        <v>1</v>
      </c>
      <c r="O1809" s="1" t="s">
        <v>1</v>
      </c>
      <c r="P1809" s="1" t="s">
        <v>1</v>
      </c>
      <c r="Q1809" s="1" t="s">
        <v>1</v>
      </c>
      <c r="R1809" s="4">
        <v>41.59</v>
      </c>
      <c r="S1809" s="3">
        <v>1</v>
      </c>
      <c r="U1809" t="s">
        <v>204</v>
      </c>
    </row>
    <row r="1810" spans="1:21" x14ac:dyDescent="0.3">
      <c r="A1810" t="s">
        <v>168</v>
      </c>
      <c r="B1810" s="1" t="s">
        <v>783</v>
      </c>
      <c r="C1810" s="1" t="s">
        <v>783</v>
      </c>
      <c r="D1810" s="1" t="s">
        <v>783</v>
      </c>
      <c r="E1810">
        <v>2020</v>
      </c>
      <c r="F1810" s="1" t="s">
        <v>212</v>
      </c>
      <c r="G1810" s="1" t="s">
        <v>202</v>
      </c>
      <c r="H1810" s="1" t="s">
        <v>219</v>
      </c>
      <c r="I1810" s="3" t="s">
        <v>1</v>
      </c>
      <c r="J1810" s="1" t="s">
        <v>1</v>
      </c>
      <c r="K1810" s="1" t="s">
        <v>220</v>
      </c>
      <c r="L1810" s="1" t="s">
        <v>225</v>
      </c>
      <c r="M1810" s="1" t="s">
        <v>208</v>
      </c>
      <c r="N1810">
        <v>0</v>
      </c>
      <c r="O1810">
        <v>3000</v>
      </c>
      <c r="P1810">
        <v>1000</v>
      </c>
      <c r="Q1810" s="1" t="s">
        <v>209</v>
      </c>
      <c r="R1810" s="4">
        <v>4.13</v>
      </c>
      <c r="S1810" s="3">
        <v>1</v>
      </c>
      <c r="U1810" t="s">
        <v>204</v>
      </c>
    </row>
    <row r="1811" spans="1:21" x14ac:dyDescent="0.3">
      <c r="A1811" t="s">
        <v>168</v>
      </c>
      <c r="B1811" s="1" t="s">
        <v>783</v>
      </c>
      <c r="C1811" s="1" t="s">
        <v>783</v>
      </c>
      <c r="D1811" s="1" t="s">
        <v>783</v>
      </c>
      <c r="E1811">
        <v>2020</v>
      </c>
      <c r="F1811" s="1" t="s">
        <v>212</v>
      </c>
      <c r="G1811" s="1" t="s">
        <v>202</v>
      </c>
      <c r="H1811" s="1" t="s">
        <v>219</v>
      </c>
      <c r="I1811" s="3" t="s">
        <v>1</v>
      </c>
      <c r="J1811" s="1" t="s">
        <v>1</v>
      </c>
      <c r="K1811" s="1" t="s">
        <v>220</v>
      </c>
      <c r="L1811" s="1" t="s">
        <v>225</v>
      </c>
      <c r="M1811" s="1" t="s">
        <v>208</v>
      </c>
      <c r="N1811">
        <v>3001</v>
      </c>
      <c r="O1811">
        <v>5000</v>
      </c>
      <c r="P1811">
        <v>1000</v>
      </c>
      <c r="Q1811" s="1" t="s">
        <v>209</v>
      </c>
      <c r="R1811" s="4">
        <v>4.42</v>
      </c>
      <c r="S1811" s="3">
        <v>1</v>
      </c>
      <c r="U1811" t="s">
        <v>204</v>
      </c>
    </row>
    <row r="1812" spans="1:21" x14ac:dyDescent="0.3">
      <c r="A1812" t="s">
        <v>168</v>
      </c>
      <c r="B1812" s="1" t="s">
        <v>783</v>
      </c>
      <c r="C1812" s="1" t="s">
        <v>783</v>
      </c>
      <c r="D1812" s="1" t="s">
        <v>783</v>
      </c>
      <c r="E1812">
        <v>2020</v>
      </c>
      <c r="F1812" s="1" t="s">
        <v>212</v>
      </c>
      <c r="G1812" s="1" t="s">
        <v>202</v>
      </c>
      <c r="H1812" s="1" t="s">
        <v>219</v>
      </c>
      <c r="I1812" s="3" t="s">
        <v>1</v>
      </c>
      <c r="J1812" s="1" t="s">
        <v>1</v>
      </c>
      <c r="K1812" s="1" t="s">
        <v>220</v>
      </c>
      <c r="L1812" s="1" t="s">
        <v>225</v>
      </c>
      <c r="M1812" s="1" t="s">
        <v>208</v>
      </c>
      <c r="N1812">
        <v>5001</v>
      </c>
      <c r="O1812">
        <v>10000</v>
      </c>
      <c r="P1812">
        <v>1000</v>
      </c>
      <c r="Q1812" s="1" t="s">
        <v>209</v>
      </c>
      <c r="R1812" s="4">
        <v>4.7</v>
      </c>
      <c r="S1812" s="3">
        <v>1</v>
      </c>
      <c r="U1812" t="s">
        <v>204</v>
      </c>
    </row>
    <row r="1813" spans="1:21" x14ac:dyDescent="0.3">
      <c r="A1813" t="s">
        <v>168</v>
      </c>
      <c r="B1813" s="1" t="s">
        <v>783</v>
      </c>
      <c r="C1813" s="1" t="s">
        <v>783</v>
      </c>
      <c r="D1813" s="1" t="s">
        <v>783</v>
      </c>
      <c r="E1813">
        <v>2020</v>
      </c>
      <c r="F1813" s="1" t="s">
        <v>212</v>
      </c>
      <c r="G1813" s="1" t="s">
        <v>202</v>
      </c>
      <c r="H1813" s="1" t="s">
        <v>219</v>
      </c>
      <c r="I1813" s="3" t="s">
        <v>1</v>
      </c>
      <c r="J1813" s="1" t="s">
        <v>1</v>
      </c>
      <c r="K1813" s="1" t="s">
        <v>220</v>
      </c>
      <c r="L1813" s="1" t="s">
        <v>225</v>
      </c>
      <c r="M1813" s="1" t="s">
        <v>208</v>
      </c>
      <c r="N1813">
        <v>10001</v>
      </c>
      <c r="O1813">
        <v>20000</v>
      </c>
      <c r="P1813">
        <v>1000</v>
      </c>
      <c r="Q1813" s="1" t="s">
        <v>209</v>
      </c>
      <c r="R1813" s="4">
        <v>4.9800000000000004</v>
      </c>
      <c r="S1813" s="3">
        <v>1</v>
      </c>
      <c r="U1813" t="s">
        <v>204</v>
      </c>
    </row>
    <row r="1814" spans="1:21" x14ac:dyDescent="0.3">
      <c r="A1814" t="s">
        <v>168</v>
      </c>
      <c r="B1814" s="1" t="s">
        <v>783</v>
      </c>
      <c r="C1814" s="1" t="s">
        <v>783</v>
      </c>
      <c r="D1814" s="1" t="s">
        <v>783</v>
      </c>
      <c r="E1814">
        <v>2020</v>
      </c>
      <c r="F1814" s="1" t="s">
        <v>212</v>
      </c>
      <c r="G1814" s="1" t="s">
        <v>202</v>
      </c>
      <c r="H1814" s="1" t="s">
        <v>219</v>
      </c>
      <c r="I1814" s="3" t="s">
        <v>1</v>
      </c>
      <c r="J1814" s="1" t="s">
        <v>1</v>
      </c>
      <c r="K1814" s="1" t="s">
        <v>220</v>
      </c>
      <c r="L1814" s="1" t="s">
        <v>225</v>
      </c>
      <c r="M1814" s="1" t="s">
        <v>208</v>
      </c>
      <c r="N1814">
        <v>20001</v>
      </c>
      <c r="O1814">
        <v>50000</v>
      </c>
      <c r="P1814">
        <v>1000</v>
      </c>
      <c r="Q1814" s="1" t="s">
        <v>209</v>
      </c>
      <c r="R1814" s="4">
        <v>5.39</v>
      </c>
      <c r="S1814" s="3">
        <v>1</v>
      </c>
      <c r="U1814" t="s">
        <v>204</v>
      </c>
    </row>
    <row r="1815" spans="1:21" x14ac:dyDescent="0.3">
      <c r="A1815" t="s">
        <v>168</v>
      </c>
      <c r="B1815" s="1" t="s">
        <v>783</v>
      </c>
      <c r="C1815" s="1" t="s">
        <v>783</v>
      </c>
      <c r="D1815" s="1" t="s">
        <v>783</v>
      </c>
      <c r="E1815">
        <v>2020</v>
      </c>
      <c r="F1815" s="1" t="s">
        <v>212</v>
      </c>
      <c r="G1815" s="1" t="s">
        <v>202</v>
      </c>
      <c r="H1815" s="1" t="s">
        <v>219</v>
      </c>
      <c r="I1815" s="3" t="s">
        <v>1</v>
      </c>
      <c r="J1815" s="1" t="s">
        <v>1</v>
      </c>
      <c r="K1815" s="1" t="s">
        <v>220</v>
      </c>
      <c r="L1815" s="1" t="s">
        <v>225</v>
      </c>
      <c r="M1815" s="1" t="s">
        <v>208</v>
      </c>
      <c r="N1815">
        <v>50001</v>
      </c>
      <c r="O1815">
        <v>1000000000</v>
      </c>
      <c r="P1815">
        <v>1000</v>
      </c>
      <c r="Q1815" s="1" t="s">
        <v>209</v>
      </c>
      <c r="R1815" s="4">
        <v>5.66</v>
      </c>
      <c r="S1815" s="3">
        <v>1</v>
      </c>
      <c r="U1815" t="s">
        <v>204</v>
      </c>
    </row>
    <row r="1816" spans="1:21" x14ac:dyDescent="0.3">
      <c r="A1816" t="s">
        <v>168</v>
      </c>
      <c r="B1816" s="1" t="s">
        <v>783</v>
      </c>
      <c r="C1816" s="1" t="s">
        <v>783</v>
      </c>
      <c r="D1816" s="1" t="s">
        <v>783</v>
      </c>
      <c r="E1816">
        <v>2020</v>
      </c>
      <c r="F1816" s="1" t="s">
        <v>213</v>
      </c>
      <c r="G1816" s="1" t="s">
        <v>202</v>
      </c>
      <c r="H1816" s="1" t="s">
        <v>206</v>
      </c>
      <c r="I1816" s="3" t="s">
        <v>1</v>
      </c>
      <c r="J1816" s="1" t="s">
        <v>1</v>
      </c>
      <c r="K1816" s="1" t="s">
        <v>220</v>
      </c>
      <c r="L1816" s="1" t="s">
        <v>221</v>
      </c>
      <c r="M1816" s="1" t="s">
        <v>204</v>
      </c>
      <c r="N1816" s="1" t="s">
        <v>1</v>
      </c>
      <c r="O1816" s="1" t="s">
        <v>1</v>
      </c>
      <c r="P1816" s="1" t="s">
        <v>1</v>
      </c>
      <c r="Q1816" s="1" t="s">
        <v>1</v>
      </c>
      <c r="R1816" s="4">
        <v>41.97</v>
      </c>
      <c r="S1816" s="3">
        <v>1</v>
      </c>
      <c r="U1816" t="s">
        <v>204</v>
      </c>
    </row>
    <row r="1817" spans="1:21" x14ac:dyDescent="0.3">
      <c r="A1817" t="s">
        <v>168</v>
      </c>
      <c r="B1817" s="1" t="s">
        <v>783</v>
      </c>
      <c r="C1817" s="1" t="s">
        <v>783</v>
      </c>
      <c r="D1817" s="1" t="s">
        <v>783</v>
      </c>
      <c r="E1817">
        <v>2020</v>
      </c>
      <c r="F1817" s="1" t="s">
        <v>213</v>
      </c>
      <c r="G1817" s="1" t="s">
        <v>202</v>
      </c>
      <c r="H1817" s="1" t="s">
        <v>219</v>
      </c>
      <c r="I1817" s="3" t="s">
        <v>1</v>
      </c>
      <c r="J1817" s="1" t="s">
        <v>1</v>
      </c>
      <c r="K1817" s="1" t="s">
        <v>220</v>
      </c>
      <c r="L1817" s="1" t="s">
        <v>221</v>
      </c>
      <c r="M1817" s="1" t="s">
        <v>208</v>
      </c>
      <c r="N1817">
        <v>0</v>
      </c>
      <c r="O1817">
        <v>5000</v>
      </c>
      <c r="P1817">
        <v>1000</v>
      </c>
      <c r="Q1817" s="1" t="s">
        <v>209</v>
      </c>
      <c r="R1817" s="4">
        <v>2.4500000000000002</v>
      </c>
      <c r="S1817" s="3">
        <v>1</v>
      </c>
      <c r="U1817" t="s">
        <v>204</v>
      </c>
    </row>
    <row r="1818" spans="1:21" x14ac:dyDescent="0.3">
      <c r="A1818" t="s">
        <v>168</v>
      </c>
      <c r="B1818" s="1" t="s">
        <v>783</v>
      </c>
      <c r="C1818" s="1" t="s">
        <v>783</v>
      </c>
      <c r="D1818" s="1" t="s">
        <v>783</v>
      </c>
      <c r="E1818">
        <v>2020</v>
      </c>
      <c r="F1818" s="1" t="s">
        <v>213</v>
      </c>
      <c r="G1818" s="1" t="s">
        <v>202</v>
      </c>
      <c r="H1818" s="1" t="s">
        <v>219</v>
      </c>
      <c r="I1818" s="3" t="s">
        <v>1</v>
      </c>
      <c r="J1818" s="1" t="s">
        <v>1</v>
      </c>
      <c r="K1818" s="1" t="s">
        <v>220</v>
      </c>
      <c r="L1818" s="1" t="s">
        <v>221</v>
      </c>
      <c r="M1818" s="1" t="s">
        <v>208</v>
      </c>
      <c r="N1818">
        <v>5001</v>
      </c>
      <c r="O1818">
        <v>10000</v>
      </c>
      <c r="P1818">
        <v>1000</v>
      </c>
      <c r="Q1818" s="1" t="s">
        <v>209</v>
      </c>
      <c r="R1818" s="4">
        <v>2.77</v>
      </c>
      <c r="S1818" s="3">
        <v>1</v>
      </c>
      <c r="U1818" t="s">
        <v>204</v>
      </c>
    </row>
    <row r="1819" spans="1:21" x14ac:dyDescent="0.3">
      <c r="A1819" t="s">
        <v>168</v>
      </c>
      <c r="B1819" s="1" t="s">
        <v>783</v>
      </c>
      <c r="C1819" s="1" t="s">
        <v>783</v>
      </c>
      <c r="D1819" s="1" t="s">
        <v>783</v>
      </c>
      <c r="E1819">
        <v>2020</v>
      </c>
      <c r="F1819" s="1" t="s">
        <v>213</v>
      </c>
      <c r="G1819" s="1" t="s">
        <v>202</v>
      </c>
      <c r="H1819" s="1" t="s">
        <v>219</v>
      </c>
      <c r="I1819" s="3" t="s">
        <v>1</v>
      </c>
      <c r="J1819" s="1" t="s">
        <v>1</v>
      </c>
      <c r="K1819" s="1" t="s">
        <v>220</v>
      </c>
      <c r="L1819" s="1" t="s">
        <v>221</v>
      </c>
      <c r="M1819" s="1" t="s">
        <v>208</v>
      </c>
      <c r="N1819">
        <v>10001</v>
      </c>
      <c r="O1819">
        <v>20000</v>
      </c>
      <c r="P1819">
        <v>1000</v>
      </c>
      <c r="Q1819" s="1" t="s">
        <v>209</v>
      </c>
      <c r="R1819" s="4">
        <v>2.95</v>
      </c>
      <c r="S1819" s="3">
        <v>1</v>
      </c>
      <c r="U1819" t="s">
        <v>204</v>
      </c>
    </row>
    <row r="1820" spans="1:21" x14ac:dyDescent="0.3">
      <c r="A1820" t="s">
        <v>168</v>
      </c>
      <c r="B1820" s="1" t="s">
        <v>783</v>
      </c>
      <c r="C1820" s="1" t="s">
        <v>783</v>
      </c>
      <c r="D1820" s="1" t="s">
        <v>783</v>
      </c>
      <c r="E1820">
        <v>2020</v>
      </c>
      <c r="F1820" s="1" t="s">
        <v>213</v>
      </c>
      <c r="G1820" s="1" t="s">
        <v>202</v>
      </c>
      <c r="H1820" s="1" t="s">
        <v>219</v>
      </c>
      <c r="I1820" s="3" t="s">
        <v>1</v>
      </c>
      <c r="J1820" s="1" t="s">
        <v>1</v>
      </c>
      <c r="K1820" s="1" t="s">
        <v>220</v>
      </c>
      <c r="L1820" s="1" t="s">
        <v>221</v>
      </c>
      <c r="M1820" s="1" t="s">
        <v>208</v>
      </c>
      <c r="N1820">
        <v>20001</v>
      </c>
      <c r="O1820">
        <v>50000</v>
      </c>
      <c r="P1820">
        <v>1000</v>
      </c>
      <c r="Q1820" s="1" t="s">
        <v>209</v>
      </c>
      <c r="R1820" s="4">
        <v>3.18</v>
      </c>
      <c r="S1820" s="3">
        <v>1</v>
      </c>
      <c r="U1820" t="s">
        <v>204</v>
      </c>
    </row>
    <row r="1821" spans="1:21" x14ac:dyDescent="0.3">
      <c r="A1821" t="s">
        <v>168</v>
      </c>
      <c r="B1821" s="1" t="s">
        <v>783</v>
      </c>
      <c r="C1821" s="1" t="s">
        <v>783</v>
      </c>
      <c r="D1821" s="1" t="s">
        <v>783</v>
      </c>
      <c r="E1821">
        <v>2020</v>
      </c>
      <c r="F1821" s="1" t="s">
        <v>213</v>
      </c>
      <c r="G1821" s="1" t="s">
        <v>202</v>
      </c>
      <c r="H1821" s="1" t="s">
        <v>219</v>
      </c>
      <c r="I1821" s="3" t="s">
        <v>1</v>
      </c>
      <c r="J1821" s="1" t="s">
        <v>1</v>
      </c>
      <c r="K1821" s="1" t="s">
        <v>220</v>
      </c>
      <c r="L1821" s="1" t="s">
        <v>221</v>
      </c>
      <c r="M1821" s="1" t="s">
        <v>208</v>
      </c>
      <c r="N1821">
        <v>50001</v>
      </c>
      <c r="O1821">
        <v>1000000000</v>
      </c>
      <c r="P1821">
        <v>1000</v>
      </c>
      <c r="Q1821" s="1" t="s">
        <v>209</v>
      </c>
      <c r="R1821" s="4">
        <v>3.47</v>
      </c>
      <c r="S1821" s="3">
        <v>1</v>
      </c>
      <c r="U1821" t="s">
        <v>204</v>
      </c>
    </row>
    <row r="1822" spans="1:21" x14ac:dyDescent="0.3">
      <c r="A1822" t="s">
        <v>171</v>
      </c>
      <c r="B1822" s="1" t="s">
        <v>785</v>
      </c>
      <c r="C1822" s="1" t="s">
        <v>785</v>
      </c>
      <c r="D1822" s="1" t="s">
        <v>785</v>
      </c>
      <c r="E1822">
        <v>2018</v>
      </c>
      <c r="F1822" s="1" t="s">
        <v>212</v>
      </c>
      <c r="G1822" s="1" t="s">
        <v>202</v>
      </c>
      <c r="H1822" s="1" t="s">
        <v>206</v>
      </c>
      <c r="I1822" s="3" t="s">
        <v>1</v>
      </c>
      <c r="J1822" s="1" t="s">
        <v>1</v>
      </c>
      <c r="K1822" s="1" t="s">
        <v>1</v>
      </c>
      <c r="L1822" s="1" t="s">
        <v>1</v>
      </c>
      <c r="M1822" s="1" t="s">
        <v>204</v>
      </c>
      <c r="N1822" s="1" t="s">
        <v>1</v>
      </c>
      <c r="O1822" s="1" t="s">
        <v>1</v>
      </c>
      <c r="P1822" s="1" t="s">
        <v>1</v>
      </c>
      <c r="Q1822" s="1" t="s">
        <v>1</v>
      </c>
      <c r="R1822" s="4">
        <v>22.95</v>
      </c>
      <c r="S1822" s="3">
        <v>1</v>
      </c>
      <c r="U1822" t="s">
        <v>204</v>
      </c>
    </row>
    <row r="1823" spans="1:21" x14ac:dyDescent="0.3">
      <c r="A1823" t="s">
        <v>171</v>
      </c>
      <c r="B1823" s="1" t="s">
        <v>785</v>
      </c>
      <c r="C1823" s="1" t="s">
        <v>785</v>
      </c>
      <c r="D1823" s="1" t="s">
        <v>785</v>
      </c>
      <c r="E1823">
        <v>2018</v>
      </c>
      <c r="F1823" s="1" t="s">
        <v>212</v>
      </c>
      <c r="G1823" s="1" t="s">
        <v>202</v>
      </c>
      <c r="H1823" s="1" t="s">
        <v>219</v>
      </c>
      <c r="I1823" s="3" t="s">
        <v>1</v>
      </c>
      <c r="J1823" s="1" t="s">
        <v>1</v>
      </c>
      <c r="K1823" s="1" t="s">
        <v>1</v>
      </c>
      <c r="L1823" s="1" t="s">
        <v>1</v>
      </c>
      <c r="M1823" s="1" t="s">
        <v>208</v>
      </c>
      <c r="N1823">
        <v>0</v>
      </c>
      <c r="O1823">
        <v>1999</v>
      </c>
      <c r="P1823">
        <v>1000</v>
      </c>
      <c r="Q1823" s="1" t="s">
        <v>209</v>
      </c>
      <c r="R1823" s="4">
        <v>0</v>
      </c>
      <c r="S1823" s="3">
        <v>1</v>
      </c>
      <c r="U1823" t="s">
        <v>204</v>
      </c>
    </row>
    <row r="1824" spans="1:21" x14ac:dyDescent="0.3">
      <c r="A1824" t="s">
        <v>171</v>
      </c>
      <c r="B1824" s="1" t="s">
        <v>785</v>
      </c>
      <c r="C1824" s="1" t="s">
        <v>785</v>
      </c>
      <c r="D1824" s="1" t="s">
        <v>785</v>
      </c>
      <c r="E1824">
        <v>2018</v>
      </c>
      <c r="F1824" s="1" t="s">
        <v>212</v>
      </c>
      <c r="G1824" s="1" t="s">
        <v>202</v>
      </c>
      <c r="H1824" s="1" t="s">
        <v>219</v>
      </c>
      <c r="I1824" s="3" t="s">
        <v>1</v>
      </c>
      <c r="J1824" s="1" t="s">
        <v>1</v>
      </c>
      <c r="K1824" s="1" t="s">
        <v>1</v>
      </c>
      <c r="L1824" s="1" t="s">
        <v>1</v>
      </c>
      <c r="M1824" s="1" t="s">
        <v>208</v>
      </c>
      <c r="N1824">
        <v>2000</v>
      </c>
      <c r="O1824">
        <v>4999</v>
      </c>
      <c r="P1824">
        <v>1000</v>
      </c>
      <c r="Q1824" s="1" t="s">
        <v>209</v>
      </c>
      <c r="R1824" s="4">
        <v>4.5</v>
      </c>
      <c r="S1824" s="3">
        <v>1</v>
      </c>
      <c r="U1824" t="s">
        <v>204</v>
      </c>
    </row>
    <row r="1825" spans="1:21" x14ac:dyDescent="0.3">
      <c r="A1825" t="s">
        <v>171</v>
      </c>
      <c r="B1825" s="1" t="s">
        <v>785</v>
      </c>
      <c r="C1825" s="1" t="s">
        <v>785</v>
      </c>
      <c r="D1825" s="1" t="s">
        <v>785</v>
      </c>
      <c r="E1825">
        <v>2018</v>
      </c>
      <c r="F1825" s="1" t="s">
        <v>212</v>
      </c>
      <c r="G1825" s="1" t="s">
        <v>202</v>
      </c>
      <c r="H1825" s="1" t="s">
        <v>219</v>
      </c>
      <c r="I1825" s="3" t="s">
        <v>1</v>
      </c>
      <c r="J1825" s="1" t="s">
        <v>1</v>
      </c>
      <c r="K1825" s="1" t="s">
        <v>1</v>
      </c>
      <c r="L1825" s="1" t="s">
        <v>1</v>
      </c>
      <c r="M1825" s="1" t="s">
        <v>208</v>
      </c>
      <c r="N1825">
        <v>5000</v>
      </c>
      <c r="O1825">
        <v>9999</v>
      </c>
      <c r="P1825">
        <v>1000</v>
      </c>
      <c r="Q1825" s="1" t="s">
        <v>209</v>
      </c>
      <c r="R1825" s="4">
        <v>5</v>
      </c>
      <c r="S1825" s="3">
        <v>1</v>
      </c>
      <c r="U1825" t="s">
        <v>204</v>
      </c>
    </row>
    <row r="1826" spans="1:21" x14ac:dyDescent="0.3">
      <c r="A1826" t="s">
        <v>171</v>
      </c>
      <c r="B1826" s="1" t="s">
        <v>785</v>
      </c>
      <c r="C1826" s="1" t="s">
        <v>785</v>
      </c>
      <c r="D1826" s="1" t="s">
        <v>785</v>
      </c>
      <c r="E1826">
        <v>2018</v>
      </c>
      <c r="F1826" s="1" t="s">
        <v>212</v>
      </c>
      <c r="G1826" s="1" t="s">
        <v>202</v>
      </c>
      <c r="H1826" s="1" t="s">
        <v>219</v>
      </c>
      <c r="I1826" s="3" t="s">
        <v>1</v>
      </c>
      <c r="J1826" s="1" t="s">
        <v>1</v>
      </c>
      <c r="K1826" s="1" t="s">
        <v>1</v>
      </c>
      <c r="L1826" s="1" t="s">
        <v>1</v>
      </c>
      <c r="M1826" s="1" t="s">
        <v>208</v>
      </c>
      <c r="N1826">
        <v>10000</v>
      </c>
      <c r="O1826">
        <v>1000000000</v>
      </c>
      <c r="P1826">
        <v>1000</v>
      </c>
      <c r="Q1826" s="1" t="s">
        <v>209</v>
      </c>
      <c r="R1826" s="4">
        <v>5.5</v>
      </c>
      <c r="S1826" s="3">
        <v>1</v>
      </c>
      <c r="U1826" t="s">
        <v>204</v>
      </c>
    </row>
    <row r="1827" spans="1:21" x14ac:dyDescent="0.3">
      <c r="A1827" t="s">
        <v>171</v>
      </c>
      <c r="B1827" s="1" t="s">
        <v>785</v>
      </c>
      <c r="C1827" s="1" t="s">
        <v>785</v>
      </c>
      <c r="D1827" s="1" t="s">
        <v>785</v>
      </c>
      <c r="E1827">
        <v>2018</v>
      </c>
      <c r="F1827" s="1" t="s">
        <v>213</v>
      </c>
      <c r="G1827" s="1" t="s">
        <v>202</v>
      </c>
      <c r="H1827" s="1" t="s">
        <v>206</v>
      </c>
      <c r="I1827" s="3" t="s">
        <v>1</v>
      </c>
      <c r="J1827" s="1" t="s">
        <v>1</v>
      </c>
      <c r="K1827" s="1" t="s">
        <v>1</v>
      </c>
      <c r="L1827" s="1" t="s">
        <v>1</v>
      </c>
      <c r="M1827" s="1" t="s">
        <v>204</v>
      </c>
      <c r="N1827" s="1" t="s">
        <v>1</v>
      </c>
      <c r="O1827" s="1" t="s">
        <v>1</v>
      </c>
      <c r="P1827" s="1" t="s">
        <v>1</v>
      </c>
      <c r="Q1827" s="1" t="s">
        <v>1</v>
      </c>
      <c r="R1827" s="4">
        <v>20</v>
      </c>
      <c r="S1827" s="3">
        <v>1</v>
      </c>
      <c r="U1827" t="s">
        <v>204</v>
      </c>
    </row>
    <row r="1828" spans="1:21" x14ac:dyDescent="0.3">
      <c r="A1828" t="s">
        <v>171</v>
      </c>
      <c r="B1828" s="1" t="s">
        <v>785</v>
      </c>
      <c r="C1828" s="1" t="s">
        <v>785</v>
      </c>
      <c r="D1828" s="1" t="s">
        <v>785</v>
      </c>
      <c r="E1828">
        <v>2018</v>
      </c>
      <c r="F1828" s="1" t="s">
        <v>213</v>
      </c>
      <c r="G1828" s="1" t="s">
        <v>202</v>
      </c>
      <c r="H1828" s="1" t="s">
        <v>219</v>
      </c>
      <c r="I1828" s="3" t="s">
        <v>1</v>
      </c>
      <c r="J1828" s="1" t="s">
        <v>1</v>
      </c>
      <c r="K1828" s="1" t="s">
        <v>1</v>
      </c>
      <c r="L1828" s="1" t="s">
        <v>1</v>
      </c>
      <c r="M1828" s="1" t="s">
        <v>208</v>
      </c>
      <c r="N1828">
        <v>0</v>
      </c>
      <c r="O1828">
        <v>1000</v>
      </c>
      <c r="P1828">
        <v>1000</v>
      </c>
      <c r="Q1828" s="1" t="s">
        <v>209</v>
      </c>
      <c r="R1828" s="4">
        <v>0</v>
      </c>
      <c r="S1828" s="3">
        <v>1</v>
      </c>
      <c r="U1828" t="s">
        <v>204</v>
      </c>
    </row>
    <row r="1829" spans="1:21" x14ac:dyDescent="0.3">
      <c r="A1829" t="s">
        <v>171</v>
      </c>
      <c r="B1829" s="1" t="s">
        <v>785</v>
      </c>
      <c r="C1829" s="1" t="s">
        <v>785</v>
      </c>
      <c r="D1829" s="1" t="s">
        <v>785</v>
      </c>
      <c r="E1829">
        <v>2018</v>
      </c>
      <c r="F1829" s="1" t="s">
        <v>213</v>
      </c>
      <c r="G1829" s="1" t="s">
        <v>202</v>
      </c>
      <c r="H1829" s="1" t="s">
        <v>219</v>
      </c>
      <c r="I1829" s="3" t="s">
        <v>1</v>
      </c>
      <c r="J1829" s="1" t="s">
        <v>1</v>
      </c>
      <c r="K1829" s="1" t="s">
        <v>1</v>
      </c>
      <c r="L1829" s="1" t="s">
        <v>1</v>
      </c>
      <c r="M1829" s="1" t="s">
        <v>208</v>
      </c>
      <c r="N1829">
        <v>1001</v>
      </c>
      <c r="O1829">
        <v>1000000000</v>
      </c>
      <c r="P1829">
        <v>1000</v>
      </c>
      <c r="Q1829" s="1" t="s">
        <v>209</v>
      </c>
      <c r="R1829" s="4">
        <v>3.1</v>
      </c>
      <c r="S1829" s="3">
        <v>1</v>
      </c>
      <c r="U1829" t="s">
        <v>204</v>
      </c>
    </row>
    <row r="1830" spans="1:21" x14ac:dyDescent="0.3">
      <c r="A1830" t="s">
        <v>8</v>
      </c>
      <c r="B1830" s="1" t="s">
        <v>787</v>
      </c>
      <c r="C1830" s="1" t="s">
        <v>787</v>
      </c>
      <c r="D1830" s="1" t="s">
        <v>787</v>
      </c>
      <c r="E1830">
        <v>2020</v>
      </c>
      <c r="F1830" s="1" t="s">
        <v>212</v>
      </c>
      <c r="G1830" s="1" t="s">
        <v>202</v>
      </c>
      <c r="H1830" s="1" t="s">
        <v>206</v>
      </c>
      <c r="I1830" s="3" t="s">
        <v>1</v>
      </c>
      <c r="J1830" s="1" t="s">
        <v>1</v>
      </c>
      <c r="K1830" s="1" t="s">
        <v>220</v>
      </c>
      <c r="L1830" s="1" t="s">
        <v>221</v>
      </c>
      <c r="M1830" s="1" t="s">
        <v>204</v>
      </c>
      <c r="N1830" s="1" t="s">
        <v>1</v>
      </c>
      <c r="O1830" s="1" t="s">
        <v>1</v>
      </c>
      <c r="P1830" s="1" t="s">
        <v>1</v>
      </c>
      <c r="Q1830" s="1" t="s">
        <v>1</v>
      </c>
      <c r="R1830" s="4">
        <v>31.39</v>
      </c>
      <c r="S1830" s="3">
        <v>1</v>
      </c>
      <c r="U1830" t="s">
        <v>204</v>
      </c>
    </row>
    <row r="1831" spans="1:21" x14ac:dyDescent="0.3">
      <c r="A1831" t="s">
        <v>8</v>
      </c>
      <c r="B1831" s="1" t="s">
        <v>787</v>
      </c>
      <c r="C1831" s="1" t="s">
        <v>787</v>
      </c>
      <c r="D1831" s="1" t="s">
        <v>787</v>
      </c>
      <c r="E1831">
        <v>2020</v>
      </c>
      <c r="F1831" s="1" t="s">
        <v>212</v>
      </c>
      <c r="G1831" s="1" t="s">
        <v>202</v>
      </c>
      <c r="H1831" s="1" t="s">
        <v>219</v>
      </c>
      <c r="I1831" s="3" t="s">
        <v>1</v>
      </c>
      <c r="J1831" s="1" t="s">
        <v>1</v>
      </c>
      <c r="K1831" s="1" t="s">
        <v>220</v>
      </c>
      <c r="L1831" s="1" t="s">
        <v>221</v>
      </c>
      <c r="M1831" s="1" t="s">
        <v>208</v>
      </c>
      <c r="N1831">
        <v>0</v>
      </c>
      <c r="O1831">
        <v>2000</v>
      </c>
      <c r="P1831">
        <v>1000</v>
      </c>
      <c r="Q1831" s="1" t="s">
        <v>209</v>
      </c>
      <c r="R1831" s="4">
        <v>0</v>
      </c>
      <c r="S1831" s="3">
        <v>1</v>
      </c>
      <c r="U1831" t="s">
        <v>204</v>
      </c>
    </row>
    <row r="1832" spans="1:21" x14ac:dyDescent="0.3">
      <c r="A1832" t="s">
        <v>8</v>
      </c>
      <c r="B1832" s="1" t="s">
        <v>787</v>
      </c>
      <c r="C1832" s="1" t="s">
        <v>787</v>
      </c>
      <c r="D1832" s="1" t="s">
        <v>787</v>
      </c>
      <c r="E1832">
        <v>2020</v>
      </c>
      <c r="F1832" s="1" t="s">
        <v>212</v>
      </c>
      <c r="G1832" s="1" t="s">
        <v>202</v>
      </c>
      <c r="H1832" s="1" t="s">
        <v>219</v>
      </c>
      <c r="I1832" s="3" t="s">
        <v>1</v>
      </c>
      <c r="J1832" s="1" t="s">
        <v>1</v>
      </c>
      <c r="K1832" s="1" t="s">
        <v>220</v>
      </c>
      <c r="L1832" s="1" t="s">
        <v>221</v>
      </c>
      <c r="M1832" s="1" t="s">
        <v>208</v>
      </c>
      <c r="N1832">
        <v>2001</v>
      </c>
      <c r="O1832">
        <v>10000</v>
      </c>
      <c r="P1832">
        <v>1000</v>
      </c>
      <c r="Q1832" s="1" t="s">
        <v>209</v>
      </c>
      <c r="R1832" s="4">
        <v>9.4700000000000006</v>
      </c>
      <c r="S1832" s="3">
        <v>1</v>
      </c>
      <c r="U1832" t="s">
        <v>204</v>
      </c>
    </row>
    <row r="1833" spans="1:21" x14ac:dyDescent="0.3">
      <c r="A1833" t="s">
        <v>8</v>
      </c>
      <c r="B1833" s="1" t="s">
        <v>787</v>
      </c>
      <c r="C1833" s="1" t="s">
        <v>787</v>
      </c>
      <c r="D1833" s="1" t="s">
        <v>787</v>
      </c>
      <c r="E1833">
        <v>2020</v>
      </c>
      <c r="F1833" s="1" t="s">
        <v>212</v>
      </c>
      <c r="G1833" s="1" t="s">
        <v>202</v>
      </c>
      <c r="H1833" s="1" t="s">
        <v>219</v>
      </c>
      <c r="I1833" s="3" t="s">
        <v>1</v>
      </c>
      <c r="J1833" s="1" t="s">
        <v>1</v>
      </c>
      <c r="K1833" s="1" t="s">
        <v>220</v>
      </c>
      <c r="L1833" s="1" t="s">
        <v>221</v>
      </c>
      <c r="M1833" s="1" t="s">
        <v>208</v>
      </c>
      <c r="N1833">
        <v>10001</v>
      </c>
      <c r="O1833">
        <v>1000000000</v>
      </c>
      <c r="P1833">
        <v>1000</v>
      </c>
      <c r="Q1833" s="1" t="s">
        <v>209</v>
      </c>
      <c r="R1833" s="4">
        <v>10.62</v>
      </c>
      <c r="S1833" s="3">
        <v>1</v>
      </c>
      <c r="U1833" t="s">
        <v>204</v>
      </c>
    </row>
    <row r="1834" spans="1:21" x14ac:dyDescent="0.3">
      <c r="A1834" t="s">
        <v>8</v>
      </c>
      <c r="B1834" s="1" t="s">
        <v>787</v>
      </c>
      <c r="C1834" s="1" t="s">
        <v>787</v>
      </c>
      <c r="D1834" s="1" t="s">
        <v>787</v>
      </c>
      <c r="E1834">
        <v>2020</v>
      </c>
      <c r="F1834" s="1" t="s">
        <v>212</v>
      </c>
      <c r="G1834" s="1" t="s">
        <v>202</v>
      </c>
      <c r="H1834" s="1" t="s">
        <v>206</v>
      </c>
      <c r="I1834" s="3" t="s">
        <v>1</v>
      </c>
      <c r="J1834" s="1" t="s">
        <v>1</v>
      </c>
      <c r="K1834" s="1" t="s">
        <v>220</v>
      </c>
      <c r="L1834" s="1" t="s">
        <v>225</v>
      </c>
      <c r="M1834" s="1" t="s">
        <v>204</v>
      </c>
      <c r="N1834" s="1" t="s">
        <v>1</v>
      </c>
      <c r="O1834" s="1" t="s">
        <v>1</v>
      </c>
      <c r="P1834" s="1" t="s">
        <v>1</v>
      </c>
      <c r="Q1834" s="1" t="s">
        <v>1</v>
      </c>
      <c r="R1834" s="4">
        <f>2*31.39</f>
        <v>62.78</v>
      </c>
      <c r="S1834" s="3">
        <v>1</v>
      </c>
      <c r="T1834" t="s">
        <v>789</v>
      </c>
      <c r="U1834" t="s">
        <v>204</v>
      </c>
    </row>
    <row r="1835" spans="1:21" x14ac:dyDescent="0.3">
      <c r="A1835" t="s">
        <v>8</v>
      </c>
      <c r="B1835" s="1" t="s">
        <v>787</v>
      </c>
      <c r="C1835" s="1" t="s">
        <v>787</v>
      </c>
      <c r="D1835" s="1" t="s">
        <v>787</v>
      </c>
      <c r="E1835">
        <v>2020</v>
      </c>
      <c r="F1835" s="1" t="s">
        <v>212</v>
      </c>
      <c r="G1835" s="1" t="s">
        <v>202</v>
      </c>
      <c r="H1835" s="1" t="s">
        <v>219</v>
      </c>
      <c r="I1835" s="3" t="s">
        <v>1</v>
      </c>
      <c r="J1835" s="1" t="s">
        <v>1</v>
      </c>
      <c r="K1835" s="1" t="s">
        <v>220</v>
      </c>
      <c r="L1835" s="1" t="s">
        <v>225</v>
      </c>
      <c r="M1835" s="1" t="s">
        <v>208</v>
      </c>
      <c r="N1835">
        <v>0</v>
      </c>
      <c r="O1835">
        <v>2000</v>
      </c>
      <c r="P1835">
        <v>1000</v>
      </c>
      <c r="Q1835" s="1" t="s">
        <v>209</v>
      </c>
      <c r="R1835" s="4">
        <f>2*0</f>
        <v>0</v>
      </c>
      <c r="S1835" s="3">
        <v>1</v>
      </c>
      <c r="U1835" t="s">
        <v>204</v>
      </c>
    </row>
    <row r="1836" spans="1:21" x14ac:dyDescent="0.3">
      <c r="A1836" t="s">
        <v>8</v>
      </c>
      <c r="B1836" s="1" t="s">
        <v>787</v>
      </c>
      <c r="C1836" s="1" t="s">
        <v>787</v>
      </c>
      <c r="D1836" s="1" t="s">
        <v>787</v>
      </c>
      <c r="E1836">
        <v>2020</v>
      </c>
      <c r="F1836" s="1" t="s">
        <v>212</v>
      </c>
      <c r="G1836" s="1" t="s">
        <v>202</v>
      </c>
      <c r="H1836" s="1" t="s">
        <v>219</v>
      </c>
      <c r="I1836" s="3" t="s">
        <v>1</v>
      </c>
      <c r="J1836" s="1" t="s">
        <v>1</v>
      </c>
      <c r="K1836" s="1" t="s">
        <v>220</v>
      </c>
      <c r="L1836" s="1" t="s">
        <v>225</v>
      </c>
      <c r="M1836" s="1" t="s">
        <v>208</v>
      </c>
      <c r="N1836">
        <v>2001</v>
      </c>
      <c r="O1836">
        <v>10000</v>
      </c>
      <c r="P1836">
        <v>1000</v>
      </c>
      <c r="Q1836" s="1" t="s">
        <v>209</v>
      </c>
      <c r="R1836" s="4">
        <f>2*9.47</f>
        <v>18.940000000000001</v>
      </c>
      <c r="S1836" s="3">
        <v>1</v>
      </c>
      <c r="U1836" t="s">
        <v>204</v>
      </c>
    </row>
    <row r="1837" spans="1:21" x14ac:dyDescent="0.3">
      <c r="A1837" t="s">
        <v>8</v>
      </c>
      <c r="B1837" s="1" t="s">
        <v>787</v>
      </c>
      <c r="C1837" s="1" t="s">
        <v>787</v>
      </c>
      <c r="D1837" s="1" t="s">
        <v>787</v>
      </c>
      <c r="E1837">
        <v>2020</v>
      </c>
      <c r="F1837" s="1" t="s">
        <v>212</v>
      </c>
      <c r="G1837" s="1" t="s">
        <v>202</v>
      </c>
      <c r="H1837" s="1" t="s">
        <v>219</v>
      </c>
      <c r="I1837" s="3" t="s">
        <v>1</v>
      </c>
      <c r="J1837" s="1" t="s">
        <v>1</v>
      </c>
      <c r="K1837" s="1" t="s">
        <v>220</v>
      </c>
      <c r="L1837" s="1" t="s">
        <v>225</v>
      </c>
      <c r="M1837" s="1" t="s">
        <v>208</v>
      </c>
      <c r="N1837">
        <v>10001</v>
      </c>
      <c r="O1837">
        <v>1000000000</v>
      </c>
      <c r="P1837">
        <v>1000</v>
      </c>
      <c r="Q1837" s="1" t="s">
        <v>209</v>
      </c>
      <c r="R1837" s="4">
        <f>2*10.62</f>
        <v>21.24</v>
      </c>
      <c r="S1837" s="3">
        <v>1</v>
      </c>
      <c r="U1837" t="s">
        <v>204</v>
      </c>
    </row>
    <row r="1838" spans="1:21" x14ac:dyDescent="0.3">
      <c r="A1838" t="s">
        <v>8</v>
      </c>
      <c r="B1838" s="1" t="s">
        <v>787</v>
      </c>
      <c r="C1838" s="1" t="s">
        <v>787</v>
      </c>
      <c r="D1838" s="1" t="s">
        <v>787</v>
      </c>
      <c r="E1838">
        <v>2020</v>
      </c>
      <c r="F1838" s="1" t="s">
        <v>213</v>
      </c>
      <c r="G1838" s="1" t="s">
        <v>202</v>
      </c>
      <c r="H1838" s="1" t="s">
        <v>206</v>
      </c>
      <c r="I1838" s="3" t="s">
        <v>1</v>
      </c>
      <c r="J1838" s="1" t="s">
        <v>1</v>
      </c>
      <c r="K1838" s="1" t="s">
        <v>1</v>
      </c>
      <c r="L1838" s="1" t="s">
        <v>1</v>
      </c>
      <c r="M1838" s="1" t="s">
        <v>204</v>
      </c>
      <c r="N1838" s="1" t="s">
        <v>1</v>
      </c>
      <c r="O1838" s="1" t="s">
        <v>1</v>
      </c>
      <c r="P1838" s="1" t="s">
        <v>1</v>
      </c>
      <c r="Q1838" s="1" t="s">
        <v>1</v>
      </c>
      <c r="R1838" s="4">
        <v>4.7</v>
      </c>
      <c r="S1838" s="3">
        <v>1</v>
      </c>
      <c r="T1838" t="s">
        <v>790</v>
      </c>
      <c r="U1838" t="s">
        <v>204</v>
      </c>
    </row>
    <row r="1839" spans="1:21" x14ac:dyDescent="0.3">
      <c r="A1839" t="s">
        <v>8</v>
      </c>
      <c r="B1839" s="1" t="s">
        <v>787</v>
      </c>
      <c r="C1839" s="1" t="s">
        <v>787</v>
      </c>
      <c r="D1839" s="1" t="s">
        <v>787</v>
      </c>
      <c r="E1839">
        <v>2020</v>
      </c>
      <c r="F1839" s="1" t="s">
        <v>213</v>
      </c>
      <c r="G1839" s="1" t="s">
        <v>202</v>
      </c>
      <c r="H1839" s="1" t="s">
        <v>219</v>
      </c>
      <c r="I1839" s="3" t="s">
        <v>1</v>
      </c>
      <c r="J1839" s="1" t="s">
        <v>1</v>
      </c>
      <c r="K1839" s="1" t="s">
        <v>1</v>
      </c>
      <c r="L1839" s="1" t="s">
        <v>1</v>
      </c>
      <c r="M1839" s="1" t="s">
        <v>208</v>
      </c>
      <c r="N1839">
        <v>0</v>
      </c>
      <c r="O1839">
        <v>3000</v>
      </c>
      <c r="P1839">
        <v>1000</v>
      </c>
      <c r="Q1839" s="1" t="s">
        <v>209</v>
      </c>
      <c r="R1839" s="4">
        <v>4.1500000000000004</v>
      </c>
      <c r="S1839" s="3">
        <v>1</v>
      </c>
      <c r="U1839" t="s">
        <v>204</v>
      </c>
    </row>
    <row r="1840" spans="1:21" x14ac:dyDescent="0.3">
      <c r="A1840" t="s">
        <v>8</v>
      </c>
      <c r="B1840" s="1" t="s">
        <v>787</v>
      </c>
      <c r="C1840" s="1" t="s">
        <v>787</v>
      </c>
      <c r="D1840" s="1" t="s">
        <v>787</v>
      </c>
      <c r="E1840">
        <v>2020</v>
      </c>
      <c r="F1840" s="1" t="s">
        <v>213</v>
      </c>
      <c r="G1840" s="1" t="s">
        <v>202</v>
      </c>
      <c r="H1840" s="1" t="s">
        <v>219</v>
      </c>
      <c r="I1840" s="3" t="s">
        <v>1</v>
      </c>
      <c r="J1840" s="1" t="s">
        <v>1</v>
      </c>
      <c r="K1840" s="1" t="s">
        <v>1</v>
      </c>
      <c r="L1840" s="1" t="s">
        <v>1</v>
      </c>
      <c r="M1840" s="1" t="s">
        <v>208</v>
      </c>
      <c r="N1840">
        <v>3001</v>
      </c>
      <c r="O1840">
        <v>7000</v>
      </c>
      <c r="P1840">
        <v>1000</v>
      </c>
      <c r="Q1840" s="1" t="s">
        <v>209</v>
      </c>
      <c r="R1840" s="4">
        <v>2.61</v>
      </c>
      <c r="S1840" s="3">
        <v>1</v>
      </c>
      <c r="U1840" t="s">
        <v>204</v>
      </c>
    </row>
    <row r="1841" spans="1:21" x14ac:dyDescent="0.3">
      <c r="A1841" t="s">
        <v>8</v>
      </c>
      <c r="B1841" s="1" t="s">
        <v>787</v>
      </c>
      <c r="C1841" s="1" t="s">
        <v>787</v>
      </c>
      <c r="D1841" s="1" t="s">
        <v>787</v>
      </c>
      <c r="E1841">
        <v>2020</v>
      </c>
      <c r="F1841" s="1" t="s">
        <v>213</v>
      </c>
      <c r="G1841" s="1" t="s">
        <v>202</v>
      </c>
      <c r="H1841" s="1" t="s">
        <v>219</v>
      </c>
      <c r="I1841" s="3" t="s">
        <v>1</v>
      </c>
      <c r="J1841" s="1" t="s">
        <v>1</v>
      </c>
      <c r="K1841" s="1" t="s">
        <v>1</v>
      </c>
      <c r="L1841" s="1" t="s">
        <v>1</v>
      </c>
      <c r="M1841" s="1" t="s">
        <v>208</v>
      </c>
      <c r="N1841">
        <v>7001</v>
      </c>
      <c r="O1841">
        <v>1000000000</v>
      </c>
      <c r="P1841">
        <v>1000</v>
      </c>
      <c r="Q1841" s="1" t="s">
        <v>209</v>
      </c>
      <c r="R1841" s="4">
        <v>0</v>
      </c>
      <c r="S1841" s="3">
        <v>1</v>
      </c>
      <c r="U1841" t="s">
        <v>204</v>
      </c>
    </row>
    <row r="1842" spans="1:21" x14ac:dyDescent="0.3">
      <c r="A1842" t="s">
        <v>61</v>
      </c>
      <c r="B1842" s="1" t="s">
        <v>792</v>
      </c>
      <c r="C1842" s="1" t="s">
        <v>792</v>
      </c>
      <c r="D1842" s="1" t="s">
        <v>792</v>
      </c>
      <c r="E1842">
        <v>2020</v>
      </c>
      <c r="F1842" s="1" t="s">
        <v>212</v>
      </c>
      <c r="G1842" s="1" t="s">
        <v>202</v>
      </c>
      <c r="H1842" s="1" t="s">
        <v>206</v>
      </c>
      <c r="I1842" s="3" t="s">
        <v>1</v>
      </c>
      <c r="J1842" s="1" t="s">
        <v>1</v>
      </c>
      <c r="K1842" s="1" t="s">
        <v>220</v>
      </c>
      <c r="L1842" s="1" t="s">
        <v>221</v>
      </c>
      <c r="M1842" s="1" t="s">
        <v>204</v>
      </c>
      <c r="N1842" s="1" t="s">
        <v>1</v>
      </c>
      <c r="O1842" s="1" t="s">
        <v>1</v>
      </c>
      <c r="P1842" s="1" t="s">
        <v>1</v>
      </c>
      <c r="Q1842" s="1" t="s">
        <v>1</v>
      </c>
      <c r="R1842" s="4">
        <v>21.5</v>
      </c>
      <c r="S1842" s="3">
        <v>1</v>
      </c>
      <c r="U1842" t="s">
        <v>204</v>
      </c>
    </row>
    <row r="1843" spans="1:21" x14ac:dyDescent="0.3">
      <c r="A1843" t="s">
        <v>61</v>
      </c>
      <c r="B1843" s="1" t="s">
        <v>792</v>
      </c>
      <c r="C1843" s="1" t="s">
        <v>792</v>
      </c>
      <c r="D1843" s="1" t="s">
        <v>792</v>
      </c>
      <c r="E1843">
        <v>2020</v>
      </c>
      <c r="F1843" s="1" t="s">
        <v>212</v>
      </c>
      <c r="G1843" s="1" t="s">
        <v>202</v>
      </c>
      <c r="H1843" s="1" t="s">
        <v>219</v>
      </c>
      <c r="I1843" s="3" t="s">
        <v>1</v>
      </c>
      <c r="J1843" s="1" t="s">
        <v>1</v>
      </c>
      <c r="K1843" s="1" t="s">
        <v>220</v>
      </c>
      <c r="L1843" s="1" t="s">
        <v>221</v>
      </c>
      <c r="M1843" s="1" t="s">
        <v>208</v>
      </c>
      <c r="N1843">
        <v>0</v>
      </c>
      <c r="O1843">
        <v>5000</v>
      </c>
      <c r="P1843">
        <v>1000</v>
      </c>
      <c r="Q1843" s="1" t="s">
        <v>209</v>
      </c>
      <c r="R1843" s="4">
        <v>1.9</v>
      </c>
      <c r="S1843" s="3">
        <v>1</v>
      </c>
      <c r="U1843" t="s">
        <v>204</v>
      </c>
    </row>
    <row r="1844" spans="1:21" x14ac:dyDescent="0.3">
      <c r="A1844" t="s">
        <v>61</v>
      </c>
      <c r="B1844" s="1" t="s">
        <v>792</v>
      </c>
      <c r="C1844" s="1" t="s">
        <v>792</v>
      </c>
      <c r="D1844" s="1" t="s">
        <v>792</v>
      </c>
      <c r="E1844">
        <v>2020</v>
      </c>
      <c r="F1844" s="1" t="s">
        <v>212</v>
      </c>
      <c r="G1844" s="1" t="s">
        <v>202</v>
      </c>
      <c r="H1844" s="1" t="s">
        <v>219</v>
      </c>
      <c r="I1844" s="3" t="s">
        <v>1</v>
      </c>
      <c r="J1844" s="1" t="s">
        <v>1</v>
      </c>
      <c r="K1844" s="1" t="s">
        <v>220</v>
      </c>
      <c r="L1844" s="1" t="s">
        <v>221</v>
      </c>
      <c r="M1844" s="1" t="s">
        <v>208</v>
      </c>
      <c r="N1844">
        <v>5001</v>
      </c>
      <c r="O1844">
        <v>10000</v>
      </c>
      <c r="P1844">
        <v>1000</v>
      </c>
      <c r="Q1844" s="1" t="s">
        <v>209</v>
      </c>
      <c r="R1844" s="4">
        <v>2.2000000000000002</v>
      </c>
      <c r="S1844" s="3">
        <v>1</v>
      </c>
      <c r="U1844" t="s">
        <v>204</v>
      </c>
    </row>
    <row r="1845" spans="1:21" x14ac:dyDescent="0.3">
      <c r="A1845" t="s">
        <v>61</v>
      </c>
      <c r="B1845" s="1" t="s">
        <v>792</v>
      </c>
      <c r="C1845" s="1" t="s">
        <v>792</v>
      </c>
      <c r="D1845" s="1" t="s">
        <v>792</v>
      </c>
      <c r="E1845">
        <v>2020</v>
      </c>
      <c r="F1845" s="1" t="s">
        <v>212</v>
      </c>
      <c r="G1845" s="1" t="s">
        <v>202</v>
      </c>
      <c r="H1845" s="1" t="s">
        <v>219</v>
      </c>
      <c r="I1845" s="3" t="s">
        <v>1</v>
      </c>
      <c r="J1845" s="1" t="s">
        <v>1</v>
      </c>
      <c r="K1845" s="1" t="s">
        <v>220</v>
      </c>
      <c r="L1845" s="1" t="s">
        <v>221</v>
      </c>
      <c r="M1845" s="1" t="s">
        <v>208</v>
      </c>
      <c r="N1845">
        <v>10001</v>
      </c>
      <c r="O1845">
        <v>15000</v>
      </c>
      <c r="P1845">
        <v>1000</v>
      </c>
      <c r="Q1845" s="1" t="s">
        <v>209</v>
      </c>
      <c r="R1845" s="4">
        <v>2.4</v>
      </c>
      <c r="S1845" s="3">
        <v>1</v>
      </c>
      <c r="U1845" t="s">
        <v>204</v>
      </c>
    </row>
    <row r="1846" spans="1:21" x14ac:dyDescent="0.3">
      <c r="A1846" t="s">
        <v>61</v>
      </c>
      <c r="B1846" s="1" t="s">
        <v>792</v>
      </c>
      <c r="C1846" s="1" t="s">
        <v>792</v>
      </c>
      <c r="D1846" s="1" t="s">
        <v>792</v>
      </c>
      <c r="E1846">
        <v>2020</v>
      </c>
      <c r="F1846" s="1" t="s">
        <v>212</v>
      </c>
      <c r="G1846" s="1" t="s">
        <v>202</v>
      </c>
      <c r="H1846" s="1" t="s">
        <v>219</v>
      </c>
      <c r="I1846" s="3" t="s">
        <v>1</v>
      </c>
      <c r="J1846" s="1" t="s">
        <v>1</v>
      </c>
      <c r="K1846" s="1" t="s">
        <v>220</v>
      </c>
      <c r="L1846" s="1" t="s">
        <v>221</v>
      </c>
      <c r="M1846" s="1" t="s">
        <v>208</v>
      </c>
      <c r="N1846">
        <v>15001</v>
      </c>
      <c r="O1846">
        <v>1000000000</v>
      </c>
      <c r="P1846">
        <v>1000</v>
      </c>
      <c r="Q1846" s="1" t="s">
        <v>209</v>
      </c>
      <c r="R1846" s="4">
        <v>2.6</v>
      </c>
      <c r="S1846" s="3">
        <v>1</v>
      </c>
      <c r="U1846" t="s">
        <v>204</v>
      </c>
    </row>
    <row r="1847" spans="1:21" x14ac:dyDescent="0.3">
      <c r="A1847" t="s">
        <v>61</v>
      </c>
      <c r="B1847" s="1" t="s">
        <v>792</v>
      </c>
      <c r="C1847" s="1" t="s">
        <v>792</v>
      </c>
      <c r="D1847" s="1" t="s">
        <v>792</v>
      </c>
      <c r="E1847">
        <v>2020</v>
      </c>
      <c r="F1847" s="1" t="s">
        <v>212</v>
      </c>
      <c r="G1847" s="1" t="s">
        <v>202</v>
      </c>
      <c r="H1847" s="1" t="s">
        <v>206</v>
      </c>
      <c r="I1847" s="3" t="s">
        <v>1</v>
      </c>
      <c r="J1847" s="1" t="s">
        <v>1</v>
      </c>
      <c r="K1847" s="1" t="s">
        <v>220</v>
      </c>
      <c r="L1847" s="1" t="s">
        <v>225</v>
      </c>
      <c r="M1847" s="1" t="s">
        <v>204</v>
      </c>
      <c r="N1847" s="1" t="s">
        <v>1</v>
      </c>
      <c r="O1847" s="1" t="s">
        <v>1</v>
      </c>
      <c r="P1847" s="1" t="s">
        <v>1</v>
      </c>
      <c r="Q1847" s="1" t="s">
        <v>1</v>
      </c>
      <c r="R1847" s="4">
        <f>6+21.5</f>
        <v>27.5</v>
      </c>
      <c r="S1847" s="3">
        <v>1</v>
      </c>
      <c r="T1847" t="s">
        <v>793</v>
      </c>
      <c r="U1847" t="s">
        <v>204</v>
      </c>
    </row>
    <row r="1848" spans="1:21" x14ac:dyDescent="0.3">
      <c r="A1848" t="s">
        <v>61</v>
      </c>
      <c r="B1848" s="1" t="s">
        <v>792</v>
      </c>
      <c r="C1848" s="1" t="s">
        <v>792</v>
      </c>
      <c r="D1848" s="1" t="s">
        <v>792</v>
      </c>
      <c r="E1848">
        <v>2020</v>
      </c>
      <c r="F1848" s="1" t="s">
        <v>212</v>
      </c>
      <c r="G1848" s="1" t="s">
        <v>202</v>
      </c>
      <c r="H1848" s="1" t="s">
        <v>219</v>
      </c>
      <c r="I1848" s="3" t="s">
        <v>1</v>
      </c>
      <c r="J1848" s="1" t="s">
        <v>1</v>
      </c>
      <c r="K1848" s="1" t="s">
        <v>220</v>
      </c>
      <c r="L1848" s="1" t="s">
        <v>225</v>
      </c>
      <c r="M1848" s="1" t="s">
        <v>208</v>
      </c>
      <c r="N1848">
        <v>0</v>
      </c>
      <c r="O1848">
        <v>5000</v>
      </c>
      <c r="P1848">
        <v>1000</v>
      </c>
      <c r="Q1848" s="1" t="s">
        <v>209</v>
      </c>
      <c r="R1848" s="4">
        <v>1.9</v>
      </c>
      <c r="S1848" s="3">
        <v>1</v>
      </c>
      <c r="U1848" t="s">
        <v>204</v>
      </c>
    </row>
    <row r="1849" spans="1:21" x14ac:dyDescent="0.3">
      <c r="A1849" t="s">
        <v>61</v>
      </c>
      <c r="B1849" s="1" t="s">
        <v>792</v>
      </c>
      <c r="C1849" s="1" t="s">
        <v>792</v>
      </c>
      <c r="D1849" s="1" t="s">
        <v>792</v>
      </c>
      <c r="E1849">
        <v>2020</v>
      </c>
      <c r="F1849" s="1" t="s">
        <v>212</v>
      </c>
      <c r="G1849" s="1" t="s">
        <v>202</v>
      </c>
      <c r="H1849" s="1" t="s">
        <v>219</v>
      </c>
      <c r="I1849" s="3" t="s">
        <v>1</v>
      </c>
      <c r="J1849" s="1" t="s">
        <v>1</v>
      </c>
      <c r="K1849" s="1" t="s">
        <v>220</v>
      </c>
      <c r="L1849" s="1" t="s">
        <v>225</v>
      </c>
      <c r="M1849" s="1" t="s">
        <v>208</v>
      </c>
      <c r="N1849">
        <v>5001</v>
      </c>
      <c r="O1849">
        <v>10000</v>
      </c>
      <c r="P1849">
        <v>1000</v>
      </c>
      <c r="Q1849" s="1" t="s">
        <v>209</v>
      </c>
      <c r="R1849" s="4">
        <v>2.2000000000000002</v>
      </c>
      <c r="S1849" s="3">
        <v>1</v>
      </c>
      <c r="U1849" t="s">
        <v>204</v>
      </c>
    </row>
    <row r="1850" spans="1:21" x14ac:dyDescent="0.3">
      <c r="A1850" t="s">
        <v>61</v>
      </c>
      <c r="B1850" s="1" t="s">
        <v>792</v>
      </c>
      <c r="C1850" s="1" t="s">
        <v>792</v>
      </c>
      <c r="D1850" s="1" t="s">
        <v>792</v>
      </c>
      <c r="E1850">
        <v>2020</v>
      </c>
      <c r="F1850" s="1" t="s">
        <v>212</v>
      </c>
      <c r="G1850" s="1" t="s">
        <v>202</v>
      </c>
      <c r="H1850" s="1" t="s">
        <v>219</v>
      </c>
      <c r="I1850" s="3" t="s">
        <v>1</v>
      </c>
      <c r="J1850" s="1" t="s">
        <v>1</v>
      </c>
      <c r="K1850" s="1" t="s">
        <v>220</v>
      </c>
      <c r="L1850" s="1" t="s">
        <v>225</v>
      </c>
      <c r="M1850" s="1" t="s">
        <v>208</v>
      </c>
      <c r="N1850">
        <v>10001</v>
      </c>
      <c r="O1850">
        <v>15000</v>
      </c>
      <c r="P1850">
        <v>1000</v>
      </c>
      <c r="Q1850" s="1" t="s">
        <v>209</v>
      </c>
      <c r="R1850" s="4">
        <v>2.4</v>
      </c>
      <c r="S1850" s="3">
        <v>1</v>
      </c>
      <c r="U1850" t="s">
        <v>204</v>
      </c>
    </row>
    <row r="1851" spans="1:21" x14ac:dyDescent="0.3">
      <c r="A1851" t="s">
        <v>61</v>
      </c>
      <c r="B1851" s="1" t="s">
        <v>792</v>
      </c>
      <c r="C1851" s="1" t="s">
        <v>792</v>
      </c>
      <c r="D1851" s="1" t="s">
        <v>792</v>
      </c>
      <c r="E1851">
        <v>2020</v>
      </c>
      <c r="F1851" s="1" t="s">
        <v>212</v>
      </c>
      <c r="G1851" s="1" t="s">
        <v>202</v>
      </c>
      <c r="H1851" s="1" t="s">
        <v>219</v>
      </c>
      <c r="I1851" s="3" t="s">
        <v>1</v>
      </c>
      <c r="J1851" s="1" t="s">
        <v>1</v>
      </c>
      <c r="K1851" s="1" t="s">
        <v>220</v>
      </c>
      <c r="L1851" s="1" t="s">
        <v>225</v>
      </c>
      <c r="M1851" s="1" t="s">
        <v>208</v>
      </c>
      <c r="N1851">
        <v>15001</v>
      </c>
      <c r="O1851">
        <v>1000000000</v>
      </c>
      <c r="P1851">
        <v>1000</v>
      </c>
      <c r="Q1851" s="1" t="s">
        <v>209</v>
      </c>
      <c r="R1851" s="4">
        <v>2.6</v>
      </c>
      <c r="S1851" s="3">
        <v>1</v>
      </c>
      <c r="U1851" t="s">
        <v>204</v>
      </c>
    </row>
    <row r="1852" spans="1:21" x14ac:dyDescent="0.3">
      <c r="A1852" t="s">
        <v>61</v>
      </c>
      <c r="B1852" s="1" t="s">
        <v>792</v>
      </c>
      <c r="C1852" s="1" t="s">
        <v>792</v>
      </c>
      <c r="D1852" s="1" t="s">
        <v>792</v>
      </c>
      <c r="E1852">
        <v>2020</v>
      </c>
      <c r="F1852" s="1" t="s">
        <v>213</v>
      </c>
      <c r="G1852" s="1" t="s">
        <v>202</v>
      </c>
      <c r="H1852" s="1" t="s">
        <v>206</v>
      </c>
      <c r="I1852" s="3" t="s">
        <v>1</v>
      </c>
      <c r="J1852" s="1" t="s">
        <v>1</v>
      </c>
      <c r="K1852" s="1" t="s">
        <v>220</v>
      </c>
      <c r="L1852" s="1" t="s">
        <v>221</v>
      </c>
      <c r="M1852" s="1" t="s">
        <v>204</v>
      </c>
      <c r="N1852" s="1" t="s">
        <v>1</v>
      </c>
      <c r="O1852" s="1" t="s">
        <v>1</v>
      </c>
      <c r="P1852" s="1" t="s">
        <v>1</v>
      </c>
      <c r="Q1852" s="1" t="s">
        <v>1</v>
      </c>
      <c r="R1852" s="4">
        <v>22.15</v>
      </c>
      <c r="S1852" s="3">
        <v>1</v>
      </c>
      <c r="U1852" t="s">
        <v>204</v>
      </c>
    </row>
    <row r="1853" spans="1:21" x14ac:dyDescent="0.3">
      <c r="A1853" t="s">
        <v>61</v>
      </c>
      <c r="B1853" s="1" t="s">
        <v>792</v>
      </c>
      <c r="C1853" s="1" t="s">
        <v>792</v>
      </c>
      <c r="D1853" s="1" t="s">
        <v>792</v>
      </c>
      <c r="E1853">
        <v>2020</v>
      </c>
      <c r="F1853" s="1" t="s">
        <v>213</v>
      </c>
      <c r="G1853" s="1" t="s">
        <v>202</v>
      </c>
      <c r="H1853" s="1" t="s">
        <v>219</v>
      </c>
      <c r="I1853" s="3" t="s">
        <v>1</v>
      </c>
      <c r="J1853" s="1" t="s">
        <v>1</v>
      </c>
      <c r="K1853" s="1" t="s">
        <v>220</v>
      </c>
      <c r="L1853" s="1" t="s">
        <v>221</v>
      </c>
      <c r="M1853" s="1" t="s">
        <v>208</v>
      </c>
      <c r="N1853">
        <v>0</v>
      </c>
      <c r="O1853">
        <v>1000</v>
      </c>
      <c r="P1853">
        <v>1000</v>
      </c>
      <c r="Q1853" s="1" t="s">
        <v>209</v>
      </c>
      <c r="R1853" s="4">
        <v>0</v>
      </c>
      <c r="S1853" s="3">
        <v>1</v>
      </c>
      <c r="U1853" t="s">
        <v>204</v>
      </c>
    </row>
    <row r="1854" spans="1:21" x14ac:dyDescent="0.3">
      <c r="A1854" t="s">
        <v>61</v>
      </c>
      <c r="B1854" s="1" t="s">
        <v>792</v>
      </c>
      <c r="C1854" s="1" t="s">
        <v>792</v>
      </c>
      <c r="D1854" s="1" t="s">
        <v>792</v>
      </c>
      <c r="E1854">
        <v>2020</v>
      </c>
      <c r="F1854" s="1" t="s">
        <v>213</v>
      </c>
      <c r="G1854" s="1" t="s">
        <v>202</v>
      </c>
      <c r="H1854" s="1" t="s">
        <v>219</v>
      </c>
      <c r="I1854" s="3" t="s">
        <v>1</v>
      </c>
      <c r="J1854" s="1" t="s">
        <v>1</v>
      </c>
      <c r="K1854" s="1" t="s">
        <v>220</v>
      </c>
      <c r="L1854" s="1" t="s">
        <v>221</v>
      </c>
      <c r="M1854" s="1" t="s">
        <v>208</v>
      </c>
      <c r="N1854">
        <v>1001</v>
      </c>
      <c r="O1854">
        <v>5000</v>
      </c>
      <c r="P1854">
        <v>1000</v>
      </c>
      <c r="Q1854" s="1" t="s">
        <v>209</v>
      </c>
      <c r="R1854" s="4">
        <v>1.22</v>
      </c>
      <c r="S1854" s="3">
        <v>1</v>
      </c>
      <c r="U1854" t="s">
        <v>204</v>
      </c>
    </row>
    <row r="1855" spans="1:21" x14ac:dyDescent="0.3">
      <c r="A1855" t="s">
        <v>61</v>
      </c>
      <c r="B1855" s="1" t="s">
        <v>792</v>
      </c>
      <c r="C1855" s="1" t="s">
        <v>792</v>
      </c>
      <c r="D1855" s="1" t="s">
        <v>792</v>
      </c>
      <c r="E1855">
        <v>2020</v>
      </c>
      <c r="F1855" s="1" t="s">
        <v>213</v>
      </c>
      <c r="G1855" s="1" t="s">
        <v>202</v>
      </c>
      <c r="H1855" s="1" t="s">
        <v>219</v>
      </c>
      <c r="I1855" s="3" t="s">
        <v>1</v>
      </c>
      <c r="J1855" s="1" t="s">
        <v>1</v>
      </c>
      <c r="K1855" s="1" t="s">
        <v>220</v>
      </c>
      <c r="L1855" s="1" t="s">
        <v>221</v>
      </c>
      <c r="M1855" s="1" t="s">
        <v>208</v>
      </c>
      <c r="N1855">
        <v>5001</v>
      </c>
      <c r="O1855">
        <v>1000000000</v>
      </c>
      <c r="P1855">
        <v>1000</v>
      </c>
      <c r="Q1855" s="1" t="s">
        <v>209</v>
      </c>
      <c r="R1855" s="4">
        <v>1.42</v>
      </c>
      <c r="S1855" s="3">
        <v>1</v>
      </c>
      <c r="U1855" t="s">
        <v>204</v>
      </c>
    </row>
    <row r="1856" spans="1:21" x14ac:dyDescent="0.3">
      <c r="A1856" t="s">
        <v>61</v>
      </c>
      <c r="B1856" s="1" t="s">
        <v>792</v>
      </c>
      <c r="C1856" s="1" t="s">
        <v>792</v>
      </c>
      <c r="D1856" s="1" t="s">
        <v>792</v>
      </c>
      <c r="E1856">
        <v>2020</v>
      </c>
      <c r="F1856" s="1" t="s">
        <v>213</v>
      </c>
      <c r="G1856" s="1" t="s">
        <v>202</v>
      </c>
      <c r="H1856" s="1" t="s">
        <v>206</v>
      </c>
      <c r="I1856" s="3" t="s">
        <v>1</v>
      </c>
      <c r="J1856" s="1" t="s">
        <v>1</v>
      </c>
      <c r="K1856" s="1" t="s">
        <v>220</v>
      </c>
      <c r="L1856" s="1" t="s">
        <v>225</v>
      </c>
      <c r="M1856" s="1" t="s">
        <v>204</v>
      </c>
      <c r="N1856" s="1" t="s">
        <v>1</v>
      </c>
      <c r="O1856" s="1" t="s">
        <v>1</v>
      </c>
      <c r="P1856" s="1" t="s">
        <v>1</v>
      </c>
      <c r="Q1856" s="1" t="s">
        <v>1</v>
      </c>
      <c r="R1856" s="4">
        <f>5+22.15</f>
        <v>27.15</v>
      </c>
      <c r="S1856" s="3">
        <v>1</v>
      </c>
      <c r="T1856" t="s">
        <v>794</v>
      </c>
      <c r="U1856" t="s">
        <v>204</v>
      </c>
    </row>
    <row r="1857" spans="1:21" x14ac:dyDescent="0.3">
      <c r="A1857" t="s">
        <v>61</v>
      </c>
      <c r="B1857" s="1" t="s">
        <v>792</v>
      </c>
      <c r="C1857" s="1" t="s">
        <v>792</v>
      </c>
      <c r="D1857" s="1" t="s">
        <v>792</v>
      </c>
      <c r="E1857">
        <v>2020</v>
      </c>
      <c r="F1857" s="1" t="s">
        <v>213</v>
      </c>
      <c r="G1857" s="1" t="s">
        <v>202</v>
      </c>
      <c r="H1857" s="1" t="s">
        <v>219</v>
      </c>
      <c r="I1857" s="3" t="s">
        <v>1</v>
      </c>
      <c r="J1857" s="1" t="s">
        <v>1</v>
      </c>
      <c r="K1857" s="1" t="s">
        <v>220</v>
      </c>
      <c r="L1857" s="1" t="s">
        <v>225</v>
      </c>
      <c r="M1857" s="1" t="s">
        <v>208</v>
      </c>
      <c r="N1857">
        <v>0</v>
      </c>
      <c r="O1857">
        <v>1000</v>
      </c>
      <c r="P1857">
        <v>1000</v>
      </c>
      <c r="Q1857" s="1" t="s">
        <v>209</v>
      </c>
      <c r="R1857" s="4">
        <v>0</v>
      </c>
      <c r="S1857" s="3">
        <v>1</v>
      </c>
      <c r="U1857" t="s">
        <v>204</v>
      </c>
    </row>
    <row r="1858" spans="1:21" x14ac:dyDescent="0.3">
      <c r="A1858" t="s">
        <v>61</v>
      </c>
      <c r="B1858" s="1" t="s">
        <v>792</v>
      </c>
      <c r="C1858" s="1" t="s">
        <v>792</v>
      </c>
      <c r="D1858" s="1" t="s">
        <v>792</v>
      </c>
      <c r="E1858">
        <v>2020</v>
      </c>
      <c r="F1858" s="1" t="s">
        <v>213</v>
      </c>
      <c r="G1858" s="1" t="s">
        <v>202</v>
      </c>
      <c r="H1858" s="1" t="s">
        <v>219</v>
      </c>
      <c r="I1858" s="3" t="s">
        <v>1</v>
      </c>
      <c r="J1858" s="1" t="s">
        <v>1</v>
      </c>
      <c r="K1858" s="1" t="s">
        <v>220</v>
      </c>
      <c r="L1858" s="1" t="s">
        <v>225</v>
      </c>
      <c r="M1858" s="1" t="s">
        <v>208</v>
      </c>
      <c r="N1858">
        <v>1001</v>
      </c>
      <c r="O1858">
        <v>5000</v>
      </c>
      <c r="P1858">
        <v>1000</v>
      </c>
      <c r="Q1858" s="1" t="s">
        <v>209</v>
      </c>
      <c r="R1858" s="4">
        <v>1.22</v>
      </c>
      <c r="S1858" s="3">
        <v>1</v>
      </c>
      <c r="U1858" t="s">
        <v>204</v>
      </c>
    </row>
    <row r="1859" spans="1:21" x14ac:dyDescent="0.3">
      <c r="A1859" t="s">
        <v>61</v>
      </c>
      <c r="B1859" s="1" t="s">
        <v>792</v>
      </c>
      <c r="C1859" s="1" t="s">
        <v>792</v>
      </c>
      <c r="D1859" s="1" t="s">
        <v>792</v>
      </c>
      <c r="E1859">
        <v>2020</v>
      </c>
      <c r="F1859" s="1" t="s">
        <v>213</v>
      </c>
      <c r="G1859" s="1" t="s">
        <v>202</v>
      </c>
      <c r="H1859" s="1" t="s">
        <v>219</v>
      </c>
      <c r="I1859" s="3" t="s">
        <v>1</v>
      </c>
      <c r="J1859" s="1" t="s">
        <v>1</v>
      </c>
      <c r="K1859" s="1" t="s">
        <v>220</v>
      </c>
      <c r="L1859" s="1" t="s">
        <v>225</v>
      </c>
      <c r="M1859" s="1" t="s">
        <v>208</v>
      </c>
      <c r="N1859">
        <v>5001</v>
      </c>
      <c r="O1859">
        <v>1000000000</v>
      </c>
      <c r="P1859">
        <v>1000</v>
      </c>
      <c r="Q1859" s="1" t="s">
        <v>209</v>
      </c>
      <c r="R1859" s="4">
        <v>1.42</v>
      </c>
      <c r="S1859" s="3">
        <v>1</v>
      </c>
      <c r="U1859" t="s">
        <v>204</v>
      </c>
    </row>
    <row r="1860" spans="1:21" x14ac:dyDescent="0.3">
      <c r="A1860" t="s">
        <v>25</v>
      </c>
      <c r="B1860" s="1" t="s">
        <v>795</v>
      </c>
      <c r="C1860" s="1" t="s">
        <v>795</v>
      </c>
      <c r="D1860" s="1" t="s">
        <v>795</v>
      </c>
      <c r="E1860">
        <v>2018</v>
      </c>
      <c r="F1860" s="1" t="s">
        <v>212</v>
      </c>
      <c r="G1860" s="1" t="s">
        <v>202</v>
      </c>
      <c r="H1860" s="1" t="s">
        <v>206</v>
      </c>
      <c r="I1860" s="3">
        <v>0.625</v>
      </c>
      <c r="J1860" s="1" t="s">
        <v>203</v>
      </c>
      <c r="K1860" s="1" t="s">
        <v>1</v>
      </c>
      <c r="L1860" s="1" t="s">
        <v>1</v>
      </c>
      <c r="M1860" s="1" t="s">
        <v>204</v>
      </c>
      <c r="N1860" s="1" t="s">
        <v>1</v>
      </c>
      <c r="O1860" s="1" t="s">
        <v>1</v>
      </c>
      <c r="P1860" s="1" t="s">
        <v>1</v>
      </c>
      <c r="Q1860" s="1" t="s">
        <v>1</v>
      </c>
      <c r="R1860" s="4">
        <v>49</v>
      </c>
      <c r="S1860" s="3">
        <v>1</v>
      </c>
      <c r="U1860" t="s">
        <v>204</v>
      </c>
    </row>
    <row r="1861" spans="1:21" x14ac:dyDescent="0.3">
      <c r="A1861" t="s">
        <v>25</v>
      </c>
      <c r="B1861" s="1" t="s">
        <v>795</v>
      </c>
      <c r="C1861" s="1" t="s">
        <v>795</v>
      </c>
      <c r="D1861" s="1" t="s">
        <v>795</v>
      </c>
      <c r="E1861">
        <v>2018</v>
      </c>
      <c r="F1861" s="1" t="s">
        <v>212</v>
      </c>
      <c r="G1861" s="1" t="s">
        <v>202</v>
      </c>
      <c r="H1861" s="1" t="s">
        <v>219</v>
      </c>
      <c r="I1861" s="3" t="s">
        <v>1</v>
      </c>
      <c r="J1861" s="1" t="s">
        <v>1</v>
      </c>
      <c r="K1861" s="1" t="s">
        <v>1</v>
      </c>
      <c r="L1861" s="1" t="s">
        <v>1</v>
      </c>
      <c r="M1861" s="1" t="s">
        <v>208</v>
      </c>
      <c r="N1861">
        <v>0</v>
      </c>
      <c r="O1861">
        <v>3000</v>
      </c>
      <c r="P1861">
        <v>1000</v>
      </c>
      <c r="Q1861" s="1" t="s">
        <v>209</v>
      </c>
      <c r="R1861" s="4">
        <v>0</v>
      </c>
      <c r="S1861" s="3">
        <v>1</v>
      </c>
      <c r="U1861" t="s">
        <v>204</v>
      </c>
    </row>
    <row r="1862" spans="1:21" x14ac:dyDescent="0.3">
      <c r="A1862" t="s">
        <v>25</v>
      </c>
      <c r="B1862" s="1" t="s">
        <v>795</v>
      </c>
      <c r="C1862" s="1" t="s">
        <v>795</v>
      </c>
      <c r="D1862" s="1" t="s">
        <v>795</v>
      </c>
      <c r="E1862">
        <v>2018</v>
      </c>
      <c r="F1862" s="1" t="s">
        <v>212</v>
      </c>
      <c r="G1862" s="1" t="s">
        <v>202</v>
      </c>
      <c r="H1862" s="1" t="s">
        <v>219</v>
      </c>
      <c r="I1862" s="3" t="s">
        <v>1</v>
      </c>
      <c r="J1862" s="1" t="s">
        <v>1</v>
      </c>
      <c r="K1862" s="1" t="s">
        <v>1</v>
      </c>
      <c r="L1862" s="1" t="s">
        <v>1</v>
      </c>
      <c r="M1862" s="1" t="s">
        <v>208</v>
      </c>
      <c r="N1862">
        <v>3001</v>
      </c>
      <c r="O1862">
        <v>10000</v>
      </c>
      <c r="P1862">
        <v>1000</v>
      </c>
      <c r="Q1862" s="1" t="s">
        <v>209</v>
      </c>
      <c r="R1862" s="4">
        <v>3.97</v>
      </c>
      <c r="S1862" s="3">
        <v>1</v>
      </c>
      <c r="U1862" t="s">
        <v>204</v>
      </c>
    </row>
    <row r="1863" spans="1:21" x14ac:dyDescent="0.3">
      <c r="A1863" t="s">
        <v>25</v>
      </c>
      <c r="B1863" s="1" t="s">
        <v>795</v>
      </c>
      <c r="C1863" s="1" t="s">
        <v>795</v>
      </c>
      <c r="D1863" s="1" t="s">
        <v>795</v>
      </c>
      <c r="E1863">
        <v>2018</v>
      </c>
      <c r="F1863" s="1" t="s">
        <v>212</v>
      </c>
      <c r="G1863" s="1" t="s">
        <v>202</v>
      </c>
      <c r="H1863" s="1" t="s">
        <v>219</v>
      </c>
      <c r="I1863" s="3" t="s">
        <v>1</v>
      </c>
      <c r="J1863" s="1" t="s">
        <v>1</v>
      </c>
      <c r="K1863" s="1" t="s">
        <v>1</v>
      </c>
      <c r="L1863" s="1" t="s">
        <v>1</v>
      </c>
      <c r="M1863" s="1" t="s">
        <v>208</v>
      </c>
      <c r="N1863">
        <v>10001</v>
      </c>
      <c r="O1863">
        <v>20000</v>
      </c>
      <c r="P1863">
        <v>1000</v>
      </c>
      <c r="Q1863" s="1" t="s">
        <v>209</v>
      </c>
      <c r="R1863" s="4">
        <v>6.25</v>
      </c>
      <c r="S1863" s="3">
        <v>1</v>
      </c>
      <c r="U1863" t="s">
        <v>204</v>
      </c>
    </row>
    <row r="1864" spans="1:21" x14ac:dyDescent="0.3">
      <c r="A1864" t="s">
        <v>25</v>
      </c>
      <c r="B1864" s="1" t="s">
        <v>795</v>
      </c>
      <c r="C1864" s="1" t="s">
        <v>795</v>
      </c>
      <c r="D1864" s="1" t="s">
        <v>795</v>
      </c>
      <c r="E1864">
        <v>2018</v>
      </c>
      <c r="F1864" s="1" t="s">
        <v>212</v>
      </c>
      <c r="G1864" s="1" t="s">
        <v>202</v>
      </c>
      <c r="H1864" s="1" t="s">
        <v>219</v>
      </c>
      <c r="I1864" s="3" t="s">
        <v>1</v>
      </c>
      <c r="J1864" s="1" t="s">
        <v>1</v>
      </c>
      <c r="K1864" s="1" t="s">
        <v>1</v>
      </c>
      <c r="L1864" s="1" t="s">
        <v>1</v>
      </c>
      <c r="M1864" s="1" t="s">
        <v>208</v>
      </c>
      <c r="N1864">
        <v>20001</v>
      </c>
      <c r="O1864">
        <v>1000000000</v>
      </c>
      <c r="P1864">
        <v>1000</v>
      </c>
      <c r="Q1864" s="1" t="s">
        <v>209</v>
      </c>
      <c r="R1864" s="4">
        <v>8.25</v>
      </c>
      <c r="S1864" s="3">
        <v>1</v>
      </c>
      <c r="U1864" t="s">
        <v>204</v>
      </c>
    </row>
    <row r="1865" spans="1:21" x14ac:dyDescent="0.3">
      <c r="A1865" t="s">
        <v>25</v>
      </c>
      <c r="B1865" s="1" t="s">
        <v>795</v>
      </c>
      <c r="C1865" s="1" t="s">
        <v>795</v>
      </c>
      <c r="D1865" s="1" t="s">
        <v>795</v>
      </c>
      <c r="E1865">
        <v>2018</v>
      </c>
      <c r="F1865" s="1" t="s">
        <v>213</v>
      </c>
      <c r="G1865" s="1" t="s">
        <v>202</v>
      </c>
      <c r="H1865" s="1" t="s">
        <v>206</v>
      </c>
      <c r="I1865" s="3">
        <v>0.625</v>
      </c>
      <c r="J1865" s="1" t="s">
        <v>203</v>
      </c>
      <c r="K1865" s="1" t="s">
        <v>1</v>
      </c>
      <c r="L1865" s="1" t="s">
        <v>1</v>
      </c>
      <c r="M1865" s="1" t="s">
        <v>204</v>
      </c>
      <c r="N1865" s="1" t="s">
        <v>1</v>
      </c>
      <c r="O1865" s="1" t="s">
        <v>1</v>
      </c>
      <c r="P1865" s="1" t="s">
        <v>1</v>
      </c>
      <c r="Q1865" s="1" t="s">
        <v>1</v>
      </c>
      <c r="R1865" s="4">
        <v>45</v>
      </c>
      <c r="S1865" s="3">
        <v>1</v>
      </c>
      <c r="U1865" t="s">
        <v>204</v>
      </c>
    </row>
    <row r="1866" spans="1:21" x14ac:dyDescent="0.3">
      <c r="A1866" t="s">
        <v>25</v>
      </c>
      <c r="B1866" s="1" t="s">
        <v>795</v>
      </c>
      <c r="C1866" s="1" t="s">
        <v>795</v>
      </c>
      <c r="D1866" s="1" t="s">
        <v>795</v>
      </c>
      <c r="E1866">
        <v>2018</v>
      </c>
      <c r="F1866" s="1" t="s">
        <v>213</v>
      </c>
      <c r="G1866" s="1" t="s">
        <v>202</v>
      </c>
      <c r="H1866" s="1" t="s">
        <v>219</v>
      </c>
      <c r="I1866" s="3" t="s">
        <v>1</v>
      </c>
      <c r="J1866" s="1" t="s">
        <v>1</v>
      </c>
      <c r="K1866" s="1" t="s">
        <v>1</v>
      </c>
      <c r="L1866" s="1" t="s">
        <v>1</v>
      </c>
      <c r="M1866" s="1" t="s">
        <v>208</v>
      </c>
      <c r="N1866">
        <v>0</v>
      </c>
      <c r="O1866">
        <v>10000</v>
      </c>
      <c r="P1866">
        <v>1000</v>
      </c>
      <c r="Q1866" s="1" t="s">
        <v>209</v>
      </c>
      <c r="R1866" s="4">
        <v>0</v>
      </c>
      <c r="S1866" s="3">
        <v>1</v>
      </c>
      <c r="T1866" t="s">
        <v>796</v>
      </c>
      <c r="U1866" t="s">
        <v>204</v>
      </c>
    </row>
    <row r="1867" spans="1:21" x14ac:dyDescent="0.3">
      <c r="A1867" t="s">
        <v>25</v>
      </c>
      <c r="B1867" s="1" t="s">
        <v>795</v>
      </c>
      <c r="C1867" s="1" t="s">
        <v>795</v>
      </c>
      <c r="D1867" s="1" t="s">
        <v>795</v>
      </c>
      <c r="E1867">
        <v>2018</v>
      </c>
      <c r="F1867" s="1" t="s">
        <v>213</v>
      </c>
      <c r="G1867" s="1" t="s">
        <v>202</v>
      </c>
      <c r="H1867" s="1" t="s">
        <v>219</v>
      </c>
      <c r="I1867" s="3" t="s">
        <v>1</v>
      </c>
      <c r="J1867" s="1" t="s">
        <v>1</v>
      </c>
      <c r="K1867" s="1" t="s">
        <v>1</v>
      </c>
      <c r="L1867" s="1" t="s">
        <v>1</v>
      </c>
      <c r="M1867" s="1" t="s">
        <v>208</v>
      </c>
      <c r="N1867">
        <v>10001</v>
      </c>
      <c r="O1867">
        <v>20000</v>
      </c>
      <c r="P1867">
        <v>1000</v>
      </c>
      <c r="Q1867" s="1" t="s">
        <v>209</v>
      </c>
      <c r="R1867" s="4">
        <v>3.97</v>
      </c>
      <c r="S1867" s="3">
        <v>1</v>
      </c>
      <c r="U1867" t="s">
        <v>204</v>
      </c>
    </row>
    <row r="1868" spans="1:21" x14ac:dyDescent="0.3">
      <c r="A1868" t="s">
        <v>25</v>
      </c>
      <c r="B1868" s="1" t="s">
        <v>795</v>
      </c>
      <c r="C1868" s="1" t="s">
        <v>795</v>
      </c>
      <c r="D1868" s="1" t="s">
        <v>795</v>
      </c>
      <c r="E1868">
        <v>2018</v>
      </c>
      <c r="F1868" s="1" t="s">
        <v>213</v>
      </c>
      <c r="G1868" s="1" t="s">
        <v>202</v>
      </c>
      <c r="H1868" s="1" t="s">
        <v>219</v>
      </c>
      <c r="I1868" s="3" t="s">
        <v>1</v>
      </c>
      <c r="J1868" s="1" t="s">
        <v>1</v>
      </c>
      <c r="K1868" s="1" t="s">
        <v>1</v>
      </c>
      <c r="L1868" s="1" t="s">
        <v>1</v>
      </c>
      <c r="M1868" s="1" t="s">
        <v>208</v>
      </c>
      <c r="N1868">
        <v>20001</v>
      </c>
      <c r="O1868">
        <v>1000000000</v>
      </c>
      <c r="P1868">
        <v>1000</v>
      </c>
      <c r="Q1868" s="1" t="s">
        <v>209</v>
      </c>
      <c r="R1868" s="4">
        <v>7.25</v>
      </c>
      <c r="S1868" s="3">
        <v>1</v>
      </c>
      <c r="U1868" t="s">
        <v>204</v>
      </c>
    </row>
    <row r="1869" spans="1:21" x14ac:dyDescent="0.3">
      <c r="A1869" t="s">
        <v>53</v>
      </c>
      <c r="B1869" s="1" t="s">
        <v>797</v>
      </c>
      <c r="C1869" s="1" t="s">
        <v>797</v>
      </c>
      <c r="D1869" s="1" t="s">
        <v>797</v>
      </c>
      <c r="E1869">
        <v>2020</v>
      </c>
      <c r="F1869" s="1" t="s">
        <v>212</v>
      </c>
      <c r="G1869" s="1" t="s">
        <v>202</v>
      </c>
      <c r="H1869" s="1" t="s">
        <v>206</v>
      </c>
      <c r="I1869" s="3">
        <v>0.75</v>
      </c>
      <c r="J1869" s="1" t="s">
        <v>203</v>
      </c>
      <c r="K1869" s="1" t="s">
        <v>1</v>
      </c>
      <c r="L1869" s="1" t="s">
        <v>1</v>
      </c>
      <c r="M1869" s="1" t="s">
        <v>204</v>
      </c>
      <c r="N1869" s="1" t="s">
        <v>1</v>
      </c>
      <c r="O1869" s="1" t="s">
        <v>1</v>
      </c>
      <c r="P1869" s="1" t="s">
        <v>1</v>
      </c>
      <c r="Q1869" s="1" t="s">
        <v>1</v>
      </c>
      <c r="R1869" s="4">
        <v>22</v>
      </c>
      <c r="S1869" s="3">
        <v>1</v>
      </c>
      <c r="U1869" t="s">
        <v>204</v>
      </c>
    </row>
    <row r="1870" spans="1:21" x14ac:dyDescent="0.3">
      <c r="A1870" t="s">
        <v>53</v>
      </c>
      <c r="B1870" s="1" t="s">
        <v>797</v>
      </c>
      <c r="C1870" s="1" t="s">
        <v>797</v>
      </c>
      <c r="D1870" s="1" t="s">
        <v>797</v>
      </c>
      <c r="E1870">
        <v>2020</v>
      </c>
      <c r="F1870" s="1" t="s">
        <v>212</v>
      </c>
      <c r="G1870" s="1" t="s">
        <v>202</v>
      </c>
      <c r="H1870" s="1" t="s">
        <v>219</v>
      </c>
      <c r="I1870" s="3" t="s">
        <v>1</v>
      </c>
      <c r="J1870" s="1" t="s">
        <v>1</v>
      </c>
      <c r="K1870" s="1" t="s">
        <v>1</v>
      </c>
      <c r="L1870" s="1" t="s">
        <v>1</v>
      </c>
      <c r="M1870" s="1" t="s">
        <v>208</v>
      </c>
      <c r="N1870">
        <v>0</v>
      </c>
      <c r="O1870">
        <v>2000</v>
      </c>
      <c r="P1870">
        <v>1000</v>
      </c>
      <c r="Q1870" s="1" t="s">
        <v>209</v>
      </c>
      <c r="R1870" s="4">
        <v>0</v>
      </c>
      <c r="S1870" s="3">
        <v>1</v>
      </c>
      <c r="U1870" t="s">
        <v>204</v>
      </c>
    </row>
    <row r="1871" spans="1:21" x14ac:dyDescent="0.3">
      <c r="A1871" t="s">
        <v>53</v>
      </c>
      <c r="B1871" s="1" t="s">
        <v>797</v>
      </c>
      <c r="C1871" s="1" t="s">
        <v>797</v>
      </c>
      <c r="D1871" s="1" t="s">
        <v>797</v>
      </c>
      <c r="E1871">
        <v>2020</v>
      </c>
      <c r="F1871" s="1" t="s">
        <v>212</v>
      </c>
      <c r="G1871" s="1" t="s">
        <v>202</v>
      </c>
      <c r="H1871" s="1" t="s">
        <v>219</v>
      </c>
      <c r="I1871" s="3" t="s">
        <v>1</v>
      </c>
      <c r="J1871" s="1" t="s">
        <v>1</v>
      </c>
      <c r="K1871" s="1" t="s">
        <v>1</v>
      </c>
      <c r="L1871" s="1" t="s">
        <v>1</v>
      </c>
      <c r="M1871" s="1" t="s">
        <v>208</v>
      </c>
      <c r="N1871">
        <v>2001</v>
      </c>
      <c r="O1871">
        <v>5000</v>
      </c>
      <c r="P1871">
        <v>1000</v>
      </c>
      <c r="Q1871" s="1" t="s">
        <v>209</v>
      </c>
      <c r="R1871" s="4">
        <v>2.56</v>
      </c>
      <c r="S1871" s="3">
        <v>1</v>
      </c>
      <c r="U1871" t="s">
        <v>204</v>
      </c>
    </row>
    <row r="1872" spans="1:21" x14ac:dyDescent="0.3">
      <c r="A1872" t="s">
        <v>53</v>
      </c>
      <c r="B1872" s="1" t="s">
        <v>797</v>
      </c>
      <c r="C1872" s="1" t="s">
        <v>797</v>
      </c>
      <c r="D1872" s="1" t="s">
        <v>797</v>
      </c>
      <c r="E1872">
        <v>2020</v>
      </c>
      <c r="F1872" s="1" t="s">
        <v>212</v>
      </c>
      <c r="G1872" s="1" t="s">
        <v>202</v>
      </c>
      <c r="H1872" s="1" t="s">
        <v>219</v>
      </c>
      <c r="I1872" s="3" t="s">
        <v>1</v>
      </c>
      <c r="J1872" s="1" t="s">
        <v>1</v>
      </c>
      <c r="K1872" s="1" t="s">
        <v>1</v>
      </c>
      <c r="L1872" s="1" t="s">
        <v>1</v>
      </c>
      <c r="M1872" s="1" t="s">
        <v>208</v>
      </c>
      <c r="N1872">
        <v>5001</v>
      </c>
      <c r="O1872">
        <v>10000</v>
      </c>
      <c r="P1872">
        <v>1000</v>
      </c>
      <c r="Q1872" s="1" t="s">
        <v>209</v>
      </c>
      <c r="R1872" s="4">
        <v>4.6900000000000004</v>
      </c>
      <c r="S1872" s="3">
        <v>1</v>
      </c>
      <c r="U1872" t="s">
        <v>204</v>
      </c>
    </row>
    <row r="1873" spans="1:21" x14ac:dyDescent="0.3">
      <c r="A1873" t="s">
        <v>53</v>
      </c>
      <c r="B1873" s="1" t="s">
        <v>797</v>
      </c>
      <c r="C1873" s="1" t="s">
        <v>797</v>
      </c>
      <c r="D1873" s="1" t="s">
        <v>797</v>
      </c>
      <c r="E1873">
        <v>2020</v>
      </c>
      <c r="F1873" s="1" t="s">
        <v>212</v>
      </c>
      <c r="G1873" s="1" t="s">
        <v>202</v>
      </c>
      <c r="H1873" s="1" t="s">
        <v>219</v>
      </c>
      <c r="I1873" s="3" t="s">
        <v>1</v>
      </c>
      <c r="J1873" s="1" t="s">
        <v>1</v>
      </c>
      <c r="K1873" s="1" t="s">
        <v>1</v>
      </c>
      <c r="L1873" s="1" t="s">
        <v>1</v>
      </c>
      <c r="M1873" s="1" t="s">
        <v>208</v>
      </c>
      <c r="N1873">
        <v>10001</v>
      </c>
      <c r="O1873">
        <v>15000</v>
      </c>
      <c r="P1873">
        <v>1000</v>
      </c>
      <c r="Q1873" s="1" t="s">
        <v>209</v>
      </c>
      <c r="R1873" s="4">
        <v>5.98</v>
      </c>
      <c r="S1873" s="3">
        <v>1</v>
      </c>
      <c r="U1873" t="s">
        <v>204</v>
      </c>
    </row>
    <row r="1874" spans="1:21" x14ac:dyDescent="0.3">
      <c r="A1874" t="s">
        <v>53</v>
      </c>
      <c r="B1874" s="1" t="s">
        <v>797</v>
      </c>
      <c r="C1874" s="1" t="s">
        <v>797</v>
      </c>
      <c r="D1874" s="1" t="s">
        <v>797</v>
      </c>
      <c r="E1874">
        <v>2020</v>
      </c>
      <c r="F1874" s="1" t="s">
        <v>212</v>
      </c>
      <c r="G1874" s="1" t="s">
        <v>202</v>
      </c>
      <c r="H1874" s="1" t="s">
        <v>219</v>
      </c>
      <c r="I1874" s="3" t="s">
        <v>1</v>
      </c>
      <c r="J1874" s="1" t="s">
        <v>1</v>
      </c>
      <c r="K1874" s="1" t="s">
        <v>1</v>
      </c>
      <c r="L1874" s="1" t="s">
        <v>1</v>
      </c>
      <c r="M1874" s="1" t="s">
        <v>208</v>
      </c>
      <c r="N1874">
        <v>15001</v>
      </c>
      <c r="O1874">
        <v>25000</v>
      </c>
      <c r="P1874">
        <v>1000</v>
      </c>
      <c r="Q1874" s="1" t="s">
        <v>209</v>
      </c>
      <c r="R1874" s="4">
        <v>7.18</v>
      </c>
      <c r="S1874" s="3">
        <v>1</v>
      </c>
      <c r="U1874" t="s">
        <v>204</v>
      </c>
    </row>
    <row r="1875" spans="1:21" x14ac:dyDescent="0.3">
      <c r="A1875" t="s">
        <v>53</v>
      </c>
      <c r="B1875" s="1" t="s">
        <v>797</v>
      </c>
      <c r="C1875" s="1" t="s">
        <v>797</v>
      </c>
      <c r="D1875" s="1" t="s">
        <v>797</v>
      </c>
      <c r="E1875">
        <v>2020</v>
      </c>
      <c r="F1875" s="1" t="s">
        <v>212</v>
      </c>
      <c r="G1875" s="1" t="s">
        <v>202</v>
      </c>
      <c r="H1875" s="1" t="s">
        <v>219</v>
      </c>
      <c r="I1875" s="3" t="s">
        <v>1</v>
      </c>
      <c r="J1875" s="1" t="s">
        <v>1</v>
      </c>
      <c r="K1875" s="1" t="s">
        <v>1</v>
      </c>
      <c r="L1875" s="1" t="s">
        <v>1</v>
      </c>
      <c r="M1875" s="1" t="s">
        <v>208</v>
      </c>
      <c r="N1875">
        <v>25001</v>
      </c>
      <c r="O1875">
        <v>1000000000</v>
      </c>
      <c r="P1875">
        <v>1000</v>
      </c>
      <c r="Q1875" s="1" t="s">
        <v>209</v>
      </c>
      <c r="R1875" s="4">
        <v>8.3699999999999992</v>
      </c>
      <c r="S1875" s="3">
        <v>1</v>
      </c>
      <c r="U1875" t="s">
        <v>204</v>
      </c>
    </row>
    <row r="1876" spans="1:21" x14ac:dyDescent="0.3">
      <c r="A1876" t="s">
        <v>53</v>
      </c>
      <c r="B1876" s="1" t="s">
        <v>797</v>
      </c>
      <c r="C1876" s="1" t="s">
        <v>797</v>
      </c>
      <c r="D1876" s="1" t="s">
        <v>797</v>
      </c>
      <c r="E1876">
        <v>2020</v>
      </c>
      <c r="F1876" s="1" t="s">
        <v>213</v>
      </c>
      <c r="G1876" s="1" t="s">
        <v>202</v>
      </c>
      <c r="H1876" s="1" t="s">
        <v>206</v>
      </c>
      <c r="I1876" s="3">
        <v>0.75</v>
      </c>
      <c r="J1876" s="1" t="s">
        <v>203</v>
      </c>
      <c r="K1876" s="1" t="s">
        <v>1</v>
      </c>
      <c r="L1876" s="1" t="s">
        <v>1</v>
      </c>
      <c r="M1876" s="1" t="s">
        <v>204</v>
      </c>
      <c r="N1876" s="1" t="s">
        <v>1</v>
      </c>
      <c r="O1876" s="1" t="s">
        <v>1</v>
      </c>
      <c r="P1876" s="1" t="s">
        <v>1</v>
      </c>
      <c r="Q1876" s="1" t="s">
        <v>1</v>
      </c>
      <c r="R1876" s="4">
        <v>20.5</v>
      </c>
      <c r="S1876" s="3">
        <v>1</v>
      </c>
      <c r="U1876" t="s">
        <v>204</v>
      </c>
    </row>
    <row r="1877" spans="1:21" x14ac:dyDescent="0.3">
      <c r="A1877" t="s">
        <v>53</v>
      </c>
      <c r="B1877" s="1" t="s">
        <v>797</v>
      </c>
      <c r="C1877" s="1" t="s">
        <v>797</v>
      </c>
      <c r="D1877" s="1" t="s">
        <v>797</v>
      </c>
      <c r="E1877">
        <v>2020</v>
      </c>
      <c r="F1877" s="1" t="s">
        <v>213</v>
      </c>
      <c r="G1877" s="1" t="s">
        <v>202</v>
      </c>
      <c r="H1877" s="1" t="s">
        <v>219</v>
      </c>
      <c r="I1877" s="3" t="s">
        <v>1</v>
      </c>
      <c r="J1877" s="1" t="s">
        <v>1</v>
      </c>
      <c r="K1877" s="1" t="s">
        <v>1</v>
      </c>
      <c r="L1877" s="1" t="s">
        <v>1</v>
      </c>
      <c r="M1877" s="1" t="s">
        <v>208</v>
      </c>
      <c r="N1877">
        <v>0</v>
      </c>
      <c r="O1877">
        <v>2000</v>
      </c>
      <c r="P1877">
        <v>1000</v>
      </c>
      <c r="Q1877" s="1" t="s">
        <v>209</v>
      </c>
      <c r="R1877" s="4">
        <v>0</v>
      </c>
      <c r="S1877" s="3">
        <v>1</v>
      </c>
      <c r="U1877" t="s">
        <v>204</v>
      </c>
    </row>
    <row r="1878" spans="1:21" x14ac:dyDescent="0.3">
      <c r="A1878" t="s">
        <v>53</v>
      </c>
      <c r="B1878" s="1" t="s">
        <v>797</v>
      </c>
      <c r="C1878" s="1" t="s">
        <v>797</v>
      </c>
      <c r="D1878" s="1" t="s">
        <v>797</v>
      </c>
      <c r="E1878">
        <v>2020</v>
      </c>
      <c r="F1878" s="1" t="s">
        <v>213</v>
      </c>
      <c r="G1878" s="1" t="s">
        <v>202</v>
      </c>
      <c r="H1878" s="1" t="s">
        <v>219</v>
      </c>
      <c r="I1878" s="3" t="s">
        <v>1</v>
      </c>
      <c r="J1878" s="1" t="s">
        <v>1</v>
      </c>
      <c r="K1878" s="1" t="s">
        <v>1</v>
      </c>
      <c r="L1878" s="1" t="s">
        <v>1</v>
      </c>
      <c r="M1878" s="1" t="s">
        <v>208</v>
      </c>
      <c r="N1878">
        <v>2001</v>
      </c>
      <c r="O1878">
        <v>10000</v>
      </c>
      <c r="P1878">
        <v>1000</v>
      </c>
      <c r="Q1878" s="1" t="s">
        <v>209</v>
      </c>
      <c r="R1878" s="4">
        <v>6.93</v>
      </c>
      <c r="S1878" s="3">
        <v>1</v>
      </c>
      <c r="T1878" t="s">
        <v>801</v>
      </c>
      <c r="U1878" t="s">
        <v>204</v>
      </c>
    </row>
    <row r="1879" spans="1:21" x14ac:dyDescent="0.3">
      <c r="A1879" t="s">
        <v>33</v>
      </c>
      <c r="B1879" s="1" t="s">
        <v>802</v>
      </c>
      <c r="C1879" s="1" t="s">
        <v>802</v>
      </c>
      <c r="D1879" s="1" t="s">
        <v>802</v>
      </c>
      <c r="E1879">
        <v>2020</v>
      </c>
      <c r="F1879" s="1" t="s">
        <v>212</v>
      </c>
      <c r="G1879" s="1" t="s">
        <v>202</v>
      </c>
      <c r="H1879" s="1" t="s">
        <v>206</v>
      </c>
      <c r="I1879" s="3" t="s">
        <v>1</v>
      </c>
      <c r="J1879" s="1" t="s">
        <v>1</v>
      </c>
      <c r="K1879" s="1" t="s">
        <v>1</v>
      </c>
      <c r="L1879" s="1" t="s">
        <v>1</v>
      </c>
      <c r="M1879" s="1" t="s">
        <v>204</v>
      </c>
      <c r="N1879" s="1" t="s">
        <v>1</v>
      </c>
      <c r="O1879" s="1" t="s">
        <v>1</v>
      </c>
      <c r="P1879" s="1" t="s">
        <v>1</v>
      </c>
      <c r="Q1879" s="1" t="s">
        <v>1</v>
      </c>
      <c r="R1879" s="4">
        <v>25.91</v>
      </c>
      <c r="S1879" s="3">
        <v>1</v>
      </c>
      <c r="U1879" t="s">
        <v>204</v>
      </c>
    </row>
    <row r="1880" spans="1:21" x14ac:dyDescent="0.3">
      <c r="A1880" t="s">
        <v>33</v>
      </c>
      <c r="B1880" s="1" t="s">
        <v>802</v>
      </c>
      <c r="C1880" s="1" t="s">
        <v>802</v>
      </c>
      <c r="D1880" s="1" t="s">
        <v>802</v>
      </c>
      <c r="E1880">
        <v>2020</v>
      </c>
      <c r="F1880" s="1" t="s">
        <v>212</v>
      </c>
      <c r="G1880" s="1" t="s">
        <v>202</v>
      </c>
      <c r="H1880" s="1" t="s">
        <v>219</v>
      </c>
      <c r="I1880" s="3" t="s">
        <v>1</v>
      </c>
      <c r="J1880" s="1" t="s">
        <v>1</v>
      </c>
      <c r="K1880" s="1" t="s">
        <v>1</v>
      </c>
      <c r="L1880" s="1" t="s">
        <v>1</v>
      </c>
      <c r="M1880" s="1" t="s">
        <v>208</v>
      </c>
      <c r="N1880">
        <v>0</v>
      </c>
      <c r="O1880">
        <v>2000</v>
      </c>
      <c r="P1880">
        <v>1000</v>
      </c>
      <c r="Q1880" s="1" t="s">
        <v>209</v>
      </c>
      <c r="R1880" s="4">
        <v>0</v>
      </c>
      <c r="S1880" s="3">
        <v>1</v>
      </c>
      <c r="U1880" t="s">
        <v>204</v>
      </c>
    </row>
    <row r="1881" spans="1:21" x14ac:dyDescent="0.3">
      <c r="A1881" t="s">
        <v>33</v>
      </c>
      <c r="B1881" s="1" t="s">
        <v>802</v>
      </c>
      <c r="C1881" s="1" t="s">
        <v>802</v>
      </c>
      <c r="D1881" s="1" t="s">
        <v>802</v>
      </c>
      <c r="E1881">
        <v>2020</v>
      </c>
      <c r="F1881" s="1" t="s">
        <v>212</v>
      </c>
      <c r="G1881" s="1" t="s">
        <v>202</v>
      </c>
      <c r="H1881" s="1" t="s">
        <v>219</v>
      </c>
      <c r="I1881" s="3" t="s">
        <v>1</v>
      </c>
      <c r="J1881" s="1" t="s">
        <v>1</v>
      </c>
      <c r="K1881" s="1" t="s">
        <v>1</v>
      </c>
      <c r="L1881" s="1" t="s">
        <v>1</v>
      </c>
      <c r="M1881" s="1" t="s">
        <v>208</v>
      </c>
      <c r="N1881">
        <v>2001</v>
      </c>
      <c r="O1881">
        <v>4000</v>
      </c>
      <c r="P1881">
        <v>1000</v>
      </c>
      <c r="Q1881" s="1" t="s">
        <v>209</v>
      </c>
      <c r="R1881" s="4">
        <v>4.92</v>
      </c>
      <c r="S1881" s="3">
        <v>1</v>
      </c>
      <c r="U1881" t="s">
        <v>204</v>
      </c>
    </row>
    <row r="1882" spans="1:21" x14ac:dyDescent="0.3">
      <c r="A1882" t="s">
        <v>33</v>
      </c>
      <c r="B1882" s="1" t="s">
        <v>802</v>
      </c>
      <c r="C1882" s="1" t="s">
        <v>802</v>
      </c>
      <c r="D1882" s="1" t="s">
        <v>802</v>
      </c>
      <c r="E1882">
        <v>2020</v>
      </c>
      <c r="F1882" s="1" t="s">
        <v>212</v>
      </c>
      <c r="G1882" s="1" t="s">
        <v>202</v>
      </c>
      <c r="H1882" s="1" t="s">
        <v>219</v>
      </c>
      <c r="I1882" s="3" t="s">
        <v>1</v>
      </c>
      <c r="J1882" s="1" t="s">
        <v>1</v>
      </c>
      <c r="K1882" s="1" t="s">
        <v>1</v>
      </c>
      <c r="L1882" s="1" t="s">
        <v>1</v>
      </c>
      <c r="M1882" s="1" t="s">
        <v>208</v>
      </c>
      <c r="N1882">
        <v>4001</v>
      </c>
      <c r="O1882">
        <v>7000</v>
      </c>
      <c r="P1882">
        <v>1000</v>
      </c>
      <c r="Q1882" s="1" t="s">
        <v>209</v>
      </c>
      <c r="R1882" s="4">
        <v>5.09</v>
      </c>
      <c r="S1882" s="3">
        <v>1</v>
      </c>
      <c r="U1882" t="s">
        <v>204</v>
      </c>
    </row>
    <row r="1883" spans="1:21" x14ac:dyDescent="0.3">
      <c r="A1883" t="s">
        <v>33</v>
      </c>
      <c r="B1883" s="1" t="s">
        <v>802</v>
      </c>
      <c r="C1883" s="1" t="s">
        <v>802</v>
      </c>
      <c r="D1883" s="1" t="s">
        <v>802</v>
      </c>
      <c r="E1883">
        <v>2020</v>
      </c>
      <c r="F1883" s="1" t="s">
        <v>212</v>
      </c>
      <c r="G1883" s="1" t="s">
        <v>202</v>
      </c>
      <c r="H1883" s="1" t="s">
        <v>219</v>
      </c>
      <c r="I1883" s="3" t="s">
        <v>1</v>
      </c>
      <c r="J1883" s="1" t="s">
        <v>1</v>
      </c>
      <c r="K1883" s="1" t="s">
        <v>1</v>
      </c>
      <c r="L1883" s="1" t="s">
        <v>1</v>
      </c>
      <c r="M1883" s="1" t="s">
        <v>208</v>
      </c>
      <c r="N1883">
        <v>7001</v>
      </c>
      <c r="O1883">
        <v>11000</v>
      </c>
      <c r="P1883">
        <v>1000</v>
      </c>
      <c r="Q1883" s="1" t="s">
        <v>209</v>
      </c>
      <c r="R1883" s="4">
        <v>5.29</v>
      </c>
      <c r="S1883" s="3">
        <v>1</v>
      </c>
      <c r="U1883" t="s">
        <v>204</v>
      </c>
    </row>
    <row r="1884" spans="1:21" x14ac:dyDescent="0.3">
      <c r="A1884" t="s">
        <v>33</v>
      </c>
      <c r="B1884" s="1" t="s">
        <v>802</v>
      </c>
      <c r="C1884" s="1" t="s">
        <v>802</v>
      </c>
      <c r="D1884" s="1" t="s">
        <v>802</v>
      </c>
      <c r="E1884">
        <v>2020</v>
      </c>
      <c r="F1884" s="1" t="s">
        <v>212</v>
      </c>
      <c r="G1884" s="1" t="s">
        <v>202</v>
      </c>
      <c r="H1884" s="1" t="s">
        <v>219</v>
      </c>
      <c r="I1884" s="3" t="s">
        <v>1</v>
      </c>
      <c r="J1884" s="1" t="s">
        <v>1</v>
      </c>
      <c r="K1884" s="1" t="s">
        <v>1</v>
      </c>
      <c r="L1884" s="1" t="s">
        <v>1</v>
      </c>
      <c r="M1884" s="1" t="s">
        <v>208</v>
      </c>
      <c r="N1884">
        <v>11001</v>
      </c>
      <c r="O1884">
        <v>15000</v>
      </c>
      <c r="P1884">
        <v>1000</v>
      </c>
      <c r="Q1884" s="1" t="s">
        <v>209</v>
      </c>
      <c r="R1884" s="4">
        <v>5.63</v>
      </c>
      <c r="S1884" s="3">
        <v>1</v>
      </c>
      <c r="U1884" t="s">
        <v>204</v>
      </c>
    </row>
    <row r="1885" spans="1:21" x14ac:dyDescent="0.3">
      <c r="A1885" t="s">
        <v>33</v>
      </c>
      <c r="B1885" s="1" t="s">
        <v>802</v>
      </c>
      <c r="C1885" s="1" t="s">
        <v>802</v>
      </c>
      <c r="D1885" s="1" t="s">
        <v>802</v>
      </c>
      <c r="E1885">
        <v>2020</v>
      </c>
      <c r="F1885" s="1" t="s">
        <v>212</v>
      </c>
      <c r="G1885" s="1" t="s">
        <v>202</v>
      </c>
      <c r="H1885" s="1" t="s">
        <v>219</v>
      </c>
      <c r="I1885" s="3" t="s">
        <v>1</v>
      </c>
      <c r="J1885" s="1" t="s">
        <v>1</v>
      </c>
      <c r="K1885" s="1" t="s">
        <v>1</v>
      </c>
      <c r="L1885" s="1" t="s">
        <v>1</v>
      </c>
      <c r="M1885" s="1" t="s">
        <v>208</v>
      </c>
      <c r="N1885">
        <v>15001</v>
      </c>
      <c r="O1885">
        <v>50000</v>
      </c>
      <c r="P1885">
        <v>1000</v>
      </c>
      <c r="Q1885" s="1" t="s">
        <v>209</v>
      </c>
      <c r="R1885" s="4">
        <v>5.96</v>
      </c>
      <c r="S1885" s="3">
        <v>1</v>
      </c>
      <c r="U1885" t="s">
        <v>204</v>
      </c>
    </row>
    <row r="1886" spans="1:21" x14ac:dyDescent="0.3">
      <c r="A1886" t="s">
        <v>33</v>
      </c>
      <c r="B1886" s="1" t="s">
        <v>802</v>
      </c>
      <c r="C1886" s="1" t="s">
        <v>802</v>
      </c>
      <c r="D1886" s="1" t="s">
        <v>802</v>
      </c>
      <c r="E1886">
        <v>2020</v>
      </c>
      <c r="F1886" s="1" t="s">
        <v>212</v>
      </c>
      <c r="G1886" s="1" t="s">
        <v>202</v>
      </c>
      <c r="H1886" s="1" t="s">
        <v>219</v>
      </c>
      <c r="I1886" s="3" t="s">
        <v>1</v>
      </c>
      <c r="J1886" s="1" t="s">
        <v>1</v>
      </c>
      <c r="K1886" s="1" t="s">
        <v>1</v>
      </c>
      <c r="L1886" s="1" t="s">
        <v>1</v>
      </c>
      <c r="M1886" s="1" t="s">
        <v>208</v>
      </c>
      <c r="N1886">
        <v>50001</v>
      </c>
      <c r="O1886">
        <v>100000</v>
      </c>
      <c r="P1886">
        <v>1000</v>
      </c>
      <c r="Q1886" s="1" t="s">
        <v>209</v>
      </c>
      <c r="R1886" s="4">
        <v>6.18</v>
      </c>
      <c r="S1886" s="3">
        <v>1</v>
      </c>
      <c r="U1886" t="s">
        <v>204</v>
      </c>
    </row>
    <row r="1887" spans="1:21" x14ac:dyDescent="0.3">
      <c r="A1887" t="s">
        <v>33</v>
      </c>
      <c r="B1887" s="1" t="s">
        <v>802</v>
      </c>
      <c r="C1887" s="1" t="s">
        <v>802</v>
      </c>
      <c r="D1887" s="1" t="s">
        <v>802</v>
      </c>
      <c r="E1887">
        <v>2020</v>
      </c>
      <c r="F1887" s="1" t="s">
        <v>212</v>
      </c>
      <c r="G1887" s="1" t="s">
        <v>202</v>
      </c>
      <c r="H1887" s="1" t="s">
        <v>219</v>
      </c>
      <c r="I1887" s="3" t="s">
        <v>1</v>
      </c>
      <c r="J1887" s="1" t="s">
        <v>1</v>
      </c>
      <c r="K1887" s="1" t="s">
        <v>1</v>
      </c>
      <c r="L1887" s="1" t="s">
        <v>1</v>
      </c>
      <c r="M1887" s="1" t="s">
        <v>208</v>
      </c>
      <c r="N1887">
        <v>100001</v>
      </c>
      <c r="O1887">
        <v>150000</v>
      </c>
      <c r="P1887">
        <v>1000</v>
      </c>
      <c r="Q1887" s="1" t="s">
        <v>209</v>
      </c>
      <c r="R1887" s="4">
        <v>6.4</v>
      </c>
      <c r="S1887" s="3">
        <v>1</v>
      </c>
      <c r="U1887" t="s">
        <v>204</v>
      </c>
    </row>
    <row r="1888" spans="1:21" x14ac:dyDescent="0.3">
      <c r="A1888" t="s">
        <v>33</v>
      </c>
      <c r="B1888" s="1" t="s">
        <v>802</v>
      </c>
      <c r="C1888" s="1" t="s">
        <v>802</v>
      </c>
      <c r="D1888" s="1" t="s">
        <v>802</v>
      </c>
      <c r="E1888">
        <v>2020</v>
      </c>
      <c r="F1888" s="1" t="s">
        <v>212</v>
      </c>
      <c r="G1888" s="1" t="s">
        <v>202</v>
      </c>
      <c r="H1888" s="1" t="s">
        <v>219</v>
      </c>
      <c r="I1888" s="3" t="s">
        <v>1</v>
      </c>
      <c r="J1888" s="1" t="s">
        <v>1</v>
      </c>
      <c r="K1888" s="1" t="s">
        <v>1</v>
      </c>
      <c r="L1888" s="1" t="s">
        <v>1</v>
      </c>
      <c r="M1888" s="1" t="s">
        <v>208</v>
      </c>
      <c r="N1888">
        <v>150001</v>
      </c>
      <c r="O1888">
        <v>200000</v>
      </c>
      <c r="P1888">
        <v>1000</v>
      </c>
      <c r="Q1888" s="1" t="s">
        <v>209</v>
      </c>
      <c r="R1888" s="4">
        <v>7.05</v>
      </c>
      <c r="S1888" s="3">
        <v>1</v>
      </c>
      <c r="U1888" t="s">
        <v>204</v>
      </c>
    </row>
    <row r="1889" spans="1:21" x14ac:dyDescent="0.3">
      <c r="A1889" t="s">
        <v>33</v>
      </c>
      <c r="B1889" s="1" t="s">
        <v>802</v>
      </c>
      <c r="C1889" s="1" t="s">
        <v>802</v>
      </c>
      <c r="D1889" s="1" t="s">
        <v>802</v>
      </c>
      <c r="E1889">
        <v>2020</v>
      </c>
      <c r="F1889" s="1" t="s">
        <v>213</v>
      </c>
      <c r="G1889" s="1" t="s">
        <v>202</v>
      </c>
      <c r="H1889" s="1" t="s">
        <v>206</v>
      </c>
      <c r="I1889" s="3" t="s">
        <v>1</v>
      </c>
      <c r="J1889" s="1" t="s">
        <v>1</v>
      </c>
      <c r="K1889" s="1" t="s">
        <v>1</v>
      </c>
      <c r="L1889" s="1" t="s">
        <v>1</v>
      </c>
      <c r="M1889" s="1" t="s">
        <v>204</v>
      </c>
      <c r="N1889" s="1" t="s">
        <v>1</v>
      </c>
      <c r="O1889" s="1" t="s">
        <v>1</v>
      </c>
      <c r="P1889" s="1" t="s">
        <v>1</v>
      </c>
      <c r="Q1889" s="1" t="s">
        <v>1</v>
      </c>
      <c r="R1889" s="4">
        <v>27.83</v>
      </c>
      <c r="S1889" s="3">
        <v>1</v>
      </c>
      <c r="U1889" t="s">
        <v>204</v>
      </c>
    </row>
    <row r="1890" spans="1:21" x14ac:dyDescent="0.3">
      <c r="A1890" t="s">
        <v>33</v>
      </c>
      <c r="B1890" s="1" t="s">
        <v>802</v>
      </c>
      <c r="C1890" s="1" t="s">
        <v>802</v>
      </c>
      <c r="D1890" s="1" t="s">
        <v>802</v>
      </c>
      <c r="E1890">
        <v>2020</v>
      </c>
      <c r="F1890" s="1" t="s">
        <v>213</v>
      </c>
      <c r="G1890" s="1" t="s">
        <v>202</v>
      </c>
      <c r="H1890" s="1" t="s">
        <v>219</v>
      </c>
      <c r="I1890" s="3" t="s">
        <v>1</v>
      </c>
      <c r="J1890" s="1" t="s">
        <v>1</v>
      </c>
      <c r="K1890" s="1" t="s">
        <v>1</v>
      </c>
      <c r="L1890" s="1" t="s">
        <v>1</v>
      </c>
      <c r="M1890" s="1" t="s">
        <v>208</v>
      </c>
      <c r="N1890">
        <v>0</v>
      </c>
      <c r="O1890">
        <v>2000</v>
      </c>
      <c r="P1890">
        <v>1000</v>
      </c>
      <c r="Q1890" s="1" t="s">
        <v>209</v>
      </c>
      <c r="R1890" s="4">
        <v>0</v>
      </c>
      <c r="S1890" s="3">
        <v>1</v>
      </c>
      <c r="U1890" t="s">
        <v>204</v>
      </c>
    </row>
    <row r="1891" spans="1:21" x14ac:dyDescent="0.3">
      <c r="A1891" t="s">
        <v>33</v>
      </c>
      <c r="B1891" s="1" t="s">
        <v>802</v>
      </c>
      <c r="C1891" s="1" t="s">
        <v>802</v>
      </c>
      <c r="D1891" s="1" t="s">
        <v>802</v>
      </c>
      <c r="E1891">
        <v>2020</v>
      </c>
      <c r="F1891" s="1" t="s">
        <v>213</v>
      </c>
      <c r="G1891" s="1" t="s">
        <v>202</v>
      </c>
      <c r="H1891" s="1" t="s">
        <v>219</v>
      </c>
      <c r="I1891" s="3" t="s">
        <v>1</v>
      </c>
      <c r="J1891" s="1" t="s">
        <v>1</v>
      </c>
      <c r="K1891" s="1" t="s">
        <v>1</v>
      </c>
      <c r="L1891" s="1" t="s">
        <v>1</v>
      </c>
      <c r="M1891" s="1" t="s">
        <v>208</v>
      </c>
      <c r="N1891">
        <v>2001</v>
      </c>
      <c r="O1891">
        <v>4000</v>
      </c>
      <c r="P1891">
        <v>1000</v>
      </c>
      <c r="Q1891" s="1" t="s">
        <v>209</v>
      </c>
      <c r="R1891" s="4">
        <v>4.32</v>
      </c>
      <c r="S1891" s="3">
        <v>1</v>
      </c>
      <c r="U1891" t="s">
        <v>204</v>
      </c>
    </row>
    <row r="1892" spans="1:21" x14ac:dyDescent="0.3">
      <c r="A1892" t="s">
        <v>33</v>
      </c>
      <c r="B1892" s="1" t="s">
        <v>802</v>
      </c>
      <c r="C1892" s="1" t="s">
        <v>802</v>
      </c>
      <c r="D1892" s="1" t="s">
        <v>802</v>
      </c>
      <c r="E1892">
        <v>2020</v>
      </c>
      <c r="F1892" s="1" t="s">
        <v>213</v>
      </c>
      <c r="G1892" s="1" t="s">
        <v>202</v>
      </c>
      <c r="H1892" s="1" t="s">
        <v>219</v>
      </c>
      <c r="I1892" s="3" t="s">
        <v>1</v>
      </c>
      <c r="J1892" s="1" t="s">
        <v>1</v>
      </c>
      <c r="K1892" s="1" t="s">
        <v>1</v>
      </c>
      <c r="L1892" s="1" t="s">
        <v>1</v>
      </c>
      <c r="M1892" s="1" t="s">
        <v>208</v>
      </c>
      <c r="N1892">
        <v>4001</v>
      </c>
      <c r="O1892">
        <v>7000</v>
      </c>
      <c r="P1892">
        <v>1000</v>
      </c>
      <c r="Q1892" s="1" t="s">
        <v>209</v>
      </c>
      <c r="R1892" s="4">
        <v>5.29</v>
      </c>
      <c r="S1892" s="3">
        <v>1</v>
      </c>
      <c r="U1892" t="s">
        <v>204</v>
      </c>
    </row>
    <row r="1893" spans="1:21" x14ac:dyDescent="0.3">
      <c r="A1893" t="s">
        <v>33</v>
      </c>
      <c r="B1893" s="1" t="s">
        <v>802</v>
      </c>
      <c r="C1893" s="1" t="s">
        <v>802</v>
      </c>
      <c r="D1893" s="1" t="s">
        <v>802</v>
      </c>
      <c r="E1893">
        <v>2020</v>
      </c>
      <c r="F1893" s="1" t="s">
        <v>213</v>
      </c>
      <c r="G1893" s="1" t="s">
        <v>202</v>
      </c>
      <c r="H1893" s="1" t="s">
        <v>219</v>
      </c>
      <c r="I1893" s="3" t="s">
        <v>1</v>
      </c>
      <c r="J1893" s="1" t="s">
        <v>1</v>
      </c>
      <c r="K1893" s="1" t="s">
        <v>1</v>
      </c>
      <c r="L1893" s="1" t="s">
        <v>1</v>
      </c>
      <c r="M1893" s="1" t="s">
        <v>208</v>
      </c>
      <c r="N1893">
        <v>7001</v>
      </c>
      <c r="O1893">
        <v>11000</v>
      </c>
      <c r="P1893">
        <v>1000</v>
      </c>
      <c r="Q1893" s="1" t="s">
        <v>209</v>
      </c>
      <c r="R1893" s="4">
        <v>5.87</v>
      </c>
      <c r="S1893" s="3">
        <v>1</v>
      </c>
      <c r="U1893" t="s">
        <v>204</v>
      </c>
    </row>
    <row r="1894" spans="1:21" x14ac:dyDescent="0.3">
      <c r="A1894" t="s">
        <v>33</v>
      </c>
      <c r="B1894" s="1" t="s">
        <v>802</v>
      </c>
      <c r="C1894" s="1" t="s">
        <v>802</v>
      </c>
      <c r="D1894" s="1" t="s">
        <v>802</v>
      </c>
      <c r="E1894">
        <v>2020</v>
      </c>
      <c r="F1894" s="1" t="s">
        <v>213</v>
      </c>
      <c r="G1894" s="1" t="s">
        <v>202</v>
      </c>
      <c r="H1894" s="1" t="s">
        <v>219</v>
      </c>
      <c r="I1894" s="3" t="s">
        <v>1</v>
      </c>
      <c r="J1894" s="1" t="s">
        <v>1</v>
      </c>
      <c r="K1894" s="1" t="s">
        <v>1</v>
      </c>
      <c r="L1894" s="1" t="s">
        <v>1</v>
      </c>
      <c r="M1894" s="1" t="s">
        <v>208</v>
      </c>
      <c r="N1894">
        <v>11001</v>
      </c>
      <c r="O1894">
        <v>15000</v>
      </c>
      <c r="P1894">
        <v>1000</v>
      </c>
      <c r="Q1894" s="1" t="s">
        <v>209</v>
      </c>
      <c r="R1894" s="4">
        <v>6.3</v>
      </c>
      <c r="S1894" s="3">
        <v>1</v>
      </c>
      <c r="U1894" t="s">
        <v>204</v>
      </c>
    </row>
    <row r="1895" spans="1:21" x14ac:dyDescent="0.3">
      <c r="A1895" t="s">
        <v>33</v>
      </c>
      <c r="B1895" s="1" t="s">
        <v>802</v>
      </c>
      <c r="C1895" s="1" t="s">
        <v>802</v>
      </c>
      <c r="D1895" s="1" t="s">
        <v>802</v>
      </c>
      <c r="E1895">
        <v>2020</v>
      </c>
      <c r="F1895" s="1" t="s">
        <v>213</v>
      </c>
      <c r="G1895" s="1" t="s">
        <v>202</v>
      </c>
      <c r="H1895" s="1" t="s">
        <v>219</v>
      </c>
      <c r="I1895" s="3" t="s">
        <v>1</v>
      </c>
      <c r="J1895" s="1" t="s">
        <v>1</v>
      </c>
      <c r="K1895" s="1" t="s">
        <v>1</v>
      </c>
      <c r="L1895" s="1" t="s">
        <v>1</v>
      </c>
      <c r="M1895" s="1" t="s">
        <v>208</v>
      </c>
      <c r="N1895">
        <v>15001</v>
      </c>
      <c r="O1895">
        <v>50000</v>
      </c>
      <c r="P1895">
        <v>1000</v>
      </c>
      <c r="Q1895" s="1" t="s">
        <v>209</v>
      </c>
      <c r="R1895" s="4">
        <v>6.93</v>
      </c>
      <c r="S1895" s="3">
        <v>1</v>
      </c>
      <c r="U1895" t="s">
        <v>204</v>
      </c>
    </row>
    <row r="1896" spans="1:21" x14ac:dyDescent="0.3">
      <c r="A1896" t="s">
        <v>33</v>
      </c>
      <c r="B1896" s="1" t="s">
        <v>802</v>
      </c>
      <c r="C1896" s="1" t="s">
        <v>802</v>
      </c>
      <c r="D1896" s="1" t="s">
        <v>802</v>
      </c>
      <c r="E1896">
        <v>2020</v>
      </c>
      <c r="F1896" s="1" t="s">
        <v>213</v>
      </c>
      <c r="G1896" s="1" t="s">
        <v>202</v>
      </c>
      <c r="H1896" s="1" t="s">
        <v>219</v>
      </c>
      <c r="I1896" s="3" t="s">
        <v>1</v>
      </c>
      <c r="J1896" s="1" t="s">
        <v>1</v>
      </c>
      <c r="K1896" s="1" t="s">
        <v>1</v>
      </c>
      <c r="L1896" s="1" t="s">
        <v>1</v>
      </c>
      <c r="M1896" s="1" t="s">
        <v>208</v>
      </c>
      <c r="N1896">
        <v>50001</v>
      </c>
      <c r="O1896">
        <v>100000</v>
      </c>
      <c r="P1896">
        <v>1000</v>
      </c>
      <c r="Q1896" s="1" t="s">
        <v>209</v>
      </c>
      <c r="R1896" s="4">
        <v>7.41</v>
      </c>
      <c r="S1896" s="3">
        <v>1</v>
      </c>
      <c r="U1896" t="s">
        <v>204</v>
      </c>
    </row>
    <row r="1897" spans="1:21" x14ac:dyDescent="0.3">
      <c r="A1897" t="s">
        <v>33</v>
      </c>
      <c r="B1897" s="1" t="s">
        <v>802</v>
      </c>
      <c r="C1897" s="1" t="s">
        <v>802</v>
      </c>
      <c r="D1897" s="1" t="s">
        <v>802</v>
      </c>
      <c r="E1897">
        <v>2020</v>
      </c>
      <c r="F1897" s="1" t="s">
        <v>213</v>
      </c>
      <c r="G1897" s="1" t="s">
        <v>202</v>
      </c>
      <c r="H1897" s="1" t="s">
        <v>219</v>
      </c>
      <c r="I1897" s="3" t="s">
        <v>1</v>
      </c>
      <c r="J1897" s="1" t="s">
        <v>1</v>
      </c>
      <c r="K1897" s="1" t="s">
        <v>1</v>
      </c>
      <c r="L1897" s="1" t="s">
        <v>1</v>
      </c>
      <c r="M1897" s="1" t="s">
        <v>208</v>
      </c>
      <c r="N1897">
        <v>100001</v>
      </c>
      <c r="O1897">
        <v>150000</v>
      </c>
      <c r="P1897">
        <v>1000</v>
      </c>
      <c r="Q1897" s="1" t="s">
        <v>209</v>
      </c>
      <c r="R1897" s="4">
        <v>7.85</v>
      </c>
      <c r="S1897" s="3">
        <v>1</v>
      </c>
      <c r="U1897" t="s">
        <v>204</v>
      </c>
    </row>
    <row r="1898" spans="1:21" x14ac:dyDescent="0.3">
      <c r="A1898" t="s">
        <v>33</v>
      </c>
      <c r="B1898" s="1" t="s">
        <v>802</v>
      </c>
      <c r="C1898" s="1" t="s">
        <v>802</v>
      </c>
      <c r="D1898" s="1" t="s">
        <v>802</v>
      </c>
      <c r="E1898">
        <v>2020</v>
      </c>
      <c r="F1898" s="1" t="s">
        <v>213</v>
      </c>
      <c r="G1898" s="1" t="s">
        <v>202</v>
      </c>
      <c r="H1898" s="1" t="s">
        <v>219</v>
      </c>
      <c r="I1898" s="3" t="s">
        <v>1</v>
      </c>
      <c r="J1898" s="1" t="s">
        <v>1</v>
      </c>
      <c r="K1898" s="1" t="s">
        <v>1</v>
      </c>
      <c r="L1898" s="1" t="s">
        <v>1</v>
      </c>
      <c r="M1898" s="1" t="s">
        <v>208</v>
      </c>
      <c r="N1898">
        <v>150001</v>
      </c>
      <c r="O1898">
        <v>200000</v>
      </c>
      <c r="P1898">
        <v>1000</v>
      </c>
      <c r="Q1898" s="1" t="s">
        <v>209</v>
      </c>
      <c r="R1898" s="4">
        <v>8.42</v>
      </c>
      <c r="S1898" s="3">
        <v>1</v>
      </c>
      <c r="U1898" t="s">
        <v>204</v>
      </c>
    </row>
    <row r="1899" spans="1:21" x14ac:dyDescent="0.3">
      <c r="A1899" t="s">
        <v>118</v>
      </c>
      <c r="B1899" s="1" t="s">
        <v>804</v>
      </c>
      <c r="C1899" s="1" t="s">
        <v>740</v>
      </c>
      <c r="D1899" s="1" t="s">
        <v>804</v>
      </c>
      <c r="E1899">
        <v>2020</v>
      </c>
      <c r="F1899" s="1" t="s">
        <v>212</v>
      </c>
      <c r="G1899" s="1" t="s">
        <v>202</v>
      </c>
      <c r="H1899" s="1" t="s">
        <v>206</v>
      </c>
      <c r="I1899" s="3">
        <v>0.625</v>
      </c>
      <c r="J1899" s="1" t="s">
        <v>203</v>
      </c>
      <c r="K1899" s="1" t="s">
        <v>1</v>
      </c>
      <c r="L1899" s="1" t="s">
        <v>1</v>
      </c>
      <c r="M1899" s="1" t="s">
        <v>204</v>
      </c>
      <c r="N1899" s="1" t="s">
        <v>1</v>
      </c>
      <c r="O1899" s="1" t="s">
        <v>1</v>
      </c>
      <c r="P1899" s="1" t="s">
        <v>1</v>
      </c>
      <c r="Q1899" s="1" t="s">
        <v>1</v>
      </c>
      <c r="R1899" s="4">
        <v>20</v>
      </c>
      <c r="S1899" s="3">
        <v>1</v>
      </c>
      <c r="U1899" t="s">
        <v>204</v>
      </c>
    </row>
    <row r="1900" spans="1:21" x14ac:dyDescent="0.3">
      <c r="A1900" t="s">
        <v>118</v>
      </c>
      <c r="B1900" s="1" t="s">
        <v>804</v>
      </c>
      <c r="C1900" s="1" t="s">
        <v>740</v>
      </c>
      <c r="D1900" s="1" t="s">
        <v>804</v>
      </c>
      <c r="E1900">
        <v>2020</v>
      </c>
      <c r="F1900" s="1" t="s">
        <v>212</v>
      </c>
      <c r="G1900" s="1" t="s">
        <v>202</v>
      </c>
      <c r="H1900" s="1" t="s">
        <v>219</v>
      </c>
      <c r="I1900" s="3" t="s">
        <v>1</v>
      </c>
      <c r="J1900" s="1" t="s">
        <v>1</v>
      </c>
      <c r="K1900" s="1" t="s">
        <v>1</v>
      </c>
      <c r="L1900" s="1" t="s">
        <v>1</v>
      </c>
      <c r="M1900" s="1" t="s">
        <v>208</v>
      </c>
      <c r="N1900">
        <v>0</v>
      </c>
      <c r="O1900">
        <v>5000</v>
      </c>
      <c r="P1900">
        <v>1000</v>
      </c>
      <c r="Q1900" s="1" t="s">
        <v>209</v>
      </c>
      <c r="R1900" s="4">
        <v>7.12</v>
      </c>
      <c r="S1900" s="3">
        <v>1</v>
      </c>
      <c r="U1900" t="s">
        <v>204</v>
      </c>
    </row>
    <row r="1901" spans="1:21" x14ac:dyDescent="0.3">
      <c r="A1901" t="s">
        <v>118</v>
      </c>
      <c r="B1901" s="1" t="s">
        <v>804</v>
      </c>
      <c r="C1901" s="1" t="s">
        <v>740</v>
      </c>
      <c r="D1901" s="1" t="s">
        <v>804</v>
      </c>
      <c r="E1901">
        <v>2020</v>
      </c>
      <c r="F1901" s="1" t="s">
        <v>212</v>
      </c>
      <c r="G1901" s="1" t="s">
        <v>202</v>
      </c>
      <c r="H1901" s="1" t="s">
        <v>219</v>
      </c>
      <c r="I1901" s="3" t="s">
        <v>1</v>
      </c>
      <c r="J1901" s="1" t="s">
        <v>1</v>
      </c>
      <c r="K1901" s="1" t="s">
        <v>1</v>
      </c>
      <c r="L1901" s="1" t="s">
        <v>1</v>
      </c>
      <c r="M1901" s="1" t="s">
        <v>208</v>
      </c>
      <c r="N1901">
        <v>5001</v>
      </c>
      <c r="O1901">
        <v>10000</v>
      </c>
      <c r="P1901">
        <v>1000</v>
      </c>
      <c r="Q1901" s="1" t="s">
        <v>209</v>
      </c>
      <c r="R1901" s="4">
        <v>10.11</v>
      </c>
      <c r="S1901" s="3">
        <v>1</v>
      </c>
      <c r="U1901" t="s">
        <v>204</v>
      </c>
    </row>
    <row r="1902" spans="1:21" x14ac:dyDescent="0.3">
      <c r="A1902" t="s">
        <v>118</v>
      </c>
      <c r="B1902" s="1" t="s">
        <v>804</v>
      </c>
      <c r="C1902" s="1" t="s">
        <v>740</v>
      </c>
      <c r="D1902" s="1" t="s">
        <v>804</v>
      </c>
      <c r="E1902">
        <v>2020</v>
      </c>
      <c r="F1902" s="1" t="s">
        <v>212</v>
      </c>
      <c r="G1902" s="1" t="s">
        <v>202</v>
      </c>
      <c r="H1902" s="1" t="s">
        <v>219</v>
      </c>
      <c r="I1902" s="3" t="s">
        <v>1</v>
      </c>
      <c r="J1902" s="1" t="s">
        <v>1</v>
      </c>
      <c r="K1902" s="1" t="s">
        <v>1</v>
      </c>
      <c r="L1902" s="1" t="s">
        <v>1</v>
      </c>
      <c r="M1902" s="1" t="s">
        <v>208</v>
      </c>
      <c r="N1902">
        <v>10001</v>
      </c>
      <c r="O1902">
        <v>20000</v>
      </c>
      <c r="P1902">
        <v>1000</v>
      </c>
      <c r="Q1902" s="1" t="s">
        <v>209</v>
      </c>
      <c r="R1902" s="4">
        <v>10.71</v>
      </c>
      <c r="S1902" s="3">
        <v>1</v>
      </c>
      <c r="U1902" t="s">
        <v>204</v>
      </c>
    </row>
    <row r="1903" spans="1:21" x14ac:dyDescent="0.3">
      <c r="A1903" t="s">
        <v>118</v>
      </c>
      <c r="B1903" s="1" t="s">
        <v>804</v>
      </c>
      <c r="C1903" s="1" t="s">
        <v>740</v>
      </c>
      <c r="D1903" s="1" t="s">
        <v>804</v>
      </c>
      <c r="E1903">
        <v>2020</v>
      </c>
      <c r="F1903" s="1" t="s">
        <v>212</v>
      </c>
      <c r="G1903" s="1" t="s">
        <v>202</v>
      </c>
      <c r="H1903" s="1" t="s">
        <v>219</v>
      </c>
      <c r="I1903" s="3" t="s">
        <v>1</v>
      </c>
      <c r="J1903" s="1" t="s">
        <v>1</v>
      </c>
      <c r="K1903" s="1" t="s">
        <v>1</v>
      </c>
      <c r="L1903" s="1" t="s">
        <v>1</v>
      </c>
      <c r="M1903" s="1" t="s">
        <v>208</v>
      </c>
      <c r="N1903">
        <v>20001</v>
      </c>
      <c r="O1903">
        <v>1000000000</v>
      </c>
      <c r="P1903">
        <v>1000</v>
      </c>
      <c r="Q1903" s="1" t="s">
        <v>209</v>
      </c>
      <c r="R1903" s="4">
        <v>11.29</v>
      </c>
      <c r="S1903" s="3">
        <v>1</v>
      </c>
      <c r="U1903" t="s">
        <v>204</v>
      </c>
    </row>
    <row r="1904" spans="1:21" x14ac:dyDescent="0.3">
      <c r="A1904" t="s">
        <v>83</v>
      </c>
      <c r="B1904" s="1" t="s">
        <v>806</v>
      </c>
      <c r="C1904" s="1" t="s">
        <v>807</v>
      </c>
      <c r="D1904" s="1" t="s">
        <v>806</v>
      </c>
      <c r="E1904">
        <v>2019</v>
      </c>
      <c r="F1904" s="1" t="s">
        <v>212</v>
      </c>
      <c r="G1904" s="1" t="s">
        <v>202</v>
      </c>
      <c r="H1904" s="1" t="s">
        <v>206</v>
      </c>
      <c r="I1904" s="3" t="s">
        <v>1</v>
      </c>
      <c r="J1904" s="1" t="s">
        <v>1</v>
      </c>
      <c r="K1904" s="1" t="s">
        <v>1</v>
      </c>
      <c r="L1904" s="1" t="s">
        <v>1</v>
      </c>
      <c r="M1904" s="1" t="s">
        <v>204</v>
      </c>
      <c r="N1904" s="1" t="s">
        <v>1</v>
      </c>
      <c r="O1904" s="1" t="s">
        <v>1</v>
      </c>
      <c r="P1904" s="1" t="s">
        <v>1</v>
      </c>
      <c r="Q1904" s="1" t="s">
        <v>1</v>
      </c>
      <c r="R1904" s="4">
        <v>35</v>
      </c>
      <c r="S1904" s="3">
        <v>1</v>
      </c>
      <c r="U1904" t="s">
        <v>204</v>
      </c>
    </row>
    <row r="1905" spans="1:21" x14ac:dyDescent="0.3">
      <c r="A1905" t="s">
        <v>83</v>
      </c>
      <c r="B1905" s="1" t="s">
        <v>806</v>
      </c>
      <c r="C1905" s="1" t="s">
        <v>807</v>
      </c>
      <c r="D1905" s="1" t="s">
        <v>806</v>
      </c>
      <c r="E1905">
        <v>2019</v>
      </c>
      <c r="F1905" s="1" t="s">
        <v>212</v>
      </c>
      <c r="G1905" s="1" t="s">
        <v>202</v>
      </c>
      <c r="H1905" s="1" t="s">
        <v>219</v>
      </c>
      <c r="I1905" s="3" t="s">
        <v>1</v>
      </c>
      <c r="J1905" s="1" t="s">
        <v>1</v>
      </c>
      <c r="K1905" s="1" t="s">
        <v>1</v>
      </c>
      <c r="L1905" s="1" t="s">
        <v>1</v>
      </c>
      <c r="M1905" s="1" t="s">
        <v>208</v>
      </c>
      <c r="N1905">
        <v>0</v>
      </c>
      <c r="O1905">
        <v>10000</v>
      </c>
      <c r="P1905">
        <v>1000</v>
      </c>
      <c r="Q1905" s="1" t="s">
        <v>209</v>
      </c>
      <c r="R1905" s="4">
        <v>10.82</v>
      </c>
      <c r="S1905" s="3">
        <v>1</v>
      </c>
      <c r="U1905" t="s">
        <v>204</v>
      </c>
    </row>
    <row r="1906" spans="1:21" x14ac:dyDescent="0.3">
      <c r="A1906" t="s">
        <v>83</v>
      </c>
      <c r="B1906" s="1" t="s">
        <v>806</v>
      </c>
      <c r="C1906" s="1" t="s">
        <v>807</v>
      </c>
      <c r="D1906" s="1" t="s">
        <v>806</v>
      </c>
      <c r="E1906">
        <v>2019</v>
      </c>
      <c r="F1906" s="1" t="s">
        <v>212</v>
      </c>
      <c r="G1906" s="1" t="s">
        <v>202</v>
      </c>
      <c r="H1906" s="1" t="s">
        <v>219</v>
      </c>
      <c r="I1906" s="3" t="s">
        <v>1</v>
      </c>
      <c r="J1906" s="1" t="s">
        <v>1</v>
      </c>
      <c r="K1906" s="1" t="s">
        <v>1</v>
      </c>
      <c r="L1906" s="1" t="s">
        <v>1</v>
      </c>
      <c r="M1906" s="1" t="s">
        <v>208</v>
      </c>
      <c r="N1906">
        <v>10001</v>
      </c>
      <c r="O1906">
        <v>20000</v>
      </c>
      <c r="P1906">
        <v>1000</v>
      </c>
      <c r="Q1906" s="1" t="s">
        <v>209</v>
      </c>
      <c r="R1906" s="4">
        <v>11.12</v>
      </c>
      <c r="S1906" s="3">
        <v>1</v>
      </c>
      <c r="U1906" t="s">
        <v>204</v>
      </c>
    </row>
    <row r="1907" spans="1:21" x14ac:dyDescent="0.3">
      <c r="A1907" t="s">
        <v>83</v>
      </c>
      <c r="B1907" s="1" t="s">
        <v>806</v>
      </c>
      <c r="C1907" s="1" t="s">
        <v>807</v>
      </c>
      <c r="D1907" s="1" t="s">
        <v>806</v>
      </c>
      <c r="E1907">
        <v>2019</v>
      </c>
      <c r="F1907" s="1" t="s">
        <v>212</v>
      </c>
      <c r="G1907" s="1" t="s">
        <v>202</v>
      </c>
      <c r="H1907" s="1" t="s">
        <v>219</v>
      </c>
      <c r="I1907" s="3" t="s">
        <v>1</v>
      </c>
      <c r="J1907" s="1" t="s">
        <v>1</v>
      </c>
      <c r="K1907" s="1" t="s">
        <v>1</v>
      </c>
      <c r="L1907" s="1" t="s">
        <v>1</v>
      </c>
      <c r="M1907" s="1" t="s">
        <v>208</v>
      </c>
      <c r="N1907">
        <v>20001</v>
      </c>
      <c r="O1907">
        <v>30000</v>
      </c>
      <c r="P1907">
        <v>1000</v>
      </c>
      <c r="Q1907" s="1" t="s">
        <v>209</v>
      </c>
      <c r="R1907" s="4">
        <v>12.32</v>
      </c>
      <c r="S1907" s="3">
        <v>1</v>
      </c>
      <c r="U1907" t="s">
        <v>204</v>
      </c>
    </row>
    <row r="1908" spans="1:21" x14ac:dyDescent="0.3">
      <c r="A1908" t="s">
        <v>83</v>
      </c>
      <c r="B1908" s="1" t="s">
        <v>806</v>
      </c>
      <c r="C1908" s="1" t="s">
        <v>807</v>
      </c>
      <c r="D1908" s="1" t="s">
        <v>806</v>
      </c>
      <c r="E1908">
        <v>2019</v>
      </c>
      <c r="F1908" s="1" t="s">
        <v>212</v>
      </c>
      <c r="G1908" s="1" t="s">
        <v>202</v>
      </c>
      <c r="H1908" s="1" t="s">
        <v>219</v>
      </c>
      <c r="I1908" s="3" t="s">
        <v>1</v>
      </c>
      <c r="J1908" s="1" t="s">
        <v>1</v>
      </c>
      <c r="K1908" s="1" t="s">
        <v>1</v>
      </c>
      <c r="L1908" s="1" t="s">
        <v>1</v>
      </c>
      <c r="M1908" s="1" t="s">
        <v>208</v>
      </c>
      <c r="N1908">
        <v>30001</v>
      </c>
      <c r="O1908">
        <v>40000</v>
      </c>
      <c r="P1908">
        <v>1000</v>
      </c>
      <c r="Q1908" s="1" t="s">
        <v>209</v>
      </c>
      <c r="R1908" s="4">
        <v>13.52</v>
      </c>
      <c r="S1908" s="3">
        <v>1</v>
      </c>
      <c r="U1908" t="s">
        <v>204</v>
      </c>
    </row>
    <row r="1909" spans="1:21" x14ac:dyDescent="0.3">
      <c r="A1909" t="s">
        <v>83</v>
      </c>
      <c r="B1909" s="1" t="s">
        <v>806</v>
      </c>
      <c r="C1909" s="1" t="s">
        <v>807</v>
      </c>
      <c r="D1909" s="1" t="s">
        <v>806</v>
      </c>
      <c r="E1909">
        <v>2019</v>
      </c>
      <c r="F1909" s="1" t="s">
        <v>212</v>
      </c>
      <c r="G1909" s="1" t="s">
        <v>202</v>
      </c>
      <c r="H1909" s="1" t="s">
        <v>219</v>
      </c>
      <c r="I1909" s="3" t="s">
        <v>1</v>
      </c>
      <c r="J1909" s="1" t="s">
        <v>1</v>
      </c>
      <c r="K1909" s="1" t="s">
        <v>1</v>
      </c>
      <c r="L1909" s="1" t="s">
        <v>1</v>
      </c>
      <c r="M1909" s="1" t="s">
        <v>208</v>
      </c>
      <c r="N1909">
        <v>40001</v>
      </c>
      <c r="O1909">
        <v>50000</v>
      </c>
      <c r="P1909">
        <v>1000</v>
      </c>
      <c r="Q1909" s="1" t="s">
        <v>209</v>
      </c>
      <c r="R1909" s="4">
        <v>14.42</v>
      </c>
      <c r="S1909" s="3">
        <v>1</v>
      </c>
      <c r="U1909" t="s">
        <v>204</v>
      </c>
    </row>
    <row r="1910" spans="1:21" x14ac:dyDescent="0.3">
      <c r="A1910" t="s">
        <v>83</v>
      </c>
      <c r="B1910" s="1" t="s">
        <v>806</v>
      </c>
      <c r="C1910" s="1" t="s">
        <v>807</v>
      </c>
      <c r="D1910" s="1" t="s">
        <v>806</v>
      </c>
      <c r="E1910">
        <v>2019</v>
      </c>
      <c r="F1910" s="1" t="s">
        <v>212</v>
      </c>
      <c r="G1910" s="1" t="s">
        <v>202</v>
      </c>
      <c r="H1910" s="1" t="s">
        <v>219</v>
      </c>
      <c r="I1910" s="3" t="s">
        <v>1</v>
      </c>
      <c r="J1910" s="1" t="s">
        <v>1</v>
      </c>
      <c r="K1910" s="1" t="s">
        <v>1</v>
      </c>
      <c r="L1910" s="1" t="s">
        <v>1</v>
      </c>
      <c r="M1910" s="1" t="s">
        <v>208</v>
      </c>
      <c r="N1910">
        <v>50001</v>
      </c>
      <c r="O1910">
        <v>1000000000</v>
      </c>
      <c r="P1910">
        <v>1000</v>
      </c>
      <c r="Q1910" s="1" t="s">
        <v>209</v>
      </c>
      <c r="R1910" s="4">
        <v>15.32</v>
      </c>
      <c r="S1910" s="3">
        <v>1</v>
      </c>
      <c r="U1910" t="s">
        <v>204</v>
      </c>
    </row>
    <row r="1911" spans="1:21" x14ac:dyDescent="0.3">
      <c r="A1911" t="s">
        <v>137</v>
      </c>
      <c r="B1911" s="1" t="s">
        <v>809</v>
      </c>
      <c r="C1911" s="1" t="s">
        <v>811</v>
      </c>
      <c r="D1911" s="1" t="s">
        <v>809</v>
      </c>
      <c r="E1911">
        <v>2020</v>
      </c>
      <c r="F1911" s="1" t="s">
        <v>212</v>
      </c>
      <c r="G1911" s="1" t="s">
        <v>202</v>
      </c>
      <c r="H1911" s="1" t="s">
        <v>206</v>
      </c>
      <c r="I1911" s="3" t="s">
        <v>1</v>
      </c>
      <c r="J1911" s="1" t="s">
        <v>1</v>
      </c>
      <c r="K1911" s="1" t="s">
        <v>1</v>
      </c>
      <c r="L1911" s="1" t="s">
        <v>1</v>
      </c>
      <c r="M1911" s="1" t="s">
        <v>204</v>
      </c>
      <c r="N1911" s="1" t="s">
        <v>1</v>
      </c>
      <c r="O1911" s="1" t="s">
        <v>1</v>
      </c>
      <c r="P1911" s="1" t="s">
        <v>1</v>
      </c>
      <c r="Q1911" s="1" t="s">
        <v>1</v>
      </c>
      <c r="R1911" s="4">
        <v>16.25</v>
      </c>
      <c r="S1911" s="3">
        <v>1</v>
      </c>
      <c r="U1911" t="s">
        <v>204</v>
      </c>
    </row>
    <row r="1912" spans="1:21" x14ac:dyDescent="0.3">
      <c r="A1912" t="s">
        <v>137</v>
      </c>
      <c r="B1912" s="1" t="s">
        <v>809</v>
      </c>
      <c r="C1912" s="1" t="s">
        <v>811</v>
      </c>
      <c r="D1912" s="1" t="s">
        <v>809</v>
      </c>
      <c r="E1912">
        <v>2020</v>
      </c>
      <c r="F1912" s="1" t="s">
        <v>212</v>
      </c>
      <c r="G1912" s="1" t="s">
        <v>202</v>
      </c>
      <c r="H1912" s="1" t="s">
        <v>219</v>
      </c>
      <c r="I1912" s="3" t="s">
        <v>1</v>
      </c>
      <c r="J1912" s="1" t="s">
        <v>1</v>
      </c>
      <c r="K1912" s="1" t="s">
        <v>1</v>
      </c>
      <c r="L1912" s="1" t="s">
        <v>1</v>
      </c>
      <c r="M1912" s="1" t="s">
        <v>208</v>
      </c>
      <c r="N1912">
        <v>0</v>
      </c>
      <c r="O1912">
        <v>15000</v>
      </c>
      <c r="P1912">
        <v>1000</v>
      </c>
      <c r="Q1912" s="1" t="s">
        <v>209</v>
      </c>
      <c r="R1912" s="4">
        <v>3.5</v>
      </c>
      <c r="S1912" s="3">
        <v>1</v>
      </c>
      <c r="U1912" t="s">
        <v>204</v>
      </c>
    </row>
    <row r="1913" spans="1:21" x14ac:dyDescent="0.3">
      <c r="A1913" t="s">
        <v>137</v>
      </c>
      <c r="B1913" s="1" t="s">
        <v>809</v>
      </c>
      <c r="C1913" s="1" t="s">
        <v>811</v>
      </c>
      <c r="D1913" s="1" t="s">
        <v>809</v>
      </c>
      <c r="E1913">
        <v>2020</v>
      </c>
      <c r="F1913" s="1" t="s">
        <v>212</v>
      </c>
      <c r="G1913" s="1" t="s">
        <v>202</v>
      </c>
      <c r="H1913" s="1" t="s">
        <v>219</v>
      </c>
      <c r="I1913" s="3" t="s">
        <v>1</v>
      </c>
      <c r="J1913" s="1" t="s">
        <v>1</v>
      </c>
      <c r="K1913" s="1" t="s">
        <v>1</v>
      </c>
      <c r="L1913" s="1" t="s">
        <v>1</v>
      </c>
      <c r="M1913" s="1" t="s">
        <v>208</v>
      </c>
      <c r="N1913">
        <v>15001</v>
      </c>
      <c r="O1913">
        <v>1000000000</v>
      </c>
      <c r="P1913">
        <v>1000</v>
      </c>
      <c r="Q1913" s="1" t="s">
        <v>209</v>
      </c>
      <c r="R1913" s="4">
        <v>3.95</v>
      </c>
      <c r="S1913" s="3">
        <v>1</v>
      </c>
      <c r="U1913" t="s">
        <v>204</v>
      </c>
    </row>
    <row r="1914" spans="1:21" x14ac:dyDescent="0.3">
      <c r="A1914" t="s">
        <v>137</v>
      </c>
      <c r="B1914" s="1" t="s">
        <v>809</v>
      </c>
      <c r="C1914" s="1" t="s">
        <v>811</v>
      </c>
      <c r="D1914" s="1" t="s">
        <v>809</v>
      </c>
      <c r="E1914">
        <v>2020</v>
      </c>
      <c r="F1914" s="1" t="s">
        <v>213</v>
      </c>
      <c r="G1914" s="1" t="s">
        <v>202</v>
      </c>
      <c r="H1914" s="1" t="s">
        <v>206</v>
      </c>
      <c r="I1914" s="3" t="s">
        <v>1</v>
      </c>
      <c r="J1914" s="1" t="s">
        <v>1</v>
      </c>
      <c r="K1914" s="1" t="s">
        <v>1</v>
      </c>
      <c r="L1914" s="1" t="s">
        <v>1</v>
      </c>
      <c r="M1914" s="1" t="s">
        <v>204</v>
      </c>
      <c r="N1914" s="1" t="s">
        <v>1</v>
      </c>
      <c r="O1914" s="1" t="s">
        <v>1</v>
      </c>
      <c r="P1914" s="1" t="s">
        <v>1</v>
      </c>
      <c r="Q1914" s="1" t="s">
        <v>1</v>
      </c>
      <c r="R1914" s="4">
        <v>7.25</v>
      </c>
      <c r="S1914" s="3">
        <v>1</v>
      </c>
      <c r="U1914" t="s">
        <v>204</v>
      </c>
    </row>
    <row r="1915" spans="1:21" x14ac:dyDescent="0.3">
      <c r="A1915" t="s">
        <v>137</v>
      </c>
      <c r="B1915" s="1" t="s">
        <v>809</v>
      </c>
      <c r="C1915" s="1" t="s">
        <v>811</v>
      </c>
      <c r="D1915" s="1" t="s">
        <v>809</v>
      </c>
      <c r="E1915">
        <v>2020</v>
      </c>
      <c r="F1915" s="1" t="s">
        <v>213</v>
      </c>
      <c r="G1915" s="1" t="s">
        <v>202</v>
      </c>
      <c r="H1915" s="1" t="s">
        <v>231</v>
      </c>
      <c r="I1915" s="3" t="s">
        <v>1</v>
      </c>
      <c r="J1915" s="1" t="s">
        <v>1</v>
      </c>
      <c r="K1915" s="1" t="s">
        <v>1</v>
      </c>
      <c r="L1915" s="1" t="s">
        <v>1</v>
      </c>
      <c r="M1915" s="1" t="s">
        <v>208</v>
      </c>
      <c r="N1915">
        <v>0</v>
      </c>
      <c r="O1915">
        <v>1000000000</v>
      </c>
      <c r="P1915">
        <v>1000</v>
      </c>
      <c r="Q1915" s="1" t="s">
        <v>209</v>
      </c>
      <c r="R1915" s="4">
        <v>3.4</v>
      </c>
      <c r="S1915" s="3">
        <v>1</v>
      </c>
      <c r="T1915" t="s">
        <v>858</v>
      </c>
      <c r="U1915" t="s">
        <v>204</v>
      </c>
    </row>
    <row r="1916" spans="1:21" x14ac:dyDescent="0.3">
      <c r="A1916" t="s">
        <v>137</v>
      </c>
      <c r="B1916" s="1" t="s">
        <v>809</v>
      </c>
      <c r="C1916" s="1" t="s">
        <v>811</v>
      </c>
      <c r="D1916" s="1" t="s">
        <v>809</v>
      </c>
      <c r="E1916">
        <v>2020</v>
      </c>
      <c r="F1916" s="1" t="s">
        <v>217</v>
      </c>
      <c r="G1916" s="1" t="s">
        <v>202</v>
      </c>
      <c r="H1916" s="1" t="s">
        <v>206</v>
      </c>
      <c r="I1916" s="3" t="s">
        <v>1</v>
      </c>
      <c r="J1916" s="1" t="s">
        <v>1</v>
      </c>
      <c r="K1916" s="1" t="s">
        <v>1</v>
      </c>
      <c r="L1916" s="1" t="s">
        <v>1</v>
      </c>
      <c r="M1916" s="1" t="s">
        <v>204</v>
      </c>
      <c r="N1916" s="1" t="s">
        <v>1</v>
      </c>
      <c r="O1916" s="1" t="s">
        <v>1</v>
      </c>
      <c r="P1916" s="1" t="s">
        <v>1</v>
      </c>
      <c r="Q1916" s="1" t="s">
        <v>1</v>
      </c>
      <c r="R1916" s="4">
        <v>0.5</v>
      </c>
      <c r="S1916" s="3">
        <v>1</v>
      </c>
      <c r="T1916" t="s">
        <v>813</v>
      </c>
      <c r="U1916" t="s">
        <v>204</v>
      </c>
    </row>
    <row r="1917" spans="1:21" x14ac:dyDescent="0.3">
      <c r="A1917" t="s">
        <v>26</v>
      </c>
      <c r="B1917" s="1" t="s">
        <v>814</v>
      </c>
      <c r="C1917" s="1" t="s">
        <v>180</v>
      </c>
      <c r="D1917" s="1" t="s">
        <v>814</v>
      </c>
      <c r="E1917">
        <v>2020</v>
      </c>
      <c r="F1917" s="1" t="s">
        <v>212</v>
      </c>
      <c r="G1917" s="1" t="s">
        <v>202</v>
      </c>
      <c r="H1917" s="1" t="s">
        <v>206</v>
      </c>
      <c r="I1917" s="3" t="s">
        <v>1</v>
      </c>
      <c r="J1917" s="1" t="s">
        <v>1</v>
      </c>
      <c r="K1917" s="1" t="s">
        <v>1</v>
      </c>
      <c r="L1917" s="1" t="s">
        <v>1</v>
      </c>
      <c r="M1917" s="1" t="s">
        <v>204</v>
      </c>
      <c r="N1917" s="1" t="s">
        <v>1</v>
      </c>
      <c r="O1917" s="1" t="s">
        <v>1</v>
      </c>
      <c r="P1917" s="1" t="s">
        <v>1</v>
      </c>
      <c r="Q1917" s="1" t="s">
        <v>1</v>
      </c>
      <c r="R1917" s="4">
        <v>16.32</v>
      </c>
      <c r="S1917" s="3">
        <v>1</v>
      </c>
      <c r="U1917" t="s">
        <v>204</v>
      </c>
    </row>
    <row r="1918" spans="1:21" x14ac:dyDescent="0.3">
      <c r="A1918" t="s">
        <v>26</v>
      </c>
      <c r="B1918" s="1" t="s">
        <v>814</v>
      </c>
      <c r="C1918" s="1" t="s">
        <v>180</v>
      </c>
      <c r="D1918" s="1" t="s">
        <v>814</v>
      </c>
      <c r="E1918">
        <v>2020</v>
      </c>
      <c r="F1918" s="1" t="s">
        <v>212</v>
      </c>
      <c r="G1918" s="1" t="s">
        <v>202</v>
      </c>
      <c r="H1918" s="1" t="s">
        <v>219</v>
      </c>
      <c r="I1918" s="3" t="s">
        <v>1</v>
      </c>
      <c r="J1918" s="1" t="s">
        <v>1</v>
      </c>
      <c r="K1918" s="1" t="s">
        <v>1</v>
      </c>
      <c r="L1918" s="1" t="s">
        <v>1</v>
      </c>
      <c r="M1918" s="1" t="s">
        <v>208</v>
      </c>
      <c r="N1918">
        <v>0</v>
      </c>
      <c r="O1918">
        <v>6000</v>
      </c>
      <c r="P1918">
        <v>1000</v>
      </c>
      <c r="Q1918" s="1" t="s">
        <v>209</v>
      </c>
      <c r="R1918" s="4">
        <v>0</v>
      </c>
      <c r="S1918" s="3">
        <v>1</v>
      </c>
      <c r="U1918" t="s">
        <v>204</v>
      </c>
    </row>
    <row r="1919" spans="1:21" x14ac:dyDescent="0.3">
      <c r="A1919" t="s">
        <v>26</v>
      </c>
      <c r="B1919" s="1" t="s">
        <v>814</v>
      </c>
      <c r="C1919" s="1" t="s">
        <v>180</v>
      </c>
      <c r="D1919" s="1" t="s">
        <v>814</v>
      </c>
      <c r="E1919">
        <v>2020</v>
      </c>
      <c r="F1919" s="1" t="s">
        <v>212</v>
      </c>
      <c r="G1919" s="1" t="s">
        <v>202</v>
      </c>
      <c r="H1919" s="1" t="s">
        <v>219</v>
      </c>
      <c r="I1919" s="3" t="s">
        <v>1</v>
      </c>
      <c r="J1919" s="1" t="s">
        <v>1</v>
      </c>
      <c r="K1919" s="1" t="s">
        <v>1</v>
      </c>
      <c r="L1919" s="1" t="s">
        <v>1</v>
      </c>
      <c r="M1919" s="1" t="s">
        <v>208</v>
      </c>
      <c r="N1919">
        <v>6001</v>
      </c>
      <c r="O1919">
        <v>12000</v>
      </c>
      <c r="P1919">
        <v>1000</v>
      </c>
      <c r="Q1919" s="1" t="s">
        <v>209</v>
      </c>
      <c r="R1919" s="4">
        <v>2.54</v>
      </c>
      <c r="S1919" s="3">
        <v>1</v>
      </c>
      <c r="U1919" t="s">
        <v>204</v>
      </c>
    </row>
    <row r="1920" spans="1:21" x14ac:dyDescent="0.3">
      <c r="A1920" t="s">
        <v>26</v>
      </c>
      <c r="B1920" s="1" t="s">
        <v>814</v>
      </c>
      <c r="C1920" s="1" t="s">
        <v>180</v>
      </c>
      <c r="D1920" s="1" t="s">
        <v>814</v>
      </c>
      <c r="E1920">
        <v>2020</v>
      </c>
      <c r="F1920" s="1" t="s">
        <v>212</v>
      </c>
      <c r="G1920" s="1" t="s">
        <v>202</v>
      </c>
      <c r="H1920" s="1" t="s">
        <v>219</v>
      </c>
      <c r="I1920" s="3" t="s">
        <v>1</v>
      </c>
      <c r="J1920" s="1" t="s">
        <v>1</v>
      </c>
      <c r="K1920" s="1" t="s">
        <v>1</v>
      </c>
      <c r="L1920" s="1" t="s">
        <v>1</v>
      </c>
      <c r="M1920" s="1" t="s">
        <v>208</v>
      </c>
      <c r="N1920">
        <v>12001</v>
      </c>
      <c r="O1920">
        <v>18000</v>
      </c>
      <c r="P1920">
        <v>1000</v>
      </c>
      <c r="Q1920" s="1" t="s">
        <v>209</v>
      </c>
      <c r="R1920" s="4">
        <v>2.66</v>
      </c>
      <c r="S1920" s="3">
        <v>1</v>
      </c>
      <c r="U1920" t="s">
        <v>204</v>
      </c>
    </row>
    <row r="1921" spans="1:21" x14ac:dyDescent="0.3">
      <c r="A1921" t="s">
        <v>26</v>
      </c>
      <c r="B1921" s="1" t="s">
        <v>814</v>
      </c>
      <c r="C1921" s="1" t="s">
        <v>180</v>
      </c>
      <c r="D1921" s="1" t="s">
        <v>814</v>
      </c>
      <c r="E1921">
        <v>2020</v>
      </c>
      <c r="F1921" s="1" t="s">
        <v>212</v>
      </c>
      <c r="G1921" s="1" t="s">
        <v>202</v>
      </c>
      <c r="H1921" s="1" t="s">
        <v>219</v>
      </c>
      <c r="I1921" s="3" t="s">
        <v>1</v>
      </c>
      <c r="J1921" s="1" t="s">
        <v>1</v>
      </c>
      <c r="K1921" s="1" t="s">
        <v>1</v>
      </c>
      <c r="L1921" s="1" t="s">
        <v>1</v>
      </c>
      <c r="M1921" s="1" t="s">
        <v>208</v>
      </c>
      <c r="N1921">
        <v>18001</v>
      </c>
      <c r="O1921">
        <v>24000</v>
      </c>
      <c r="P1921">
        <v>1000</v>
      </c>
      <c r="Q1921" s="1" t="s">
        <v>209</v>
      </c>
      <c r="R1921" s="4">
        <v>3.04</v>
      </c>
      <c r="S1921" s="3">
        <v>1</v>
      </c>
      <c r="U1921" t="s">
        <v>204</v>
      </c>
    </row>
    <row r="1922" spans="1:21" x14ac:dyDescent="0.3">
      <c r="A1922" t="s">
        <v>26</v>
      </c>
      <c r="B1922" s="1" t="s">
        <v>814</v>
      </c>
      <c r="C1922" s="1" t="s">
        <v>180</v>
      </c>
      <c r="D1922" s="1" t="s">
        <v>814</v>
      </c>
      <c r="E1922">
        <v>2020</v>
      </c>
      <c r="F1922" s="1" t="s">
        <v>212</v>
      </c>
      <c r="G1922" s="1" t="s">
        <v>202</v>
      </c>
      <c r="H1922" s="1" t="s">
        <v>219</v>
      </c>
      <c r="I1922" s="3" t="s">
        <v>1</v>
      </c>
      <c r="J1922" s="1" t="s">
        <v>1</v>
      </c>
      <c r="K1922" s="1" t="s">
        <v>1</v>
      </c>
      <c r="L1922" s="1" t="s">
        <v>1</v>
      </c>
      <c r="M1922" s="1" t="s">
        <v>208</v>
      </c>
      <c r="N1922">
        <v>24001</v>
      </c>
      <c r="O1922">
        <v>1000000000</v>
      </c>
      <c r="P1922">
        <v>1000</v>
      </c>
      <c r="Q1922" s="1" t="s">
        <v>209</v>
      </c>
      <c r="R1922" s="4">
        <v>3.8</v>
      </c>
      <c r="S1922" s="3">
        <v>1</v>
      </c>
      <c r="U1922" t="s">
        <v>204</v>
      </c>
    </row>
    <row r="1923" spans="1:21" x14ac:dyDescent="0.3">
      <c r="A1923" t="s">
        <v>26</v>
      </c>
      <c r="B1923" s="1" t="s">
        <v>814</v>
      </c>
      <c r="C1923" s="1" t="s">
        <v>180</v>
      </c>
      <c r="D1923" s="1" t="s">
        <v>814</v>
      </c>
      <c r="E1923">
        <v>2020</v>
      </c>
      <c r="F1923" s="1" t="s">
        <v>212</v>
      </c>
      <c r="G1923" s="1" t="s">
        <v>202</v>
      </c>
      <c r="H1923" s="1" t="s">
        <v>711</v>
      </c>
      <c r="I1923" s="3" t="s">
        <v>1</v>
      </c>
      <c r="J1923" s="1" t="s">
        <v>1</v>
      </c>
      <c r="K1923" s="1" t="s">
        <v>1</v>
      </c>
      <c r="L1923" s="1" t="s">
        <v>1</v>
      </c>
      <c r="M1923" s="1" t="s">
        <v>208</v>
      </c>
      <c r="N1923">
        <v>0</v>
      </c>
      <c r="O1923">
        <v>1000000000</v>
      </c>
      <c r="P1923">
        <v>1000</v>
      </c>
      <c r="Q1923" s="1" t="s">
        <v>209</v>
      </c>
      <c r="R1923" s="4">
        <v>4.3499999999999996</v>
      </c>
      <c r="S1923" s="3">
        <v>1</v>
      </c>
      <c r="U1923" t="s">
        <v>204</v>
      </c>
    </row>
    <row r="1924" spans="1:21" x14ac:dyDescent="0.3">
      <c r="A1924" t="s">
        <v>26</v>
      </c>
      <c r="B1924" s="1" t="s">
        <v>814</v>
      </c>
      <c r="C1924" s="1" t="s">
        <v>180</v>
      </c>
      <c r="D1924" s="1" t="s">
        <v>814</v>
      </c>
      <c r="E1924">
        <v>2020</v>
      </c>
      <c r="F1924" s="1" t="s">
        <v>213</v>
      </c>
      <c r="G1924" s="1" t="s">
        <v>202</v>
      </c>
      <c r="H1924" s="1" t="s">
        <v>206</v>
      </c>
      <c r="I1924" s="3" t="s">
        <v>1</v>
      </c>
      <c r="J1924" s="1" t="s">
        <v>1</v>
      </c>
      <c r="K1924" s="1" t="s">
        <v>1</v>
      </c>
      <c r="L1924" s="1" t="s">
        <v>1</v>
      </c>
      <c r="M1924" s="1" t="s">
        <v>204</v>
      </c>
      <c r="N1924" s="1" t="s">
        <v>1</v>
      </c>
      <c r="O1924" s="1" t="s">
        <v>1</v>
      </c>
      <c r="P1924" s="1" t="s">
        <v>1</v>
      </c>
      <c r="Q1924" s="1" t="s">
        <v>1</v>
      </c>
      <c r="R1924" s="4">
        <v>15.5</v>
      </c>
      <c r="S1924" s="3">
        <v>1</v>
      </c>
      <c r="U1924" t="s">
        <v>204</v>
      </c>
    </row>
    <row r="1925" spans="1:21" x14ac:dyDescent="0.3">
      <c r="A1925" t="s">
        <v>26</v>
      </c>
      <c r="B1925" s="1" t="s">
        <v>814</v>
      </c>
      <c r="C1925" s="1" t="s">
        <v>180</v>
      </c>
      <c r="D1925" s="1" t="s">
        <v>180</v>
      </c>
      <c r="E1925">
        <v>2020</v>
      </c>
      <c r="F1925" s="1" t="s">
        <v>217</v>
      </c>
      <c r="G1925" s="1" t="s">
        <v>202</v>
      </c>
      <c r="H1925" s="1" t="s">
        <v>231</v>
      </c>
      <c r="I1925" s="3" t="s">
        <v>1</v>
      </c>
      <c r="J1925" s="1" t="s">
        <v>1</v>
      </c>
      <c r="K1925" s="1" t="s">
        <v>512</v>
      </c>
      <c r="L1925" s="1" t="s">
        <v>513</v>
      </c>
      <c r="M1925" s="1" t="s">
        <v>208</v>
      </c>
      <c r="N1925">
        <v>0</v>
      </c>
      <c r="O1925">
        <v>1000000000</v>
      </c>
      <c r="P1925">
        <v>12</v>
      </c>
      <c r="Q1925" s="1" t="s">
        <v>540</v>
      </c>
      <c r="R1925" s="4">
        <v>3.2000000000000001E-2</v>
      </c>
      <c r="S1925" s="3">
        <v>1</v>
      </c>
      <c r="T1925" s="9" t="s">
        <v>541</v>
      </c>
      <c r="U1925" t="s">
        <v>204</v>
      </c>
    </row>
    <row r="1926" spans="1:21" x14ac:dyDescent="0.3">
      <c r="A1926" t="s">
        <v>26</v>
      </c>
      <c r="B1926" s="1" t="s">
        <v>814</v>
      </c>
      <c r="C1926" s="1" t="s">
        <v>180</v>
      </c>
      <c r="D1926" s="1" t="s">
        <v>180</v>
      </c>
      <c r="E1926">
        <v>2020</v>
      </c>
      <c r="F1926" s="1" t="s">
        <v>217</v>
      </c>
      <c r="G1926" s="1" t="s">
        <v>202</v>
      </c>
      <c r="H1926" s="1" t="s">
        <v>231</v>
      </c>
      <c r="I1926" s="3" t="s">
        <v>1</v>
      </c>
      <c r="J1926" s="1" t="s">
        <v>1</v>
      </c>
      <c r="K1926" s="1" t="s">
        <v>512</v>
      </c>
      <c r="L1926" s="1" t="s">
        <v>514</v>
      </c>
      <c r="M1926" s="1" t="s">
        <v>208</v>
      </c>
      <c r="N1926">
        <v>0</v>
      </c>
      <c r="O1926">
        <v>1000000000</v>
      </c>
      <c r="P1926">
        <v>12</v>
      </c>
      <c r="Q1926" s="1" t="s">
        <v>540</v>
      </c>
      <c r="R1926" s="4">
        <v>2.5999999999999999E-2</v>
      </c>
      <c r="S1926" s="3">
        <v>1</v>
      </c>
      <c r="T1926" s="9" t="s">
        <v>541</v>
      </c>
      <c r="U1926" t="s">
        <v>204</v>
      </c>
    </row>
    <row r="1927" spans="1:21" x14ac:dyDescent="0.3">
      <c r="A1927" t="s">
        <v>116</v>
      </c>
      <c r="B1927" s="1" t="s">
        <v>817</v>
      </c>
      <c r="C1927" s="1" t="s">
        <v>819</v>
      </c>
      <c r="D1927" s="1" t="s">
        <v>817</v>
      </c>
      <c r="E1927">
        <v>2019</v>
      </c>
      <c r="F1927" s="1" t="s">
        <v>212</v>
      </c>
      <c r="G1927" s="1" t="s">
        <v>202</v>
      </c>
      <c r="H1927" s="1" t="s">
        <v>206</v>
      </c>
      <c r="I1927" s="3" t="s">
        <v>1</v>
      </c>
      <c r="J1927" s="1" t="s">
        <v>1</v>
      </c>
      <c r="K1927" s="4" t="s">
        <v>220</v>
      </c>
      <c r="L1927" s="1" t="s">
        <v>221</v>
      </c>
      <c r="M1927" s="1" t="s">
        <v>204</v>
      </c>
      <c r="N1927" s="1" t="s">
        <v>1</v>
      </c>
      <c r="O1927" s="1" t="s">
        <v>1</v>
      </c>
      <c r="P1927" s="1" t="s">
        <v>1</v>
      </c>
      <c r="Q1927" s="1" t="s">
        <v>1</v>
      </c>
      <c r="R1927" s="4">
        <v>13</v>
      </c>
      <c r="S1927" s="3">
        <v>1</v>
      </c>
      <c r="U1927" t="s">
        <v>204</v>
      </c>
    </row>
    <row r="1928" spans="1:21" x14ac:dyDescent="0.3">
      <c r="A1928" t="s">
        <v>116</v>
      </c>
      <c r="B1928" s="1" t="s">
        <v>817</v>
      </c>
      <c r="C1928" s="1" t="s">
        <v>819</v>
      </c>
      <c r="D1928" s="1" t="s">
        <v>817</v>
      </c>
      <c r="E1928">
        <v>2019</v>
      </c>
      <c r="F1928" s="1" t="s">
        <v>212</v>
      </c>
      <c r="G1928" s="1" t="s">
        <v>202</v>
      </c>
      <c r="H1928" s="1" t="s">
        <v>219</v>
      </c>
      <c r="I1928" s="3" t="s">
        <v>1</v>
      </c>
      <c r="J1928" s="1" t="s">
        <v>1</v>
      </c>
      <c r="K1928" s="4" t="s">
        <v>220</v>
      </c>
      <c r="L1928" s="1" t="s">
        <v>221</v>
      </c>
      <c r="M1928" s="1" t="s">
        <v>208</v>
      </c>
      <c r="N1928">
        <v>0</v>
      </c>
      <c r="O1928">
        <v>8000</v>
      </c>
      <c r="P1928">
        <v>1000</v>
      </c>
      <c r="Q1928" s="1" t="s">
        <v>209</v>
      </c>
      <c r="R1928" s="4">
        <v>0</v>
      </c>
      <c r="S1928" s="3">
        <v>1</v>
      </c>
      <c r="U1928" t="s">
        <v>204</v>
      </c>
    </row>
    <row r="1929" spans="1:21" x14ac:dyDescent="0.3">
      <c r="A1929" t="s">
        <v>116</v>
      </c>
      <c r="B1929" s="1" t="s">
        <v>817</v>
      </c>
      <c r="C1929" s="1" t="s">
        <v>819</v>
      </c>
      <c r="D1929" s="1" t="s">
        <v>817</v>
      </c>
      <c r="E1929">
        <v>2019</v>
      </c>
      <c r="F1929" s="1" t="s">
        <v>212</v>
      </c>
      <c r="G1929" s="1" t="s">
        <v>202</v>
      </c>
      <c r="H1929" s="1" t="s">
        <v>219</v>
      </c>
      <c r="I1929" s="3" t="s">
        <v>1</v>
      </c>
      <c r="J1929" s="1" t="s">
        <v>1</v>
      </c>
      <c r="K1929" s="4" t="s">
        <v>220</v>
      </c>
      <c r="L1929" s="1" t="s">
        <v>221</v>
      </c>
      <c r="M1929" s="1" t="s">
        <v>208</v>
      </c>
      <c r="N1929">
        <v>8001</v>
      </c>
      <c r="O1929">
        <v>12000</v>
      </c>
      <c r="P1929">
        <v>1000</v>
      </c>
      <c r="Q1929" s="1" t="s">
        <v>209</v>
      </c>
      <c r="R1929" s="4">
        <v>1</v>
      </c>
      <c r="S1929" s="3">
        <v>1</v>
      </c>
      <c r="U1929" t="s">
        <v>204</v>
      </c>
    </row>
    <row r="1930" spans="1:21" x14ac:dyDescent="0.3">
      <c r="A1930" t="s">
        <v>116</v>
      </c>
      <c r="B1930" s="1" t="s">
        <v>817</v>
      </c>
      <c r="C1930" s="1" t="s">
        <v>819</v>
      </c>
      <c r="D1930" s="1" t="s">
        <v>817</v>
      </c>
      <c r="E1930">
        <v>2019</v>
      </c>
      <c r="F1930" s="1" t="s">
        <v>212</v>
      </c>
      <c r="G1930" s="1" t="s">
        <v>202</v>
      </c>
      <c r="H1930" s="1" t="s">
        <v>219</v>
      </c>
      <c r="I1930" s="3" t="s">
        <v>1</v>
      </c>
      <c r="J1930" s="1" t="s">
        <v>1</v>
      </c>
      <c r="K1930" s="4" t="s">
        <v>220</v>
      </c>
      <c r="L1930" s="1" t="s">
        <v>221</v>
      </c>
      <c r="M1930" s="1" t="s">
        <v>208</v>
      </c>
      <c r="N1930">
        <v>12001</v>
      </c>
      <c r="O1930">
        <v>20000</v>
      </c>
      <c r="P1930">
        <v>1000</v>
      </c>
      <c r="Q1930" s="1" t="s">
        <v>209</v>
      </c>
      <c r="R1930" s="4">
        <v>1.5</v>
      </c>
      <c r="S1930" s="3">
        <v>1</v>
      </c>
      <c r="U1930" t="s">
        <v>204</v>
      </c>
    </row>
    <row r="1931" spans="1:21" x14ac:dyDescent="0.3">
      <c r="A1931" t="s">
        <v>116</v>
      </c>
      <c r="B1931" s="1" t="s">
        <v>817</v>
      </c>
      <c r="C1931" s="1" t="s">
        <v>819</v>
      </c>
      <c r="D1931" s="1" t="s">
        <v>817</v>
      </c>
      <c r="E1931">
        <v>2019</v>
      </c>
      <c r="F1931" s="1" t="s">
        <v>212</v>
      </c>
      <c r="G1931" s="1" t="s">
        <v>202</v>
      </c>
      <c r="H1931" s="1" t="s">
        <v>219</v>
      </c>
      <c r="I1931" s="3" t="s">
        <v>1</v>
      </c>
      <c r="J1931" s="1" t="s">
        <v>1</v>
      </c>
      <c r="K1931" s="4" t="s">
        <v>220</v>
      </c>
      <c r="L1931" s="1" t="s">
        <v>221</v>
      </c>
      <c r="M1931" s="1" t="s">
        <v>208</v>
      </c>
      <c r="N1931">
        <v>20001</v>
      </c>
      <c r="O1931">
        <v>30000</v>
      </c>
      <c r="P1931">
        <v>1000</v>
      </c>
      <c r="Q1931" s="1" t="s">
        <v>209</v>
      </c>
      <c r="R1931" s="4">
        <v>2.5</v>
      </c>
      <c r="S1931" s="3">
        <v>1</v>
      </c>
      <c r="U1931" t="s">
        <v>204</v>
      </c>
    </row>
    <row r="1932" spans="1:21" x14ac:dyDescent="0.3">
      <c r="A1932" t="s">
        <v>116</v>
      </c>
      <c r="B1932" s="1" t="s">
        <v>817</v>
      </c>
      <c r="C1932" s="1" t="s">
        <v>819</v>
      </c>
      <c r="D1932" s="1" t="s">
        <v>817</v>
      </c>
      <c r="E1932">
        <v>2019</v>
      </c>
      <c r="F1932" s="1" t="s">
        <v>212</v>
      </c>
      <c r="G1932" s="1" t="s">
        <v>202</v>
      </c>
      <c r="H1932" s="1" t="s">
        <v>219</v>
      </c>
      <c r="I1932" s="3" t="s">
        <v>1</v>
      </c>
      <c r="J1932" s="1" t="s">
        <v>1</v>
      </c>
      <c r="K1932" s="4" t="s">
        <v>220</v>
      </c>
      <c r="L1932" s="1" t="s">
        <v>221</v>
      </c>
      <c r="M1932" s="1" t="s">
        <v>208</v>
      </c>
      <c r="N1932">
        <v>30001</v>
      </c>
      <c r="O1932">
        <v>1000000000</v>
      </c>
      <c r="P1932">
        <v>1000</v>
      </c>
      <c r="Q1932" s="1" t="s">
        <v>209</v>
      </c>
      <c r="R1932" s="4">
        <v>3.5</v>
      </c>
      <c r="S1932" s="3">
        <v>1</v>
      </c>
      <c r="U1932" t="s">
        <v>204</v>
      </c>
    </row>
    <row r="1933" spans="1:21" x14ac:dyDescent="0.3">
      <c r="A1933" t="s">
        <v>116</v>
      </c>
      <c r="B1933" s="1" t="s">
        <v>817</v>
      </c>
      <c r="C1933" s="1" t="s">
        <v>819</v>
      </c>
      <c r="D1933" s="1" t="s">
        <v>817</v>
      </c>
      <c r="E1933">
        <v>2019</v>
      </c>
      <c r="F1933" s="1" t="s">
        <v>212</v>
      </c>
      <c r="G1933" s="1" t="s">
        <v>202</v>
      </c>
      <c r="H1933" s="1" t="s">
        <v>711</v>
      </c>
      <c r="I1933" s="3" t="s">
        <v>1</v>
      </c>
      <c r="J1933" s="1" t="s">
        <v>1</v>
      </c>
      <c r="K1933" s="4" t="s">
        <v>220</v>
      </c>
      <c r="L1933" s="1" t="s">
        <v>221</v>
      </c>
      <c r="M1933" s="1" t="s">
        <v>208</v>
      </c>
      <c r="N1933">
        <v>0</v>
      </c>
      <c r="O1933">
        <v>1000000000</v>
      </c>
      <c r="P1933">
        <v>1000</v>
      </c>
      <c r="Q1933" s="1" t="s">
        <v>209</v>
      </c>
      <c r="R1933" s="4">
        <f>0.03+4.6</f>
        <v>4.63</v>
      </c>
      <c r="S1933" s="3">
        <v>1</v>
      </c>
      <c r="T1933" t="s">
        <v>820</v>
      </c>
      <c r="U1933" t="s">
        <v>204</v>
      </c>
    </row>
    <row r="1934" spans="1:21" x14ac:dyDescent="0.3">
      <c r="A1934" t="s">
        <v>116</v>
      </c>
      <c r="B1934" s="1" t="s">
        <v>817</v>
      </c>
      <c r="C1934" s="1" t="s">
        <v>819</v>
      </c>
      <c r="D1934" s="1" t="s">
        <v>817</v>
      </c>
      <c r="E1934">
        <v>2019</v>
      </c>
      <c r="F1934" s="1" t="s">
        <v>213</v>
      </c>
      <c r="G1934" s="1" t="s">
        <v>202</v>
      </c>
      <c r="H1934" s="1" t="s">
        <v>206</v>
      </c>
      <c r="I1934" s="3" t="s">
        <v>1</v>
      </c>
      <c r="J1934" s="1" t="s">
        <v>1</v>
      </c>
      <c r="K1934" s="4" t="s">
        <v>220</v>
      </c>
      <c r="L1934" s="1" t="s">
        <v>221</v>
      </c>
      <c r="M1934" s="1" t="s">
        <v>204</v>
      </c>
      <c r="N1934" s="1" t="s">
        <v>1</v>
      </c>
      <c r="O1934" s="1" t="s">
        <v>1</v>
      </c>
      <c r="P1934" s="1" t="s">
        <v>1</v>
      </c>
      <c r="Q1934" s="1" t="s">
        <v>1</v>
      </c>
      <c r="R1934" s="4">
        <v>31.72</v>
      </c>
      <c r="S1934" s="3">
        <v>1</v>
      </c>
      <c r="U1934" t="s">
        <v>204</v>
      </c>
    </row>
    <row r="1935" spans="1:21" x14ac:dyDescent="0.3">
      <c r="A1935" t="s">
        <v>116</v>
      </c>
      <c r="B1935" s="1" t="s">
        <v>817</v>
      </c>
      <c r="C1935" s="1" t="s">
        <v>819</v>
      </c>
      <c r="D1935" s="1" t="s">
        <v>817</v>
      </c>
      <c r="E1935">
        <v>2019</v>
      </c>
      <c r="F1935" s="1" t="s">
        <v>212</v>
      </c>
      <c r="G1935" s="1" t="s">
        <v>202</v>
      </c>
      <c r="H1935" s="1" t="s">
        <v>206</v>
      </c>
      <c r="I1935" s="3" t="s">
        <v>1</v>
      </c>
      <c r="J1935" s="1" t="s">
        <v>1</v>
      </c>
      <c r="K1935" s="4" t="s">
        <v>220</v>
      </c>
      <c r="L1935" s="1" t="s">
        <v>225</v>
      </c>
      <c r="M1935" s="1" t="s">
        <v>204</v>
      </c>
      <c r="N1935" s="1" t="s">
        <v>1</v>
      </c>
      <c r="O1935" s="1" t="s">
        <v>1</v>
      </c>
      <c r="P1935" s="1" t="s">
        <v>1</v>
      </c>
      <c r="Q1935" s="1" t="s">
        <v>1</v>
      </c>
      <c r="R1935" s="4">
        <f>2*13</f>
        <v>26</v>
      </c>
      <c r="S1935" s="3">
        <v>1</v>
      </c>
      <c r="T1935" t="s">
        <v>857</v>
      </c>
      <c r="U1935" t="s">
        <v>204</v>
      </c>
    </row>
    <row r="1936" spans="1:21" x14ac:dyDescent="0.3">
      <c r="A1936" t="s">
        <v>116</v>
      </c>
      <c r="B1936" s="1" t="s">
        <v>817</v>
      </c>
      <c r="C1936" s="1" t="s">
        <v>819</v>
      </c>
      <c r="D1936" s="1" t="s">
        <v>817</v>
      </c>
      <c r="E1936">
        <v>2019</v>
      </c>
      <c r="F1936" s="1" t="s">
        <v>212</v>
      </c>
      <c r="G1936" s="1" t="s">
        <v>202</v>
      </c>
      <c r="H1936" s="1" t="s">
        <v>219</v>
      </c>
      <c r="I1936" s="3" t="s">
        <v>1</v>
      </c>
      <c r="J1936" s="1" t="s">
        <v>1</v>
      </c>
      <c r="K1936" s="4" t="s">
        <v>220</v>
      </c>
      <c r="L1936" s="1" t="s">
        <v>225</v>
      </c>
      <c r="M1936" s="1" t="s">
        <v>208</v>
      </c>
      <c r="N1936">
        <v>0</v>
      </c>
      <c r="O1936">
        <v>8000</v>
      </c>
      <c r="P1936">
        <v>1000</v>
      </c>
      <c r="Q1936" s="1" t="s">
        <v>209</v>
      </c>
      <c r="R1936" s="4">
        <f>2*0</f>
        <v>0</v>
      </c>
      <c r="S1936" s="3">
        <v>1</v>
      </c>
      <c r="U1936" t="s">
        <v>204</v>
      </c>
    </row>
    <row r="1937" spans="1:21" x14ac:dyDescent="0.3">
      <c r="A1937" t="s">
        <v>116</v>
      </c>
      <c r="B1937" s="1" t="s">
        <v>817</v>
      </c>
      <c r="C1937" s="1" t="s">
        <v>819</v>
      </c>
      <c r="D1937" s="1" t="s">
        <v>817</v>
      </c>
      <c r="E1937">
        <v>2019</v>
      </c>
      <c r="F1937" s="1" t="s">
        <v>212</v>
      </c>
      <c r="G1937" s="1" t="s">
        <v>202</v>
      </c>
      <c r="H1937" s="1" t="s">
        <v>219</v>
      </c>
      <c r="I1937" s="3" t="s">
        <v>1</v>
      </c>
      <c r="J1937" s="1" t="s">
        <v>1</v>
      </c>
      <c r="K1937" s="4" t="s">
        <v>220</v>
      </c>
      <c r="L1937" s="1" t="s">
        <v>225</v>
      </c>
      <c r="M1937" s="1" t="s">
        <v>208</v>
      </c>
      <c r="N1937">
        <v>8001</v>
      </c>
      <c r="O1937">
        <v>12000</v>
      </c>
      <c r="P1937">
        <v>1000</v>
      </c>
      <c r="Q1937" s="1" t="s">
        <v>209</v>
      </c>
      <c r="R1937" s="4">
        <f>2*1</f>
        <v>2</v>
      </c>
      <c r="S1937" s="3">
        <v>1</v>
      </c>
      <c r="U1937" t="s">
        <v>204</v>
      </c>
    </row>
    <row r="1938" spans="1:21" x14ac:dyDescent="0.3">
      <c r="A1938" t="s">
        <v>116</v>
      </c>
      <c r="B1938" s="1" t="s">
        <v>817</v>
      </c>
      <c r="C1938" s="1" t="s">
        <v>819</v>
      </c>
      <c r="D1938" s="1" t="s">
        <v>817</v>
      </c>
      <c r="E1938">
        <v>2019</v>
      </c>
      <c r="F1938" s="1" t="s">
        <v>212</v>
      </c>
      <c r="G1938" s="1" t="s">
        <v>202</v>
      </c>
      <c r="H1938" s="1" t="s">
        <v>219</v>
      </c>
      <c r="I1938" s="3" t="s">
        <v>1</v>
      </c>
      <c r="J1938" s="1" t="s">
        <v>1</v>
      </c>
      <c r="K1938" s="4" t="s">
        <v>220</v>
      </c>
      <c r="L1938" s="1" t="s">
        <v>225</v>
      </c>
      <c r="M1938" s="1" t="s">
        <v>208</v>
      </c>
      <c r="N1938">
        <v>12001</v>
      </c>
      <c r="O1938">
        <v>20000</v>
      </c>
      <c r="P1938">
        <v>1000</v>
      </c>
      <c r="Q1938" s="1" t="s">
        <v>209</v>
      </c>
      <c r="R1938" s="4">
        <f>2*1.5</f>
        <v>3</v>
      </c>
      <c r="S1938" s="3">
        <v>1</v>
      </c>
      <c r="U1938" t="s">
        <v>204</v>
      </c>
    </row>
    <row r="1939" spans="1:21" x14ac:dyDescent="0.3">
      <c r="A1939" t="s">
        <v>116</v>
      </c>
      <c r="B1939" s="1" t="s">
        <v>817</v>
      </c>
      <c r="C1939" s="1" t="s">
        <v>819</v>
      </c>
      <c r="D1939" s="1" t="s">
        <v>817</v>
      </c>
      <c r="E1939">
        <v>2019</v>
      </c>
      <c r="F1939" s="1" t="s">
        <v>212</v>
      </c>
      <c r="G1939" s="1" t="s">
        <v>202</v>
      </c>
      <c r="H1939" s="1" t="s">
        <v>219</v>
      </c>
      <c r="I1939" s="3" t="s">
        <v>1</v>
      </c>
      <c r="J1939" s="1" t="s">
        <v>1</v>
      </c>
      <c r="K1939" s="4" t="s">
        <v>220</v>
      </c>
      <c r="L1939" s="1" t="s">
        <v>225</v>
      </c>
      <c r="M1939" s="1" t="s">
        <v>208</v>
      </c>
      <c r="N1939">
        <v>20001</v>
      </c>
      <c r="O1939">
        <v>30000</v>
      </c>
      <c r="P1939">
        <v>1000</v>
      </c>
      <c r="Q1939" s="1" t="s">
        <v>209</v>
      </c>
      <c r="R1939" s="4">
        <f>2*2.5</f>
        <v>5</v>
      </c>
      <c r="S1939" s="3">
        <v>1</v>
      </c>
      <c r="U1939" t="s">
        <v>204</v>
      </c>
    </row>
    <row r="1940" spans="1:21" x14ac:dyDescent="0.3">
      <c r="A1940" t="s">
        <v>116</v>
      </c>
      <c r="B1940" s="1" t="s">
        <v>817</v>
      </c>
      <c r="C1940" s="1" t="s">
        <v>819</v>
      </c>
      <c r="D1940" s="1" t="s">
        <v>817</v>
      </c>
      <c r="E1940">
        <v>2019</v>
      </c>
      <c r="F1940" s="1" t="s">
        <v>212</v>
      </c>
      <c r="G1940" s="1" t="s">
        <v>202</v>
      </c>
      <c r="H1940" s="1" t="s">
        <v>219</v>
      </c>
      <c r="I1940" s="3" t="s">
        <v>1</v>
      </c>
      <c r="J1940" s="1" t="s">
        <v>1</v>
      </c>
      <c r="K1940" s="4" t="s">
        <v>220</v>
      </c>
      <c r="L1940" s="1" t="s">
        <v>225</v>
      </c>
      <c r="M1940" s="1" t="s">
        <v>208</v>
      </c>
      <c r="N1940">
        <v>30001</v>
      </c>
      <c r="O1940">
        <v>1000000000</v>
      </c>
      <c r="P1940">
        <v>1000</v>
      </c>
      <c r="Q1940" s="1" t="s">
        <v>209</v>
      </c>
      <c r="R1940" s="4">
        <f>2*3.5</f>
        <v>7</v>
      </c>
      <c r="S1940" s="3">
        <v>1</v>
      </c>
      <c r="U1940" t="s">
        <v>204</v>
      </c>
    </row>
    <row r="1941" spans="1:21" x14ac:dyDescent="0.3">
      <c r="A1941" t="s">
        <v>116</v>
      </c>
      <c r="B1941" s="1" t="s">
        <v>817</v>
      </c>
      <c r="C1941" s="1" t="s">
        <v>819</v>
      </c>
      <c r="D1941" s="1" t="s">
        <v>817</v>
      </c>
      <c r="E1941">
        <v>2019</v>
      </c>
      <c r="F1941" s="1" t="s">
        <v>212</v>
      </c>
      <c r="G1941" s="1" t="s">
        <v>202</v>
      </c>
      <c r="H1941" s="1" t="s">
        <v>711</v>
      </c>
      <c r="I1941" s="3" t="s">
        <v>1</v>
      </c>
      <c r="J1941" s="1" t="s">
        <v>1</v>
      </c>
      <c r="K1941" s="4" t="s">
        <v>220</v>
      </c>
      <c r="L1941" s="1" t="s">
        <v>225</v>
      </c>
      <c r="M1941" s="1" t="s">
        <v>208</v>
      </c>
      <c r="N1941">
        <v>0</v>
      </c>
      <c r="O1941">
        <v>1000000000</v>
      </c>
      <c r="P1941">
        <v>1000</v>
      </c>
      <c r="Q1941" s="1" t="s">
        <v>209</v>
      </c>
      <c r="R1941" s="4">
        <f>0.03+4.6</f>
        <v>4.63</v>
      </c>
      <c r="S1941" s="3">
        <v>1</v>
      </c>
      <c r="T1941" t="s">
        <v>820</v>
      </c>
      <c r="U1941" t="s">
        <v>204</v>
      </c>
    </row>
    <row r="1942" spans="1:21" x14ac:dyDescent="0.3">
      <c r="A1942" t="s">
        <v>116</v>
      </c>
      <c r="B1942" s="1" t="s">
        <v>817</v>
      </c>
      <c r="C1942" s="1" t="s">
        <v>819</v>
      </c>
      <c r="D1942" s="1" t="s">
        <v>817</v>
      </c>
      <c r="E1942">
        <v>2019</v>
      </c>
      <c r="F1942" s="1" t="s">
        <v>213</v>
      </c>
      <c r="G1942" s="1" t="s">
        <v>202</v>
      </c>
      <c r="H1942" s="1" t="s">
        <v>206</v>
      </c>
      <c r="I1942" s="3" t="s">
        <v>1</v>
      </c>
      <c r="J1942" s="1" t="s">
        <v>1</v>
      </c>
      <c r="K1942" s="4" t="s">
        <v>220</v>
      </c>
      <c r="L1942" s="1" t="s">
        <v>225</v>
      </c>
      <c r="M1942" s="1" t="s">
        <v>204</v>
      </c>
      <c r="N1942" s="1" t="s">
        <v>1</v>
      </c>
      <c r="O1942" s="1" t="s">
        <v>1</v>
      </c>
      <c r="P1942" s="1" t="s">
        <v>1</v>
      </c>
      <c r="Q1942" s="1" t="s">
        <v>1</v>
      </c>
      <c r="R1942" s="4">
        <f>2*31.72</f>
        <v>63.44</v>
      </c>
      <c r="S1942" s="3">
        <v>1</v>
      </c>
      <c r="T1942" t="s">
        <v>853</v>
      </c>
      <c r="U1942" t="s">
        <v>204</v>
      </c>
    </row>
    <row r="1943" spans="1:21" x14ac:dyDescent="0.3">
      <c r="A1943" t="s">
        <v>116</v>
      </c>
      <c r="B1943" s="1" t="s">
        <v>817</v>
      </c>
      <c r="C1943" s="1" t="s">
        <v>819</v>
      </c>
      <c r="D1943" s="1" t="s">
        <v>817</v>
      </c>
      <c r="E1943">
        <v>2019</v>
      </c>
      <c r="F1943" s="1" t="s">
        <v>212</v>
      </c>
      <c r="G1943" s="1" t="s">
        <v>202</v>
      </c>
      <c r="H1943" s="1" t="s">
        <v>854</v>
      </c>
      <c r="I1943" s="3" t="s">
        <v>1</v>
      </c>
      <c r="J1943" s="1" t="s">
        <v>1</v>
      </c>
      <c r="K1943" s="4" t="s">
        <v>220</v>
      </c>
      <c r="L1943" s="1" t="s">
        <v>225</v>
      </c>
      <c r="M1943" s="1" t="s">
        <v>204</v>
      </c>
      <c r="N1943" s="1" t="s">
        <v>1</v>
      </c>
      <c r="O1943" s="1" t="s">
        <v>1</v>
      </c>
      <c r="P1943" s="1" t="s">
        <v>1</v>
      </c>
      <c r="Q1943" s="1" t="s">
        <v>1</v>
      </c>
      <c r="R1943" s="4">
        <v>0</v>
      </c>
      <c r="S1943" s="3">
        <v>1</v>
      </c>
      <c r="T1943" t="s">
        <v>855</v>
      </c>
      <c r="U1943" t="s">
        <v>204</v>
      </c>
    </row>
    <row r="1944" spans="1:21" x14ac:dyDescent="0.3">
      <c r="A1944" t="s">
        <v>116</v>
      </c>
      <c r="B1944" s="1" t="s">
        <v>817</v>
      </c>
      <c r="C1944" s="1" t="s">
        <v>819</v>
      </c>
      <c r="D1944" s="1" t="s">
        <v>817</v>
      </c>
      <c r="E1944">
        <v>2019</v>
      </c>
      <c r="F1944" s="1" t="s">
        <v>213</v>
      </c>
      <c r="G1944" s="1" t="s">
        <v>202</v>
      </c>
      <c r="H1944" s="1" t="s">
        <v>854</v>
      </c>
      <c r="I1944" s="3" t="s">
        <v>1</v>
      </c>
      <c r="J1944" s="1" t="s">
        <v>1</v>
      </c>
      <c r="K1944" s="4" t="s">
        <v>220</v>
      </c>
      <c r="L1944" s="1" t="s">
        <v>225</v>
      </c>
      <c r="M1944" s="1" t="s">
        <v>204</v>
      </c>
      <c r="N1944" s="1" t="s">
        <v>1</v>
      </c>
      <c r="O1944" s="1" t="s">
        <v>1</v>
      </c>
      <c r="P1944" s="1" t="s">
        <v>1</v>
      </c>
      <c r="Q1944" s="1" t="s">
        <v>1</v>
      </c>
      <c r="R1944" s="4">
        <v>0</v>
      </c>
      <c r="S1944" s="3">
        <v>1</v>
      </c>
      <c r="T1944" t="s">
        <v>856</v>
      </c>
      <c r="U1944" t="s">
        <v>204</v>
      </c>
    </row>
    <row r="1945" spans="1:21" x14ac:dyDescent="0.3">
      <c r="A1945" t="s">
        <v>20</v>
      </c>
      <c r="B1945" s="1" t="s">
        <v>821</v>
      </c>
      <c r="C1945" s="1" t="s">
        <v>729</v>
      </c>
      <c r="D1945" s="1" t="s">
        <v>821</v>
      </c>
      <c r="E1945">
        <v>2020</v>
      </c>
      <c r="F1945" s="1" t="s">
        <v>212</v>
      </c>
      <c r="G1945" s="1" t="s">
        <v>202</v>
      </c>
      <c r="H1945" s="1" t="s">
        <v>206</v>
      </c>
      <c r="I1945" s="3">
        <v>0.75</v>
      </c>
      <c r="J1945" s="1" t="s">
        <v>203</v>
      </c>
      <c r="K1945" s="4" t="s">
        <v>1</v>
      </c>
      <c r="L1945" s="1" t="s">
        <v>1</v>
      </c>
      <c r="M1945" s="1" t="s">
        <v>204</v>
      </c>
      <c r="N1945" s="1" t="s">
        <v>1</v>
      </c>
      <c r="O1945" s="1" t="s">
        <v>1</v>
      </c>
      <c r="P1945" s="1" t="s">
        <v>1</v>
      </c>
      <c r="Q1945" s="1" t="s">
        <v>1</v>
      </c>
      <c r="R1945" s="4">
        <v>25</v>
      </c>
      <c r="S1945" s="3">
        <v>1</v>
      </c>
      <c r="U1945" t="s">
        <v>204</v>
      </c>
    </row>
    <row r="1946" spans="1:21" x14ac:dyDescent="0.3">
      <c r="A1946" t="s">
        <v>20</v>
      </c>
      <c r="B1946" s="1" t="s">
        <v>821</v>
      </c>
      <c r="C1946" s="1" t="s">
        <v>729</v>
      </c>
      <c r="D1946" s="1" t="s">
        <v>821</v>
      </c>
      <c r="E1946">
        <v>2020</v>
      </c>
      <c r="F1946" s="1" t="s">
        <v>212</v>
      </c>
      <c r="G1946" s="1" t="s">
        <v>202</v>
      </c>
      <c r="H1946" s="1" t="s">
        <v>219</v>
      </c>
      <c r="I1946" s="3" t="s">
        <v>1</v>
      </c>
      <c r="J1946" s="1" t="s">
        <v>1</v>
      </c>
      <c r="K1946" s="4" t="s">
        <v>1</v>
      </c>
      <c r="L1946" s="1" t="s">
        <v>1</v>
      </c>
      <c r="M1946" s="1" t="s">
        <v>208</v>
      </c>
      <c r="N1946">
        <v>0</v>
      </c>
      <c r="O1946">
        <v>2000</v>
      </c>
      <c r="P1946">
        <v>1000</v>
      </c>
      <c r="Q1946" s="1" t="s">
        <v>209</v>
      </c>
      <c r="R1946" s="4">
        <v>0</v>
      </c>
      <c r="S1946" s="3">
        <v>1</v>
      </c>
      <c r="U1946" t="s">
        <v>204</v>
      </c>
    </row>
    <row r="1947" spans="1:21" x14ac:dyDescent="0.3">
      <c r="A1947" t="s">
        <v>20</v>
      </c>
      <c r="B1947" s="1" t="s">
        <v>821</v>
      </c>
      <c r="C1947" s="1" t="s">
        <v>729</v>
      </c>
      <c r="D1947" s="1" t="s">
        <v>821</v>
      </c>
      <c r="E1947">
        <v>2020</v>
      </c>
      <c r="F1947" s="1" t="s">
        <v>212</v>
      </c>
      <c r="G1947" s="1" t="s">
        <v>202</v>
      </c>
      <c r="H1947" s="1" t="s">
        <v>219</v>
      </c>
      <c r="I1947" s="3" t="s">
        <v>1</v>
      </c>
      <c r="J1947" s="1" t="s">
        <v>1</v>
      </c>
      <c r="K1947" s="4" t="s">
        <v>1</v>
      </c>
      <c r="L1947" s="1" t="s">
        <v>1</v>
      </c>
      <c r="M1947" s="1" t="s">
        <v>208</v>
      </c>
      <c r="N1947">
        <v>2001</v>
      </c>
      <c r="O1947">
        <v>8000</v>
      </c>
      <c r="P1947">
        <v>1000</v>
      </c>
      <c r="Q1947" s="1" t="s">
        <v>209</v>
      </c>
      <c r="R1947" s="4">
        <v>3.6</v>
      </c>
      <c r="S1947" s="3">
        <v>1</v>
      </c>
      <c r="U1947" t="s">
        <v>204</v>
      </c>
    </row>
    <row r="1948" spans="1:21" x14ac:dyDescent="0.3">
      <c r="A1948" t="s">
        <v>20</v>
      </c>
      <c r="B1948" s="1" t="s">
        <v>821</v>
      </c>
      <c r="C1948" s="1" t="s">
        <v>729</v>
      </c>
      <c r="D1948" s="1" t="s">
        <v>821</v>
      </c>
      <c r="E1948">
        <v>2020</v>
      </c>
      <c r="F1948" s="1" t="s">
        <v>212</v>
      </c>
      <c r="G1948" s="1" t="s">
        <v>202</v>
      </c>
      <c r="H1948" s="1" t="s">
        <v>219</v>
      </c>
      <c r="I1948" s="3" t="s">
        <v>1</v>
      </c>
      <c r="J1948" s="1" t="s">
        <v>1</v>
      </c>
      <c r="K1948" s="4" t="s">
        <v>1</v>
      </c>
      <c r="L1948" s="1" t="s">
        <v>1</v>
      </c>
      <c r="M1948" s="1" t="s">
        <v>208</v>
      </c>
      <c r="N1948">
        <v>8001</v>
      </c>
      <c r="O1948">
        <v>40999</v>
      </c>
      <c r="P1948">
        <v>1000</v>
      </c>
      <c r="Q1948" s="1" t="s">
        <v>209</v>
      </c>
      <c r="R1948" s="4">
        <v>3.6</v>
      </c>
      <c r="S1948" s="3">
        <v>1</v>
      </c>
      <c r="U1948" t="s">
        <v>204</v>
      </c>
    </row>
    <row r="1949" spans="1:21" x14ac:dyDescent="0.3">
      <c r="A1949" t="s">
        <v>20</v>
      </c>
      <c r="B1949" s="1" t="s">
        <v>821</v>
      </c>
      <c r="C1949" s="1" t="s">
        <v>729</v>
      </c>
      <c r="D1949" s="1" t="s">
        <v>821</v>
      </c>
      <c r="E1949">
        <v>2020</v>
      </c>
      <c r="F1949" s="1" t="s">
        <v>212</v>
      </c>
      <c r="G1949" s="1" t="s">
        <v>202</v>
      </c>
      <c r="H1949" s="1" t="s">
        <v>219</v>
      </c>
      <c r="I1949" s="3" t="s">
        <v>1</v>
      </c>
      <c r="J1949" s="1" t="s">
        <v>1</v>
      </c>
      <c r="K1949" s="4" t="s">
        <v>1</v>
      </c>
      <c r="L1949" s="1" t="s">
        <v>1</v>
      </c>
      <c r="M1949" s="1" t="s">
        <v>208</v>
      </c>
      <c r="N1949">
        <v>41000</v>
      </c>
      <c r="O1949">
        <v>1000000000</v>
      </c>
      <c r="P1949">
        <v>1000</v>
      </c>
      <c r="Q1949" s="1" t="s">
        <v>209</v>
      </c>
      <c r="R1949" s="4">
        <v>4.5</v>
      </c>
      <c r="S1949" s="3">
        <v>1</v>
      </c>
      <c r="U1949" t="s">
        <v>204</v>
      </c>
    </row>
    <row r="1950" spans="1:21" x14ac:dyDescent="0.3">
      <c r="A1950" t="s">
        <v>7</v>
      </c>
      <c r="B1950" s="1" t="s">
        <v>823</v>
      </c>
      <c r="C1950" s="1" t="s">
        <v>825</v>
      </c>
      <c r="D1950" s="1" t="s">
        <v>823</v>
      </c>
      <c r="E1950">
        <v>2020</v>
      </c>
      <c r="F1950" s="1" t="s">
        <v>212</v>
      </c>
      <c r="G1950" s="1" t="s">
        <v>202</v>
      </c>
      <c r="H1950" s="1" t="s">
        <v>206</v>
      </c>
      <c r="I1950" s="3">
        <v>0.625</v>
      </c>
      <c r="J1950" s="1" t="s">
        <v>203</v>
      </c>
      <c r="K1950" s="4" t="s">
        <v>1</v>
      </c>
      <c r="L1950" s="1" t="s">
        <v>1</v>
      </c>
      <c r="M1950" s="1" t="s">
        <v>204</v>
      </c>
      <c r="N1950" s="1" t="s">
        <v>1</v>
      </c>
      <c r="O1950" s="1" t="s">
        <v>1</v>
      </c>
      <c r="P1950" s="1" t="s">
        <v>1</v>
      </c>
      <c r="Q1950" s="1" t="s">
        <v>1</v>
      </c>
      <c r="R1950" s="4">
        <v>30</v>
      </c>
      <c r="S1950" s="3">
        <v>1</v>
      </c>
      <c r="U1950" t="s">
        <v>204</v>
      </c>
    </row>
    <row r="1951" spans="1:21" x14ac:dyDescent="0.3">
      <c r="A1951" t="s">
        <v>7</v>
      </c>
      <c r="B1951" s="1" t="s">
        <v>823</v>
      </c>
      <c r="C1951" s="1" t="s">
        <v>825</v>
      </c>
      <c r="D1951" s="1" t="s">
        <v>823</v>
      </c>
      <c r="E1951">
        <v>2020</v>
      </c>
      <c r="F1951" s="1" t="s">
        <v>212</v>
      </c>
      <c r="G1951" s="1" t="s">
        <v>202</v>
      </c>
      <c r="H1951" s="1" t="s">
        <v>219</v>
      </c>
      <c r="I1951" s="3" t="s">
        <v>1</v>
      </c>
      <c r="J1951" s="1" t="s">
        <v>1</v>
      </c>
      <c r="K1951" s="4" t="s">
        <v>1</v>
      </c>
      <c r="L1951" s="1" t="s">
        <v>1</v>
      </c>
      <c r="M1951" s="1" t="s">
        <v>208</v>
      </c>
      <c r="N1951">
        <v>0</v>
      </c>
      <c r="O1951">
        <v>4000</v>
      </c>
      <c r="P1951">
        <v>1000</v>
      </c>
      <c r="Q1951" s="1" t="s">
        <v>209</v>
      </c>
      <c r="R1951" s="4">
        <v>3.5</v>
      </c>
      <c r="S1951" s="3">
        <v>1</v>
      </c>
      <c r="U1951" t="s">
        <v>204</v>
      </c>
    </row>
    <row r="1952" spans="1:21" x14ac:dyDescent="0.3">
      <c r="A1952" t="s">
        <v>7</v>
      </c>
      <c r="B1952" s="1" t="s">
        <v>823</v>
      </c>
      <c r="C1952" s="1" t="s">
        <v>825</v>
      </c>
      <c r="D1952" s="1" t="s">
        <v>823</v>
      </c>
      <c r="E1952">
        <v>2020</v>
      </c>
      <c r="F1952" s="1" t="s">
        <v>212</v>
      </c>
      <c r="G1952" s="1" t="s">
        <v>202</v>
      </c>
      <c r="H1952" s="1" t="s">
        <v>219</v>
      </c>
      <c r="I1952" s="3" t="s">
        <v>1</v>
      </c>
      <c r="J1952" s="1" t="s">
        <v>1</v>
      </c>
      <c r="K1952" s="4" t="s">
        <v>1</v>
      </c>
      <c r="L1952" s="1" t="s">
        <v>1</v>
      </c>
      <c r="M1952" s="1" t="s">
        <v>208</v>
      </c>
      <c r="N1952">
        <v>4001</v>
      </c>
      <c r="O1952">
        <v>8000</v>
      </c>
      <c r="P1952">
        <v>1000</v>
      </c>
      <c r="Q1952" s="1" t="s">
        <v>209</v>
      </c>
      <c r="R1952" s="4">
        <v>4.1500000000000004</v>
      </c>
      <c r="S1952" s="3">
        <v>1</v>
      </c>
      <c r="U1952" t="s">
        <v>204</v>
      </c>
    </row>
    <row r="1953" spans="1:21" x14ac:dyDescent="0.3">
      <c r="A1953" t="s">
        <v>7</v>
      </c>
      <c r="B1953" s="1" t="s">
        <v>823</v>
      </c>
      <c r="C1953" s="1" t="s">
        <v>825</v>
      </c>
      <c r="D1953" s="1" t="s">
        <v>823</v>
      </c>
      <c r="E1953">
        <v>2020</v>
      </c>
      <c r="F1953" s="1" t="s">
        <v>212</v>
      </c>
      <c r="G1953" s="1" t="s">
        <v>202</v>
      </c>
      <c r="H1953" s="1" t="s">
        <v>219</v>
      </c>
      <c r="I1953" s="3" t="s">
        <v>1</v>
      </c>
      <c r="J1953" s="1" t="s">
        <v>1</v>
      </c>
      <c r="K1953" s="4" t="s">
        <v>1</v>
      </c>
      <c r="L1953" s="1" t="s">
        <v>1</v>
      </c>
      <c r="M1953" s="1" t="s">
        <v>208</v>
      </c>
      <c r="N1953">
        <v>8001</v>
      </c>
      <c r="O1953">
        <v>20000</v>
      </c>
      <c r="P1953">
        <v>1000</v>
      </c>
      <c r="Q1953" s="1" t="s">
        <v>209</v>
      </c>
      <c r="R1953" s="4">
        <v>5</v>
      </c>
      <c r="S1953" s="3">
        <v>1</v>
      </c>
      <c r="U1953" t="s">
        <v>204</v>
      </c>
    </row>
    <row r="1954" spans="1:21" x14ac:dyDescent="0.3">
      <c r="A1954" t="s">
        <v>7</v>
      </c>
      <c r="B1954" s="1" t="s">
        <v>823</v>
      </c>
      <c r="C1954" s="1" t="s">
        <v>825</v>
      </c>
      <c r="D1954" s="1" t="s">
        <v>823</v>
      </c>
      <c r="E1954">
        <v>2020</v>
      </c>
      <c r="F1954" s="1" t="s">
        <v>212</v>
      </c>
      <c r="G1954" s="1" t="s">
        <v>202</v>
      </c>
      <c r="H1954" s="1" t="s">
        <v>219</v>
      </c>
      <c r="I1954" s="3" t="s">
        <v>1</v>
      </c>
      <c r="J1954" s="1" t="s">
        <v>1</v>
      </c>
      <c r="K1954" s="4" t="s">
        <v>1</v>
      </c>
      <c r="L1954" s="1" t="s">
        <v>1</v>
      </c>
      <c r="M1954" s="1" t="s">
        <v>208</v>
      </c>
      <c r="N1954">
        <v>20001</v>
      </c>
      <c r="O1954">
        <v>1000000000</v>
      </c>
      <c r="P1954">
        <v>1000</v>
      </c>
      <c r="Q1954" s="1" t="s">
        <v>209</v>
      </c>
      <c r="R1954" s="4">
        <v>5.75</v>
      </c>
      <c r="S1954" s="3">
        <v>1</v>
      </c>
      <c r="U1954" t="s">
        <v>204</v>
      </c>
    </row>
    <row r="1955" spans="1:21" x14ac:dyDescent="0.3">
      <c r="A1955" t="s">
        <v>89</v>
      </c>
      <c r="B1955" s="1" t="s">
        <v>826</v>
      </c>
      <c r="C1955" s="1" t="s">
        <v>710</v>
      </c>
      <c r="D1955" s="1" t="s">
        <v>826</v>
      </c>
      <c r="E1955">
        <v>2018</v>
      </c>
      <c r="F1955" s="1" t="s">
        <v>212</v>
      </c>
      <c r="G1955" s="1" t="s">
        <v>202</v>
      </c>
      <c r="H1955" s="1" t="s">
        <v>206</v>
      </c>
      <c r="I1955" s="3">
        <v>0.625</v>
      </c>
      <c r="J1955" s="1" t="s">
        <v>203</v>
      </c>
      <c r="K1955" s="4" t="s">
        <v>1</v>
      </c>
      <c r="L1955" s="1" t="s">
        <v>1</v>
      </c>
      <c r="M1955" s="1" t="s">
        <v>204</v>
      </c>
      <c r="N1955" s="1" t="s">
        <v>1</v>
      </c>
      <c r="O1955" s="1" t="s">
        <v>1</v>
      </c>
      <c r="P1955" s="1" t="s">
        <v>1</v>
      </c>
      <c r="Q1955" s="1" t="s">
        <v>1</v>
      </c>
      <c r="R1955" s="4">
        <v>20</v>
      </c>
      <c r="S1955" s="3">
        <v>1</v>
      </c>
      <c r="U1955" t="s">
        <v>204</v>
      </c>
    </row>
    <row r="1956" spans="1:21" x14ac:dyDescent="0.3">
      <c r="A1956" t="s">
        <v>89</v>
      </c>
      <c r="B1956" s="1" t="s">
        <v>826</v>
      </c>
      <c r="C1956" s="1" t="s">
        <v>710</v>
      </c>
      <c r="D1956" s="1" t="s">
        <v>826</v>
      </c>
      <c r="E1956">
        <v>2018</v>
      </c>
      <c r="F1956" s="1" t="s">
        <v>212</v>
      </c>
      <c r="G1956" s="1" t="s">
        <v>202</v>
      </c>
      <c r="H1956" s="1" t="s">
        <v>219</v>
      </c>
      <c r="I1956" s="3">
        <v>0.625</v>
      </c>
      <c r="J1956" s="1" t="s">
        <v>203</v>
      </c>
      <c r="K1956" s="4" t="s">
        <v>1</v>
      </c>
      <c r="L1956" s="1" t="s">
        <v>1</v>
      </c>
      <c r="M1956" s="1" t="s">
        <v>208</v>
      </c>
      <c r="N1956">
        <v>0</v>
      </c>
      <c r="O1956">
        <v>5000</v>
      </c>
      <c r="P1956">
        <v>1000</v>
      </c>
      <c r="Q1956" s="1" t="s">
        <v>209</v>
      </c>
      <c r="R1956" s="4">
        <v>0</v>
      </c>
      <c r="S1956" s="3">
        <v>1</v>
      </c>
      <c r="U1956" t="s">
        <v>204</v>
      </c>
    </row>
    <row r="1957" spans="1:21" x14ac:dyDescent="0.3">
      <c r="A1957" t="s">
        <v>89</v>
      </c>
      <c r="B1957" s="1" t="s">
        <v>826</v>
      </c>
      <c r="C1957" s="1" t="s">
        <v>710</v>
      </c>
      <c r="D1957" s="1" t="s">
        <v>826</v>
      </c>
      <c r="E1957">
        <v>2018</v>
      </c>
      <c r="F1957" s="1" t="s">
        <v>212</v>
      </c>
      <c r="G1957" s="1" t="s">
        <v>202</v>
      </c>
      <c r="H1957" s="1" t="s">
        <v>219</v>
      </c>
      <c r="I1957" s="3">
        <v>0.625</v>
      </c>
      <c r="J1957" s="1" t="s">
        <v>203</v>
      </c>
      <c r="K1957" s="4" t="s">
        <v>1</v>
      </c>
      <c r="L1957" s="1" t="s">
        <v>1</v>
      </c>
      <c r="M1957" s="1" t="s">
        <v>208</v>
      </c>
      <c r="N1957">
        <v>5001</v>
      </c>
      <c r="O1957">
        <v>10000</v>
      </c>
      <c r="P1957">
        <v>1000</v>
      </c>
      <c r="Q1957" s="1" t="s">
        <v>209</v>
      </c>
      <c r="R1957" s="4">
        <v>1.5</v>
      </c>
      <c r="S1957" s="3">
        <v>1</v>
      </c>
      <c r="U1957" t="s">
        <v>204</v>
      </c>
    </row>
    <row r="1958" spans="1:21" x14ac:dyDescent="0.3">
      <c r="A1958" t="s">
        <v>89</v>
      </c>
      <c r="B1958" s="1" t="s">
        <v>826</v>
      </c>
      <c r="C1958" s="1" t="s">
        <v>710</v>
      </c>
      <c r="D1958" s="1" t="s">
        <v>826</v>
      </c>
      <c r="E1958">
        <v>2018</v>
      </c>
      <c r="F1958" s="1" t="s">
        <v>212</v>
      </c>
      <c r="G1958" s="1" t="s">
        <v>202</v>
      </c>
      <c r="H1958" s="1" t="s">
        <v>219</v>
      </c>
      <c r="I1958" s="3">
        <v>0.625</v>
      </c>
      <c r="J1958" s="1" t="s">
        <v>203</v>
      </c>
      <c r="K1958" s="4" t="s">
        <v>1</v>
      </c>
      <c r="L1958" s="1" t="s">
        <v>1</v>
      </c>
      <c r="M1958" s="1" t="s">
        <v>208</v>
      </c>
      <c r="N1958">
        <v>10001</v>
      </c>
      <c r="O1958">
        <v>15000</v>
      </c>
      <c r="P1958">
        <v>1000</v>
      </c>
      <c r="Q1958" s="1" t="s">
        <v>209</v>
      </c>
      <c r="R1958" s="4">
        <v>2</v>
      </c>
      <c r="S1958" s="3">
        <v>1</v>
      </c>
      <c r="U1958" t="s">
        <v>204</v>
      </c>
    </row>
    <row r="1959" spans="1:21" x14ac:dyDescent="0.3">
      <c r="A1959" t="s">
        <v>89</v>
      </c>
      <c r="B1959" s="1" t="s">
        <v>826</v>
      </c>
      <c r="C1959" s="1" t="s">
        <v>710</v>
      </c>
      <c r="D1959" s="1" t="s">
        <v>826</v>
      </c>
      <c r="E1959">
        <v>2018</v>
      </c>
      <c r="F1959" s="1" t="s">
        <v>212</v>
      </c>
      <c r="G1959" s="1" t="s">
        <v>202</v>
      </c>
      <c r="H1959" s="1" t="s">
        <v>219</v>
      </c>
      <c r="I1959" s="3">
        <v>0.625</v>
      </c>
      <c r="J1959" s="1" t="s">
        <v>203</v>
      </c>
      <c r="K1959" s="4" t="s">
        <v>1</v>
      </c>
      <c r="L1959" s="1" t="s">
        <v>1</v>
      </c>
      <c r="M1959" s="1" t="s">
        <v>208</v>
      </c>
      <c r="N1959">
        <v>15001</v>
      </c>
      <c r="O1959">
        <v>20000</v>
      </c>
      <c r="P1959">
        <v>1000</v>
      </c>
      <c r="Q1959" s="1" t="s">
        <v>209</v>
      </c>
      <c r="R1959" s="4">
        <v>2.5</v>
      </c>
      <c r="S1959" s="3">
        <v>1</v>
      </c>
      <c r="U1959" t="s">
        <v>204</v>
      </c>
    </row>
    <row r="1960" spans="1:21" x14ac:dyDescent="0.3">
      <c r="A1960" t="s">
        <v>89</v>
      </c>
      <c r="B1960" s="1" t="s">
        <v>826</v>
      </c>
      <c r="C1960" s="1" t="s">
        <v>710</v>
      </c>
      <c r="D1960" s="1" t="s">
        <v>826</v>
      </c>
      <c r="E1960">
        <v>2018</v>
      </c>
      <c r="F1960" s="1" t="s">
        <v>212</v>
      </c>
      <c r="G1960" s="1" t="s">
        <v>202</v>
      </c>
      <c r="H1960" s="1" t="s">
        <v>219</v>
      </c>
      <c r="I1960" s="3">
        <v>0.625</v>
      </c>
      <c r="J1960" s="1" t="s">
        <v>203</v>
      </c>
      <c r="K1960" s="4" t="s">
        <v>1</v>
      </c>
      <c r="L1960" s="1" t="s">
        <v>1</v>
      </c>
      <c r="M1960" s="1" t="s">
        <v>208</v>
      </c>
      <c r="N1960">
        <v>20001</v>
      </c>
      <c r="O1960">
        <v>1000000000</v>
      </c>
      <c r="P1960">
        <v>1000</v>
      </c>
      <c r="Q1960" s="1" t="s">
        <v>209</v>
      </c>
      <c r="R1960" s="4">
        <v>3</v>
      </c>
      <c r="S1960" s="3">
        <v>1</v>
      </c>
      <c r="U1960" t="s">
        <v>204</v>
      </c>
    </row>
    <row r="1961" spans="1:21" x14ac:dyDescent="0.3">
      <c r="A1961" t="s">
        <v>89</v>
      </c>
      <c r="B1961" s="1" t="s">
        <v>826</v>
      </c>
      <c r="C1961" s="1" t="s">
        <v>710</v>
      </c>
      <c r="D1961" s="1" t="s">
        <v>826</v>
      </c>
      <c r="E1961">
        <v>2018</v>
      </c>
      <c r="F1961" s="1" t="s">
        <v>212</v>
      </c>
      <c r="G1961" s="1" t="s">
        <v>202</v>
      </c>
      <c r="H1961" s="1" t="s">
        <v>711</v>
      </c>
      <c r="I1961" s="3" t="s">
        <v>1</v>
      </c>
      <c r="J1961" s="1" t="s">
        <v>1</v>
      </c>
      <c r="K1961" s="4" t="s">
        <v>1</v>
      </c>
      <c r="L1961" s="1" t="s">
        <v>1</v>
      </c>
      <c r="M1961" s="1" t="s">
        <v>208</v>
      </c>
      <c r="N1961">
        <v>0</v>
      </c>
      <c r="O1961">
        <v>1000000000</v>
      </c>
      <c r="P1961">
        <v>1000</v>
      </c>
      <c r="Q1961" s="1" t="s">
        <v>209</v>
      </c>
      <c r="R1961" s="4">
        <f>3.2+0.1*3.2</f>
        <v>3.5200000000000005</v>
      </c>
      <c r="S1961" s="3">
        <v>1</v>
      </c>
      <c r="T1961" t="s">
        <v>828</v>
      </c>
      <c r="U1961" t="s">
        <v>204</v>
      </c>
    </row>
    <row r="1962" spans="1:21" x14ac:dyDescent="0.3">
      <c r="A1962" t="s">
        <v>89</v>
      </c>
      <c r="B1962" s="1" t="s">
        <v>826</v>
      </c>
      <c r="C1962" s="1" t="s">
        <v>710</v>
      </c>
      <c r="D1962" s="1" t="s">
        <v>826</v>
      </c>
      <c r="E1962">
        <v>2018</v>
      </c>
      <c r="F1962" s="1" t="s">
        <v>213</v>
      </c>
      <c r="G1962" s="1" t="s">
        <v>202</v>
      </c>
      <c r="H1962" s="1" t="s">
        <v>206</v>
      </c>
      <c r="I1962" s="3" t="s">
        <v>1</v>
      </c>
      <c r="J1962" s="1" t="s">
        <v>1</v>
      </c>
      <c r="K1962" s="4" t="s">
        <v>1</v>
      </c>
      <c r="L1962" s="1" t="s">
        <v>1</v>
      </c>
      <c r="M1962" s="1" t="s">
        <v>204</v>
      </c>
      <c r="N1962" s="1" t="s">
        <v>1</v>
      </c>
      <c r="O1962" s="1" t="s">
        <v>1</v>
      </c>
      <c r="P1962" s="1" t="s">
        <v>1</v>
      </c>
      <c r="Q1962" s="1" t="s">
        <v>1</v>
      </c>
      <c r="R1962" s="4">
        <v>28.37</v>
      </c>
      <c r="S1962" s="3">
        <v>1</v>
      </c>
      <c r="U1962" t="s">
        <v>204</v>
      </c>
    </row>
    <row r="1963" spans="1:21" x14ac:dyDescent="0.3">
      <c r="A1963" t="s">
        <v>131</v>
      </c>
      <c r="B1963" s="1" t="s">
        <v>829</v>
      </c>
      <c r="C1963" s="1" t="s">
        <v>830</v>
      </c>
      <c r="D1963" s="1" t="s">
        <v>829</v>
      </c>
      <c r="E1963">
        <v>2017</v>
      </c>
      <c r="F1963" s="1" t="s">
        <v>212</v>
      </c>
      <c r="G1963" s="1" t="s">
        <v>202</v>
      </c>
      <c r="H1963" s="1" t="s">
        <v>206</v>
      </c>
      <c r="I1963" s="3" t="s">
        <v>1</v>
      </c>
      <c r="J1963" s="1" t="s">
        <v>1</v>
      </c>
      <c r="K1963" s="4" t="s">
        <v>1</v>
      </c>
      <c r="L1963" s="1" t="s">
        <v>1</v>
      </c>
      <c r="M1963" s="1" t="s">
        <v>204</v>
      </c>
      <c r="N1963" s="1" t="s">
        <v>1</v>
      </c>
      <c r="O1963" s="1" t="s">
        <v>1</v>
      </c>
      <c r="P1963" s="1" t="s">
        <v>1</v>
      </c>
      <c r="Q1963" s="1" t="s">
        <v>1</v>
      </c>
      <c r="R1963" s="4">
        <v>27.5</v>
      </c>
      <c r="S1963" s="3">
        <v>1</v>
      </c>
      <c r="U1963" t="s">
        <v>204</v>
      </c>
    </row>
    <row r="1964" spans="1:21" x14ac:dyDescent="0.3">
      <c r="A1964" t="s">
        <v>131</v>
      </c>
      <c r="B1964" s="1" t="s">
        <v>829</v>
      </c>
      <c r="C1964" s="1" t="s">
        <v>830</v>
      </c>
      <c r="D1964" s="1" t="s">
        <v>829</v>
      </c>
      <c r="E1964">
        <v>2017</v>
      </c>
      <c r="F1964" s="1" t="s">
        <v>212</v>
      </c>
      <c r="G1964" s="1" t="s">
        <v>202</v>
      </c>
      <c r="H1964" s="1" t="s">
        <v>231</v>
      </c>
      <c r="I1964" s="3" t="s">
        <v>1</v>
      </c>
      <c r="J1964" s="1" t="s">
        <v>1</v>
      </c>
      <c r="K1964" s="4" t="s">
        <v>1</v>
      </c>
      <c r="L1964" s="1" t="s">
        <v>1</v>
      </c>
      <c r="M1964" s="1" t="s">
        <v>208</v>
      </c>
      <c r="N1964">
        <v>0</v>
      </c>
      <c r="O1964">
        <v>1000000000</v>
      </c>
      <c r="P1964">
        <v>1000</v>
      </c>
      <c r="Q1964" s="1" t="s">
        <v>209</v>
      </c>
      <c r="R1964" s="4">
        <v>6</v>
      </c>
      <c r="S1964" s="3">
        <v>1</v>
      </c>
      <c r="U1964" t="s">
        <v>204</v>
      </c>
    </row>
    <row r="1965" spans="1:21" x14ac:dyDescent="0.3">
      <c r="A1965" t="s">
        <v>156</v>
      </c>
      <c r="B1965" s="1" t="s">
        <v>832</v>
      </c>
      <c r="C1965" s="1" t="s">
        <v>834</v>
      </c>
      <c r="D1965" s="1" t="s">
        <v>832</v>
      </c>
      <c r="E1965">
        <v>2020</v>
      </c>
      <c r="F1965" s="1" t="s">
        <v>212</v>
      </c>
      <c r="G1965" s="1" t="s">
        <v>202</v>
      </c>
      <c r="H1965" s="1" t="s">
        <v>206</v>
      </c>
      <c r="I1965" s="3" t="s">
        <v>1</v>
      </c>
      <c r="J1965" s="1" t="s">
        <v>1</v>
      </c>
      <c r="K1965" s="4" t="s">
        <v>1</v>
      </c>
      <c r="L1965" s="1" t="s">
        <v>1</v>
      </c>
      <c r="M1965" s="1" t="s">
        <v>204</v>
      </c>
      <c r="N1965" s="1" t="s">
        <v>1</v>
      </c>
      <c r="O1965" s="1" t="s">
        <v>1</v>
      </c>
      <c r="P1965" s="1" t="s">
        <v>1</v>
      </c>
      <c r="Q1965" s="1" t="s">
        <v>1</v>
      </c>
      <c r="R1965" s="4">
        <v>24</v>
      </c>
      <c r="S1965" s="3">
        <v>1</v>
      </c>
      <c r="U1965" t="s">
        <v>204</v>
      </c>
    </row>
    <row r="1966" spans="1:21" x14ac:dyDescent="0.3">
      <c r="A1966" t="s">
        <v>156</v>
      </c>
      <c r="B1966" s="1" t="s">
        <v>832</v>
      </c>
      <c r="C1966" s="1" t="s">
        <v>834</v>
      </c>
      <c r="D1966" s="1" t="s">
        <v>832</v>
      </c>
      <c r="E1966">
        <v>2020</v>
      </c>
      <c r="F1966" s="1" t="s">
        <v>212</v>
      </c>
      <c r="G1966" s="1" t="s">
        <v>202</v>
      </c>
      <c r="H1966" s="1" t="s">
        <v>219</v>
      </c>
      <c r="I1966" s="3" t="s">
        <v>1</v>
      </c>
      <c r="J1966" s="1" t="s">
        <v>1</v>
      </c>
      <c r="K1966" s="4" t="s">
        <v>1</v>
      </c>
      <c r="L1966" s="1" t="s">
        <v>1</v>
      </c>
      <c r="M1966" s="1" t="s">
        <v>208</v>
      </c>
      <c r="N1966">
        <v>0</v>
      </c>
      <c r="O1966">
        <v>1000</v>
      </c>
      <c r="P1966">
        <v>1000</v>
      </c>
      <c r="Q1966" s="1" t="s">
        <v>209</v>
      </c>
      <c r="R1966" s="4">
        <v>0</v>
      </c>
      <c r="S1966" s="3">
        <v>1</v>
      </c>
      <c r="U1966" t="s">
        <v>204</v>
      </c>
    </row>
    <row r="1967" spans="1:21" x14ac:dyDescent="0.3">
      <c r="A1967" t="s">
        <v>156</v>
      </c>
      <c r="B1967" s="1" t="s">
        <v>832</v>
      </c>
      <c r="C1967" s="1" t="s">
        <v>834</v>
      </c>
      <c r="D1967" s="1" t="s">
        <v>832</v>
      </c>
      <c r="E1967">
        <v>2020</v>
      </c>
      <c r="F1967" s="1" t="s">
        <v>212</v>
      </c>
      <c r="G1967" s="1" t="s">
        <v>202</v>
      </c>
      <c r="H1967" s="1" t="s">
        <v>219</v>
      </c>
      <c r="I1967" s="3" t="s">
        <v>1</v>
      </c>
      <c r="J1967" s="1" t="s">
        <v>1</v>
      </c>
      <c r="K1967" s="4" t="s">
        <v>1</v>
      </c>
      <c r="L1967" s="1" t="s">
        <v>1</v>
      </c>
      <c r="M1967" s="1" t="s">
        <v>208</v>
      </c>
      <c r="N1967">
        <v>1001</v>
      </c>
      <c r="O1967">
        <v>8000</v>
      </c>
      <c r="P1967">
        <v>1000</v>
      </c>
      <c r="Q1967" s="1" t="s">
        <v>209</v>
      </c>
      <c r="R1967" s="4">
        <v>1.6</v>
      </c>
      <c r="S1967" s="3">
        <v>1</v>
      </c>
      <c r="U1967" t="s">
        <v>204</v>
      </c>
    </row>
    <row r="1968" spans="1:21" x14ac:dyDescent="0.3">
      <c r="A1968" t="s">
        <v>156</v>
      </c>
      <c r="B1968" s="1" t="s">
        <v>832</v>
      </c>
      <c r="C1968" s="1" t="s">
        <v>834</v>
      </c>
      <c r="D1968" s="1" t="s">
        <v>832</v>
      </c>
      <c r="E1968">
        <v>2020</v>
      </c>
      <c r="F1968" s="1" t="s">
        <v>212</v>
      </c>
      <c r="G1968" s="1" t="s">
        <v>202</v>
      </c>
      <c r="H1968" s="1" t="s">
        <v>219</v>
      </c>
      <c r="I1968" s="3" t="s">
        <v>1</v>
      </c>
      <c r="J1968" s="1" t="s">
        <v>1</v>
      </c>
      <c r="K1968" s="4" t="s">
        <v>1</v>
      </c>
      <c r="L1968" s="1" t="s">
        <v>1</v>
      </c>
      <c r="M1968" s="1" t="s">
        <v>208</v>
      </c>
      <c r="N1968">
        <v>8001</v>
      </c>
      <c r="O1968">
        <v>10000</v>
      </c>
      <c r="P1968">
        <v>1000</v>
      </c>
      <c r="Q1968" s="1" t="s">
        <v>209</v>
      </c>
      <c r="R1968" s="4">
        <v>1.8</v>
      </c>
      <c r="S1968" s="3">
        <v>1</v>
      </c>
      <c r="U1968" t="s">
        <v>204</v>
      </c>
    </row>
    <row r="1969" spans="1:21" x14ac:dyDescent="0.3">
      <c r="A1969" t="s">
        <v>156</v>
      </c>
      <c r="B1969" s="1" t="s">
        <v>832</v>
      </c>
      <c r="C1969" s="1" t="s">
        <v>834</v>
      </c>
      <c r="D1969" s="1" t="s">
        <v>832</v>
      </c>
      <c r="E1969">
        <v>2020</v>
      </c>
      <c r="F1969" s="1" t="s">
        <v>212</v>
      </c>
      <c r="G1969" s="1" t="s">
        <v>202</v>
      </c>
      <c r="H1969" s="1" t="s">
        <v>219</v>
      </c>
      <c r="I1969" s="3" t="s">
        <v>1</v>
      </c>
      <c r="J1969" s="1" t="s">
        <v>1</v>
      </c>
      <c r="K1969" s="4" t="s">
        <v>1</v>
      </c>
      <c r="L1969" s="1" t="s">
        <v>1</v>
      </c>
      <c r="M1969" s="1" t="s">
        <v>208</v>
      </c>
      <c r="N1969">
        <v>10001</v>
      </c>
      <c r="O1969">
        <v>15000</v>
      </c>
      <c r="P1969">
        <v>1000</v>
      </c>
      <c r="Q1969" s="1" t="s">
        <v>209</v>
      </c>
      <c r="R1969" s="4">
        <v>2</v>
      </c>
      <c r="S1969" s="3">
        <v>1</v>
      </c>
      <c r="U1969" t="s">
        <v>204</v>
      </c>
    </row>
    <row r="1970" spans="1:21" x14ac:dyDescent="0.3">
      <c r="A1970" t="s">
        <v>156</v>
      </c>
      <c r="B1970" s="1" t="s">
        <v>832</v>
      </c>
      <c r="C1970" s="1" t="s">
        <v>834</v>
      </c>
      <c r="D1970" s="1" t="s">
        <v>832</v>
      </c>
      <c r="E1970">
        <v>2020</v>
      </c>
      <c r="F1970" s="1" t="s">
        <v>212</v>
      </c>
      <c r="G1970" s="1" t="s">
        <v>202</v>
      </c>
      <c r="H1970" s="1" t="s">
        <v>219</v>
      </c>
      <c r="I1970" s="3" t="s">
        <v>1</v>
      </c>
      <c r="J1970" s="1" t="s">
        <v>1</v>
      </c>
      <c r="K1970" s="4" t="s">
        <v>1</v>
      </c>
      <c r="L1970" s="1" t="s">
        <v>1</v>
      </c>
      <c r="M1970" s="1" t="s">
        <v>208</v>
      </c>
      <c r="N1970">
        <v>15001</v>
      </c>
      <c r="O1970">
        <v>20000</v>
      </c>
      <c r="P1970">
        <v>1000</v>
      </c>
      <c r="Q1970" s="1" t="s">
        <v>209</v>
      </c>
      <c r="R1970" s="4">
        <v>2.5</v>
      </c>
      <c r="S1970" s="3">
        <v>1</v>
      </c>
      <c r="U1970" t="s">
        <v>204</v>
      </c>
    </row>
    <row r="1971" spans="1:21" x14ac:dyDescent="0.3">
      <c r="A1971" t="s">
        <v>156</v>
      </c>
      <c r="B1971" s="1" t="s">
        <v>832</v>
      </c>
      <c r="C1971" s="1" t="s">
        <v>834</v>
      </c>
      <c r="D1971" s="1" t="s">
        <v>832</v>
      </c>
      <c r="E1971">
        <v>2020</v>
      </c>
      <c r="F1971" s="1" t="s">
        <v>212</v>
      </c>
      <c r="G1971" s="1" t="s">
        <v>202</v>
      </c>
      <c r="H1971" s="1" t="s">
        <v>219</v>
      </c>
      <c r="I1971" s="3" t="s">
        <v>1</v>
      </c>
      <c r="J1971" s="1" t="s">
        <v>1</v>
      </c>
      <c r="K1971" s="4" t="s">
        <v>1</v>
      </c>
      <c r="L1971" s="1" t="s">
        <v>1</v>
      </c>
      <c r="M1971" s="1" t="s">
        <v>208</v>
      </c>
      <c r="N1971">
        <v>20001</v>
      </c>
      <c r="O1971">
        <v>40000</v>
      </c>
      <c r="P1971">
        <v>1000</v>
      </c>
      <c r="Q1971" s="1" t="s">
        <v>209</v>
      </c>
      <c r="R1971" s="4">
        <v>3.5</v>
      </c>
      <c r="S1971" s="3">
        <v>1</v>
      </c>
      <c r="U1971" t="s">
        <v>204</v>
      </c>
    </row>
    <row r="1972" spans="1:21" x14ac:dyDescent="0.3">
      <c r="A1972" t="s">
        <v>156</v>
      </c>
      <c r="B1972" s="1" t="s">
        <v>832</v>
      </c>
      <c r="C1972" s="1" t="s">
        <v>834</v>
      </c>
      <c r="D1972" s="1" t="s">
        <v>832</v>
      </c>
      <c r="E1972">
        <v>2020</v>
      </c>
      <c r="F1972" s="1" t="s">
        <v>212</v>
      </c>
      <c r="G1972" s="1" t="s">
        <v>202</v>
      </c>
      <c r="H1972" s="1" t="s">
        <v>219</v>
      </c>
      <c r="I1972" s="3" t="s">
        <v>1</v>
      </c>
      <c r="J1972" s="1" t="s">
        <v>1</v>
      </c>
      <c r="K1972" s="4" t="s">
        <v>1</v>
      </c>
      <c r="L1972" s="1" t="s">
        <v>1</v>
      </c>
      <c r="M1972" s="1" t="s">
        <v>208</v>
      </c>
      <c r="N1972">
        <v>40001</v>
      </c>
      <c r="O1972">
        <v>1000000000</v>
      </c>
      <c r="P1972">
        <v>1000</v>
      </c>
      <c r="Q1972" s="1" t="s">
        <v>209</v>
      </c>
      <c r="R1972" s="4">
        <v>5</v>
      </c>
      <c r="S1972" s="3">
        <v>1</v>
      </c>
      <c r="U1972" t="s">
        <v>204</v>
      </c>
    </row>
    <row r="1973" spans="1:21" x14ac:dyDescent="0.3">
      <c r="A1973" t="s">
        <v>78</v>
      </c>
      <c r="B1973" s="1" t="s">
        <v>835</v>
      </c>
      <c r="C1973" s="1" t="s">
        <v>837</v>
      </c>
      <c r="D1973" s="1" t="s">
        <v>835</v>
      </c>
      <c r="E1973">
        <v>2017</v>
      </c>
      <c r="F1973" s="1" t="s">
        <v>212</v>
      </c>
      <c r="G1973" s="1" t="s">
        <v>202</v>
      </c>
      <c r="H1973" s="1" t="s">
        <v>206</v>
      </c>
      <c r="I1973" s="3">
        <v>0.75</v>
      </c>
      <c r="J1973" s="1" t="s">
        <v>203</v>
      </c>
      <c r="K1973" s="4" t="s">
        <v>1</v>
      </c>
      <c r="L1973" s="1" t="s">
        <v>1</v>
      </c>
      <c r="M1973" s="1" t="s">
        <v>204</v>
      </c>
      <c r="N1973" s="1" t="s">
        <v>1</v>
      </c>
      <c r="O1973" s="1" t="s">
        <v>1</v>
      </c>
      <c r="P1973" s="1" t="s">
        <v>1</v>
      </c>
      <c r="Q1973" s="1" t="s">
        <v>1</v>
      </c>
      <c r="R1973" s="4">
        <v>35</v>
      </c>
      <c r="S1973" s="3">
        <v>1</v>
      </c>
      <c r="U1973" t="s">
        <v>204</v>
      </c>
    </row>
    <row r="1974" spans="1:21" x14ac:dyDescent="0.3">
      <c r="A1974" t="s">
        <v>78</v>
      </c>
      <c r="B1974" s="1" t="s">
        <v>835</v>
      </c>
      <c r="C1974" s="1" t="s">
        <v>837</v>
      </c>
      <c r="D1974" s="1" t="s">
        <v>835</v>
      </c>
      <c r="E1974">
        <v>2017</v>
      </c>
      <c r="F1974" s="1" t="s">
        <v>212</v>
      </c>
      <c r="G1974" s="1" t="s">
        <v>202</v>
      </c>
      <c r="H1974" s="1" t="s">
        <v>219</v>
      </c>
      <c r="I1974" s="3" t="s">
        <v>1</v>
      </c>
      <c r="J1974" s="1" t="s">
        <v>1</v>
      </c>
      <c r="K1974" s="4" t="s">
        <v>1</v>
      </c>
      <c r="L1974" s="1" t="s">
        <v>1</v>
      </c>
      <c r="M1974" s="1" t="s">
        <v>208</v>
      </c>
      <c r="N1974">
        <v>0</v>
      </c>
      <c r="O1974">
        <v>10000</v>
      </c>
      <c r="P1974">
        <v>1000</v>
      </c>
      <c r="Q1974" s="1" t="s">
        <v>209</v>
      </c>
      <c r="R1974" s="4">
        <v>4</v>
      </c>
      <c r="S1974" s="3">
        <v>1</v>
      </c>
      <c r="U1974" t="s">
        <v>204</v>
      </c>
    </row>
    <row r="1975" spans="1:21" x14ac:dyDescent="0.3">
      <c r="A1975" t="s">
        <v>78</v>
      </c>
      <c r="B1975" s="1" t="s">
        <v>835</v>
      </c>
      <c r="C1975" s="1" t="s">
        <v>837</v>
      </c>
      <c r="D1975" s="1" t="s">
        <v>835</v>
      </c>
      <c r="E1975">
        <v>2017</v>
      </c>
      <c r="F1975" s="1" t="s">
        <v>212</v>
      </c>
      <c r="G1975" s="1" t="s">
        <v>202</v>
      </c>
      <c r="H1975" s="1" t="s">
        <v>219</v>
      </c>
      <c r="I1975" s="3" t="s">
        <v>1</v>
      </c>
      <c r="J1975" s="1" t="s">
        <v>1</v>
      </c>
      <c r="K1975" s="4" t="s">
        <v>1</v>
      </c>
      <c r="L1975" s="1" t="s">
        <v>1</v>
      </c>
      <c r="M1975" s="1" t="s">
        <v>208</v>
      </c>
      <c r="N1975">
        <v>10001</v>
      </c>
      <c r="O1975">
        <v>25000</v>
      </c>
      <c r="P1975">
        <v>1000</v>
      </c>
      <c r="Q1975" s="1" t="s">
        <v>209</v>
      </c>
      <c r="R1975" s="4">
        <v>4.5</v>
      </c>
      <c r="S1975" s="3">
        <v>1</v>
      </c>
      <c r="U1975" t="s">
        <v>204</v>
      </c>
    </row>
    <row r="1976" spans="1:21" x14ac:dyDescent="0.3">
      <c r="A1976" t="s">
        <v>78</v>
      </c>
      <c r="B1976" s="1" t="s">
        <v>835</v>
      </c>
      <c r="C1976" s="1" t="s">
        <v>837</v>
      </c>
      <c r="D1976" s="1" t="s">
        <v>835</v>
      </c>
      <c r="E1976">
        <v>2017</v>
      </c>
      <c r="F1976" s="1" t="s">
        <v>212</v>
      </c>
      <c r="G1976" s="1" t="s">
        <v>202</v>
      </c>
      <c r="H1976" s="1" t="s">
        <v>219</v>
      </c>
      <c r="I1976" s="3" t="s">
        <v>1</v>
      </c>
      <c r="J1976" s="1" t="s">
        <v>1</v>
      </c>
      <c r="K1976" s="4" t="s">
        <v>1</v>
      </c>
      <c r="L1976" s="1" t="s">
        <v>1</v>
      </c>
      <c r="M1976" s="1" t="s">
        <v>208</v>
      </c>
      <c r="N1976">
        <v>25001</v>
      </c>
      <c r="O1976">
        <v>50000</v>
      </c>
      <c r="P1976">
        <v>1000</v>
      </c>
      <c r="Q1976" s="1" t="s">
        <v>209</v>
      </c>
      <c r="R1976" s="4">
        <v>5</v>
      </c>
      <c r="S1976" s="3">
        <v>1</v>
      </c>
      <c r="U1976" t="s">
        <v>204</v>
      </c>
    </row>
    <row r="1977" spans="1:21" x14ac:dyDescent="0.3">
      <c r="A1977" t="s">
        <v>78</v>
      </c>
      <c r="B1977" s="1" t="s">
        <v>835</v>
      </c>
      <c r="C1977" s="1" t="s">
        <v>837</v>
      </c>
      <c r="D1977" s="1" t="s">
        <v>835</v>
      </c>
      <c r="E1977">
        <v>2017</v>
      </c>
      <c r="F1977" s="1" t="s">
        <v>212</v>
      </c>
      <c r="G1977" s="1" t="s">
        <v>202</v>
      </c>
      <c r="H1977" s="1" t="s">
        <v>219</v>
      </c>
      <c r="I1977" s="3" t="s">
        <v>1</v>
      </c>
      <c r="J1977" s="1" t="s">
        <v>1</v>
      </c>
      <c r="K1977" s="4" t="s">
        <v>1</v>
      </c>
      <c r="L1977" s="1" t="s">
        <v>1</v>
      </c>
      <c r="M1977" s="1" t="s">
        <v>208</v>
      </c>
      <c r="N1977">
        <v>50001</v>
      </c>
      <c r="O1977">
        <v>1000000000</v>
      </c>
      <c r="P1977">
        <v>1000</v>
      </c>
      <c r="Q1977" s="1" t="s">
        <v>209</v>
      </c>
      <c r="R1977" s="4">
        <v>5.5</v>
      </c>
      <c r="S1977" s="3">
        <v>1</v>
      </c>
      <c r="T1977" t="s">
        <v>812</v>
      </c>
      <c r="U1977" t="s">
        <v>204</v>
      </c>
    </row>
    <row r="1978" spans="1:21" x14ac:dyDescent="0.3">
      <c r="A1978" t="s">
        <v>109</v>
      </c>
      <c r="B1978" s="1" t="s">
        <v>838</v>
      </c>
      <c r="C1978" s="1" t="s">
        <v>839</v>
      </c>
      <c r="D1978" s="1" t="s">
        <v>838</v>
      </c>
      <c r="E1978">
        <v>2020</v>
      </c>
      <c r="F1978" s="1" t="s">
        <v>212</v>
      </c>
      <c r="G1978" s="1" t="s">
        <v>202</v>
      </c>
      <c r="H1978" s="1" t="s">
        <v>206</v>
      </c>
      <c r="I1978" s="3" t="s">
        <v>1</v>
      </c>
      <c r="J1978" s="1" t="s">
        <v>1</v>
      </c>
      <c r="K1978" s="4" t="s">
        <v>1</v>
      </c>
      <c r="L1978" s="1" t="s">
        <v>1</v>
      </c>
      <c r="M1978" s="1" t="s">
        <v>204</v>
      </c>
      <c r="N1978" s="1" t="s">
        <v>1</v>
      </c>
      <c r="O1978" s="1" t="s">
        <v>1</v>
      </c>
      <c r="P1978" s="1" t="s">
        <v>1</v>
      </c>
      <c r="Q1978" s="1" t="s">
        <v>1</v>
      </c>
      <c r="R1978" s="4">
        <v>33</v>
      </c>
      <c r="S1978" s="3">
        <v>1</v>
      </c>
      <c r="U1978" t="s">
        <v>204</v>
      </c>
    </row>
    <row r="1979" spans="1:21" x14ac:dyDescent="0.3">
      <c r="A1979" t="s">
        <v>109</v>
      </c>
      <c r="B1979" s="1" t="s">
        <v>838</v>
      </c>
      <c r="C1979" s="1" t="s">
        <v>839</v>
      </c>
      <c r="D1979" s="1" t="s">
        <v>838</v>
      </c>
      <c r="E1979">
        <v>2020</v>
      </c>
      <c r="F1979" s="1" t="s">
        <v>212</v>
      </c>
      <c r="G1979" s="1" t="s">
        <v>202</v>
      </c>
      <c r="H1979" s="1" t="s">
        <v>219</v>
      </c>
      <c r="I1979" s="3" t="s">
        <v>1</v>
      </c>
      <c r="J1979" s="1" t="s">
        <v>1</v>
      </c>
      <c r="K1979" s="4" t="s">
        <v>1</v>
      </c>
      <c r="L1979" s="1" t="s">
        <v>1</v>
      </c>
      <c r="M1979" s="1" t="s">
        <v>208</v>
      </c>
      <c r="N1979">
        <v>0</v>
      </c>
      <c r="O1979">
        <v>2000</v>
      </c>
      <c r="P1979">
        <v>1000</v>
      </c>
      <c r="Q1979" s="1" t="s">
        <v>209</v>
      </c>
      <c r="R1979" s="4">
        <v>5.65</v>
      </c>
      <c r="S1979" s="3">
        <v>1</v>
      </c>
      <c r="U1979" t="s">
        <v>204</v>
      </c>
    </row>
    <row r="1980" spans="1:21" x14ac:dyDescent="0.3">
      <c r="A1980" t="s">
        <v>109</v>
      </c>
      <c r="B1980" s="1" t="s">
        <v>838</v>
      </c>
      <c r="C1980" s="1" t="s">
        <v>839</v>
      </c>
      <c r="D1980" s="1" t="s">
        <v>838</v>
      </c>
      <c r="E1980">
        <v>2020</v>
      </c>
      <c r="F1980" s="1" t="s">
        <v>212</v>
      </c>
      <c r="G1980" s="1" t="s">
        <v>202</v>
      </c>
      <c r="H1980" s="1" t="s">
        <v>219</v>
      </c>
      <c r="I1980" s="3" t="s">
        <v>1</v>
      </c>
      <c r="J1980" s="1" t="s">
        <v>1</v>
      </c>
      <c r="K1980" s="4" t="s">
        <v>1</v>
      </c>
      <c r="L1980" s="1" t="s">
        <v>1</v>
      </c>
      <c r="M1980" s="1" t="s">
        <v>208</v>
      </c>
      <c r="N1980">
        <v>2001</v>
      </c>
      <c r="O1980">
        <v>4000</v>
      </c>
      <c r="P1980">
        <v>1000</v>
      </c>
      <c r="Q1980" s="1" t="s">
        <v>209</v>
      </c>
      <c r="R1980" s="4">
        <v>6.65</v>
      </c>
      <c r="S1980" s="3">
        <v>1</v>
      </c>
      <c r="U1980" t="s">
        <v>204</v>
      </c>
    </row>
    <row r="1981" spans="1:21" x14ac:dyDescent="0.3">
      <c r="A1981" t="s">
        <v>109</v>
      </c>
      <c r="B1981" s="1" t="s">
        <v>838</v>
      </c>
      <c r="C1981" s="1" t="s">
        <v>839</v>
      </c>
      <c r="D1981" s="1" t="s">
        <v>838</v>
      </c>
      <c r="E1981">
        <v>2020</v>
      </c>
      <c r="F1981" s="1" t="s">
        <v>212</v>
      </c>
      <c r="G1981" s="1" t="s">
        <v>202</v>
      </c>
      <c r="H1981" s="1" t="s">
        <v>219</v>
      </c>
      <c r="I1981" s="3" t="s">
        <v>1</v>
      </c>
      <c r="J1981" s="1" t="s">
        <v>1</v>
      </c>
      <c r="K1981" s="4" t="s">
        <v>1</v>
      </c>
      <c r="L1981" s="1" t="s">
        <v>1</v>
      </c>
      <c r="M1981" s="1" t="s">
        <v>208</v>
      </c>
      <c r="N1981">
        <v>4001</v>
      </c>
      <c r="O1981">
        <v>1000000000</v>
      </c>
      <c r="P1981">
        <v>1000</v>
      </c>
      <c r="Q1981" s="1" t="s">
        <v>209</v>
      </c>
      <c r="R1981" s="4">
        <v>7.15</v>
      </c>
      <c r="S1981" s="3">
        <v>1</v>
      </c>
      <c r="U1981" t="s">
        <v>204</v>
      </c>
    </row>
    <row r="1982" spans="1:21" x14ac:dyDescent="0.3">
      <c r="A1982" t="s">
        <v>157</v>
      </c>
      <c r="B1982" s="1" t="s">
        <v>841</v>
      </c>
      <c r="C1982" s="1" t="s">
        <v>834</v>
      </c>
      <c r="D1982" s="1" t="s">
        <v>841</v>
      </c>
      <c r="E1982">
        <v>2018</v>
      </c>
      <c r="F1982" s="1" t="s">
        <v>212</v>
      </c>
      <c r="G1982" s="1" t="s">
        <v>202</v>
      </c>
      <c r="H1982" s="1" t="s">
        <v>206</v>
      </c>
      <c r="I1982" s="3" t="s">
        <v>1</v>
      </c>
      <c r="J1982" s="1" t="s">
        <v>1</v>
      </c>
      <c r="K1982" s="4" t="s">
        <v>1</v>
      </c>
      <c r="L1982" s="1" t="s">
        <v>1</v>
      </c>
      <c r="M1982" s="1" t="s">
        <v>204</v>
      </c>
      <c r="N1982" s="1" t="s">
        <v>1</v>
      </c>
      <c r="O1982" s="1" t="s">
        <v>1</v>
      </c>
      <c r="P1982" s="1" t="s">
        <v>1</v>
      </c>
      <c r="Q1982" s="1" t="s">
        <v>1</v>
      </c>
      <c r="R1982" s="4">
        <v>34</v>
      </c>
      <c r="S1982" s="3">
        <v>1</v>
      </c>
      <c r="U1982" t="s">
        <v>204</v>
      </c>
    </row>
    <row r="1983" spans="1:21" x14ac:dyDescent="0.3">
      <c r="A1983" t="s">
        <v>157</v>
      </c>
      <c r="B1983" s="1" t="s">
        <v>841</v>
      </c>
      <c r="C1983" s="1" t="s">
        <v>834</v>
      </c>
      <c r="D1983" s="1" t="s">
        <v>841</v>
      </c>
      <c r="E1983">
        <v>2018</v>
      </c>
      <c r="F1983" s="1" t="s">
        <v>212</v>
      </c>
      <c r="G1983" s="1" t="s">
        <v>202</v>
      </c>
      <c r="H1983" s="1" t="s">
        <v>219</v>
      </c>
      <c r="I1983" s="3" t="s">
        <v>1</v>
      </c>
      <c r="J1983" s="1" t="s">
        <v>1</v>
      </c>
      <c r="K1983" s="4" t="s">
        <v>1</v>
      </c>
      <c r="L1983" s="1" t="s">
        <v>1</v>
      </c>
      <c r="M1983" s="1" t="s">
        <v>208</v>
      </c>
      <c r="N1983">
        <v>0</v>
      </c>
      <c r="O1983">
        <v>5000</v>
      </c>
      <c r="P1983">
        <v>1000</v>
      </c>
      <c r="Q1983" s="1" t="s">
        <v>209</v>
      </c>
      <c r="R1983" s="4">
        <v>2.5</v>
      </c>
      <c r="S1983" s="3">
        <v>1</v>
      </c>
      <c r="U1983" t="s">
        <v>204</v>
      </c>
    </row>
    <row r="1984" spans="1:21" x14ac:dyDescent="0.3">
      <c r="A1984" t="s">
        <v>157</v>
      </c>
      <c r="B1984" s="1" t="s">
        <v>841</v>
      </c>
      <c r="C1984" s="1" t="s">
        <v>834</v>
      </c>
      <c r="D1984" s="1" t="s">
        <v>841</v>
      </c>
      <c r="E1984">
        <v>2018</v>
      </c>
      <c r="F1984" s="1" t="s">
        <v>212</v>
      </c>
      <c r="G1984" s="1" t="s">
        <v>202</v>
      </c>
      <c r="H1984" s="1" t="s">
        <v>219</v>
      </c>
      <c r="I1984" s="3" t="s">
        <v>1</v>
      </c>
      <c r="J1984" s="1" t="s">
        <v>1</v>
      </c>
      <c r="K1984" s="4" t="s">
        <v>1</v>
      </c>
      <c r="L1984" s="1" t="s">
        <v>1</v>
      </c>
      <c r="M1984" s="1" t="s">
        <v>208</v>
      </c>
      <c r="N1984">
        <v>5001</v>
      </c>
      <c r="O1984">
        <v>20000</v>
      </c>
      <c r="P1984">
        <v>1000</v>
      </c>
      <c r="Q1984" s="1" t="s">
        <v>209</v>
      </c>
      <c r="R1984" s="4">
        <v>3</v>
      </c>
      <c r="S1984" s="3">
        <v>1</v>
      </c>
      <c r="U1984" t="s">
        <v>204</v>
      </c>
    </row>
    <row r="1985" spans="1:21" x14ac:dyDescent="0.3">
      <c r="A1985" t="s">
        <v>157</v>
      </c>
      <c r="B1985" s="1" t="s">
        <v>841</v>
      </c>
      <c r="C1985" s="1" t="s">
        <v>834</v>
      </c>
      <c r="D1985" s="1" t="s">
        <v>841</v>
      </c>
      <c r="E1985">
        <v>2018</v>
      </c>
      <c r="F1985" s="1" t="s">
        <v>212</v>
      </c>
      <c r="G1985" s="1" t="s">
        <v>202</v>
      </c>
      <c r="H1985" s="1" t="s">
        <v>219</v>
      </c>
      <c r="I1985" s="3" t="s">
        <v>1</v>
      </c>
      <c r="J1985" s="1" t="s">
        <v>1</v>
      </c>
      <c r="K1985" s="4" t="s">
        <v>1</v>
      </c>
      <c r="L1985" s="1" t="s">
        <v>1</v>
      </c>
      <c r="M1985" s="1" t="s">
        <v>208</v>
      </c>
      <c r="N1985">
        <v>20001</v>
      </c>
      <c r="O1985">
        <v>30000</v>
      </c>
      <c r="P1985">
        <v>1000</v>
      </c>
      <c r="Q1985" s="1" t="s">
        <v>209</v>
      </c>
      <c r="R1985" s="4">
        <v>4</v>
      </c>
      <c r="S1985" s="3">
        <v>1</v>
      </c>
      <c r="U1985" t="s">
        <v>204</v>
      </c>
    </row>
    <row r="1986" spans="1:21" x14ac:dyDescent="0.3">
      <c r="A1986" t="s">
        <v>157</v>
      </c>
      <c r="B1986" s="1" t="s">
        <v>841</v>
      </c>
      <c r="C1986" s="1" t="s">
        <v>834</v>
      </c>
      <c r="D1986" s="1" t="s">
        <v>841</v>
      </c>
      <c r="E1986">
        <v>2018</v>
      </c>
      <c r="F1986" s="1" t="s">
        <v>212</v>
      </c>
      <c r="G1986" s="1" t="s">
        <v>202</v>
      </c>
      <c r="H1986" s="1" t="s">
        <v>219</v>
      </c>
      <c r="I1986" s="3" t="s">
        <v>1</v>
      </c>
      <c r="J1986" s="1" t="s">
        <v>1</v>
      </c>
      <c r="K1986" s="4" t="s">
        <v>1</v>
      </c>
      <c r="L1986" s="1" t="s">
        <v>1</v>
      </c>
      <c r="M1986" s="1" t="s">
        <v>208</v>
      </c>
      <c r="N1986">
        <v>30001</v>
      </c>
      <c r="O1986">
        <v>40000</v>
      </c>
      <c r="P1986">
        <v>1000</v>
      </c>
      <c r="Q1986" s="1" t="s">
        <v>209</v>
      </c>
      <c r="R1986" s="4">
        <v>5</v>
      </c>
      <c r="S1986" s="3">
        <v>1</v>
      </c>
      <c r="U1986" t="s">
        <v>204</v>
      </c>
    </row>
    <row r="1987" spans="1:21" x14ac:dyDescent="0.3">
      <c r="A1987" t="s">
        <v>157</v>
      </c>
      <c r="B1987" s="1" t="s">
        <v>841</v>
      </c>
      <c r="C1987" s="1" t="s">
        <v>834</v>
      </c>
      <c r="D1987" s="1" t="s">
        <v>841</v>
      </c>
      <c r="E1987">
        <v>2018</v>
      </c>
      <c r="F1987" s="1" t="s">
        <v>212</v>
      </c>
      <c r="G1987" s="1" t="s">
        <v>202</v>
      </c>
      <c r="H1987" s="1" t="s">
        <v>219</v>
      </c>
      <c r="I1987" s="3" t="s">
        <v>1</v>
      </c>
      <c r="J1987" s="1" t="s">
        <v>1</v>
      </c>
      <c r="K1987" s="4" t="s">
        <v>1</v>
      </c>
      <c r="L1987" s="1" t="s">
        <v>1</v>
      </c>
      <c r="M1987" s="1" t="s">
        <v>208</v>
      </c>
      <c r="N1987">
        <v>40001</v>
      </c>
      <c r="O1987">
        <v>50000</v>
      </c>
      <c r="P1987">
        <v>1000</v>
      </c>
      <c r="Q1987" s="1" t="s">
        <v>209</v>
      </c>
      <c r="R1987" s="4">
        <v>6</v>
      </c>
      <c r="S1987" s="3">
        <v>1</v>
      </c>
      <c r="U1987" t="s">
        <v>204</v>
      </c>
    </row>
    <row r="1988" spans="1:21" x14ac:dyDescent="0.3">
      <c r="A1988" t="s">
        <v>157</v>
      </c>
      <c r="B1988" s="1" t="s">
        <v>841</v>
      </c>
      <c r="C1988" s="1" t="s">
        <v>834</v>
      </c>
      <c r="D1988" s="1" t="s">
        <v>841</v>
      </c>
      <c r="E1988">
        <v>2018</v>
      </c>
      <c r="F1988" s="1" t="s">
        <v>212</v>
      </c>
      <c r="G1988" s="1" t="s">
        <v>202</v>
      </c>
      <c r="H1988" s="1" t="s">
        <v>219</v>
      </c>
      <c r="I1988" s="3" t="s">
        <v>1</v>
      </c>
      <c r="J1988" s="1" t="s">
        <v>1</v>
      </c>
      <c r="K1988" s="4" t="s">
        <v>1</v>
      </c>
      <c r="L1988" s="1" t="s">
        <v>1</v>
      </c>
      <c r="M1988" s="1" t="s">
        <v>208</v>
      </c>
      <c r="N1988">
        <v>50001</v>
      </c>
      <c r="O1988">
        <v>60000</v>
      </c>
      <c r="P1988">
        <v>1000</v>
      </c>
      <c r="Q1988" s="1" t="s">
        <v>209</v>
      </c>
      <c r="R1988" s="4">
        <v>7</v>
      </c>
      <c r="S1988" s="3">
        <v>1</v>
      </c>
      <c r="U1988" t="s">
        <v>204</v>
      </c>
    </row>
    <row r="1989" spans="1:21" x14ac:dyDescent="0.3">
      <c r="A1989" t="s">
        <v>157</v>
      </c>
      <c r="B1989" s="1" t="s">
        <v>841</v>
      </c>
      <c r="C1989" s="1" t="s">
        <v>834</v>
      </c>
      <c r="D1989" s="1" t="s">
        <v>841</v>
      </c>
      <c r="E1989">
        <v>2018</v>
      </c>
      <c r="F1989" s="1" t="s">
        <v>212</v>
      </c>
      <c r="G1989" s="1" t="s">
        <v>202</v>
      </c>
      <c r="H1989" s="1" t="s">
        <v>219</v>
      </c>
      <c r="I1989" s="3" t="s">
        <v>1</v>
      </c>
      <c r="J1989" s="1" t="s">
        <v>1</v>
      </c>
      <c r="K1989" s="4" t="s">
        <v>1</v>
      </c>
      <c r="L1989" s="1" t="s">
        <v>1</v>
      </c>
      <c r="M1989" s="1" t="s">
        <v>208</v>
      </c>
      <c r="N1989">
        <v>60001</v>
      </c>
      <c r="O1989">
        <v>70000</v>
      </c>
      <c r="P1989">
        <v>1000</v>
      </c>
      <c r="Q1989" s="1" t="s">
        <v>209</v>
      </c>
      <c r="R1989" s="4">
        <v>8</v>
      </c>
      <c r="S1989" s="3">
        <v>1</v>
      </c>
      <c r="U1989" t="s">
        <v>204</v>
      </c>
    </row>
    <row r="1990" spans="1:21" x14ac:dyDescent="0.3">
      <c r="A1990" t="s">
        <v>157</v>
      </c>
      <c r="B1990" s="1" t="s">
        <v>841</v>
      </c>
      <c r="C1990" s="1" t="s">
        <v>834</v>
      </c>
      <c r="D1990" s="1" t="s">
        <v>841</v>
      </c>
      <c r="E1990">
        <v>2018</v>
      </c>
      <c r="F1990" s="1" t="s">
        <v>212</v>
      </c>
      <c r="G1990" s="1" t="s">
        <v>202</v>
      </c>
      <c r="H1990" s="1" t="s">
        <v>219</v>
      </c>
      <c r="I1990" s="3" t="s">
        <v>1</v>
      </c>
      <c r="J1990" s="1" t="s">
        <v>1</v>
      </c>
      <c r="K1990" s="4" t="s">
        <v>1</v>
      </c>
      <c r="L1990" s="1" t="s">
        <v>1</v>
      </c>
      <c r="M1990" s="1" t="s">
        <v>208</v>
      </c>
      <c r="N1990">
        <v>70001</v>
      </c>
      <c r="O1990">
        <v>80000</v>
      </c>
      <c r="P1990">
        <v>1000</v>
      </c>
      <c r="Q1990" s="1" t="s">
        <v>209</v>
      </c>
      <c r="R1990" s="4">
        <v>9</v>
      </c>
      <c r="S1990" s="3">
        <v>1</v>
      </c>
      <c r="U1990" t="s">
        <v>204</v>
      </c>
    </row>
    <row r="1991" spans="1:21" x14ac:dyDescent="0.3">
      <c r="A1991" t="s">
        <v>157</v>
      </c>
      <c r="B1991" s="1" t="s">
        <v>841</v>
      </c>
      <c r="C1991" s="1" t="s">
        <v>834</v>
      </c>
      <c r="D1991" s="1" t="s">
        <v>841</v>
      </c>
      <c r="E1991">
        <v>2018</v>
      </c>
      <c r="F1991" s="1" t="s">
        <v>212</v>
      </c>
      <c r="G1991" s="1" t="s">
        <v>202</v>
      </c>
      <c r="H1991" s="1" t="s">
        <v>219</v>
      </c>
      <c r="I1991" s="3" t="s">
        <v>1</v>
      </c>
      <c r="J1991" s="1" t="s">
        <v>1</v>
      </c>
      <c r="K1991" s="4" t="s">
        <v>1</v>
      </c>
      <c r="L1991" s="1" t="s">
        <v>1</v>
      </c>
      <c r="M1991" s="1" t="s">
        <v>208</v>
      </c>
      <c r="N1991">
        <v>80001</v>
      </c>
      <c r="O1991">
        <v>90000</v>
      </c>
      <c r="P1991">
        <v>1000</v>
      </c>
      <c r="Q1991" s="1" t="s">
        <v>209</v>
      </c>
      <c r="R1991" s="4">
        <v>10</v>
      </c>
      <c r="S1991" s="3">
        <v>1</v>
      </c>
      <c r="U1991" t="s">
        <v>204</v>
      </c>
    </row>
    <row r="1992" spans="1:21" x14ac:dyDescent="0.3">
      <c r="A1992" t="s">
        <v>157</v>
      </c>
      <c r="B1992" s="1" t="s">
        <v>841</v>
      </c>
      <c r="C1992" s="1" t="s">
        <v>834</v>
      </c>
      <c r="D1992" s="1" t="s">
        <v>841</v>
      </c>
      <c r="E1992">
        <v>2018</v>
      </c>
      <c r="F1992" s="1" t="s">
        <v>212</v>
      </c>
      <c r="G1992" s="1" t="s">
        <v>202</v>
      </c>
      <c r="H1992" s="1" t="s">
        <v>219</v>
      </c>
      <c r="I1992" s="3" t="s">
        <v>1</v>
      </c>
      <c r="J1992" s="1" t="s">
        <v>1</v>
      </c>
      <c r="K1992" s="4" t="s">
        <v>1</v>
      </c>
      <c r="L1992" s="1" t="s">
        <v>1</v>
      </c>
      <c r="M1992" s="1" t="s">
        <v>208</v>
      </c>
      <c r="N1992">
        <v>90001</v>
      </c>
      <c r="O1992">
        <v>100000</v>
      </c>
      <c r="P1992">
        <v>1000</v>
      </c>
      <c r="Q1992" s="1" t="s">
        <v>209</v>
      </c>
      <c r="R1992" s="4">
        <v>11</v>
      </c>
      <c r="S1992" s="3">
        <v>1</v>
      </c>
      <c r="U1992" t="s">
        <v>204</v>
      </c>
    </row>
    <row r="1993" spans="1:21" x14ac:dyDescent="0.3">
      <c r="A1993" t="s">
        <v>157</v>
      </c>
      <c r="B1993" s="1" t="s">
        <v>841</v>
      </c>
      <c r="C1993" s="1" t="s">
        <v>834</v>
      </c>
      <c r="D1993" s="1" t="s">
        <v>841</v>
      </c>
      <c r="E1993">
        <v>2018</v>
      </c>
      <c r="F1993" s="1" t="s">
        <v>212</v>
      </c>
      <c r="G1993" s="1" t="s">
        <v>202</v>
      </c>
      <c r="H1993" s="1" t="s">
        <v>219</v>
      </c>
      <c r="I1993" s="3" t="s">
        <v>1</v>
      </c>
      <c r="J1993" s="1" t="s">
        <v>1</v>
      </c>
      <c r="K1993" s="4" t="s">
        <v>1</v>
      </c>
      <c r="L1993" s="1" t="s">
        <v>1</v>
      </c>
      <c r="M1993" s="1" t="s">
        <v>208</v>
      </c>
      <c r="N1993">
        <v>100001</v>
      </c>
      <c r="O1993">
        <v>1000000000</v>
      </c>
      <c r="P1993">
        <v>1000</v>
      </c>
      <c r="Q1993" s="1" t="s">
        <v>209</v>
      </c>
      <c r="R1993" s="4">
        <v>12</v>
      </c>
      <c r="S1993" s="3">
        <v>1</v>
      </c>
      <c r="U1993" t="s">
        <v>204</v>
      </c>
    </row>
    <row r="1994" spans="1:21" x14ac:dyDescent="0.3">
      <c r="A1994" t="s">
        <v>124</v>
      </c>
      <c r="B1994" s="1" t="s">
        <v>843</v>
      </c>
      <c r="C1994" s="1" t="s">
        <v>845</v>
      </c>
      <c r="D1994" s="1" t="s">
        <v>843</v>
      </c>
      <c r="E1994">
        <v>2020</v>
      </c>
      <c r="F1994" s="1" t="s">
        <v>212</v>
      </c>
      <c r="G1994" s="1" t="s">
        <v>202</v>
      </c>
      <c r="H1994" s="1" t="s">
        <v>206</v>
      </c>
      <c r="I1994" s="3" t="s">
        <v>1</v>
      </c>
      <c r="J1994" s="1" t="s">
        <v>1</v>
      </c>
      <c r="K1994" s="4" t="s">
        <v>1</v>
      </c>
      <c r="L1994" s="1" t="s">
        <v>1</v>
      </c>
      <c r="M1994" s="1" t="s">
        <v>204</v>
      </c>
      <c r="N1994" s="1" t="s">
        <v>1</v>
      </c>
      <c r="O1994" s="1" t="s">
        <v>1</v>
      </c>
      <c r="P1994" s="1" t="s">
        <v>1</v>
      </c>
      <c r="Q1994" s="1" t="s">
        <v>1</v>
      </c>
      <c r="R1994" s="4">
        <v>16</v>
      </c>
      <c r="S1994" s="3">
        <v>1</v>
      </c>
      <c r="U1994" t="s">
        <v>204</v>
      </c>
    </row>
    <row r="1995" spans="1:21" x14ac:dyDescent="0.3">
      <c r="A1995" t="s">
        <v>124</v>
      </c>
      <c r="B1995" s="1" t="s">
        <v>843</v>
      </c>
      <c r="C1995" s="1" t="s">
        <v>845</v>
      </c>
      <c r="D1995" s="1" t="s">
        <v>843</v>
      </c>
      <c r="E1995">
        <v>2020</v>
      </c>
      <c r="F1995" s="1" t="s">
        <v>212</v>
      </c>
      <c r="G1995" s="1" t="s">
        <v>202</v>
      </c>
      <c r="H1995" s="1" t="s">
        <v>219</v>
      </c>
      <c r="I1995" s="3" t="s">
        <v>1</v>
      </c>
      <c r="J1995" s="1" t="s">
        <v>1</v>
      </c>
      <c r="K1995" s="4" t="s">
        <v>1</v>
      </c>
      <c r="L1995" s="1" t="s">
        <v>1</v>
      </c>
      <c r="M1995" s="1" t="s">
        <v>208</v>
      </c>
      <c r="N1995">
        <v>0</v>
      </c>
      <c r="O1995">
        <v>2000</v>
      </c>
      <c r="P1995">
        <v>1000</v>
      </c>
      <c r="Q1995" s="1" t="s">
        <v>209</v>
      </c>
      <c r="R1995" s="4">
        <v>0</v>
      </c>
      <c r="S1995" s="3">
        <v>1</v>
      </c>
      <c r="U1995" t="s">
        <v>204</v>
      </c>
    </row>
    <row r="1996" spans="1:21" x14ac:dyDescent="0.3">
      <c r="A1996" t="s">
        <v>124</v>
      </c>
      <c r="B1996" s="1" t="s">
        <v>843</v>
      </c>
      <c r="C1996" s="1" t="s">
        <v>845</v>
      </c>
      <c r="D1996" s="1" t="s">
        <v>843</v>
      </c>
      <c r="E1996">
        <v>2020</v>
      </c>
      <c r="F1996" s="1" t="s">
        <v>212</v>
      </c>
      <c r="G1996" s="1" t="s">
        <v>202</v>
      </c>
      <c r="H1996" s="1" t="s">
        <v>219</v>
      </c>
      <c r="I1996" s="3" t="s">
        <v>1</v>
      </c>
      <c r="J1996" s="1" t="s">
        <v>1</v>
      </c>
      <c r="K1996" s="4" t="s">
        <v>1</v>
      </c>
      <c r="L1996" s="1" t="s">
        <v>1</v>
      </c>
      <c r="M1996" s="1" t="s">
        <v>208</v>
      </c>
      <c r="N1996">
        <v>2001</v>
      </c>
      <c r="O1996">
        <v>4000</v>
      </c>
      <c r="P1996">
        <v>1000</v>
      </c>
      <c r="Q1996" s="1" t="s">
        <v>209</v>
      </c>
      <c r="R1996" s="4">
        <v>4.08</v>
      </c>
      <c r="S1996" s="3">
        <v>1</v>
      </c>
      <c r="U1996" t="s">
        <v>204</v>
      </c>
    </row>
    <row r="1997" spans="1:21" x14ac:dyDescent="0.3">
      <c r="A1997" t="s">
        <v>124</v>
      </c>
      <c r="B1997" s="1" t="s">
        <v>843</v>
      </c>
      <c r="C1997" s="1" t="s">
        <v>845</v>
      </c>
      <c r="D1997" s="1" t="s">
        <v>843</v>
      </c>
      <c r="E1997">
        <v>2020</v>
      </c>
      <c r="F1997" s="1" t="s">
        <v>212</v>
      </c>
      <c r="G1997" s="1" t="s">
        <v>202</v>
      </c>
      <c r="H1997" s="1" t="s">
        <v>219</v>
      </c>
      <c r="I1997" s="3" t="s">
        <v>1</v>
      </c>
      <c r="J1997" s="1" t="s">
        <v>1</v>
      </c>
      <c r="K1997" s="4" t="s">
        <v>1</v>
      </c>
      <c r="L1997" s="1" t="s">
        <v>1</v>
      </c>
      <c r="M1997" s="1" t="s">
        <v>208</v>
      </c>
      <c r="N1997">
        <v>4001</v>
      </c>
      <c r="O1997">
        <v>8000</v>
      </c>
      <c r="P1997">
        <v>1000</v>
      </c>
      <c r="Q1997" s="1" t="s">
        <v>209</v>
      </c>
      <c r="R1997" s="4">
        <v>4.2</v>
      </c>
      <c r="S1997" s="3">
        <v>1</v>
      </c>
      <c r="U1997" t="s">
        <v>204</v>
      </c>
    </row>
    <row r="1998" spans="1:21" x14ac:dyDescent="0.3">
      <c r="A1998" t="s">
        <v>124</v>
      </c>
      <c r="B1998" s="1" t="s">
        <v>843</v>
      </c>
      <c r="C1998" s="1" t="s">
        <v>845</v>
      </c>
      <c r="D1998" s="1" t="s">
        <v>843</v>
      </c>
      <c r="E1998">
        <v>2020</v>
      </c>
      <c r="F1998" s="1" t="s">
        <v>212</v>
      </c>
      <c r="G1998" s="1" t="s">
        <v>202</v>
      </c>
      <c r="H1998" s="1" t="s">
        <v>219</v>
      </c>
      <c r="I1998" s="3" t="s">
        <v>1</v>
      </c>
      <c r="J1998" s="1" t="s">
        <v>1</v>
      </c>
      <c r="K1998" s="4" t="s">
        <v>1</v>
      </c>
      <c r="L1998" s="1" t="s">
        <v>1</v>
      </c>
      <c r="M1998" s="1" t="s">
        <v>208</v>
      </c>
      <c r="N1998">
        <v>8001</v>
      </c>
      <c r="O1998">
        <v>14000</v>
      </c>
      <c r="P1998">
        <v>1000</v>
      </c>
      <c r="Q1998" s="1" t="s">
        <v>209</v>
      </c>
      <c r="R1998" s="4">
        <v>4.32</v>
      </c>
      <c r="S1998" s="3">
        <v>1</v>
      </c>
      <c r="U1998" t="s">
        <v>204</v>
      </c>
    </row>
    <row r="1999" spans="1:21" x14ac:dyDescent="0.3">
      <c r="A1999" t="s">
        <v>124</v>
      </c>
      <c r="B1999" s="1" t="s">
        <v>843</v>
      </c>
      <c r="C1999" s="1" t="s">
        <v>845</v>
      </c>
      <c r="D1999" s="1" t="s">
        <v>843</v>
      </c>
      <c r="E1999">
        <v>2020</v>
      </c>
      <c r="F1999" s="1" t="s">
        <v>212</v>
      </c>
      <c r="G1999" s="1" t="s">
        <v>202</v>
      </c>
      <c r="H1999" s="1" t="s">
        <v>219</v>
      </c>
      <c r="I1999" s="3" t="s">
        <v>1</v>
      </c>
      <c r="J1999" s="1" t="s">
        <v>1</v>
      </c>
      <c r="K1999" s="4" t="s">
        <v>1</v>
      </c>
      <c r="L1999" s="1" t="s">
        <v>1</v>
      </c>
      <c r="M1999" s="1" t="s">
        <v>208</v>
      </c>
      <c r="N1999">
        <v>14001</v>
      </c>
      <c r="O1999">
        <v>1000000000</v>
      </c>
      <c r="P1999">
        <v>1000</v>
      </c>
      <c r="Q1999" s="1" t="s">
        <v>209</v>
      </c>
      <c r="R1999" s="4">
        <v>4.4400000000000004</v>
      </c>
      <c r="S1999" s="3">
        <v>1</v>
      </c>
      <c r="U1999" t="s">
        <v>204</v>
      </c>
    </row>
    <row r="2000" spans="1:21" x14ac:dyDescent="0.3">
      <c r="A2000" t="s">
        <v>44</v>
      </c>
      <c r="B2000" s="1" t="s">
        <v>846</v>
      </c>
      <c r="C2000" s="1" t="s">
        <v>848</v>
      </c>
      <c r="D2000" s="1" t="s">
        <v>846</v>
      </c>
      <c r="E2000">
        <v>2017</v>
      </c>
      <c r="F2000" s="1" t="s">
        <v>212</v>
      </c>
      <c r="G2000" s="1" t="s">
        <v>202</v>
      </c>
      <c r="H2000" s="1" t="s">
        <v>206</v>
      </c>
      <c r="I2000" s="3">
        <v>0.625</v>
      </c>
      <c r="J2000" s="1" t="s">
        <v>203</v>
      </c>
      <c r="K2000" s="4" t="s">
        <v>1</v>
      </c>
      <c r="L2000" s="1" t="s">
        <v>1</v>
      </c>
      <c r="M2000" s="1" t="s">
        <v>204</v>
      </c>
      <c r="N2000" s="1" t="s">
        <v>1</v>
      </c>
      <c r="O2000" s="1" t="s">
        <v>1</v>
      </c>
      <c r="P2000" s="1" t="s">
        <v>1</v>
      </c>
      <c r="Q2000" s="1" t="s">
        <v>1</v>
      </c>
      <c r="R2000" s="4">
        <v>30.35</v>
      </c>
      <c r="S2000" s="3">
        <v>1</v>
      </c>
      <c r="U2000" t="s">
        <v>204</v>
      </c>
    </row>
    <row r="2001" spans="1:21" x14ac:dyDescent="0.3">
      <c r="A2001" t="s">
        <v>44</v>
      </c>
      <c r="B2001" s="1" t="s">
        <v>846</v>
      </c>
      <c r="C2001" s="1" t="s">
        <v>848</v>
      </c>
      <c r="D2001" s="1" t="s">
        <v>846</v>
      </c>
      <c r="E2001">
        <v>2017</v>
      </c>
      <c r="F2001" s="1" t="s">
        <v>212</v>
      </c>
      <c r="G2001" s="1" t="s">
        <v>202</v>
      </c>
      <c r="H2001" s="1" t="s">
        <v>219</v>
      </c>
      <c r="I2001" s="3" t="s">
        <v>1</v>
      </c>
      <c r="J2001" s="1" t="s">
        <v>1</v>
      </c>
      <c r="K2001" s="4" t="s">
        <v>1</v>
      </c>
      <c r="L2001" s="1" t="s">
        <v>1</v>
      </c>
      <c r="M2001" s="1" t="s">
        <v>208</v>
      </c>
      <c r="N2001">
        <v>0</v>
      </c>
      <c r="O2001">
        <v>2000</v>
      </c>
      <c r="P2001">
        <v>1000</v>
      </c>
      <c r="Q2001" s="1" t="s">
        <v>209</v>
      </c>
      <c r="R2001" s="4">
        <v>2.2000000000000002</v>
      </c>
      <c r="S2001" s="3">
        <v>1</v>
      </c>
      <c r="T2001" t="s">
        <v>849</v>
      </c>
      <c r="U2001" t="s">
        <v>204</v>
      </c>
    </row>
    <row r="2002" spans="1:21" x14ac:dyDescent="0.3">
      <c r="A2002" t="s">
        <v>44</v>
      </c>
      <c r="B2002" s="1" t="s">
        <v>846</v>
      </c>
      <c r="C2002" s="1" t="s">
        <v>848</v>
      </c>
      <c r="D2002" s="1" t="s">
        <v>846</v>
      </c>
      <c r="E2002">
        <v>2017</v>
      </c>
      <c r="F2002" s="1" t="s">
        <v>212</v>
      </c>
      <c r="G2002" s="1" t="s">
        <v>202</v>
      </c>
      <c r="H2002" s="1" t="s">
        <v>219</v>
      </c>
      <c r="I2002" s="3" t="s">
        <v>1</v>
      </c>
      <c r="J2002" s="1" t="s">
        <v>1</v>
      </c>
      <c r="K2002" s="4" t="s">
        <v>1</v>
      </c>
      <c r="L2002" s="1" t="s">
        <v>1</v>
      </c>
      <c r="M2002" s="1" t="s">
        <v>208</v>
      </c>
      <c r="N2002">
        <v>2001</v>
      </c>
      <c r="O2002">
        <v>5000</v>
      </c>
      <c r="P2002">
        <v>1000</v>
      </c>
      <c r="Q2002" s="1" t="s">
        <v>209</v>
      </c>
      <c r="R2002" s="4">
        <v>2.65</v>
      </c>
      <c r="S2002" s="3">
        <v>1</v>
      </c>
      <c r="T2002" t="s">
        <v>849</v>
      </c>
      <c r="U2002" t="s">
        <v>204</v>
      </c>
    </row>
    <row r="2003" spans="1:21" x14ac:dyDescent="0.3">
      <c r="A2003" t="s">
        <v>44</v>
      </c>
      <c r="B2003" s="1" t="s">
        <v>846</v>
      </c>
      <c r="C2003" s="1" t="s">
        <v>848</v>
      </c>
      <c r="D2003" s="1" t="s">
        <v>846</v>
      </c>
      <c r="E2003">
        <v>2017</v>
      </c>
      <c r="F2003" s="1" t="s">
        <v>212</v>
      </c>
      <c r="G2003" s="1" t="s">
        <v>202</v>
      </c>
      <c r="H2003" s="1" t="s">
        <v>219</v>
      </c>
      <c r="I2003" s="3" t="s">
        <v>1</v>
      </c>
      <c r="J2003" s="1" t="s">
        <v>1</v>
      </c>
      <c r="K2003" s="4" t="s">
        <v>1</v>
      </c>
      <c r="L2003" s="1" t="s">
        <v>1</v>
      </c>
      <c r="M2003" s="1" t="s">
        <v>208</v>
      </c>
      <c r="N2003">
        <v>5001</v>
      </c>
      <c r="O2003">
        <v>10000</v>
      </c>
      <c r="P2003">
        <v>1000</v>
      </c>
      <c r="Q2003" s="1" t="s">
        <v>209</v>
      </c>
      <c r="R2003" s="4">
        <v>3.35</v>
      </c>
      <c r="S2003" s="3">
        <v>1</v>
      </c>
      <c r="T2003" t="s">
        <v>849</v>
      </c>
      <c r="U2003" t="s">
        <v>204</v>
      </c>
    </row>
    <row r="2004" spans="1:21" x14ac:dyDescent="0.3">
      <c r="A2004" t="s">
        <v>44</v>
      </c>
      <c r="B2004" s="1" t="s">
        <v>846</v>
      </c>
      <c r="C2004" s="1" t="s">
        <v>848</v>
      </c>
      <c r="D2004" s="1" t="s">
        <v>846</v>
      </c>
      <c r="E2004">
        <v>2017</v>
      </c>
      <c r="F2004" s="1" t="s">
        <v>212</v>
      </c>
      <c r="G2004" s="1" t="s">
        <v>202</v>
      </c>
      <c r="H2004" s="1" t="s">
        <v>219</v>
      </c>
      <c r="I2004" s="3" t="s">
        <v>1</v>
      </c>
      <c r="J2004" s="1" t="s">
        <v>1</v>
      </c>
      <c r="K2004" s="4" t="s">
        <v>1</v>
      </c>
      <c r="L2004" s="1" t="s">
        <v>1</v>
      </c>
      <c r="M2004" s="1" t="s">
        <v>208</v>
      </c>
      <c r="N2004">
        <v>10001</v>
      </c>
      <c r="O2004">
        <v>15000</v>
      </c>
      <c r="P2004">
        <v>1000</v>
      </c>
      <c r="Q2004" s="1" t="s">
        <v>209</v>
      </c>
      <c r="R2004" s="4">
        <v>3.85</v>
      </c>
      <c r="S2004" s="3">
        <v>1</v>
      </c>
      <c r="T2004" t="s">
        <v>849</v>
      </c>
      <c r="U2004" t="s">
        <v>204</v>
      </c>
    </row>
    <row r="2005" spans="1:21" x14ac:dyDescent="0.3">
      <c r="A2005" t="s">
        <v>44</v>
      </c>
      <c r="B2005" s="1" t="s">
        <v>846</v>
      </c>
      <c r="C2005" s="1" t="s">
        <v>848</v>
      </c>
      <c r="D2005" s="1" t="s">
        <v>846</v>
      </c>
      <c r="E2005">
        <v>2017</v>
      </c>
      <c r="F2005" s="1" t="s">
        <v>212</v>
      </c>
      <c r="G2005" s="1" t="s">
        <v>202</v>
      </c>
      <c r="H2005" s="1" t="s">
        <v>219</v>
      </c>
      <c r="I2005" s="3" t="s">
        <v>1</v>
      </c>
      <c r="J2005" s="1" t="s">
        <v>1</v>
      </c>
      <c r="K2005" s="4" t="s">
        <v>1</v>
      </c>
      <c r="L2005" s="1" t="s">
        <v>1</v>
      </c>
      <c r="M2005" s="1" t="s">
        <v>208</v>
      </c>
      <c r="N2005">
        <v>15001</v>
      </c>
      <c r="O2005">
        <v>20000</v>
      </c>
      <c r="P2005">
        <v>1000</v>
      </c>
      <c r="Q2005" s="1" t="s">
        <v>209</v>
      </c>
      <c r="R2005" s="4">
        <v>4.3499999999999996</v>
      </c>
      <c r="S2005" s="3">
        <v>1</v>
      </c>
      <c r="T2005" t="s">
        <v>849</v>
      </c>
      <c r="U2005" t="s">
        <v>204</v>
      </c>
    </row>
    <row r="2006" spans="1:21" x14ac:dyDescent="0.3">
      <c r="A2006" t="s">
        <v>44</v>
      </c>
      <c r="B2006" s="1" t="s">
        <v>846</v>
      </c>
      <c r="C2006" s="1" t="s">
        <v>848</v>
      </c>
      <c r="D2006" s="1" t="s">
        <v>846</v>
      </c>
      <c r="E2006">
        <v>2017</v>
      </c>
      <c r="F2006" s="1" t="s">
        <v>212</v>
      </c>
      <c r="G2006" s="1" t="s">
        <v>202</v>
      </c>
      <c r="H2006" s="1" t="s">
        <v>219</v>
      </c>
      <c r="I2006" s="3" t="s">
        <v>1</v>
      </c>
      <c r="J2006" s="1" t="s">
        <v>1</v>
      </c>
      <c r="K2006" s="4" t="s">
        <v>1</v>
      </c>
      <c r="L2006" s="1" t="s">
        <v>1</v>
      </c>
      <c r="M2006" s="1" t="s">
        <v>208</v>
      </c>
      <c r="N2006">
        <v>20001</v>
      </c>
      <c r="O2006">
        <v>25000</v>
      </c>
      <c r="P2006">
        <v>1000</v>
      </c>
      <c r="Q2006" s="1" t="s">
        <v>209</v>
      </c>
      <c r="R2006" s="4">
        <v>4.8499999999999996</v>
      </c>
      <c r="S2006" s="3">
        <v>1</v>
      </c>
      <c r="T2006" t="s">
        <v>849</v>
      </c>
      <c r="U2006" t="s">
        <v>204</v>
      </c>
    </row>
    <row r="2007" spans="1:21" x14ac:dyDescent="0.3">
      <c r="A2007" t="s">
        <v>44</v>
      </c>
      <c r="B2007" s="1" t="s">
        <v>846</v>
      </c>
      <c r="C2007" s="1" t="s">
        <v>848</v>
      </c>
      <c r="D2007" s="1" t="s">
        <v>846</v>
      </c>
      <c r="E2007">
        <v>2017</v>
      </c>
      <c r="F2007" s="1" t="s">
        <v>212</v>
      </c>
      <c r="G2007" s="1" t="s">
        <v>202</v>
      </c>
      <c r="H2007" s="1" t="s">
        <v>219</v>
      </c>
      <c r="I2007" s="3" t="s">
        <v>1</v>
      </c>
      <c r="J2007" s="1" t="s">
        <v>1</v>
      </c>
      <c r="K2007" s="4" t="s">
        <v>1</v>
      </c>
      <c r="L2007" s="1" t="s">
        <v>1</v>
      </c>
      <c r="M2007" s="1" t="s">
        <v>208</v>
      </c>
      <c r="N2007">
        <v>25001</v>
      </c>
      <c r="O2007">
        <v>30000</v>
      </c>
      <c r="P2007">
        <v>1000</v>
      </c>
      <c r="Q2007" s="1" t="s">
        <v>209</v>
      </c>
      <c r="R2007" s="4">
        <v>5.35</v>
      </c>
      <c r="S2007" s="3">
        <v>1</v>
      </c>
      <c r="T2007" t="s">
        <v>849</v>
      </c>
      <c r="U2007" t="s">
        <v>204</v>
      </c>
    </row>
    <row r="2008" spans="1:21" x14ac:dyDescent="0.3">
      <c r="A2008" t="s">
        <v>44</v>
      </c>
      <c r="B2008" s="1" t="s">
        <v>846</v>
      </c>
      <c r="C2008" s="1" t="s">
        <v>848</v>
      </c>
      <c r="D2008" s="1" t="s">
        <v>846</v>
      </c>
      <c r="E2008">
        <v>2017</v>
      </c>
      <c r="F2008" s="1" t="s">
        <v>212</v>
      </c>
      <c r="G2008" s="1" t="s">
        <v>202</v>
      </c>
      <c r="H2008" s="1" t="s">
        <v>219</v>
      </c>
      <c r="I2008" s="3" t="s">
        <v>1</v>
      </c>
      <c r="J2008" s="1" t="s">
        <v>1</v>
      </c>
      <c r="K2008" s="4" t="s">
        <v>1</v>
      </c>
      <c r="L2008" s="1" t="s">
        <v>1</v>
      </c>
      <c r="M2008" s="1" t="s">
        <v>208</v>
      </c>
      <c r="N2008">
        <v>30001</v>
      </c>
      <c r="O2008">
        <v>35000</v>
      </c>
      <c r="P2008">
        <v>1000</v>
      </c>
      <c r="Q2008" s="1" t="s">
        <v>209</v>
      </c>
      <c r="R2008" s="4">
        <v>5.85</v>
      </c>
      <c r="S2008" s="3">
        <v>1</v>
      </c>
      <c r="T2008" t="s">
        <v>849</v>
      </c>
      <c r="U2008" t="s">
        <v>204</v>
      </c>
    </row>
    <row r="2009" spans="1:21" x14ac:dyDescent="0.3">
      <c r="A2009" t="s">
        <v>44</v>
      </c>
      <c r="B2009" s="1" t="s">
        <v>846</v>
      </c>
      <c r="C2009" s="1" t="s">
        <v>848</v>
      </c>
      <c r="D2009" s="1" t="s">
        <v>846</v>
      </c>
      <c r="E2009">
        <v>2017</v>
      </c>
      <c r="F2009" s="1" t="s">
        <v>212</v>
      </c>
      <c r="G2009" s="1" t="s">
        <v>202</v>
      </c>
      <c r="H2009" s="1" t="s">
        <v>219</v>
      </c>
      <c r="I2009" s="3" t="s">
        <v>1</v>
      </c>
      <c r="J2009" s="1" t="s">
        <v>1</v>
      </c>
      <c r="K2009" s="4" t="s">
        <v>1</v>
      </c>
      <c r="L2009" s="1" t="s">
        <v>1</v>
      </c>
      <c r="M2009" s="1" t="s">
        <v>208</v>
      </c>
      <c r="N2009">
        <v>35001</v>
      </c>
      <c r="O2009">
        <v>40000</v>
      </c>
      <c r="P2009">
        <v>1000</v>
      </c>
      <c r="Q2009" s="1" t="s">
        <v>209</v>
      </c>
      <c r="R2009" s="4">
        <v>6.35</v>
      </c>
      <c r="S2009" s="3">
        <v>1</v>
      </c>
      <c r="T2009" t="s">
        <v>849</v>
      </c>
      <c r="U2009" t="s">
        <v>204</v>
      </c>
    </row>
    <row r="2010" spans="1:21" x14ac:dyDescent="0.3">
      <c r="A2010" t="s">
        <v>44</v>
      </c>
      <c r="B2010" s="1" t="s">
        <v>846</v>
      </c>
      <c r="C2010" s="1" t="s">
        <v>848</v>
      </c>
      <c r="D2010" s="1" t="s">
        <v>846</v>
      </c>
      <c r="E2010">
        <v>2017</v>
      </c>
      <c r="F2010" s="1" t="s">
        <v>212</v>
      </c>
      <c r="G2010" s="1" t="s">
        <v>202</v>
      </c>
      <c r="H2010" s="1" t="s">
        <v>219</v>
      </c>
      <c r="I2010" s="3" t="s">
        <v>1</v>
      </c>
      <c r="J2010" s="1" t="s">
        <v>1</v>
      </c>
      <c r="K2010" s="4" t="s">
        <v>1</v>
      </c>
      <c r="L2010" s="1" t="s">
        <v>1</v>
      </c>
      <c r="M2010" s="1" t="s">
        <v>208</v>
      </c>
      <c r="N2010">
        <v>40001</v>
      </c>
      <c r="O2010">
        <v>45000</v>
      </c>
      <c r="P2010">
        <v>1000</v>
      </c>
      <c r="Q2010" s="1" t="s">
        <v>209</v>
      </c>
      <c r="R2010" s="4">
        <v>6.85</v>
      </c>
      <c r="S2010" s="3">
        <v>1</v>
      </c>
      <c r="T2010" t="s">
        <v>849</v>
      </c>
      <c r="U2010" t="s">
        <v>204</v>
      </c>
    </row>
    <row r="2011" spans="1:21" x14ac:dyDescent="0.3">
      <c r="A2011" t="s">
        <v>44</v>
      </c>
      <c r="B2011" s="1" t="s">
        <v>846</v>
      </c>
      <c r="C2011" s="1" t="s">
        <v>848</v>
      </c>
      <c r="D2011" s="1" t="s">
        <v>846</v>
      </c>
      <c r="E2011">
        <v>2017</v>
      </c>
      <c r="F2011" s="1" t="s">
        <v>212</v>
      </c>
      <c r="G2011" s="1" t="s">
        <v>202</v>
      </c>
      <c r="H2011" s="1" t="s">
        <v>219</v>
      </c>
      <c r="I2011" s="3" t="s">
        <v>1</v>
      </c>
      <c r="J2011" s="1" t="s">
        <v>1</v>
      </c>
      <c r="K2011" s="4" t="s">
        <v>1</v>
      </c>
      <c r="L2011" s="1" t="s">
        <v>1</v>
      </c>
      <c r="M2011" s="1" t="s">
        <v>208</v>
      </c>
      <c r="N2011">
        <v>45001</v>
      </c>
      <c r="O2011">
        <v>1000000000</v>
      </c>
      <c r="P2011">
        <v>1000</v>
      </c>
      <c r="Q2011" s="1" t="s">
        <v>209</v>
      </c>
      <c r="R2011" s="4">
        <v>7.35</v>
      </c>
      <c r="S2011" s="3">
        <v>1</v>
      </c>
      <c r="T2011" t="s">
        <v>849</v>
      </c>
      <c r="U2011" t="s">
        <v>204</v>
      </c>
    </row>
    <row r="2012" spans="1:21" x14ac:dyDescent="0.3">
      <c r="A2012" t="s">
        <v>44</v>
      </c>
      <c r="B2012" s="1" t="s">
        <v>846</v>
      </c>
      <c r="C2012" s="1" t="s">
        <v>848</v>
      </c>
      <c r="D2012" s="1" t="s">
        <v>846</v>
      </c>
      <c r="E2012">
        <v>2017</v>
      </c>
      <c r="F2012" s="1" t="s">
        <v>212</v>
      </c>
      <c r="G2012" s="1" t="s">
        <v>202</v>
      </c>
      <c r="H2012" s="1" t="s">
        <v>850</v>
      </c>
      <c r="I2012" s="3" t="s">
        <v>1</v>
      </c>
      <c r="J2012" s="1" t="s">
        <v>1</v>
      </c>
      <c r="K2012" s="4" t="s">
        <v>1</v>
      </c>
      <c r="L2012" s="1" t="s">
        <v>1</v>
      </c>
      <c r="M2012" s="1" t="s">
        <v>208</v>
      </c>
      <c r="N2012">
        <v>0</v>
      </c>
      <c r="O2012">
        <v>1000000000</v>
      </c>
      <c r="P2012">
        <v>1000</v>
      </c>
      <c r="Q2012" s="1" t="s">
        <v>209</v>
      </c>
      <c r="R2012" s="4">
        <v>0.4</v>
      </c>
      <c r="S2012" s="3">
        <v>1</v>
      </c>
      <c r="U2012" t="s">
        <v>204</v>
      </c>
    </row>
    <row r="2013" spans="1:21" x14ac:dyDescent="0.3">
      <c r="A2013" t="s">
        <v>161</v>
      </c>
      <c r="B2013" s="1" t="s">
        <v>859</v>
      </c>
      <c r="C2013" s="1" t="s">
        <v>859</v>
      </c>
      <c r="D2013" s="1" t="s">
        <v>859</v>
      </c>
      <c r="E2013">
        <v>2020</v>
      </c>
      <c r="F2013" s="1" t="s">
        <v>212</v>
      </c>
      <c r="G2013" s="1" t="s">
        <v>202</v>
      </c>
      <c r="H2013" s="1" t="s">
        <v>206</v>
      </c>
      <c r="I2013" s="3" t="s">
        <v>1</v>
      </c>
      <c r="J2013" s="1" t="s">
        <v>1</v>
      </c>
      <c r="K2013" s="4" t="s">
        <v>1</v>
      </c>
      <c r="L2013" s="1" t="s">
        <v>1</v>
      </c>
      <c r="M2013" s="1" t="s">
        <v>204</v>
      </c>
      <c r="N2013" s="1" t="s">
        <v>1</v>
      </c>
      <c r="O2013" s="1" t="s">
        <v>1</v>
      </c>
      <c r="P2013" s="1" t="s">
        <v>1</v>
      </c>
      <c r="Q2013" s="1" t="s">
        <v>1</v>
      </c>
      <c r="R2013" s="4">
        <v>23.28</v>
      </c>
      <c r="S2013" s="3">
        <v>1</v>
      </c>
      <c r="U2013" t="s">
        <v>204</v>
      </c>
    </row>
    <row r="2014" spans="1:21" x14ac:dyDescent="0.3">
      <c r="A2014" t="s">
        <v>161</v>
      </c>
      <c r="B2014" s="1" t="s">
        <v>859</v>
      </c>
      <c r="C2014" s="1" t="s">
        <v>859</v>
      </c>
      <c r="D2014" s="1" t="s">
        <v>859</v>
      </c>
      <c r="E2014">
        <v>2020</v>
      </c>
      <c r="F2014" s="1" t="s">
        <v>212</v>
      </c>
      <c r="G2014" s="1" t="s">
        <v>202</v>
      </c>
      <c r="H2014" s="1" t="s">
        <v>219</v>
      </c>
      <c r="I2014" s="3" t="s">
        <v>1</v>
      </c>
      <c r="J2014" s="1" t="s">
        <v>1</v>
      </c>
      <c r="K2014" s="4" t="s">
        <v>1</v>
      </c>
      <c r="L2014" s="1" t="s">
        <v>1</v>
      </c>
      <c r="M2014" s="1" t="s">
        <v>208</v>
      </c>
      <c r="N2014">
        <v>0</v>
      </c>
      <c r="O2014">
        <v>2000</v>
      </c>
      <c r="P2014">
        <v>1000</v>
      </c>
      <c r="Q2014" s="1" t="s">
        <v>209</v>
      </c>
      <c r="R2014" s="4">
        <v>0</v>
      </c>
      <c r="S2014" s="3">
        <v>1</v>
      </c>
      <c r="U2014" t="s">
        <v>204</v>
      </c>
    </row>
    <row r="2015" spans="1:21" x14ac:dyDescent="0.3">
      <c r="A2015" t="s">
        <v>161</v>
      </c>
      <c r="B2015" s="1" t="s">
        <v>859</v>
      </c>
      <c r="C2015" s="1" t="s">
        <v>859</v>
      </c>
      <c r="D2015" s="1" t="s">
        <v>859</v>
      </c>
      <c r="E2015">
        <v>2020</v>
      </c>
      <c r="F2015" s="1" t="s">
        <v>212</v>
      </c>
      <c r="G2015" s="1" t="s">
        <v>202</v>
      </c>
      <c r="H2015" s="1" t="s">
        <v>219</v>
      </c>
      <c r="I2015" s="3" t="s">
        <v>1</v>
      </c>
      <c r="J2015" s="1" t="s">
        <v>1</v>
      </c>
      <c r="K2015" s="4" t="s">
        <v>1</v>
      </c>
      <c r="L2015" s="1" t="s">
        <v>1</v>
      </c>
      <c r="M2015" s="1" t="s">
        <v>208</v>
      </c>
      <c r="N2015">
        <v>2001</v>
      </c>
      <c r="O2015">
        <v>6000</v>
      </c>
      <c r="P2015">
        <v>1000</v>
      </c>
      <c r="Q2015" s="1" t="s">
        <v>209</v>
      </c>
      <c r="R2015" s="4">
        <v>4.76</v>
      </c>
      <c r="S2015" s="3">
        <v>1</v>
      </c>
      <c r="U2015" t="s">
        <v>204</v>
      </c>
    </row>
    <row r="2016" spans="1:21" x14ac:dyDescent="0.3">
      <c r="A2016" t="s">
        <v>161</v>
      </c>
      <c r="B2016" s="1" t="s">
        <v>859</v>
      </c>
      <c r="C2016" s="1" t="s">
        <v>859</v>
      </c>
      <c r="D2016" s="1" t="s">
        <v>859</v>
      </c>
      <c r="E2016">
        <v>2020</v>
      </c>
      <c r="F2016" s="1" t="s">
        <v>212</v>
      </c>
      <c r="G2016" s="1" t="s">
        <v>202</v>
      </c>
      <c r="H2016" s="1" t="s">
        <v>219</v>
      </c>
      <c r="I2016" s="3" t="s">
        <v>1</v>
      </c>
      <c r="J2016" s="1" t="s">
        <v>1</v>
      </c>
      <c r="K2016" s="4" t="s">
        <v>1</v>
      </c>
      <c r="L2016" s="1" t="s">
        <v>1</v>
      </c>
      <c r="M2016" s="1" t="s">
        <v>208</v>
      </c>
      <c r="N2016">
        <v>6001</v>
      </c>
      <c r="O2016">
        <v>30000</v>
      </c>
      <c r="P2016">
        <v>1000</v>
      </c>
      <c r="Q2016" s="1" t="s">
        <v>209</v>
      </c>
      <c r="R2016" s="4">
        <v>5.88</v>
      </c>
      <c r="S2016" s="3">
        <v>1</v>
      </c>
      <c r="U2016" t="s">
        <v>204</v>
      </c>
    </row>
    <row r="2017" spans="1:21" x14ac:dyDescent="0.3">
      <c r="A2017" t="s">
        <v>161</v>
      </c>
      <c r="B2017" s="1" t="s">
        <v>859</v>
      </c>
      <c r="C2017" s="1" t="s">
        <v>859</v>
      </c>
      <c r="D2017" s="1" t="s">
        <v>859</v>
      </c>
      <c r="E2017">
        <v>2020</v>
      </c>
      <c r="F2017" s="1" t="s">
        <v>212</v>
      </c>
      <c r="G2017" s="1" t="s">
        <v>202</v>
      </c>
      <c r="H2017" s="1" t="s">
        <v>219</v>
      </c>
      <c r="I2017" s="3" t="s">
        <v>1</v>
      </c>
      <c r="J2017" s="1" t="s">
        <v>1</v>
      </c>
      <c r="K2017" s="4" t="s">
        <v>1</v>
      </c>
      <c r="L2017" s="1" t="s">
        <v>1</v>
      </c>
      <c r="M2017" s="1" t="s">
        <v>208</v>
      </c>
      <c r="N2017">
        <v>30001</v>
      </c>
      <c r="O2017">
        <v>1000000000</v>
      </c>
      <c r="P2017">
        <v>1000</v>
      </c>
      <c r="Q2017" s="1" t="s">
        <v>209</v>
      </c>
      <c r="R2017" s="4">
        <v>7.25</v>
      </c>
      <c r="S2017" s="3">
        <v>1</v>
      </c>
      <c r="U2017" t="s">
        <v>204</v>
      </c>
    </row>
    <row r="2018" spans="1:21" x14ac:dyDescent="0.3">
      <c r="A2018" t="s">
        <v>161</v>
      </c>
      <c r="B2018" s="1" t="s">
        <v>859</v>
      </c>
      <c r="C2018" s="1" t="s">
        <v>859</v>
      </c>
      <c r="D2018" s="1" t="s">
        <v>859</v>
      </c>
      <c r="E2018">
        <v>2020</v>
      </c>
      <c r="F2018" s="1" t="s">
        <v>213</v>
      </c>
      <c r="G2018" s="1" t="s">
        <v>202</v>
      </c>
      <c r="H2018" s="1" t="s">
        <v>206</v>
      </c>
      <c r="I2018" s="3" t="s">
        <v>1</v>
      </c>
      <c r="J2018" s="1" t="s">
        <v>1</v>
      </c>
      <c r="K2018" s="4" t="s">
        <v>1</v>
      </c>
      <c r="L2018" s="1" t="s">
        <v>1</v>
      </c>
      <c r="M2018" s="1" t="s">
        <v>204</v>
      </c>
      <c r="N2018" s="1" t="s">
        <v>1</v>
      </c>
      <c r="O2018" s="1" t="s">
        <v>1</v>
      </c>
      <c r="P2018" s="1" t="s">
        <v>1</v>
      </c>
      <c r="Q2018" s="1" t="s">
        <v>1</v>
      </c>
      <c r="R2018" s="4">
        <v>25.91</v>
      </c>
      <c r="S2018" s="3">
        <v>1</v>
      </c>
      <c r="U2018" t="s">
        <v>204</v>
      </c>
    </row>
    <row r="2019" spans="1:21" x14ac:dyDescent="0.3">
      <c r="A2019" t="s">
        <v>161</v>
      </c>
      <c r="B2019" s="1" t="s">
        <v>859</v>
      </c>
      <c r="C2019" s="1" t="s">
        <v>859</v>
      </c>
      <c r="D2019" s="1" t="s">
        <v>859</v>
      </c>
      <c r="E2019">
        <v>2020</v>
      </c>
      <c r="F2019" s="1" t="s">
        <v>213</v>
      </c>
      <c r="G2019" s="1" t="s">
        <v>202</v>
      </c>
      <c r="H2019" s="1" t="s">
        <v>219</v>
      </c>
      <c r="I2019" s="3" t="s">
        <v>1</v>
      </c>
      <c r="J2019" s="1" t="s">
        <v>1</v>
      </c>
      <c r="K2019" s="4" t="s">
        <v>1</v>
      </c>
      <c r="L2019" s="1" t="s">
        <v>1</v>
      </c>
      <c r="M2019" s="1" t="s">
        <v>208</v>
      </c>
      <c r="N2019">
        <v>0</v>
      </c>
      <c r="O2019">
        <v>2000</v>
      </c>
      <c r="P2019">
        <v>1000</v>
      </c>
      <c r="Q2019" s="1" t="s">
        <v>209</v>
      </c>
      <c r="R2019" s="4">
        <v>0</v>
      </c>
      <c r="S2019" s="3">
        <v>1</v>
      </c>
      <c r="U2019" t="s">
        <v>204</v>
      </c>
    </row>
    <row r="2020" spans="1:21" x14ac:dyDescent="0.3">
      <c r="A2020" t="s">
        <v>161</v>
      </c>
      <c r="B2020" s="1" t="s">
        <v>859</v>
      </c>
      <c r="C2020" s="1" t="s">
        <v>859</v>
      </c>
      <c r="D2020" s="1" t="s">
        <v>859</v>
      </c>
      <c r="E2020">
        <v>2020</v>
      </c>
      <c r="F2020" s="1" t="s">
        <v>213</v>
      </c>
      <c r="G2020" s="1" t="s">
        <v>202</v>
      </c>
      <c r="H2020" s="1" t="s">
        <v>219</v>
      </c>
      <c r="I2020" s="3" t="s">
        <v>1</v>
      </c>
      <c r="J2020" s="1" t="s">
        <v>1</v>
      </c>
      <c r="K2020" s="4" t="s">
        <v>1</v>
      </c>
      <c r="L2020" s="1" t="s">
        <v>1</v>
      </c>
      <c r="M2020" s="1" t="s">
        <v>208</v>
      </c>
      <c r="N2020">
        <v>2001</v>
      </c>
      <c r="O2020">
        <v>6000</v>
      </c>
      <c r="P2020">
        <v>1000</v>
      </c>
      <c r="Q2020" s="1" t="s">
        <v>209</v>
      </c>
      <c r="R2020" s="4">
        <v>4.07</v>
      </c>
      <c r="S2020" s="3">
        <v>1</v>
      </c>
      <c r="U2020" t="s">
        <v>204</v>
      </c>
    </row>
    <row r="2021" spans="1:21" x14ac:dyDescent="0.3">
      <c r="A2021" t="s">
        <v>161</v>
      </c>
      <c r="B2021" s="1" t="s">
        <v>859</v>
      </c>
      <c r="C2021" s="1" t="s">
        <v>859</v>
      </c>
      <c r="D2021" s="1" t="s">
        <v>859</v>
      </c>
      <c r="E2021">
        <v>2020</v>
      </c>
      <c r="F2021" s="1" t="s">
        <v>213</v>
      </c>
      <c r="G2021" s="1" t="s">
        <v>202</v>
      </c>
      <c r="H2021" s="1" t="s">
        <v>219</v>
      </c>
      <c r="I2021" s="3" t="s">
        <v>1</v>
      </c>
      <c r="J2021" s="1" t="s">
        <v>1</v>
      </c>
      <c r="K2021" s="4" t="s">
        <v>1</v>
      </c>
      <c r="L2021" s="1" t="s">
        <v>1</v>
      </c>
      <c r="M2021" s="1" t="s">
        <v>208</v>
      </c>
      <c r="N2021">
        <v>6001</v>
      </c>
      <c r="O2021">
        <v>30000</v>
      </c>
      <c r="P2021">
        <v>1000</v>
      </c>
      <c r="Q2021" s="1" t="s">
        <v>209</v>
      </c>
      <c r="R2021" s="4">
        <v>5</v>
      </c>
      <c r="S2021" s="3">
        <v>1</v>
      </c>
      <c r="U2021" t="s">
        <v>204</v>
      </c>
    </row>
    <row r="2022" spans="1:21" x14ac:dyDescent="0.3">
      <c r="A2022" t="s">
        <v>161</v>
      </c>
      <c r="B2022" s="1" t="s">
        <v>859</v>
      </c>
      <c r="C2022" s="1" t="s">
        <v>859</v>
      </c>
      <c r="D2022" s="1" t="s">
        <v>859</v>
      </c>
      <c r="E2022">
        <v>2020</v>
      </c>
      <c r="F2022" s="1" t="s">
        <v>213</v>
      </c>
      <c r="G2022" s="1" t="s">
        <v>202</v>
      </c>
      <c r="H2022" s="1" t="s">
        <v>219</v>
      </c>
      <c r="I2022" s="3" t="s">
        <v>1</v>
      </c>
      <c r="J2022" s="1" t="s">
        <v>1</v>
      </c>
      <c r="K2022" s="4" t="s">
        <v>1</v>
      </c>
      <c r="L2022" s="1" t="s">
        <v>1</v>
      </c>
      <c r="M2022" s="1" t="s">
        <v>208</v>
      </c>
      <c r="N2022">
        <v>30001</v>
      </c>
      <c r="O2022">
        <v>1000000000</v>
      </c>
      <c r="P2022">
        <v>1000</v>
      </c>
      <c r="Q2022" s="1" t="s">
        <v>209</v>
      </c>
      <c r="R2022" s="4">
        <v>6.17</v>
      </c>
      <c r="S2022" s="3">
        <v>1</v>
      </c>
      <c r="U2022" t="s">
        <v>204</v>
      </c>
    </row>
    <row r="2023" spans="1:21" x14ac:dyDescent="0.3">
      <c r="A2023" t="s">
        <v>123</v>
      </c>
      <c r="B2023" s="1" t="s">
        <v>3362</v>
      </c>
      <c r="C2023" s="1" t="s">
        <v>3362</v>
      </c>
      <c r="D2023" s="1" t="s">
        <v>3362</v>
      </c>
      <c r="E2023">
        <v>2019</v>
      </c>
      <c r="F2023" s="1" t="s">
        <v>212</v>
      </c>
      <c r="G2023" s="1" t="s">
        <v>202</v>
      </c>
      <c r="H2023" s="1" t="s">
        <v>206</v>
      </c>
      <c r="I2023" s="3">
        <v>0.625</v>
      </c>
      <c r="J2023" s="1" t="s">
        <v>203</v>
      </c>
      <c r="K2023" s="4" t="s">
        <v>1</v>
      </c>
      <c r="L2023" s="1" t="s">
        <v>1</v>
      </c>
      <c r="M2023" s="1" t="s">
        <v>204</v>
      </c>
      <c r="N2023" s="1" t="s">
        <v>1</v>
      </c>
      <c r="O2023" s="1" t="s">
        <v>1</v>
      </c>
      <c r="P2023" s="1" t="s">
        <v>1</v>
      </c>
      <c r="Q2023" s="1" t="s">
        <v>1</v>
      </c>
      <c r="R2023" s="4">
        <v>35.25</v>
      </c>
      <c r="S2023" s="3">
        <v>1</v>
      </c>
      <c r="U2023" t="s">
        <v>204</v>
      </c>
    </row>
    <row r="2024" spans="1:21" x14ac:dyDescent="0.3">
      <c r="A2024" t="s">
        <v>123</v>
      </c>
      <c r="B2024" s="1" t="s">
        <v>3362</v>
      </c>
      <c r="C2024" s="1" t="s">
        <v>3362</v>
      </c>
      <c r="D2024" s="1" t="s">
        <v>3362</v>
      </c>
      <c r="E2024">
        <v>2019</v>
      </c>
      <c r="F2024" s="1" t="s">
        <v>212</v>
      </c>
      <c r="G2024" s="1" t="s">
        <v>202</v>
      </c>
      <c r="H2024" s="1" t="s">
        <v>219</v>
      </c>
      <c r="I2024" s="3" t="s">
        <v>1</v>
      </c>
      <c r="J2024" s="1" t="s">
        <v>1</v>
      </c>
      <c r="K2024" s="4" t="s">
        <v>1</v>
      </c>
      <c r="L2024" s="1" t="s">
        <v>1</v>
      </c>
      <c r="M2024" s="1" t="s">
        <v>208</v>
      </c>
      <c r="N2024">
        <v>0</v>
      </c>
      <c r="O2024">
        <v>15000</v>
      </c>
      <c r="P2024">
        <v>1000</v>
      </c>
      <c r="Q2024" s="1" t="s">
        <v>209</v>
      </c>
      <c r="R2024" s="4">
        <v>3.39</v>
      </c>
      <c r="S2024" s="3">
        <v>1</v>
      </c>
      <c r="U2024" t="s">
        <v>204</v>
      </c>
    </row>
    <row r="2025" spans="1:21" x14ac:dyDescent="0.3">
      <c r="A2025" t="s">
        <v>123</v>
      </c>
      <c r="B2025" s="1" t="s">
        <v>3362</v>
      </c>
      <c r="C2025" s="1" t="s">
        <v>3362</v>
      </c>
      <c r="D2025" s="1" t="s">
        <v>3362</v>
      </c>
      <c r="E2025">
        <v>2019</v>
      </c>
      <c r="F2025" s="1" t="s">
        <v>212</v>
      </c>
      <c r="G2025" s="1" t="s">
        <v>202</v>
      </c>
      <c r="H2025" s="1" t="s">
        <v>219</v>
      </c>
      <c r="I2025" s="3" t="s">
        <v>1</v>
      </c>
      <c r="J2025" s="1" t="s">
        <v>1</v>
      </c>
      <c r="K2025" s="4" t="s">
        <v>1</v>
      </c>
      <c r="L2025" s="1" t="s">
        <v>1</v>
      </c>
      <c r="M2025" s="1" t="s">
        <v>208</v>
      </c>
      <c r="N2025">
        <v>15001</v>
      </c>
      <c r="O2025">
        <v>30000</v>
      </c>
      <c r="P2025">
        <v>1000</v>
      </c>
      <c r="Q2025" s="1" t="s">
        <v>209</v>
      </c>
      <c r="R2025" s="4">
        <v>5.08</v>
      </c>
      <c r="S2025" s="3">
        <v>1</v>
      </c>
      <c r="U2025" t="s">
        <v>204</v>
      </c>
    </row>
    <row r="2026" spans="1:21" x14ac:dyDescent="0.3">
      <c r="A2026" t="s">
        <v>123</v>
      </c>
      <c r="B2026" s="1" t="s">
        <v>3362</v>
      </c>
      <c r="C2026" s="1" t="s">
        <v>3362</v>
      </c>
      <c r="D2026" s="1" t="s">
        <v>3362</v>
      </c>
      <c r="E2026">
        <v>2019</v>
      </c>
      <c r="F2026" s="1" t="s">
        <v>212</v>
      </c>
      <c r="G2026" s="1" t="s">
        <v>202</v>
      </c>
      <c r="H2026" s="1" t="s">
        <v>219</v>
      </c>
      <c r="I2026" s="3" t="s">
        <v>1</v>
      </c>
      <c r="J2026" s="1" t="s">
        <v>1</v>
      </c>
      <c r="K2026" s="4" t="s">
        <v>1</v>
      </c>
      <c r="L2026" s="1" t="s">
        <v>1</v>
      </c>
      <c r="M2026" s="1" t="s">
        <v>208</v>
      </c>
      <c r="N2026">
        <v>30001</v>
      </c>
      <c r="O2026">
        <v>50000</v>
      </c>
      <c r="P2026">
        <v>1000</v>
      </c>
      <c r="Q2026" s="1" t="s">
        <v>209</v>
      </c>
      <c r="R2026" s="4">
        <v>6.75</v>
      </c>
      <c r="S2026" s="3">
        <v>1</v>
      </c>
      <c r="U2026" t="s">
        <v>204</v>
      </c>
    </row>
    <row r="2027" spans="1:21" x14ac:dyDescent="0.3">
      <c r="A2027" t="s">
        <v>123</v>
      </c>
      <c r="B2027" s="1" t="s">
        <v>3362</v>
      </c>
      <c r="C2027" s="1" t="s">
        <v>3362</v>
      </c>
      <c r="D2027" s="1" t="s">
        <v>3362</v>
      </c>
      <c r="E2027">
        <v>2019</v>
      </c>
      <c r="F2027" s="1" t="s">
        <v>212</v>
      </c>
      <c r="G2027" s="1" t="s">
        <v>202</v>
      </c>
      <c r="H2027" s="1" t="s">
        <v>219</v>
      </c>
      <c r="I2027" s="3" t="s">
        <v>1</v>
      </c>
      <c r="J2027" s="1" t="s">
        <v>1</v>
      </c>
      <c r="K2027" s="4" t="s">
        <v>1</v>
      </c>
      <c r="L2027" s="1" t="s">
        <v>1</v>
      </c>
      <c r="M2027" s="1" t="s">
        <v>208</v>
      </c>
      <c r="N2027">
        <v>50001</v>
      </c>
      <c r="O2027">
        <v>1000000000</v>
      </c>
      <c r="P2027">
        <v>1000</v>
      </c>
      <c r="Q2027" s="1" t="s">
        <v>209</v>
      </c>
      <c r="R2027" s="4">
        <v>8.4</v>
      </c>
      <c r="S2027" s="3">
        <v>1</v>
      </c>
      <c r="U2027" t="s">
        <v>204</v>
      </c>
    </row>
    <row r="2028" spans="1:21" x14ac:dyDescent="0.3">
      <c r="A2028" t="s">
        <v>123</v>
      </c>
      <c r="B2028" s="1" t="s">
        <v>3362</v>
      </c>
      <c r="C2028" s="1" t="s">
        <v>3362</v>
      </c>
      <c r="D2028" s="1" t="s">
        <v>3362</v>
      </c>
      <c r="E2028">
        <v>2019</v>
      </c>
      <c r="F2028" s="1" t="s">
        <v>213</v>
      </c>
      <c r="G2028" s="1" t="s">
        <v>202</v>
      </c>
      <c r="H2028" s="1" t="s">
        <v>206</v>
      </c>
      <c r="I2028" s="3" t="s">
        <v>1</v>
      </c>
      <c r="J2028" s="1" t="s">
        <v>1</v>
      </c>
      <c r="K2028" s="4" t="s">
        <v>183</v>
      </c>
      <c r="L2028" s="1" t="s">
        <v>3363</v>
      </c>
      <c r="M2028" s="1" t="s">
        <v>204</v>
      </c>
      <c r="N2028" s="1" t="s">
        <v>1</v>
      </c>
      <c r="O2028" s="1" t="s">
        <v>1</v>
      </c>
      <c r="P2028" s="1" t="s">
        <v>1</v>
      </c>
      <c r="Q2028" s="1" t="s">
        <v>1</v>
      </c>
      <c r="R2028" s="4">
        <v>43.35</v>
      </c>
      <c r="S2028" s="3">
        <v>1</v>
      </c>
      <c r="U2028" t="s">
        <v>204</v>
      </c>
    </row>
    <row r="2029" spans="1:21" x14ac:dyDescent="0.3">
      <c r="A2029" t="s">
        <v>123</v>
      </c>
      <c r="B2029" s="1" t="s">
        <v>3362</v>
      </c>
      <c r="C2029" s="1" t="s">
        <v>3362</v>
      </c>
      <c r="D2029" s="1" t="s">
        <v>3362</v>
      </c>
      <c r="E2029">
        <v>2019</v>
      </c>
      <c r="F2029" s="1" t="s">
        <v>213</v>
      </c>
      <c r="G2029" s="1" t="s">
        <v>202</v>
      </c>
      <c r="H2029" s="1" t="s">
        <v>206</v>
      </c>
      <c r="I2029" s="3" t="s">
        <v>1</v>
      </c>
      <c r="J2029" s="1" t="s">
        <v>1</v>
      </c>
      <c r="K2029" s="4" t="s">
        <v>183</v>
      </c>
      <c r="L2029" s="1" t="s">
        <v>3364</v>
      </c>
      <c r="M2029" s="1" t="s">
        <v>204</v>
      </c>
      <c r="N2029" s="1" t="s">
        <v>1</v>
      </c>
      <c r="O2029" s="1" t="s">
        <v>1</v>
      </c>
      <c r="P2029" s="1" t="s">
        <v>1</v>
      </c>
      <c r="Q2029" s="1" t="s">
        <v>1</v>
      </c>
      <c r="R2029" s="4">
        <v>69.430000000000007</v>
      </c>
      <c r="S2029" s="3">
        <v>1</v>
      </c>
      <c r="U2029" t="s">
        <v>204</v>
      </c>
    </row>
    <row r="2030" spans="1:21" x14ac:dyDescent="0.3">
      <c r="A2030" t="s">
        <v>139</v>
      </c>
      <c r="B2030" s="1" t="s">
        <v>864</v>
      </c>
      <c r="C2030" s="1" t="s">
        <v>864</v>
      </c>
      <c r="D2030" s="1" t="s">
        <v>864</v>
      </c>
      <c r="E2030">
        <v>2020</v>
      </c>
      <c r="F2030" s="1" t="s">
        <v>212</v>
      </c>
      <c r="G2030" s="1" t="s">
        <v>202</v>
      </c>
      <c r="H2030" s="1" t="s">
        <v>206</v>
      </c>
      <c r="I2030" s="3" t="s">
        <v>1</v>
      </c>
      <c r="J2030" s="1" t="s">
        <v>1</v>
      </c>
      <c r="K2030" s="4" t="s">
        <v>1</v>
      </c>
      <c r="L2030" s="1" t="s">
        <v>1</v>
      </c>
      <c r="M2030" s="1" t="s">
        <v>204</v>
      </c>
      <c r="N2030" s="1" t="s">
        <v>1</v>
      </c>
      <c r="O2030" s="1" t="s">
        <v>1</v>
      </c>
      <c r="P2030" s="1" t="s">
        <v>1</v>
      </c>
      <c r="Q2030" s="1" t="s">
        <v>1</v>
      </c>
      <c r="R2030" s="4">
        <v>29</v>
      </c>
      <c r="S2030" s="3">
        <v>1</v>
      </c>
      <c r="U2030" t="s">
        <v>204</v>
      </c>
    </row>
    <row r="2031" spans="1:21" x14ac:dyDescent="0.3">
      <c r="A2031" t="s">
        <v>139</v>
      </c>
      <c r="B2031" s="1" t="s">
        <v>864</v>
      </c>
      <c r="C2031" s="1" t="s">
        <v>864</v>
      </c>
      <c r="D2031" s="1" t="s">
        <v>864</v>
      </c>
      <c r="E2031">
        <v>2020</v>
      </c>
      <c r="F2031" s="1" t="s">
        <v>212</v>
      </c>
      <c r="G2031" s="1" t="s">
        <v>202</v>
      </c>
      <c r="H2031" s="1" t="s">
        <v>219</v>
      </c>
      <c r="I2031" s="3" t="s">
        <v>1</v>
      </c>
      <c r="J2031" s="1" t="s">
        <v>1</v>
      </c>
      <c r="K2031" s="4" t="s">
        <v>1</v>
      </c>
      <c r="L2031" s="1" t="s">
        <v>1</v>
      </c>
      <c r="M2031" s="1" t="s">
        <v>208</v>
      </c>
      <c r="N2031">
        <v>0</v>
      </c>
      <c r="O2031">
        <v>2000</v>
      </c>
      <c r="P2031">
        <v>1000</v>
      </c>
      <c r="Q2031" s="1" t="s">
        <v>209</v>
      </c>
      <c r="R2031" s="4">
        <v>3.55</v>
      </c>
      <c r="S2031" s="3">
        <v>1</v>
      </c>
      <c r="U2031" t="s">
        <v>204</v>
      </c>
    </row>
    <row r="2032" spans="1:21" x14ac:dyDescent="0.3">
      <c r="A2032" t="s">
        <v>139</v>
      </c>
      <c r="B2032" s="1" t="s">
        <v>864</v>
      </c>
      <c r="C2032" s="1" t="s">
        <v>864</v>
      </c>
      <c r="D2032" s="1" t="s">
        <v>864</v>
      </c>
      <c r="E2032">
        <v>2020</v>
      </c>
      <c r="F2032" s="1" t="s">
        <v>212</v>
      </c>
      <c r="G2032" s="1" t="s">
        <v>202</v>
      </c>
      <c r="H2032" s="1" t="s">
        <v>219</v>
      </c>
      <c r="I2032" s="3" t="s">
        <v>1</v>
      </c>
      <c r="J2032" s="1" t="s">
        <v>1</v>
      </c>
      <c r="K2032" s="4" t="s">
        <v>1</v>
      </c>
      <c r="L2032" s="1" t="s">
        <v>1</v>
      </c>
      <c r="M2032" s="1" t="s">
        <v>208</v>
      </c>
      <c r="N2032">
        <v>2001</v>
      </c>
      <c r="O2032">
        <v>10000</v>
      </c>
      <c r="P2032">
        <v>1000</v>
      </c>
      <c r="Q2032" s="1" t="s">
        <v>209</v>
      </c>
      <c r="R2032" s="4">
        <v>3.85</v>
      </c>
      <c r="S2032" s="3">
        <v>1</v>
      </c>
      <c r="U2032" t="s">
        <v>204</v>
      </c>
    </row>
    <row r="2033" spans="1:21" x14ac:dyDescent="0.3">
      <c r="A2033" t="s">
        <v>139</v>
      </c>
      <c r="B2033" s="1" t="s">
        <v>864</v>
      </c>
      <c r="C2033" s="1" t="s">
        <v>864</v>
      </c>
      <c r="D2033" s="1" t="s">
        <v>864</v>
      </c>
      <c r="E2033">
        <v>2020</v>
      </c>
      <c r="F2033" s="1" t="s">
        <v>212</v>
      </c>
      <c r="G2033" s="1" t="s">
        <v>202</v>
      </c>
      <c r="H2033" s="1" t="s">
        <v>219</v>
      </c>
      <c r="I2033" s="3" t="s">
        <v>1</v>
      </c>
      <c r="J2033" s="1" t="s">
        <v>1</v>
      </c>
      <c r="K2033" s="4" t="s">
        <v>1</v>
      </c>
      <c r="L2033" s="1" t="s">
        <v>1</v>
      </c>
      <c r="M2033" s="1" t="s">
        <v>208</v>
      </c>
      <c r="N2033">
        <v>10001</v>
      </c>
      <c r="O2033">
        <v>20000</v>
      </c>
      <c r="P2033">
        <v>1000</v>
      </c>
      <c r="Q2033" s="1" t="s">
        <v>209</v>
      </c>
      <c r="R2033" s="4">
        <v>4.3</v>
      </c>
      <c r="S2033" s="3">
        <v>1</v>
      </c>
      <c r="U2033" t="s">
        <v>204</v>
      </c>
    </row>
    <row r="2034" spans="1:21" x14ac:dyDescent="0.3">
      <c r="A2034" t="s">
        <v>139</v>
      </c>
      <c r="B2034" s="1" t="s">
        <v>864</v>
      </c>
      <c r="C2034" s="1" t="s">
        <v>864</v>
      </c>
      <c r="D2034" s="1" t="s">
        <v>864</v>
      </c>
      <c r="E2034">
        <v>2020</v>
      </c>
      <c r="F2034" s="1" t="s">
        <v>212</v>
      </c>
      <c r="G2034" s="1" t="s">
        <v>202</v>
      </c>
      <c r="H2034" s="1" t="s">
        <v>219</v>
      </c>
      <c r="I2034" s="3" t="s">
        <v>1</v>
      </c>
      <c r="J2034" s="1" t="s">
        <v>1</v>
      </c>
      <c r="K2034" s="4" t="s">
        <v>1</v>
      </c>
      <c r="L2034" s="1" t="s">
        <v>1</v>
      </c>
      <c r="M2034" s="1" t="s">
        <v>208</v>
      </c>
      <c r="N2034">
        <v>20001</v>
      </c>
      <c r="O2034">
        <v>30000</v>
      </c>
      <c r="P2034">
        <v>1000</v>
      </c>
      <c r="Q2034" s="1" t="s">
        <v>209</v>
      </c>
      <c r="R2034" s="4">
        <v>4.8</v>
      </c>
      <c r="S2034" s="3">
        <v>1</v>
      </c>
      <c r="U2034" t="s">
        <v>204</v>
      </c>
    </row>
    <row r="2035" spans="1:21" x14ac:dyDescent="0.3">
      <c r="A2035" t="s">
        <v>139</v>
      </c>
      <c r="B2035" s="1" t="s">
        <v>864</v>
      </c>
      <c r="C2035" s="1" t="s">
        <v>864</v>
      </c>
      <c r="D2035" s="1" t="s">
        <v>864</v>
      </c>
      <c r="E2035">
        <v>2020</v>
      </c>
      <c r="F2035" s="1" t="s">
        <v>212</v>
      </c>
      <c r="G2035" s="1" t="s">
        <v>202</v>
      </c>
      <c r="H2035" s="1" t="s">
        <v>219</v>
      </c>
      <c r="I2035" s="3" t="s">
        <v>1</v>
      </c>
      <c r="J2035" s="1" t="s">
        <v>1</v>
      </c>
      <c r="K2035" s="4" t="s">
        <v>1</v>
      </c>
      <c r="L2035" s="1" t="s">
        <v>1</v>
      </c>
      <c r="M2035" s="1" t="s">
        <v>208</v>
      </c>
      <c r="N2035">
        <v>30001</v>
      </c>
      <c r="O2035">
        <v>40000</v>
      </c>
      <c r="P2035">
        <v>1000</v>
      </c>
      <c r="Q2035" s="1" t="s">
        <v>209</v>
      </c>
      <c r="R2035" s="4">
        <v>5.95</v>
      </c>
      <c r="S2035" s="3">
        <v>1</v>
      </c>
      <c r="U2035" t="s">
        <v>204</v>
      </c>
    </row>
    <row r="2036" spans="1:21" x14ac:dyDescent="0.3">
      <c r="A2036" t="s">
        <v>139</v>
      </c>
      <c r="B2036" s="1" t="s">
        <v>864</v>
      </c>
      <c r="C2036" s="1" t="s">
        <v>864</v>
      </c>
      <c r="D2036" s="1" t="s">
        <v>864</v>
      </c>
      <c r="E2036">
        <v>2020</v>
      </c>
      <c r="F2036" s="1" t="s">
        <v>212</v>
      </c>
      <c r="G2036" s="1" t="s">
        <v>202</v>
      </c>
      <c r="H2036" s="1" t="s">
        <v>219</v>
      </c>
      <c r="I2036" s="3" t="s">
        <v>1</v>
      </c>
      <c r="J2036" s="1" t="s">
        <v>1</v>
      </c>
      <c r="K2036" s="4" t="s">
        <v>1</v>
      </c>
      <c r="L2036" s="1" t="s">
        <v>1</v>
      </c>
      <c r="M2036" s="1" t="s">
        <v>208</v>
      </c>
      <c r="N2036">
        <v>40001</v>
      </c>
      <c r="O2036">
        <v>50000</v>
      </c>
      <c r="P2036">
        <v>1000</v>
      </c>
      <c r="Q2036" s="1" t="s">
        <v>209</v>
      </c>
      <c r="R2036" s="4">
        <v>6.65</v>
      </c>
      <c r="S2036" s="3">
        <v>1</v>
      </c>
      <c r="U2036" t="s">
        <v>204</v>
      </c>
    </row>
    <row r="2037" spans="1:21" x14ac:dyDescent="0.3">
      <c r="A2037" t="s">
        <v>139</v>
      </c>
      <c r="B2037" s="1" t="s">
        <v>864</v>
      </c>
      <c r="C2037" s="1" t="s">
        <v>864</v>
      </c>
      <c r="D2037" s="1" t="s">
        <v>864</v>
      </c>
      <c r="E2037">
        <v>2020</v>
      </c>
      <c r="F2037" s="1" t="s">
        <v>212</v>
      </c>
      <c r="G2037" s="1" t="s">
        <v>202</v>
      </c>
      <c r="H2037" s="1" t="s">
        <v>219</v>
      </c>
      <c r="I2037" s="3" t="s">
        <v>1</v>
      </c>
      <c r="J2037" s="1" t="s">
        <v>1</v>
      </c>
      <c r="K2037" s="4" t="s">
        <v>1</v>
      </c>
      <c r="L2037" s="1" t="s">
        <v>1</v>
      </c>
      <c r="M2037" s="1" t="s">
        <v>208</v>
      </c>
      <c r="N2037">
        <v>50001</v>
      </c>
      <c r="O2037">
        <v>1000000000</v>
      </c>
      <c r="P2037">
        <v>1000</v>
      </c>
      <c r="Q2037" s="1" t="s">
        <v>209</v>
      </c>
      <c r="R2037" s="4">
        <v>7.35</v>
      </c>
      <c r="S2037" s="3">
        <v>1</v>
      </c>
      <c r="U2037" t="s">
        <v>204</v>
      </c>
    </row>
    <row r="2038" spans="1:21" x14ac:dyDescent="0.3">
      <c r="A2038" t="s">
        <v>139</v>
      </c>
      <c r="B2038" s="1" t="s">
        <v>864</v>
      </c>
      <c r="C2038" s="1" t="s">
        <v>864</v>
      </c>
      <c r="D2038" s="1" t="s">
        <v>329</v>
      </c>
      <c r="E2038">
        <v>2020</v>
      </c>
      <c r="F2038" s="1" t="s">
        <v>213</v>
      </c>
      <c r="G2038" s="1" t="s">
        <v>202</v>
      </c>
      <c r="H2038" s="1" t="s">
        <v>206</v>
      </c>
      <c r="I2038" s="3" t="s">
        <v>1</v>
      </c>
      <c r="J2038" s="1" t="s">
        <v>1</v>
      </c>
      <c r="K2038" s="1" t="s">
        <v>1</v>
      </c>
      <c r="L2038" s="1" t="s">
        <v>1</v>
      </c>
      <c r="M2038" s="1" t="s">
        <v>204</v>
      </c>
      <c r="N2038" s="1" t="s">
        <v>1</v>
      </c>
      <c r="O2038" s="10" t="s">
        <v>1</v>
      </c>
      <c r="P2038" s="1" t="s">
        <v>1</v>
      </c>
      <c r="Q2038" s="1" t="s">
        <v>1</v>
      </c>
      <c r="R2038" s="4">
        <v>21.29</v>
      </c>
      <c r="S2038" s="3">
        <v>1</v>
      </c>
      <c r="U2038" t="s">
        <v>204</v>
      </c>
    </row>
    <row r="2039" spans="1:21" x14ac:dyDescent="0.3">
      <c r="A2039" t="s">
        <v>139</v>
      </c>
      <c r="B2039" s="1" t="s">
        <v>864</v>
      </c>
      <c r="C2039" s="1" t="s">
        <v>864</v>
      </c>
      <c r="D2039" s="1" t="s">
        <v>329</v>
      </c>
      <c r="E2039">
        <v>2020</v>
      </c>
      <c r="F2039" s="1" t="s">
        <v>213</v>
      </c>
      <c r="G2039" s="1" t="s">
        <v>202</v>
      </c>
      <c r="H2039" s="1" t="s">
        <v>231</v>
      </c>
      <c r="I2039" s="3" t="s">
        <v>1</v>
      </c>
      <c r="J2039" s="1" t="s">
        <v>1</v>
      </c>
      <c r="K2039" s="1" t="s">
        <v>1</v>
      </c>
      <c r="L2039" s="1" t="s">
        <v>1</v>
      </c>
      <c r="M2039" s="1" t="s">
        <v>208</v>
      </c>
      <c r="N2039">
        <v>0</v>
      </c>
      <c r="O2039" s="10">
        <v>4000</v>
      </c>
      <c r="P2039">
        <v>1000</v>
      </c>
      <c r="Q2039" s="1" t="s">
        <v>209</v>
      </c>
      <c r="R2039" s="4">
        <v>0</v>
      </c>
      <c r="S2039" s="3">
        <v>1</v>
      </c>
      <c r="U2039" t="s">
        <v>204</v>
      </c>
    </row>
    <row r="2040" spans="1:21" x14ac:dyDescent="0.3">
      <c r="A2040" t="s">
        <v>139</v>
      </c>
      <c r="B2040" s="1" t="s">
        <v>864</v>
      </c>
      <c r="C2040" s="1" t="s">
        <v>864</v>
      </c>
      <c r="D2040" s="1" t="s">
        <v>329</v>
      </c>
      <c r="E2040">
        <v>2020</v>
      </c>
      <c r="F2040" s="1" t="s">
        <v>213</v>
      </c>
      <c r="G2040" s="1" t="s">
        <v>202</v>
      </c>
      <c r="H2040" s="1" t="s">
        <v>231</v>
      </c>
      <c r="I2040" s="3" t="s">
        <v>1</v>
      </c>
      <c r="J2040" s="1" t="s">
        <v>1</v>
      </c>
      <c r="K2040" s="1" t="s">
        <v>1</v>
      </c>
      <c r="L2040" s="1" t="s">
        <v>1</v>
      </c>
      <c r="M2040" s="1" t="s">
        <v>208</v>
      </c>
      <c r="N2040">
        <v>4001</v>
      </c>
      <c r="O2040" s="10">
        <v>10000</v>
      </c>
      <c r="P2040">
        <v>1000</v>
      </c>
      <c r="Q2040" s="1" t="s">
        <v>209</v>
      </c>
      <c r="R2040" s="4">
        <v>4.26</v>
      </c>
      <c r="S2040" s="3">
        <v>1</v>
      </c>
      <c r="U2040" t="s">
        <v>204</v>
      </c>
    </row>
    <row r="2041" spans="1:21" x14ac:dyDescent="0.3">
      <c r="A2041" t="s">
        <v>139</v>
      </c>
      <c r="B2041" s="1" t="s">
        <v>864</v>
      </c>
      <c r="C2041" s="1" t="s">
        <v>864</v>
      </c>
      <c r="D2041" s="1" t="s">
        <v>329</v>
      </c>
      <c r="E2041">
        <v>2020</v>
      </c>
      <c r="F2041" s="1" t="s">
        <v>213</v>
      </c>
      <c r="G2041" s="1" t="s">
        <v>202</v>
      </c>
      <c r="H2041" s="1" t="s">
        <v>231</v>
      </c>
      <c r="I2041" s="3" t="s">
        <v>1</v>
      </c>
      <c r="J2041" s="1" t="s">
        <v>1</v>
      </c>
      <c r="K2041" s="1" t="s">
        <v>1</v>
      </c>
      <c r="L2041" s="1" t="s">
        <v>1</v>
      </c>
      <c r="M2041" s="1" t="s">
        <v>208</v>
      </c>
      <c r="N2041">
        <v>10001</v>
      </c>
      <c r="O2041" s="10">
        <v>1000000000</v>
      </c>
      <c r="P2041">
        <v>1000</v>
      </c>
      <c r="Q2041" s="1" t="s">
        <v>209</v>
      </c>
      <c r="R2041" s="4">
        <v>0</v>
      </c>
      <c r="S2041" s="3">
        <v>1</v>
      </c>
      <c r="U2041" t="s">
        <v>204</v>
      </c>
    </row>
    <row r="2042" spans="1:21" x14ac:dyDescent="0.3">
      <c r="A2042" t="s">
        <v>100</v>
      </c>
      <c r="B2042" s="1" t="s">
        <v>866</v>
      </c>
      <c r="C2042" s="1" t="s">
        <v>868</v>
      </c>
      <c r="D2042" s="1" t="s">
        <v>866</v>
      </c>
      <c r="E2042">
        <v>2020</v>
      </c>
      <c r="F2042" s="1" t="s">
        <v>212</v>
      </c>
      <c r="G2042" s="1" t="s">
        <v>202</v>
      </c>
      <c r="H2042" s="1" t="s">
        <v>206</v>
      </c>
      <c r="I2042" s="3" t="s">
        <v>1</v>
      </c>
      <c r="J2042" s="1" t="s">
        <v>1</v>
      </c>
      <c r="K2042" s="1" t="s">
        <v>1</v>
      </c>
      <c r="L2042" s="1" t="s">
        <v>1</v>
      </c>
      <c r="M2042" s="1" t="s">
        <v>204</v>
      </c>
      <c r="N2042" s="1" t="s">
        <v>1</v>
      </c>
      <c r="O2042" s="1" t="s">
        <v>1</v>
      </c>
      <c r="P2042" s="1" t="s">
        <v>1</v>
      </c>
      <c r="Q2042" s="1" t="s">
        <v>1</v>
      </c>
      <c r="R2042" s="4">
        <v>35.700000000000003</v>
      </c>
      <c r="S2042" s="3">
        <v>1</v>
      </c>
      <c r="U2042" t="s">
        <v>204</v>
      </c>
    </row>
    <row r="2043" spans="1:21" x14ac:dyDescent="0.3">
      <c r="A2043" t="s">
        <v>100</v>
      </c>
      <c r="B2043" s="1" t="s">
        <v>866</v>
      </c>
      <c r="C2043" s="1" t="s">
        <v>868</v>
      </c>
      <c r="D2043" s="1" t="s">
        <v>866</v>
      </c>
      <c r="E2043">
        <v>2020</v>
      </c>
      <c r="F2043" s="1" t="s">
        <v>212</v>
      </c>
      <c r="G2043" s="1" t="s">
        <v>202</v>
      </c>
      <c r="H2043" s="1" t="s">
        <v>219</v>
      </c>
      <c r="I2043" s="3" t="s">
        <v>1</v>
      </c>
      <c r="J2043" s="1" t="s">
        <v>1</v>
      </c>
      <c r="K2043" s="1" t="s">
        <v>1</v>
      </c>
      <c r="L2043" s="1" t="s">
        <v>1</v>
      </c>
      <c r="M2043" s="1" t="s">
        <v>208</v>
      </c>
      <c r="N2043">
        <v>0</v>
      </c>
      <c r="O2043" s="10">
        <v>2000</v>
      </c>
      <c r="P2043">
        <v>1000</v>
      </c>
      <c r="Q2043" s="1" t="s">
        <v>209</v>
      </c>
      <c r="R2043" s="4">
        <v>0</v>
      </c>
      <c r="S2043" s="3">
        <v>1</v>
      </c>
      <c r="U2043" t="s">
        <v>204</v>
      </c>
    </row>
    <row r="2044" spans="1:21" x14ac:dyDescent="0.3">
      <c r="A2044" t="s">
        <v>100</v>
      </c>
      <c r="B2044" s="1" t="s">
        <v>866</v>
      </c>
      <c r="C2044" s="1" t="s">
        <v>868</v>
      </c>
      <c r="D2044" s="1" t="s">
        <v>866</v>
      </c>
      <c r="E2044">
        <v>2020</v>
      </c>
      <c r="F2044" s="1" t="s">
        <v>212</v>
      </c>
      <c r="G2044" s="1" t="s">
        <v>202</v>
      </c>
      <c r="H2044" s="1" t="s">
        <v>219</v>
      </c>
      <c r="I2044" s="3" t="s">
        <v>1</v>
      </c>
      <c r="J2044" s="1" t="s">
        <v>1</v>
      </c>
      <c r="K2044" s="1" t="s">
        <v>1</v>
      </c>
      <c r="L2044" s="1" t="s">
        <v>1</v>
      </c>
      <c r="M2044" s="1" t="s">
        <v>208</v>
      </c>
      <c r="N2044">
        <v>2001</v>
      </c>
      <c r="O2044" s="10">
        <v>10000</v>
      </c>
      <c r="P2044">
        <v>1000</v>
      </c>
      <c r="Q2044" s="1" t="s">
        <v>209</v>
      </c>
      <c r="R2044" s="4">
        <v>6.11</v>
      </c>
      <c r="S2044" s="3">
        <v>1</v>
      </c>
      <c r="U2044" t="s">
        <v>204</v>
      </c>
    </row>
    <row r="2045" spans="1:21" x14ac:dyDescent="0.3">
      <c r="A2045" t="s">
        <v>100</v>
      </c>
      <c r="B2045" s="1" t="s">
        <v>866</v>
      </c>
      <c r="C2045" s="1" t="s">
        <v>868</v>
      </c>
      <c r="D2045" s="1" t="s">
        <v>866</v>
      </c>
      <c r="E2045">
        <v>2020</v>
      </c>
      <c r="F2045" s="1" t="s">
        <v>212</v>
      </c>
      <c r="G2045" s="1" t="s">
        <v>202</v>
      </c>
      <c r="H2045" s="1" t="s">
        <v>219</v>
      </c>
      <c r="I2045" s="3" t="s">
        <v>1</v>
      </c>
      <c r="J2045" s="1" t="s">
        <v>1</v>
      </c>
      <c r="K2045" s="1" t="s">
        <v>1</v>
      </c>
      <c r="L2045" s="1" t="s">
        <v>1</v>
      </c>
      <c r="M2045" s="1" t="s">
        <v>208</v>
      </c>
      <c r="N2045">
        <v>10001</v>
      </c>
      <c r="O2045" s="10">
        <v>20000</v>
      </c>
      <c r="P2045">
        <v>1000</v>
      </c>
      <c r="Q2045" s="1" t="s">
        <v>209</v>
      </c>
      <c r="R2045" s="4">
        <v>6.95</v>
      </c>
      <c r="S2045" s="3">
        <v>1</v>
      </c>
      <c r="U2045" t="s">
        <v>204</v>
      </c>
    </row>
    <row r="2046" spans="1:21" x14ac:dyDescent="0.3">
      <c r="A2046" t="s">
        <v>100</v>
      </c>
      <c r="B2046" s="1" t="s">
        <v>866</v>
      </c>
      <c r="C2046" s="1" t="s">
        <v>868</v>
      </c>
      <c r="D2046" s="1" t="s">
        <v>866</v>
      </c>
      <c r="E2046">
        <v>2020</v>
      </c>
      <c r="F2046" s="1" t="s">
        <v>212</v>
      </c>
      <c r="G2046" s="1" t="s">
        <v>202</v>
      </c>
      <c r="H2046" s="1" t="s">
        <v>219</v>
      </c>
      <c r="I2046" s="3" t="s">
        <v>1</v>
      </c>
      <c r="J2046" s="1" t="s">
        <v>1</v>
      </c>
      <c r="K2046" s="1" t="s">
        <v>1</v>
      </c>
      <c r="L2046" s="1" t="s">
        <v>1</v>
      </c>
      <c r="M2046" s="1" t="s">
        <v>208</v>
      </c>
      <c r="N2046">
        <v>20001</v>
      </c>
      <c r="O2046" s="10">
        <v>1000000000</v>
      </c>
      <c r="P2046">
        <v>1000</v>
      </c>
      <c r="Q2046" s="1" t="s">
        <v>209</v>
      </c>
      <c r="R2046" s="4">
        <v>7.9</v>
      </c>
      <c r="S2046" s="3">
        <v>1</v>
      </c>
      <c r="U2046" t="s">
        <v>204</v>
      </c>
    </row>
    <row r="2047" spans="1:21" x14ac:dyDescent="0.3">
      <c r="A2047" t="s">
        <v>73</v>
      </c>
      <c r="B2047" s="1" t="s">
        <v>870</v>
      </c>
      <c r="C2047" s="1" t="s">
        <v>870</v>
      </c>
      <c r="D2047" s="1" t="s">
        <v>870</v>
      </c>
      <c r="E2047">
        <v>2020</v>
      </c>
      <c r="F2047" s="1" t="s">
        <v>212</v>
      </c>
      <c r="G2047" s="1" t="s">
        <v>202</v>
      </c>
      <c r="H2047" s="1" t="s">
        <v>206</v>
      </c>
      <c r="I2047" s="3" t="s">
        <v>1</v>
      </c>
      <c r="J2047" s="1" t="s">
        <v>1</v>
      </c>
      <c r="K2047" s="1" t="s">
        <v>220</v>
      </c>
      <c r="L2047" s="1" t="s">
        <v>221</v>
      </c>
      <c r="M2047" s="1" t="s">
        <v>204</v>
      </c>
      <c r="N2047" s="1" t="s">
        <v>1</v>
      </c>
      <c r="O2047" s="1" t="s">
        <v>1</v>
      </c>
      <c r="P2047" s="1" t="s">
        <v>1</v>
      </c>
      <c r="Q2047" s="1" t="s">
        <v>1</v>
      </c>
      <c r="R2047" s="4">
        <v>26</v>
      </c>
      <c r="S2047" s="3">
        <v>1</v>
      </c>
      <c r="U2047" t="s">
        <v>204</v>
      </c>
    </row>
    <row r="2048" spans="1:21" x14ac:dyDescent="0.3">
      <c r="A2048" t="s">
        <v>73</v>
      </c>
      <c r="B2048" s="1" t="s">
        <v>870</v>
      </c>
      <c r="C2048" s="1" t="s">
        <v>870</v>
      </c>
      <c r="D2048" s="1" t="s">
        <v>870</v>
      </c>
      <c r="E2048">
        <v>2020</v>
      </c>
      <c r="F2048" s="1" t="s">
        <v>212</v>
      </c>
      <c r="G2048" s="1" t="s">
        <v>202</v>
      </c>
      <c r="H2048" s="1" t="s">
        <v>219</v>
      </c>
      <c r="I2048" s="3" t="s">
        <v>1</v>
      </c>
      <c r="J2048" s="1" t="s">
        <v>1</v>
      </c>
      <c r="K2048" s="1" t="s">
        <v>220</v>
      </c>
      <c r="L2048" s="1" t="s">
        <v>221</v>
      </c>
      <c r="M2048" s="1" t="s">
        <v>208</v>
      </c>
      <c r="N2048">
        <v>0</v>
      </c>
      <c r="O2048" s="10">
        <v>1000</v>
      </c>
      <c r="P2048">
        <v>1000</v>
      </c>
      <c r="Q2048" s="1" t="s">
        <v>209</v>
      </c>
      <c r="R2048" s="4">
        <v>0</v>
      </c>
      <c r="S2048" s="3">
        <v>1</v>
      </c>
      <c r="U2048" t="s">
        <v>204</v>
      </c>
    </row>
    <row r="2049" spans="1:21" x14ac:dyDescent="0.3">
      <c r="A2049" t="s">
        <v>73</v>
      </c>
      <c r="B2049" s="1" t="s">
        <v>870</v>
      </c>
      <c r="C2049" s="1" t="s">
        <v>870</v>
      </c>
      <c r="D2049" s="1" t="s">
        <v>870</v>
      </c>
      <c r="E2049">
        <v>2020</v>
      </c>
      <c r="F2049" s="1" t="s">
        <v>212</v>
      </c>
      <c r="G2049" s="1" t="s">
        <v>202</v>
      </c>
      <c r="H2049" s="1" t="s">
        <v>219</v>
      </c>
      <c r="I2049" s="3" t="s">
        <v>1</v>
      </c>
      <c r="J2049" s="1" t="s">
        <v>1</v>
      </c>
      <c r="K2049" s="1" t="s">
        <v>220</v>
      </c>
      <c r="L2049" s="1" t="s">
        <v>221</v>
      </c>
      <c r="M2049" s="1" t="s">
        <v>208</v>
      </c>
      <c r="N2049">
        <v>1001</v>
      </c>
      <c r="O2049" s="10">
        <v>1000000000</v>
      </c>
      <c r="P2049">
        <v>1000</v>
      </c>
      <c r="Q2049" s="1" t="s">
        <v>209</v>
      </c>
      <c r="R2049" s="4">
        <v>3.1113</v>
      </c>
      <c r="S2049" s="3">
        <v>1</v>
      </c>
      <c r="U2049" t="s">
        <v>204</v>
      </c>
    </row>
    <row r="2050" spans="1:21" x14ac:dyDescent="0.3">
      <c r="A2050" t="s">
        <v>73</v>
      </c>
      <c r="B2050" s="1" t="s">
        <v>870</v>
      </c>
      <c r="C2050" s="1" t="s">
        <v>870</v>
      </c>
      <c r="D2050" s="1" t="s">
        <v>870</v>
      </c>
      <c r="E2050">
        <v>2020</v>
      </c>
      <c r="F2050" s="1" t="s">
        <v>212</v>
      </c>
      <c r="G2050" s="1" t="s">
        <v>202</v>
      </c>
      <c r="H2050" s="1" t="s">
        <v>206</v>
      </c>
      <c r="I2050" s="3" t="s">
        <v>1</v>
      </c>
      <c r="J2050" s="1" t="s">
        <v>1</v>
      </c>
      <c r="K2050" s="1" t="s">
        <v>220</v>
      </c>
      <c r="L2050" s="1" t="s">
        <v>225</v>
      </c>
      <c r="M2050" s="1" t="s">
        <v>204</v>
      </c>
      <c r="N2050" s="1" t="s">
        <v>1</v>
      </c>
      <c r="O2050" s="1" t="s">
        <v>1</v>
      </c>
      <c r="P2050" s="1" t="s">
        <v>1</v>
      </c>
      <c r="Q2050" s="1" t="s">
        <v>1</v>
      </c>
      <c r="R2050" s="4">
        <f>2*26</f>
        <v>52</v>
      </c>
      <c r="S2050" s="3">
        <v>1</v>
      </c>
      <c r="T2050" t="s">
        <v>789</v>
      </c>
      <c r="U2050" t="s">
        <v>204</v>
      </c>
    </row>
    <row r="2051" spans="1:21" x14ac:dyDescent="0.3">
      <c r="A2051" t="s">
        <v>73</v>
      </c>
      <c r="B2051" s="1" t="s">
        <v>870</v>
      </c>
      <c r="C2051" s="1" t="s">
        <v>870</v>
      </c>
      <c r="D2051" s="1" t="s">
        <v>870</v>
      </c>
      <c r="E2051">
        <v>2020</v>
      </c>
      <c r="F2051" s="1" t="s">
        <v>212</v>
      </c>
      <c r="G2051" s="1" t="s">
        <v>202</v>
      </c>
      <c r="H2051" s="1" t="s">
        <v>219</v>
      </c>
      <c r="I2051" s="3" t="s">
        <v>1</v>
      </c>
      <c r="J2051" s="1" t="s">
        <v>1</v>
      </c>
      <c r="K2051" s="1" t="s">
        <v>220</v>
      </c>
      <c r="L2051" s="1" t="s">
        <v>225</v>
      </c>
      <c r="M2051" s="1" t="s">
        <v>208</v>
      </c>
      <c r="N2051">
        <v>0</v>
      </c>
      <c r="O2051" s="10">
        <v>1000</v>
      </c>
      <c r="P2051">
        <v>1000</v>
      </c>
      <c r="Q2051" s="1" t="s">
        <v>209</v>
      </c>
      <c r="R2051" s="4">
        <v>0</v>
      </c>
      <c r="S2051" s="3">
        <v>1</v>
      </c>
      <c r="U2051" t="s">
        <v>204</v>
      </c>
    </row>
    <row r="2052" spans="1:21" x14ac:dyDescent="0.3">
      <c r="A2052" t="s">
        <v>73</v>
      </c>
      <c r="B2052" s="1" t="s">
        <v>870</v>
      </c>
      <c r="C2052" s="1" t="s">
        <v>870</v>
      </c>
      <c r="D2052" s="1" t="s">
        <v>870</v>
      </c>
      <c r="E2052">
        <v>2020</v>
      </c>
      <c r="F2052" s="1" t="s">
        <v>212</v>
      </c>
      <c r="G2052" s="1" t="s">
        <v>202</v>
      </c>
      <c r="H2052" s="1" t="s">
        <v>219</v>
      </c>
      <c r="I2052" s="3" t="s">
        <v>1</v>
      </c>
      <c r="J2052" s="1" t="s">
        <v>1</v>
      </c>
      <c r="K2052" s="1" t="s">
        <v>220</v>
      </c>
      <c r="L2052" s="1" t="s">
        <v>225</v>
      </c>
      <c r="M2052" s="1" t="s">
        <v>208</v>
      </c>
      <c r="N2052">
        <v>1001</v>
      </c>
      <c r="O2052" s="10">
        <v>1000000000</v>
      </c>
      <c r="P2052">
        <v>1000</v>
      </c>
      <c r="Q2052" s="1" t="s">
        <v>209</v>
      </c>
      <c r="R2052" s="4">
        <f>2*3.1113</f>
        <v>6.2225999999999999</v>
      </c>
      <c r="S2052" s="3">
        <v>1</v>
      </c>
      <c r="U2052" t="s">
        <v>204</v>
      </c>
    </row>
    <row r="2053" spans="1:21" x14ac:dyDescent="0.3">
      <c r="A2053" t="s">
        <v>73</v>
      </c>
      <c r="B2053" s="1" t="s">
        <v>870</v>
      </c>
      <c r="C2053" s="1" t="s">
        <v>870</v>
      </c>
      <c r="D2053" s="1" t="s">
        <v>870</v>
      </c>
      <c r="E2053">
        <v>2020</v>
      </c>
      <c r="F2053" s="1" t="s">
        <v>213</v>
      </c>
      <c r="G2053" s="1" t="s">
        <v>202</v>
      </c>
      <c r="H2053" s="1" t="s">
        <v>206</v>
      </c>
      <c r="I2053" s="3" t="s">
        <v>1</v>
      </c>
      <c r="J2053" s="1" t="s">
        <v>1</v>
      </c>
      <c r="K2053" s="1" t="s">
        <v>1</v>
      </c>
      <c r="L2053" s="1" t="s">
        <v>1</v>
      </c>
      <c r="M2053" s="1" t="s">
        <v>204</v>
      </c>
      <c r="N2053" s="1" t="s">
        <v>1</v>
      </c>
      <c r="O2053" s="1" t="s">
        <v>1</v>
      </c>
      <c r="P2053" s="1" t="s">
        <v>1</v>
      </c>
      <c r="Q2053" s="1" t="s">
        <v>1</v>
      </c>
      <c r="R2053" s="4">
        <v>24</v>
      </c>
      <c r="S2053" s="3">
        <v>1</v>
      </c>
      <c r="U2053" t="s">
        <v>204</v>
      </c>
    </row>
    <row r="2054" spans="1:21" x14ac:dyDescent="0.3">
      <c r="A2054" t="s">
        <v>73</v>
      </c>
      <c r="B2054" s="1" t="s">
        <v>870</v>
      </c>
      <c r="C2054" s="1" t="s">
        <v>870</v>
      </c>
      <c r="D2054" s="1" t="s">
        <v>870</v>
      </c>
      <c r="E2054">
        <v>2020</v>
      </c>
      <c r="F2054" s="1" t="s">
        <v>213</v>
      </c>
      <c r="G2054" s="1" t="s">
        <v>202</v>
      </c>
      <c r="H2054" s="1" t="s">
        <v>219</v>
      </c>
      <c r="I2054" s="3" t="s">
        <v>1</v>
      </c>
      <c r="J2054" s="1" t="s">
        <v>1</v>
      </c>
      <c r="K2054" s="1" t="s">
        <v>1</v>
      </c>
      <c r="L2054" s="1" t="s">
        <v>1</v>
      </c>
      <c r="M2054" s="1" t="s">
        <v>208</v>
      </c>
      <c r="N2054">
        <v>0</v>
      </c>
      <c r="O2054" s="10">
        <v>1000</v>
      </c>
      <c r="P2054">
        <v>1000</v>
      </c>
      <c r="Q2054" s="1" t="s">
        <v>209</v>
      </c>
      <c r="R2054" s="4">
        <v>0</v>
      </c>
      <c r="S2054" s="3">
        <v>1</v>
      </c>
      <c r="U2054" t="s">
        <v>204</v>
      </c>
    </row>
    <row r="2055" spans="1:21" x14ac:dyDescent="0.3">
      <c r="A2055" t="s">
        <v>73</v>
      </c>
      <c r="B2055" s="1" t="s">
        <v>870</v>
      </c>
      <c r="C2055" s="1" t="s">
        <v>870</v>
      </c>
      <c r="D2055" s="1" t="s">
        <v>870</v>
      </c>
      <c r="E2055">
        <v>2020</v>
      </c>
      <c r="F2055" s="1" t="s">
        <v>213</v>
      </c>
      <c r="G2055" s="1" t="s">
        <v>202</v>
      </c>
      <c r="H2055" s="1" t="s">
        <v>219</v>
      </c>
      <c r="I2055" s="3" t="s">
        <v>1</v>
      </c>
      <c r="J2055" s="1" t="s">
        <v>1</v>
      </c>
      <c r="K2055" s="1" t="s">
        <v>1</v>
      </c>
      <c r="L2055" s="1" t="s">
        <v>1</v>
      </c>
      <c r="M2055" s="1" t="s">
        <v>208</v>
      </c>
      <c r="N2055">
        <v>1001</v>
      </c>
      <c r="O2055" s="10">
        <v>1000000000</v>
      </c>
      <c r="P2055">
        <v>1000</v>
      </c>
      <c r="Q2055" s="1" t="s">
        <v>209</v>
      </c>
      <c r="R2055" s="4">
        <v>2.5762999999999998</v>
      </c>
      <c r="S2055" s="3">
        <v>1</v>
      </c>
      <c r="U2055" t="s">
        <v>204</v>
      </c>
    </row>
    <row r="2056" spans="1:21" x14ac:dyDescent="0.3">
      <c r="A2056" t="s">
        <v>134</v>
      </c>
      <c r="B2056" s="1" t="s">
        <v>872</v>
      </c>
      <c r="C2056" s="1" t="s">
        <v>872</v>
      </c>
      <c r="D2056" s="1" t="s">
        <v>872</v>
      </c>
      <c r="E2056">
        <v>2020</v>
      </c>
      <c r="F2056" s="1" t="s">
        <v>212</v>
      </c>
      <c r="G2056" s="1" t="s">
        <v>202</v>
      </c>
      <c r="H2056" s="1" t="s">
        <v>206</v>
      </c>
      <c r="I2056" s="3" t="s">
        <v>1</v>
      </c>
      <c r="J2056" s="1" t="s">
        <v>1</v>
      </c>
      <c r="K2056" s="1" t="s">
        <v>220</v>
      </c>
      <c r="L2056" s="1" t="s">
        <v>221</v>
      </c>
      <c r="M2056" s="1" t="s">
        <v>204</v>
      </c>
      <c r="N2056" s="1" t="s">
        <v>1</v>
      </c>
      <c r="O2056" s="1" t="s">
        <v>1</v>
      </c>
      <c r="P2056" s="1" t="s">
        <v>1</v>
      </c>
      <c r="Q2056" s="1" t="s">
        <v>1</v>
      </c>
      <c r="R2056" s="4">
        <v>15.18</v>
      </c>
      <c r="S2056" s="3">
        <v>1</v>
      </c>
      <c r="U2056" t="s">
        <v>204</v>
      </c>
    </row>
    <row r="2057" spans="1:21" x14ac:dyDescent="0.3">
      <c r="A2057" t="s">
        <v>134</v>
      </c>
      <c r="B2057" s="1" t="s">
        <v>872</v>
      </c>
      <c r="C2057" s="1" t="s">
        <v>872</v>
      </c>
      <c r="D2057" s="1" t="s">
        <v>872</v>
      </c>
      <c r="E2057">
        <v>2020</v>
      </c>
      <c r="F2057" s="1" t="s">
        <v>212</v>
      </c>
      <c r="G2057" s="1" t="s">
        <v>202</v>
      </c>
      <c r="H2057" s="1" t="s">
        <v>219</v>
      </c>
      <c r="I2057" s="3" t="s">
        <v>1</v>
      </c>
      <c r="J2057" s="1" t="s">
        <v>1</v>
      </c>
      <c r="K2057" s="1" t="s">
        <v>220</v>
      </c>
      <c r="L2057" s="1" t="s">
        <v>221</v>
      </c>
      <c r="M2057" s="1" t="s">
        <v>208</v>
      </c>
      <c r="N2057">
        <v>0</v>
      </c>
      <c r="O2057" s="10">
        <v>1000</v>
      </c>
      <c r="P2057">
        <v>1000</v>
      </c>
      <c r="Q2057" s="1" t="s">
        <v>209</v>
      </c>
      <c r="R2057" s="4">
        <v>0</v>
      </c>
      <c r="S2057" s="3">
        <v>1</v>
      </c>
      <c r="U2057" t="s">
        <v>204</v>
      </c>
    </row>
    <row r="2058" spans="1:21" x14ac:dyDescent="0.3">
      <c r="A2058" t="s">
        <v>134</v>
      </c>
      <c r="B2058" s="1" t="s">
        <v>872</v>
      </c>
      <c r="C2058" s="1" t="s">
        <v>872</v>
      </c>
      <c r="D2058" s="1" t="s">
        <v>872</v>
      </c>
      <c r="E2058">
        <v>2020</v>
      </c>
      <c r="F2058" s="1" t="s">
        <v>212</v>
      </c>
      <c r="G2058" s="1" t="s">
        <v>202</v>
      </c>
      <c r="H2058" s="1" t="s">
        <v>219</v>
      </c>
      <c r="I2058" s="3" t="s">
        <v>1</v>
      </c>
      <c r="J2058" s="1" t="s">
        <v>1</v>
      </c>
      <c r="K2058" s="1" t="s">
        <v>220</v>
      </c>
      <c r="L2058" s="1" t="s">
        <v>221</v>
      </c>
      <c r="M2058" s="1" t="s">
        <v>208</v>
      </c>
      <c r="N2058">
        <v>1001</v>
      </c>
      <c r="O2058" s="10">
        <v>6000</v>
      </c>
      <c r="P2058">
        <v>1000</v>
      </c>
      <c r="Q2058" s="1" t="s">
        <v>209</v>
      </c>
      <c r="R2058" s="4">
        <v>3.41</v>
      </c>
      <c r="S2058" s="3">
        <v>1</v>
      </c>
      <c r="U2058" t="s">
        <v>204</v>
      </c>
    </row>
    <row r="2059" spans="1:21" x14ac:dyDescent="0.3">
      <c r="A2059" t="s">
        <v>134</v>
      </c>
      <c r="B2059" s="1" t="s">
        <v>872</v>
      </c>
      <c r="C2059" s="1" t="s">
        <v>872</v>
      </c>
      <c r="D2059" s="1" t="s">
        <v>872</v>
      </c>
      <c r="E2059">
        <v>2020</v>
      </c>
      <c r="F2059" s="1" t="s">
        <v>212</v>
      </c>
      <c r="G2059" s="1" t="s">
        <v>202</v>
      </c>
      <c r="H2059" s="1" t="s">
        <v>219</v>
      </c>
      <c r="I2059" s="3" t="s">
        <v>1</v>
      </c>
      <c r="J2059" s="1" t="s">
        <v>1</v>
      </c>
      <c r="K2059" s="1" t="s">
        <v>220</v>
      </c>
      <c r="L2059" s="1" t="s">
        <v>221</v>
      </c>
      <c r="M2059" s="1" t="s">
        <v>208</v>
      </c>
      <c r="N2059">
        <v>6001</v>
      </c>
      <c r="O2059" s="10">
        <v>15000</v>
      </c>
      <c r="P2059">
        <v>1000</v>
      </c>
      <c r="Q2059" s="1" t="s">
        <v>209</v>
      </c>
      <c r="R2059" s="4">
        <v>4.42</v>
      </c>
      <c r="S2059" s="3">
        <v>1</v>
      </c>
      <c r="U2059" t="s">
        <v>204</v>
      </c>
    </row>
    <row r="2060" spans="1:21" x14ac:dyDescent="0.3">
      <c r="A2060" t="s">
        <v>134</v>
      </c>
      <c r="B2060" s="1" t="s">
        <v>872</v>
      </c>
      <c r="C2060" s="1" t="s">
        <v>872</v>
      </c>
      <c r="D2060" s="1" t="s">
        <v>872</v>
      </c>
      <c r="E2060">
        <v>2020</v>
      </c>
      <c r="F2060" s="1" t="s">
        <v>212</v>
      </c>
      <c r="G2060" s="1" t="s">
        <v>202</v>
      </c>
      <c r="H2060" s="1" t="s">
        <v>219</v>
      </c>
      <c r="I2060" s="3" t="s">
        <v>1</v>
      </c>
      <c r="J2060" s="1" t="s">
        <v>1</v>
      </c>
      <c r="K2060" s="1" t="s">
        <v>220</v>
      </c>
      <c r="L2060" s="1" t="s">
        <v>221</v>
      </c>
      <c r="M2060" s="1" t="s">
        <v>208</v>
      </c>
      <c r="N2060">
        <v>15001</v>
      </c>
      <c r="O2060" s="10">
        <v>25000</v>
      </c>
      <c r="P2060">
        <v>1000</v>
      </c>
      <c r="Q2060" s="1" t="s">
        <v>209</v>
      </c>
      <c r="R2060" s="4">
        <v>5.53</v>
      </c>
      <c r="S2060" s="3">
        <v>1</v>
      </c>
      <c r="U2060" t="s">
        <v>204</v>
      </c>
    </row>
    <row r="2061" spans="1:21" x14ac:dyDescent="0.3">
      <c r="A2061" t="s">
        <v>134</v>
      </c>
      <c r="B2061" s="1" t="s">
        <v>872</v>
      </c>
      <c r="C2061" s="1" t="s">
        <v>872</v>
      </c>
      <c r="D2061" s="1" t="s">
        <v>872</v>
      </c>
      <c r="E2061">
        <v>2020</v>
      </c>
      <c r="F2061" s="1" t="s">
        <v>212</v>
      </c>
      <c r="G2061" s="1" t="s">
        <v>202</v>
      </c>
      <c r="H2061" s="1" t="s">
        <v>219</v>
      </c>
      <c r="I2061" s="3" t="s">
        <v>1</v>
      </c>
      <c r="J2061" s="1" t="s">
        <v>1</v>
      </c>
      <c r="K2061" s="1" t="s">
        <v>220</v>
      </c>
      <c r="L2061" s="1" t="s">
        <v>221</v>
      </c>
      <c r="M2061" s="1" t="s">
        <v>208</v>
      </c>
      <c r="N2061">
        <v>25001</v>
      </c>
      <c r="O2061" s="10">
        <v>50000</v>
      </c>
      <c r="P2061">
        <v>1000</v>
      </c>
      <c r="Q2061" s="1" t="s">
        <v>209</v>
      </c>
      <c r="R2061" s="4">
        <v>6.91</v>
      </c>
      <c r="S2061" s="3">
        <v>1</v>
      </c>
      <c r="U2061" t="s">
        <v>204</v>
      </c>
    </row>
    <row r="2062" spans="1:21" x14ac:dyDescent="0.3">
      <c r="A2062" t="s">
        <v>134</v>
      </c>
      <c r="B2062" s="1" t="s">
        <v>872</v>
      </c>
      <c r="C2062" s="1" t="s">
        <v>872</v>
      </c>
      <c r="D2062" s="1" t="s">
        <v>872</v>
      </c>
      <c r="E2062">
        <v>2020</v>
      </c>
      <c r="F2062" s="1" t="s">
        <v>212</v>
      </c>
      <c r="G2062" s="1" t="s">
        <v>202</v>
      </c>
      <c r="H2062" s="1" t="s">
        <v>219</v>
      </c>
      <c r="I2062" s="3" t="s">
        <v>1</v>
      </c>
      <c r="J2062" s="1" t="s">
        <v>1</v>
      </c>
      <c r="K2062" s="1" t="s">
        <v>220</v>
      </c>
      <c r="L2062" s="1" t="s">
        <v>221</v>
      </c>
      <c r="M2062" s="1" t="s">
        <v>208</v>
      </c>
      <c r="N2062">
        <v>50001</v>
      </c>
      <c r="O2062" s="10">
        <v>1000000000</v>
      </c>
      <c r="P2062">
        <v>1000</v>
      </c>
      <c r="Q2062" s="1" t="s">
        <v>209</v>
      </c>
      <c r="R2062" s="4">
        <v>8.6300000000000008</v>
      </c>
      <c r="S2062" s="3">
        <v>1</v>
      </c>
      <c r="U2062" t="s">
        <v>204</v>
      </c>
    </row>
    <row r="2063" spans="1:21" x14ac:dyDescent="0.3">
      <c r="A2063" t="s">
        <v>134</v>
      </c>
      <c r="B2063" s="1" t="s">
        <v>872</v>
      </c>
      <c r="C2063" s="1" t="s">
        <v>872</v>
      </c>
      <c r="D2063" s="1" t="s">
        <v>872</v>
      </c>
      <c r="E2063">
        <v>2020</v>
      </c>
      <c r="F2063" s="1" t="s">
        <v>212</v>
      </c>
      <c r="G2063" s="1" t="s">
        <v>202</v>
      </c>
      <c r="H2063" s="1" t="s">
        <v>206</v>
      </c>
      <c r="I2063" s="3" t="s">
        <v>1</v>
      </c>
      <c r="J2063" s="1" t="s">
        <v>1</v>
      </c>
      <c r="K2063" s="1" t="s">
        <v>220</v>
      </c>
      <c r="L2063" s="1" t="s">
        <v>225</v>
      </c>
      <c r="M2063" s="1" t="s">
        <v>204</v>
      </c>
      <c r="N2063" s="1" t="s">
        <v>1</v>
      </c>
      <c r="O2063" s="1" t="s">
        <v>1</v>
      </c>
      <c r="P2063" s="1" t="s">
        <v>1</v>
      </c>
      <c r="Q2063" s="1" t="s">
        <v>1</v>
      </c>
      <c r="R2063" s="4">
        <f>1.5*15.18</f>
        <v>22.77</v>
      </c>
      <c r="S2063" s="3">
        <v>1</v>
      </c>
      <c r="T2063" t="s">
        <v>874</v>
      </c>
      <c r="U2063" t="s">
        <v>204</v>
      </c>
    </row>
    <row r="2064" spans="1:21" x14ac:dyDescent="0.3">
      <c r="A2064" t="s">
        <v>134</v>
      </c>
      <c r="B2064" s="1" t="s">
        <v>872</v>
      </c>
      <c r="C2064" s="1" t="s">
        <v>872</v>
      </c>
      <c r="D2064" s="1" t="s">
        <v>872</v>
      </c>
      <c r="E2064">
        <v>2020</v>
      </c>
      <c r="F2064" s="1" t="s">
        <v>212</v>
      </c>
      <c r="G2064" s="1" t="s">
        <v>202</v>
      </c>
      <c r="H2064" s="1" t="s">
        <v>219</v>
      </c>
      <c r="I2064" s="3" t="s">
        <v>1</v>
      </c>
      <c r="J2064" s="1" t="s">
        <v>1</v>
      </c>
      <c r="K2064" s="1" t="s">
        <v>220</v>
      </c>
      <c r="L2064" s="1" t="s">
        <v>225</v>
      </c>
      <c r="M2064" s="1" t="s">
        <v>208</v>
      </c>
      <c r="N2064">
        <v>0</v>
      </c>
      <c r="O2064" s="10">
        <v>1000</v>
      </c>
      <c r="P2064">
        <v>1000</v>
      </c>
      <c r="Q2064" s="1" t="s">
        <v>209</v>
      </c>
      <c r="R2064" s="4">
        <v>0</v>
      </c>
      <c r="S2064" s="3">
        <v>1</v>
      </c>
      <c r="U2064" t="s">
        <v>204</v>
      </c>
    </row>
    <row r="2065" spans="1:21" x14ac:dyDescent="0.3">
      <c r="A2065" t="s">
        <v>134</v>
      </c>
      <c r="B2065" s="1" t="s">
        <v>872</v>
      </c>
      <c r="C2065" s="1" t="s">
        <v>872</v>
      </c>
      <c r="D2065" s="1" t="s">
        <v>872</v>
      </c>
      <c r="E2065">
        <v>2020</v>
      </c>
      <c r="F2065" s="1" t="s">
        <v>212</v>
      </c>
      <c r="G2065" s="1" t="s">
        <v>202</v>
      </c>
      <c r="H2065" s="1" t="s">
        <v>219</v>
      </c>
      <c r="I2065" s="3" t="s">
        <v>1</v>
      </c>
      <c r="J2065" s="1" t="s">
        <v>1</v>
      </c>
      <c r="K2065" s="1" t="s">
        <v>220</v>
      </c>
      <c r="L2065" s="1" t="s">
        <v>225</v>
      </c>
      <c r="M2065" s="1" t="s">
        <v>208</v>
      </c>
      <c r="N2065">
        <v>1001</v>
      </c>
      <c r="O2065" s="10">
        <v>6000</v>
      </c>
      <c r="P2065">
        <v>1000</v>
      </c>
      <c r="Q2065" s="1" t="s">
        <v>209</v>
      </c>
      <c r="R2065" s="4">
        <f>1.5*3.41</f>
        <v>5.1150000000000002</v>
      </c>
      <c r="S2065" s="3">
        <v>1</v>
      </c>
      <c r="U2065" t="s">
        <v>204</v>
      </c>
    </row>
    <row r="2066" spans="1:21" x14ac:dyDescent="0.3">
      <c r="A2066" t="s">
        <v>134</v>
      </c>
      <c r="B2066" s="1" t="s">
        <v>872</v>
      </c>
      <c r="C2066" s="1" t="s">
        <v>872</v>
      </c>
      <c r="D2066" s="1" t="s">
        <v>872</v>
      </c>
      <c r="E2066">
        <v>2020</v>
      </c>
      <c r="F2066" s="1" t="s">
        <v>212</v>
      </c>
      <c r="G2066" s="1" t="s">
        <v>202</v>
      </c>
      <c r="H2066" s="1" t="s">
        <v>219</v>
      </c>
      <c r="I2066" s="3" t="s">
        <v>1</v>
      </c>
      <c r="J2066" s="1" t="s">
        <v>1</v>
      </c>
      <c r="K2066" s="1" t="s">
        <v>220</v>
      </c>
      <c r="L2066" s="1" t="s">
        <v>225</v>
      </c>
      <c r="M2066" s="1" t="s">
        <v>208</v>
      </c>
      <c r="N2066">
        <v>6001</v>
      </c>
      <c r="O2066" s="10">
        <v>15000</v>
      </c>
      <c r="P2066">
        <v>1000</v>
      </c>
      <c r="Q2066" s="1" t="s">
        <v>209</v>
      </c>
      <c r="R2066" s="4">
        <f>1.5*4.42</f>
        <v>6.63</v>
      </c>
      <c r="S2066" s="3">
        <v>1</v>
      </c>
      <c r="U2066" t="s">
        <v>204</v>
      </c>
    </row>
    <row r="2067" spans="1:21" x14ac:dyDescent="0.3">
      <c r="A2067" t="s">
        <v>134</v>
      </c>
      <c r="B2067" s="1" t="s">
        <v>872</v>
      </c>
      <c r="C2067" s="1" t="s">
        <v>872</v>
      </c>
      <c r="D2067" s="1" t="s">
        <v>872</v>
      </c>
      <c r="E2067">
        <v>2020</v>
      </c>
      <c r="F2067" s="1" t="s">
        <v>212</v>
      </c>
      <c r="G2067" s="1" t="s">
        <v>202</v>
      </c>
      <c r="H2067" s="1" t="s">
        <v>219</v>
      </c>
      <c r="I2067" s="3" t="s">
        <v>1</v>
      </c>
      <c r="J2067" s="1" t="s">
        <v>1</v>
      </c>
      <c r="K2067" s="1" t="s">
        <v>220</v>
      </c>
      <c r="L2067" s="1" t="s">
        <v>225</v>
      </c>
      <c r="M2067" s="1" t="s">
        <v>208</v>
      </c>
      <c r="N2067">
        <v>15001</v>
      </c>
      <c r="O2067" s="10">
        <v>25000</v>
      </c>
      <c r="P2067">
        <v>1000</v>
      </c>
      <c r="Q2067" s="1" t="s">
        <v>209</v>
      </c>
      <c r="R2067" s="4">
        <f>1.5*5.53</f>
        <v>8.2949999999999999</v>
      </c>
      <c r="S2067" s="3">
        <v>1</v>
      </c>
      <c r="U2067" t="s">
        <v>204</v>
      </c>
    </row>
    <row r="2068" spans="1:21" x14ac:dyDescent="0.3">
      <c r="A2068" t="s">
        <v>134</v>
      </c>
      <c r="B2068" s="1" t="s">
        <v>872</v>
      </c>
      <c r="C2068" s="1" t="s">
        <v>872</v>
      </c>
      <c r="D2068" s="1" t="s">
        <v>872</v>
      </c>
      <c r="E2068">
        <v>2020</v>
      </c>
      <c r="F2068" s="1" t="s">
        <v>212</v>
      </c>
      <c r="G2068" s="1" t="s">
        <v>202</v>
      </c>
      <c r="H2068" s="1" t="s">
        <v>219</v>
      </c>
      <c r="I2068" s="3" t="s">
        <v>1</v>
      </c>
      <c r="J2068" s="1" t="s">
        <v>1</v>
      </c>
      <c r="K2068" s="1" t="s">
        <v>220</v>
      </c>
      <c r="L2068" s="1" t="s">
        <v>225</v>
      </c>
      <c r="M2068" s="1" t="s">
        <v>208</v>
      </c>
      <c r="N2068">
        <v>25001</v>
      </c>
      <c r="O2068" s="10">
        <v>50000</v>
      </c>
      <c r="P2068">
        <v>1000</v>
      </c>
      <c r="Q2068" s="1" t="s">
        <v>209</v>
      </c>
      <c r="R2068" s="4">
        <f>1.5*6.91</f>
        <v>10.365</v>
      </c>
      <c r="S2068" s="3">
        <v>1</v>
      </c>
      <c r="U2068" t="s">
        <v>204</v>
      </c>
    </row>
    <row r="2069" spans="1:21" x14ac:dyDescent="0.3">
      <c r="A2069" t="s">
        <v>134</v>
      </c>
      <c r="B2069" s="1" t="s">
        <v>872</v>
      </c>
      <c r="C2069" s="1" t="s">
        <v>872</v>
      </c>
      <c r="D2069" s="1" t="s">
        <v>872</v>
      </c>
      <c r="E2069">
        <v>2020</v>
      </c>
      <c r="F2069" s="1" t="s">
        <v>212</v>
      </c>
      <c r="G2069" s="1" t="s">
        <v>202</v>
      </c>
      <c r="H2069" s="1" t="s">
        <v>219</v>
      </c>
      <c r="I2069" s="3" t="s">
        <v>1</v>
      </c>
      <c r="J2069" s="1" t="s">
        <v>1</v>
      </c>
      <c r="K2069" s="1" t="s">
        <v>220</v>
      </c>
      <c r="L2069" s="1" t="s">
        <v>225</v>
      </c>
      <c r="M2069" s="1" t="s">
        <v>208</v>
      </c>
      <c r="N2069">
        <v>50001</v>
      </c>
      <c r="O2069" s="10">
        <v>1000000000</v>
      </c>
      <c r="P2069">
        <v>1000</v>
      </c>
      <c r="Q2069" s="1" t="s">
        <v>209</v>
      </c>
      <c r="R2069" s="4">
        <f>1.5*8.63</f>
        <v>12.945</v>
      </c>
      <c r="S2069" s="3">
        <v>1</v>
      </c>
      <c r="U2069" t="s">
        <v>204</v>
      </c>
    </row>
    <row r="2070" spans="1:21" x14ac:dyDescent="0.3">
      <c r="A2070" t="s">
        <v>134</v>
      </c>
      <c r="B2070" s="1" t="s">
        <v>872</v>
      </c>
      <c r="C2070" s="1" t="s">
        <v>872</v>
      </c>
      <c r="D2070" s="1" t="s">
        <v>872</v>
      </c>
      <c r="E2070">
        <v>2020</v>
      </c>
      <c r="F2070" s="1" t="s">
        <v>213</v>
      </c>
      <c r="G2070" s="1" t="s">
        <v>202</v>
      </c>
      <c r="H2070" s="1" t="s">
        <v>206</v>
      </c>
      <c r="I2070" s="3" t="s">
        <v>1</v>
      </c>
      <c r="J2070" s="1" t="s">
        <v>1</v>
      </c>
      <c r="K2070" s="1" t="s">
        <v>220</v>
      </c>
      <c r="L2070" s="1" t="s">
        <v>221</v>
      </c>
      <c r="M2070" s="1" t="s">
        <v>204</v>
      </c>
      <c r="N2070" s="1" t="s">
        <v>1</v>
      </c>
      <c r="O2070" s="1" t="s">
        <v>1</v>
      </c>
      <c r="P2070" s="1" t="s">
        <v>1</v>
      </c>
      <c r="Q2070" s="1" t="s">
        <v>1</v>
      </c>
      <c r="R2070" s="4">
        <v>14.27</v>
      </c>
      <c r="S2070" s="3">
        <v>1</v>
      </c>
      <c r="U2070" t="s">
        <v>204</v>
      </c>
    </row>
    <row r="2071" spans="1:21" x14ac:dyDescent="0.3">
      <c r="A2071" t="s">
        <v>134</v>
      </c>
      <c r="B2071" s="1" t="s">
        <v>872</v>
      </c>
      <c r="C2071" s="1" t="s">
        <v>872</v>
      </c>
      <c r="D2071" s="1" t="s">
        <v>872</v>
      </c>
      <c r="E2071">
        <v>2020</v>
      </c>
      <c r="F2071" s="1" t="s">
        <v>213</v>
      </c>
      <c r="G2071" s="1" t="s">
        <v>202</v>
      </c>
      <c r="H2071" s="1" t="s">
        <v>219</v>
      </c>
      <c r="I2071" s="3" t="s">
        <v>1</v>
      </c>
      <c r="J2071" s="1" t="s">
        <v>1</v>
      </c>
      <c r="K2071" s="1" t="s">
        <v>220</v>
      </c>
      <c r="L2071" s="1" t="s">
        <v>221</v>
      </c>
      <c r="M2071" s="1" t="s">
        <v>208</v>
      </c>
      <c r="N2071">
        <v>0</v>
      </c>
      <c r="O2071" s="10">
        <v>1000</v>
      </c>
      <c r="P2071">
        <v>1000</v>
      </c>
      <c r="Q2071" s="1" t="s">
        <v>209</v>
      </c>
      <c r="R2071" s="4">
        <v>0</v>
      </c>
      <c r="S2071" s="3">
        <v>1</v>
      </c>
      <c r="T2071" t="s">
        <v>875</v>
      </c>
      <c r="U2071" t="s">
        <v>204</v>
      </c>
    </row>
    <row r="2072" spans="1:21" x14ac:dyDescent="0.3">
      <c r="A2072" t="s">
        <v>134</v>
      </c>
      <c r="B2072" s="1" t="s">
        <v>872</v>
      </c>
      <c r="C2072" s="1" t="s">
        <v>872</v>
      </c>
      <c r="D2072" s="1" t="s">
        <v>872</v>
      </c>
      <c r="E2072">
        <v>2020</v>
      </c>
      <c r="F2072" s="1" t="s">
        <v>213</v>
      </c>
      <c r="G2072" s="1" t="s">
        <v>202</v>
      </c>
      <c r="H2072" s="1" t="s">
        <v>219</v>
      </c>
      <c r="I2072" s="3" t="s">
        <v>1</v>
      </c>
      <c r="J2072" s="1" t="s">
        <v>1</v>
      </c>
      <c r="K2072" s="1" t="s">
        <v>220</v>
      </c>
      <c r="L2072" s="1" t="s">
        <v>221</v>
      </c>
      <c r="M2072" s="1" t="s">
        <v>208</v>
      </c>
      <c r="N2072">
        <v>1001</v>
      </c>
      <c r="O2072" s="10">
        <v>1000000000</v>
      </c>
      <c r="P2072">
        <v>1000</v>
      </c>
      <c r="Q2072" s="1" t="s">
        <v>209</v>
      </c>
      <c r="R2072" s="4">
        <v>5.55</v>
      </c>
      <c r="S2072" s="3">
        <v>1</v>
      </c>
      <c r="U2072" t="s">
        <v>204</v>
      </c>
    </row>
    <row r="2073" spans="1:21" x14ac:dyDescent="0.3">
      <c r="A2073" t="s">
        <v>134</v>
      </c>
      <c r="B2073" s="1" t="s">
        <v>872</v>
      </c>
      <c r="C2073" s="1" t="s">
        <v>872</v>
      </c>
      <c r="D2073" s="1" t="s">
        <v>872</v>
      </c>
      <c r="E2073">
        <v>2020</v>
      </c>
      <c r="F2073" s="1" t="s">
        <v>213</v>
      </c>
      <c r="G2073" s="1" t="s">
        <v>202</v>
      </c>
      <c r="H2073" s="1" t="s">
        <v>206</v>
      </c>
      <c r="I2073" s="3" t="s">
        <v>1</v>
      </c>
      <c r="J2073" s="1" t="s">
        <v>1</v>
      </c>
      <c r="K2073" s="1" t="s">
        <v>220</v>
      </c>
      <c r="L2073" s="1" t="s">
        <v>225</v>
      </c>
      <c r="M2073" s="1" t="s">
        <v>204</v>
      </c>
      <c r="N2073" s="1" t="s">
        <v>1</v>
      </c>
      <c r="O2073" s="1" t="s">
        <v>1</v>
      </c>
      <c r="P2073" s="1" t="s">
        <v>1</v>
      </c>
      <c r="Q2073" s="1" t="s">
        <v>1</v>
      </c>
      <c r="R2073" s="4">
        <f>1.5*14.27</f>
        <v>21.405000000000001</v>
      </c>
      <c r="S2073" s="3">
        <v>1</v>
      </c>
      <c r="U2073" t="s">
        <v>204</v>
      </c>
    </row>
    <row r="2074" spans="1:21" x14ac:dyDescent="0.3">
      <c r="A2074" t="s">
        <v>134</v>
      </c>
      <c r="B2074" s="1" t="s">
        <v>872</v>
      </c>
      <c r="C2074" s="1" t="s">
        <v>872</v>
      </c>
      <c r="D2074" s="1" t="s">
        <v>872</v>
      </c>
      <c r="E2074">
        <v>2020</v>
      </c>
      <c r="F2074" s="1" t="s">
        <v>213</v>
      </c>
      <c r="G2074" s="1" t="s">
        <v>202</v>
      </c>
      <c r="H2074" s="1" t="s">
        <v>219</v>
      </c>
      <c r="I2074" s="3" t="s">
        <v>1</v>
      </c>
      <c r="J2074" s="1" t="s">
        <v>1</v>
      </c>
      <c r="K2074" s="1" t="s">
        <v>220</v>
      </c>
      <c r="L2074" s="1" t="s">
        <v>225</v>
      </c>
      <c r="M2074" s="1" t="s">
        <v>208</v>
      </c>
      <c r="N2074">
        <v>0</v>
      </c>
      <c r="O2074" s="10">
        <v>1000</v>
      </c>
      <c r="P2074">
        <v>1000</v>
      </c>
      <c r="Q2074" s="1" t="s">
        <v>209</v>
      </c>
      <c r="R2074" s="4">
        <v>0</v>
      </c>
      <c r="S2074" s="3">
        <v>1</v>
      </c>
      <c r="U2074" t="s">
        <v>204</v>
      </c>
    </row>
    <row r="2075" spans="1:21" x14ac:dyDescent="0.3">
      <c r="A2075" t="s">
        <v>134</v>
      </c>
      <c r="B2075" s="1" t="s">
        <v>872</v>
      </c>
      <c r="C2075" s="1" t="s">
        <v>872</v>
      </c>
      <c r="D2075" s="1" t="s">
        <v>872</v>
      </c>
      <c r="E2075">
        <v>2020</v>
      </c>
      <c r="F2075" s="1" t="s">
        <v>213</v>
      </c>
      <c r="G2075" s="1" t="s">
        <v>202</v>
      </c>
      <c r="H2075" s="1" t="s">
        <v>219</v>
      </c>
      <c r="I2075" s="3" t="s">
        <v>1</v>
      </c>
      <c r="J2075" s="1" t="s">
        <v>1</v>
      </c>
      <c r="K2075" s="1" t="s">
        <v>220</v>
      </c>
      <c r="L2075" s="1" t="s">
        <v>225</v>
      </c>
      <c r="M2075" s="1" t="s">
        <v>208</v>
      </c>
      <c r="N2075">
        <v>1001</v>
      </c>
      <c r="O2075" s="10">
        <v>1000000000</v>
      </c>
      <c r="P2075">
        <v>1000</v>
      </c>
      <c r="Q2075" s="1" t="s">
        <v>209</v>
      </c>
      <c r="R2075" s="4">
        <f>1.5*5.55</f>
        <v>8.3249999999999993</v>
      </c>
      <c r="S2075" s="3">
        <v>1</v>
      </c>
      <c r="U2075" t="s">
        <v>204</v>
      </c>
    </row>
    <row r="2076" spans="1:21" x14ac:dyDescent="0.3">
      <c r="A2076" t="s">
        <v>173</v>
      </c>
      <c r="B2076" s="1" t="s">
        <v>876</v>
      </c>
      <c r="C2076" s="1" t="s">
        <v>876</v>
      </c>
      <c r="D2076" s="1" t="s">
        <v>876</v>
      </c>
      <c r="E2076">
        <v>2020</v>
      </c>
      <c r="F2076" s="1" t="s">
        <v>212</v>
      </c>
      <c r="G2076" s="1" t="s">
        <v>202</v>
      </c>
      <c r="H2076" s="1" t="s">
        <v>206</v>
      </c>
      <c r="I2076" s="3" t="s">
        <v>1</v>
      </c>
      <c r="J2076" s="1" t="s">
        <v>1</v>
      </c>
      <c r="K2076" s="1" t="s">
        <v>1</v>
      </c>
      <c r="L2076" s="1" t="s">
        <v>1</v>
      </c>
      <c r="M2076" s="1" t="s">
        <v>204</v>
      </c>
      <c r="N2076" s="1" t="s">
        <v>1</v>
      </c>
      <c r="O2076" s="1" t="s">
        <v>1</v>
      </c>
      <c r="P2076" s="1" t="s">
        <v>1</v>
      </c>
      <c r="Q2076" s="1" t="s">
        <v>1</v>
      </c>
      <c r="R2076" s="4">
        <v>17</v>
      </c>
      <c r="S2076" s="3">
        <v>1</v>
      </c>
      <c r="U2076" t="s">
        <v>204</v>
      </c>
    </row>
    <row r="2077" spans="1:21" x14ac:dyDescent="0.3">
      <c r="A2077" t="s">
        <v>173</v>
      </c>
      <c r="B2077" s="1" t="s">
        <v>876</v>
      </c>
      <c r="C2077" s="1" t="s">
        <v>876</v>
      </c>
      <c r="D2077" s="1" t="s">
        <v>876</v>
      </c>
      <c r="E2077">
        <v>2020</v>
      </c>
      <c r="F2077" s="1" t="s">
        <v>212</v>
      </c>
      <c r="G2077" s="1" t="s">
        <v>202</v>
      </c>
      <c r="H2077" s="1" t="s">
        <v>219</v>
      </c>
      <c r="I2077" s="3" t="s">
        <v>1</v>
      </c>
      <c r="J2077" s="1" t="s">
        <v>1</v>
      </c>
      <c r="K2077" s="1" t="s">
        <v>1</v>
      </c>
      <c r="L2077" s="1" t="s">
        <v>1</v>
      </c>
      <c r="M2077" s="1" t="s">
        <v>208</v>
      </c>
      <c r="N2077">
        <v>0</v>
      </c>
      <c r="O2077" s="10">
        <v>2000</v>
      </c>
      <c r="P2077">
        <v>1000</v>
      </c>
      <c r="Q2077" s="1" t="s">
        <v>209</v>
      </c>
      <c r="R2077" s="4">
        <v>0</v>
      </c>
      <c r="S2077" s="3">
        <v>1</v>
      </c>
      <c r="U2077" t="s">
        <v>204</v>
      </c>
    </row>
    <row r="2078" spans="1:21" x14ac:dyDescent="0.3">
      <c r="A2078" t="s">
        <v>173</v>
      </c>
      <c r="B2078" s="1" t="s">
        <v>876</v>
      </c>
      <c r="C2078" s="1" t="s">
        <v>876</v>
      </c>
      <c r="D2078" s="1" t="s">
        <v>876</v>
      </c>
      <c r="E2078">
        <v>2020</v>
      </c>
      <c r="F2078" s="1" t="s">
        <v>212</v>
      </c>
      <c r="G2078" s="1" t="s">
        <v>202</v>
      </c>
      <c r="H2078" s="1" t="s">
        <v>219</v>
      </c>
      <c r="I2078" s="3" t="s">
        <v>1</v>
      </c>
      <c r="J2078" s="1" t="s">
        <v>1</v>
      </c>
      <c r="K2078" s="1" t="s">
        <v>1</v>
      </c>
      <c r="L2078" s="1" t="s">
        <v>1</v>
      </c>
      <c r="M2078" s="1" t="s">
        <v>208</v>
      </c>
      <c r="N2078">
        <v>2001</v>
      </c>
      <c r="O2078" s="10">
        <v>1000000000</v>
      </c>
      <c r="P2078">
        <v>1000</v>
      </c>
      <c r="Q2078" s="1" t="s">
        <v>209</v>
      </c>
      <c r="R2078" s="4">
        <v>3.7</v>
      </c>
      <c r="S2078" s="3">
        <v>1</v>
      </c>
      <c r="U2078" t="s">
        <v>204</v>
      </c>
    </row>
    <row r="2079" spans="1:21" x14ac:dyDescent="0.3">
      <c r="A2079" t="s">
        <v>173</v>
      </c>
      <c r="B2079" s="1" t="s">
        <v>876</v>
      </c>
      <c r="C2079" s="1" t="s">
        <v>876</v>
      </c>
      <c r="D2079" s="1" t="s">
        <v>876</v>
      </c>
      <c r="E2079">
        <v>2020</v>
      </c>
      <c r="F2079" s="1" t="s">
        <v>213</v>
      </c>
      <c r="G2079" s="1" t="s">
        <v>202</v>
      </c>
      <c r="H2079" s="1" t="s">
        <v>206</v>
      </c>
      <c r="I2079" s="3" t="s">
        <v>1</v>
      </c>
      <c r="J2079" s="1" t="s">
        <v>1</v>
      </c>
      <c r="K2079" s="1" t="s">
        <v>1</v>
      </c>
      <c r="L2079" s="1" t="s">
        <v>1</v>
      </c>
      <c r="M2079" s="1" t="s">
        <v>204</v>
      </c>
      <c r="N2079" s="1" t="s">
        <v>1</v>
      </c>
      <c r="O2079" s="1" t="s">
        <v>1</v>
      </c>
      <c r="P2079" s="1" t="s">
        <v>1</v>
      </c>
      <c r="Q2079" s="1" t="s">
        <v>1</v>
      </c>
      <c r="R2079" s="4">
        <v>14</v>
      </c>
      <c r="S2079" s="3">
        <v>1</v>
      </c>
      <c r="U2079" t="s">
        <v>204</v>
      </c>
    </row>
    <row r="2080" spans="1:21" x14ac:dyDescent="0.3">
      <c r="A2080" t="s">
        <v>173</v>
      </c>
      <c r="B2080" s="1" t="s">
        <v>876</v>
      </c>
      <c r="C2080" s="1" t="s">
        <v>876</v>
      </c>
      <c r="D2080" s="1" t="s">
        <v>876</v>
      </c>
      <c r="E2080">
        <v>2020</v>
      </c>
      <c r="F2080" s="1" t="s">
        <v>213</v>
      </c>
      <c r="G2080" s="1" t="s">
        <v>202</v>
      </c>
      <c r="H2080" s="1" t="s">
        <v>219</v>
      </c>
      <c r="I2080" s="3" t="s">
        <v>1</v>
      </c>
      <c r="J2080" s="1" t="s">
        <v>1</v>
      </c>
      <c r="K2080" s="1" t="s">
        <v>1</v>
      </c>
      <c r="L2080" s="1" t="s">
        <v>1</v>
      </c>
      <c r="M2080" s="1" t="s">
        <v>208</v>
      </c>
      <c r="N2080">
        <v>0</v>
      </c>
      <c r="O2080" s="10">
        <v>2000</v>
      </c>
      <c r="P2080">
        <v>1000</v>
      </c>
      <c r="Q2080" s="1" t="s">
        <v>209</v>
      </c>
      <c r="R2080" s="4">
        <v>0</v>
      </c>
      <c r="S2080" s="3">
        <v>1</v>
      </c>
      <c r="T2080" t="s">
        <v>878</v>
      </c>
      <c r="U2080" t="s">
        <v>204</v>
      </c>
    </row>
    <row r="2081" spans="1:21" x14ac:dyDescent="0.3">
      <c r="A2081" t="s">
        <v>173</v>
      </c>
      <c r="B2081" s="1" t="s">
        <v>876</v>
      </c>
      <c r="C2081" s="1" t="s">
        <v>876</v>
      </c>
      <c r="D2081" s="1" t="s">
        <v>876</v>
      </c>
      <c r="E2081">
        <v>2020</v>
      </c>
      <c r="F2081" s="1" t="s">
        <v>213</v>
      </c>
      <c r="G2081" s="1" t="s">
        <v>202</v>
      </c>
      <c r="H2081" s="1" t="s">
        <v>219</v>
      </c>
      <c r="I2081" s="3" t="s">
        <v>1</v>
      </c>
      <c r="J2081" s="1" t="s">
        <v>1</v>
      </c>
      <c r="K2081" s="1" t="s">
        <v>1</v>
      </c>
      <c r="L2081" s="1" t="s">
        <v>1</v>
      </c>
      <c r="M2081" s="1" t="s">
        <v>208</v>
      </c>
      <c r="N2081">
        <v>2001</v>
      </c>
      <c r="O2081" s="10">
        <v>1000000000</v>
      </c>
      <c r="P2081">
        <v>1000</v>
      </c>
      <c r="Q2081" s="1" t="s">
        <v>209</v>
      </c>
      <c r="R2081" s="4">
        <v>5</v>
      </c>
      <c r="S2081" s="3">
        <v>1</v>
      </c>
      <c r="U2081" t="s">
        <v>204</v>
      </c>
    </row>
    <row r="2082" spans="1:21" x14ac:dyDescent="0.3">
      <c r="A2082" t="s">
        <v>142</v>
      </c>
      <c r="B2082" s="1" t="s">
        <v>879</v>
      </c>
      <c r="C2082" s="1" t="s">
        <v>881</v>
      </c>
      <c r="D2082" s="1" t="s">
        <v>879</v>
      </c>
      <c r="E2082">
        <v>2020</v>
      </c>
      <c r="F2082" s="1" t="s">
        <v>212</v>
      </c>
      <c r="G2082" s="1" t="s">
        <v>202</v>
      </c>
      <c r="H2082" s="1" t="s">
        <v>206</v>
      </c>
      <c r="I2082" s="3" t="s">
        <v>1</v>
      </c>
      <c r="J2082" s="1" t="s">
        <v>1</v>
      </c>
      <c r="K2082" s="1" t="s">
        <v>1</v>
      </c>
      <c r="L2082" s="1" t="s">
        <v>1</v>
      </c>
      <c r="M2082" s="1" t="s">
        <v>204</v>
      </c>
      <c r="N2082" s="1" t="s">
        <v>1</v>
      </c>
      <c r="O2082" s="1" t="s">
        <v>1</v>
      </c>
      <c r="P2082" s="1" t="s">
        <v>1</v>
      </c>
      <c r="Q2082" s="1" t="s">
        <v>1</v>
      </c>
      <c r="R2082" s="4">
        <v>29.66</v>
      </c>
      <c r="S2082" s="3">
        <v>1</v>
      </c>
      <c r="U2082" t="s">
        <v>204</v>
      </c>
    </row>
    <row r="2083" spans="1:21" x14ac:dyDescent="0.3">
      <c r="A2083" t="s">
        <v>142</v>
      </c>
      <c r="B2083" s="1" t="s">
        <v>879</v>
      </c>
      <c r="C2083" s="1" t="s">
        <v>881</v>
      </c>
      <c r="D2083" s="1" t="s">
        <v>879</v>
      </c>
      <c r="E2083">
        <v>2020</v>
      </c>
      <c r="F2083" s="1" t="s">
        <v>212</v>
      </c>
      <c r="G2083" s="1" t="s">
        <v>202</v>
      </c>
      <c r="H2083" s="1" t="s">
        <v>219</v>
      </c>
      <c r="I2083" s="3" t="s">
        <v>1</v>
      </c>
      <c r="J2083" s="1" t="s">
        <v>1</v>
      </c>
      <c r="K2083" s="1" t="s">
        <v>1</v>
      </c>
      <c r="L2083" s="1" t="s">
        <v>1</v>
      </c>
      <c r="M2083" s="1" t="s">
        <v>208</v>
      </c>
      <c r="N2083">
        <v>0</v>
      </c>
      <c r="O2083" s="10">
        <v>8000</v>
      </c>
      <c r="P2083">
        <v>1000</v>
      </c>
      <c r="Q2083" s="1" t="s">
        <v>209</v>
      </c>
      <c r="R2083" s="4">
        <v>4.6900000000000004</v>
      </c>
      <c r="S2083" s="3">
        <v>1</v>
      </c>
      <c r="U2083" t="s">
        <v>204</v>
      </c>
    </row>
    <row r="2084" spans="1:21" x14ac:dyDescent="0.3">
      <c r="A2084" t="s">
        <v>142</v>
      </c>
      <c r="B2084" s="1" t="s">
        <v>879</v>
      </c>
      <c r="C2084" s="1" t="s">
        <v>881</v>
      </c>
      <c r="D2084" s="1" t="s">
        <v>879</v>
      </c>
      <c r="E2084">
        <v>2020</v>
      </c>
      <c r="F2084" s="1" t="s">
        <v>212</v>
      </c>
      <c r="G2084" s="1" t="s">
        <v>202</v>
      </c>
      <c r="H2084" s="1" t="s">
        <v>219</v>
      </c>
      <c r="I2084" s="3" t="s">
        <v>1</v>
      </c>
      <c r="J2084" s="1" t="s">
        <v>1</v>
      </c>
      <c r="K2084" s="1" t="s">
        <v>1</v>
      </c>
      <c r="L2084" s="1" t="s">
        <v>1</v>
      </c>
      <c r="M2084" s="1" t="s">
        <v>208</v>
      </c>
      <c r="N2084">
        <v>8001</v>
      </c>
      <c r="O2084" s="10">
        <v>16000</v>
      </c>
      <c r="P2084">
        <v>1000</v>
      </c>
      <c r="Q2084" s="1" t="s">
        <v>209</v>
      </c>
      <c r="R2084" s="4">
        <v>5.81</v>
      </c>
      <c r="S2084" s="3">
        <v>1</v>
      </c>
      <c r="U2084" t="s">
        <v>204</v>
      </c>
    </row>
    <row r="2085" spans="1:21" x14ac:dyDescent="0.3">
      <c r="A2085" t="s">
        <v>142</v>
      </c>
      <c r="B2085" s="1" t="s">
        <v>879</v>
      </c>
      <c r="C2085" s="1" t="s">
        <v>881</v>
      </c>
      <c r="D2085" s="1" t="s">
        <v>879</v>
      </c>
      <c r="E2085">
        <v>2020</v>
      </c>
      <c r="F2085" s="1" t="s">
        <v>212</v>
      </c>
      <c r="G2085" s="1" t="s">
        <v>202</v>
      </c>
      <c r="H2085" s="1" t="s">
        <v>219</v>
      </c>
      <c r="I2085" s="3" t="s">
        <v>1</v>
      </c>
      <c r="J2085" s="1" t="s">
        <v>1</v>
      </c>
      <c r="K2085" s="1" t="s">
        <v>1</v>
      </c>
      <c r="L2085" s="1" t="s">
        <v>1</v>
      </c>
      <c r="M2085" s="1" t="s">
        <v>208</v>
      </c>
      <c r="N2085">
        <v>16001</v>
      </c>
      <c r="O2085" s="10">
        <v>25000</v>
      </c>
      <c r="P2085">
        <v>1000</v>
      </c>
      <c r="Q2085" s="1" t="s">
        <v>209</v>
      </c>
      <c r="R2085" s="4">
        <v>6.73</v>
      </c>
      <c r="S2085" s="3">
        <v>1</v>
      </c>
      <c r="U2085" t="s">
        <v>204</v>
      </c>
    </row>
    <row r="2086" spans="1:21" x14ac:dyDescent="0.3">
      <c r="A2086" t="s">
        <v>142</v>
      </c>
      <c r="B2086" s="1" t="s">
        <v>879</v>
      </c>
      <c r="C2086" s="1" t="s">
        <v>881</v>
      </c>
      <c r="D2086" s="1" t="s">
        <v>879</v>
      </c>
      <c r="E2086">
        <v>2020</v>
      </c>
      <c r="F2086" s="1" t="s">
        <v>212</v>
      </c>
      <c r="G2086" s="1" t="s">
        <v>202</v>
      </c>
      <c r="H2086" s="1" t="s">
        <v>219</v>
      </c>
      <c r="I2086" s="3" t="s">
        <v>1</v>
      </c>
      <c r="J2086" s="1" t="s">
        <v>1</v>
      </c>
      <c r="K2086" s="1" t="s">
        <v>1</v>
      </c>
      <c r="L2086" s="1" t="s">
        <v>1</v>
      </c>
      <c r="M2086" s="1" t="s">
        <v>208</v>
      </c>
      <c r="N2086">
        <v>25001</v>
      </c>
      <c r="O2086" s="10">
        <v>1000000000</v>
      </c>
      <c r="P2086">
        <v>1000</v>
      </c>
      <c r="Q2086" s="1" t="s">
        <v>209</v>
      </c>
      <c r="R2086" s="4">
        <v>8.08</v>
      </c>
      <c r="S2086" s="3">
        <v>1</v>
      </c>
      <c r="U2086" t="s">
        <v>204</v>
      </c>
    </row>
    <row r="2087" spans="1:21" x14ac:dyDescent="0.3">
      <c r="A2087" t="s">
        <v>142</v>
      </c>
      <c r="B2087" s="1" t="s">
        <v>879</v>
      </c>
      <c r="C2087" s="1" t="s">
        <v>881</v>
      </c>
      <c r="D2087" s="1" t="s">
        <v>879</v>
      </c>
      <c r="E2087">
        <v>2020</v>
      </c>
      <c r="F2087" s="1" t="s">
        <v>213</v>
      </c>
      <c r="G2087" s="1" t="s">
        <v>202</v>
      </c>
      <c r="H2087" s="1" t="s">
        <v>206</v>
      </c>
      <c r="I2087" s="3" t="s">
        <v>1</v>
      </c>
      <c r="J2087" s="1" t="s">
        <v>1</v>
      </c>
      <c r="K2087" s="1" t="s">
        <v>1</v>
      </c>
      <c r="L2087" s="1" t="s">
        <v>1</v>
      </c>
      <c r="M2087" s="1" t="s">
        <v>204</v>
      </c>
      <c r="N2087" s="1" t="s">
        <v>1</v>
      </c>
      <c r="O2087" s="1" t="s">
        <v>1</v>
      </c>
      <c r="P2087" s="1" t="s">
        <v>1</v>
      </c>
      <c r="Q2087" s="1" t="s">
        <v>1</v>
      </c>
      <c r="R2087" s="4">
        <v>24</v>
      </c>
      <c r="S2087" s="3">
        <v>1</v>
      </c>
      <c r="U2087" t="s">
        <v>204</v>
      </c>
    </row>
    <row r="2088" spans="1:21" x14ac:dyDescent="0.3">
      <c r="A2088" t="s">
        <v>142</v>
      </c>
      <c r="B2088" s="1" t="s">
        <v>879</v>
      </c>
      <c r="C2088" s="1" t="s">
        <v>881</v>
      </c>
      <c r="D2088" s="1" t="s">
        <v>879</v>
      </c>
      <c r="E2088">
        <v>2020</v>
      </c>
      <c r="F2088" s="1" t="s">
        <v>213</v>
      </c>
      <c r="G2088" s="1" t="s">
        <v>202</v>
      </c>
      <c r="H2088" s="1" t="s">
        <v>219</v>
      </c>
      <c r="I2088" s="3" t="s">
        <v>1</v>
      </c>
      <c r="J2088" s="1" t="s">
        <v>1</v>
      </c>
      <c r="K2088" s="1" t="s">
        <v>1</v>
      </c>
      <c r="L2088" s="1" t="s">
        <v>1</v>
      </c>
      <c r="M2088" s="1" t="s">
        <v>208</v>
      </c>
      <c r="N2088">
        <v>0</v>
      </c>
      <c r="O2088" s="10">
        <v>8000</v>
      </c>
      <c r="P2088">
        <v>1000</v>
      </c>
      <c r="Q2088" s="1" t="s">
        <v>209</v>
      </c>
      <c r="R2088" s="4">
        <v>3.5</v>
      </c>
      <c r="S2088" s="3">
        <v>1</v>
      </c>
      <c r="T2088" t="s">
        <v>882</v>
      </c>
      <c r="U2088" t="s">
        <v>204</v>
      </c>
    </row>
    <row r="2089" spans="1:21" x14ac:dyDescent="0.3">
      <c r="A2089" t="s">
        <v>142</v>
      </c>
      <c r="B2089" s="1" t="s">
        <v>879</v>
      </c>
      <c r="C2089" s="1" t="s">
        <v>881</v>
      </c>
      <c r="D2089" s="1" t="s">
        <v>879</v>
      </c>
      <c r="E2089">
        <v>2020</v>
      </c>
      <c r="F2089" s="1" t="s">
        <v>213</v>
      </c>
      <c r="G2089" s="1" t="s">
        <v>202</v>
      </c>
      <c r="H2089" s="1" t="s">
        <v>219</v>
      </c>
      <c r="I2089" s="3" t="s">
        <v>1</v>
      </c>
      <c r="J2089" s="1" t="s">
        <v>1</v>
      </c>
      <c r="K2089" s="1" t="s">
        <v>1</v>
      </c>
      <c r="L2089" s="1" t="s">
        <v>1</v>
      </c>
      <c r="M2089" s="1" t="s">
        <v>208</v>
      </c>
      <c r="N2089">
        <v>8001</v>
      </c>
      <c r="O2089" s="10">
        <v>1000000000</v>
      </c>
      <c r="P2089">
        <v>1000</v>
      </c>
      <c r="Q2089" s="1" t="s">
        <v>209</v>
      </c>
      <c r="R2089" s="4">
        <v>0</v>
      </c>
      <c r="S2089" s="3">
        <v>1</v>
      </c>
      <c r="U2089" t="s">
        <v>204</v>
      </c>
    </row>
    <row r="2090" spans="1:21" x14ac:dyDescent="0.3">
      <c r="A2090" t="s">
        <v>23</v>
      </c>
      <c r="B2090" s="1" t="s">
        <v>883</v>
      </c>
      <c r="C2090" s="1" t="s">
        <v>710</v>
      </c>
      <c r="D2090" s="1" t="s">
        <v>883</v>
      </c>
      <c r="E2090">
        <v>2020</v>
      </c>
      <c r="F2090" s="1" t="s">
        <v>212</v>
      </c>
      <c r="G2090" s="1" t="s">
        <v>202</v>
      </c>
      <c r="H2090" s="1" t="s">
        <v>206</v>
      </c>
      <c r="I2090" s="3" t="s">
        <v>1</v>
      </c>
      <c r="J2090" s="1" t="s">
        <v>1</v>
      </c>
      <c r="K2090" s="1" t="s">
        <v>220</v>
      </c>
      <c r="L2090" s="1" t="s">
        <v>221</v>
      </c>
      <c r="M2090" s="1" t="s">
        <v>204</v>
      </c>
      <c r="N2090" s="1" t="s">
        <v>1</v>
      </c>
      <c r="O2090" s="1" t="s">
        <v>1</v>
      </c>
      <c r="P2090" s="1" t="s">
        <v>1</v>
      </c>
      <c r="Q2090" s="1" t="s">
        <v>1</v>
      </c>
      <c r="R2090" s="4">
        <v>8</v>
      </c>
      <c r="S2090" s="3">
        <v>1</v>
      </c>
      <c r="T2090" t="s">
        <v>885</v>
      </c>
      <c r="U2090" t="s">
        <v>204</v>
      </c>
    </row>
    <row r="2091" spans="1:21" x14ac:dyDescent="0.3">
      <c r="A2091" t="s">
        <v>23</v>
      </c>
      <c r="B2091" s="1" t="s">
        <v>883</v>
      </c>
      <c r="C2091" s="1" t="s">
        <v>710</v>
      </c>
      <c r="D2091" s="1" t="s">
        <v>883</v>
      </c>
      <c r="E2091">
        <v>2020</v>
      </c>
      <c r="F2091" s="1" t="s">
        <v>212</v>
      </c>
      <c r="G2091" s="1" t="s">
        <v>202</v>
      </c>
      <c r="H2091" s="1" t="s">
        <v>219</v>
      </c>
      <c r="I2091" s="3" t="s">
        <v>1</v>
      </c>
      <c r="J2091" s="1" t="s">
        <v>1</v>
      </c>
      <c r="K2091" s="1" t="s">
        <v>220</v>
      </c>
      <c r="L2091" s="1" t="s">
        <v>221</v>
      </c>
      <c r="M2091" s="1" t="s">
        <v>208</v>
      </c>
      <c r="N2091">
        <v>0</v>
      </c>
      <c r="O2091" s="10">
        <v>3000</v>
      </c>
      <c r="P2091">
        <v>1000</v>
      </c>
      <c r="Q2091" s="1" t="s">
        <v>209</v>
      </c>
      <c r="R2091" s="4">
        <v>0</v>
      </c>
      <c r="S2091" s="3">
        <v>1</v>
      </c>
      <c r="U2091" t="s">
        <v>204</v>
      </c>
    </row>
    <row r="2092" spans="1:21" x14ac:dyDescent="0.3">
      <c r="A2092" t="s">
        <v>23</v>
      </c>
      <c r="B2092" s="1" t="s">
        <v>883</v>
      </c>
      <c r="C2092" s="1" t="s">
        <v>710</v>
      </c>
      <c r="D2092" s="1" t="s">
        <v>883</v>
      </c>
      <c r="E2092">
        <v>2020</v>
      </c>
      <c r="F2092" s="1" t="s">
        <v>212</v>
      </c>
      <c r="G2092" s="1" t="s">
        <v>202</v>
      </c>
      <c r="H2092" s="1" t="s">
        <v>219</v>
      </c>
      <c r="I2092" s="3" t="s">
        <v>1</v>
      </c>
      <c r="J2092" s="1" t="s">
        <v>1</v>
      </c>
      <c r="K2092" s="1" t="s">
        <v>220</v>
      </c>
      <c r="L2092" s="1" t="s">
        <v>221</v>
      </c>
      <c r="M2092" s="1" t="s">
        <v>208</v>
      </c>
      <c r="N2092">
        <v>3001</v>
      </c>
      <c r="O2092" s="10">
        <v>10000</v>
      </c>
      <c r="P2092">
        <v>1000</v>
      </c>
      <c r="Q2092" s="1" t="s">
        <v>209</v>
      </c>
      <c r="R2092" s="4">
        <v>1.3</v>
      </c>
      <c r="S2092" s="3">
        <v>1</v>
      </c>
      <c r="U2092" t="s">
        <v>204</v>
      </c>
    </row>
    <row r="2093" spans="1:21" x14ac:dyDescent="0.3">
      <c r="A2093" t="s">
        <v>23</v>
      </c>
      <c r="B2093" s="1" t="s">
        <v>883</v>
      </c>
      <c r="C2093" s="1" t="s">
        <v>710</v>
      </c>
      <c r="D2093" s="1" t="s">
        <v>883</v>
      </c>
      <c r="E2093">
        <v>2020</v>
      </c>
      <c r="F2093" s="1" t="s">
        <v>212</v>
      </c>
      <c r="G2093" s="1" t="s">
        <v>202</v>
      </c>
      <c r="H2093" s="1" t="s">
        <v>219</v>
      </c>
      <c r="I2093" s="3" t="s">
        <v>1</v>
      </c>
      <c r="J2093" s="1" t="s">
        <v>1</v>
      </c>
      <c r="K2093" s="1" t="s">
        <v>220</v>
      </c>
      <c r="L2093" s="1" t="s">
        <v>221</v>
      </c>
      <c r="M2093" s="1" t="s">
        <v>208</v>
      </c>
      <c r="N2093">
        <v>10001</v>
      </c>
      <c r="O2093" s="10">
        <v>20000</v>
      </c>
      <c r="P2093">
        <v>1000</v>
      </c>
      <c r="Q2093" s="1" t="s">
        <v>209</v>
      </c>
      <c r="R2093" s="4">
        <v>1.7</v>
      </c>
      <c r="S2093" s="3">
        <v>1</v>
      </c>
      <c r="U2093" t="s">
        <v>204</v>
      </c>
    </row>
    <row r="2094" spans="1:21" x14ac:dyDescent="0.3">
      <c r="A2094" t="s">
        <v>23</v>
      </c>
      <c r="B2094" s="1" t="s">
        <v>883</v>
      </c>
      <c r="C2094" s="1" t="s">
        <v>710</v>
      </c>
      <c r="D2094" s="1" t="s">
        <v>883</v>
      </c>
      <c r="E2094">
        <v>2020</v>
      </c>
      <c r="F2094" s="1" t="s">
        <v>212</v>
      </c>
      <c r="G2094" s="1" t="s">
        <v>202</v>
      </c>
      <c r="H2094" s="1" t="s">
        <v>219</v>
      </c>
      <c r="I2094" s="3" t="s">
        <v>1</v>
      </c>
      <c r="J2094" s="1" t="s">
        <v>1</v>
      </c>
      <c r="K2094" s="1" t="s">
        <v>220</v>
      </c>
      <c r="L2094" s="1" t="s">
        <v>221</v>
      </c>
      <c r="M2094" s="1" t="s">
        <v>208</v>
      </c>
      <c r="N2094">
        <v>20001</v>
      </c>
      <c r="O2094" s="10">
        <v>30000</v>
      </c>
      <c r="P2094">
        <v>1000</v>
      </c>
      <c r="Q2094" s="1" t="s">
        <v>209</v>
      </c>
      <c r="R2094" s="4">
        <v>1.75</v>
      </c>
      <c r="S2094" s="3">
        <v>1</v>
      </c>
      <c r="U2094" t="s">
        <v>204</v>
      </c>
    </row>
    <row r="2095" spans="1:21" x14ac:dyDescent="0.3">
      <c r="A2095" t="s">
        <v>23</v>
      </c>
      <c r="B2095" s="1" t="s">
        <v>883</v>
      </c>
      <c r="C2095" s="1" t="s">
        <v>710</v>
      </c>
      <c r="D2095" s="1" t="s">
        <v>883</v>
      </c>
      <c r="E2095">
        <v>2020</v>
      </c>
      <c r="F2095" s="1" t="s">
        <v>212</v>
      </c>
      <c r="G2095" s="1" t="s">
        <v>202</v>
      </c>
      <c r="H2095" s="1" t="s">
        <v>219</v>
      </c>
      <c r="I2095" s="3" t="s">
        <v>1</v>
      </c>
      <c r="J2095" s="1" t="s">
        <v>1</v>
      </c>
      <c r="K2095" s="1" t="s">
        <v>220</v>
      </c>
      <c r="L2095" s="1" t="s">
        <v>221</v>
      </c>
      <c r="M2095" s="1" t="s">
        <v>208</v>
      </c>
      <c r="N2095">
        <v>30001</v>
      </c>
      <c r="O2095" s="10">
        <v>1000000000</v>
      </c>
      <c r="P2095">
        <v>1000</v>
      </c>
      <c r="Q2095" s="1" t="s">
        <v>209</v>
      </c>
      <c r="R2095" s="4">
        <v>2</v>
      </c>
      <c r="S2095" s="3">
        <v>1</v>
      </c>
      <c r="U2095" t="s">
        <v>204</v>
      </c>
    </row>
    <row r="2096" spans="1:21" x14ac:dyDescent="0.3">
      <c r="A2096" t="s">
        <v>23</v>
      </c>
      <c r="B2096" s="1" t="s">
        <v>883</v>
      </c>
      <c r="C2096" s="1" t="s">
        <v>710</v>
      </c>
      <c r="D2096" s="1" t="s">
        <v>883</v>
      </c>
      <c r="E2096">
        <v>2020</v>
      </c>
      <c r="F2096" s="1" t="s">
        <v>212</v>
      </c>
      <c r="G2096" s="1" t="s">
        <v>202</v>
      </c>
      <c r="H2096" s="1" t="s">
        <v>206</v>
      </c>
      <c r="I2096" s="3" t="s">
        <v>1</v>
      </c>
      <c r="J2096" s="1" t="s">
        <v>1</v>
      </c>
      <c r="K2096" s="1" t="s">
        <v>220</v>
      </c>
      <c r="L2096" s="1" t="s">
        <v>225</v>
      </c>
      <c r="M2096" s="1" t="s">
        <v>204</v>
      </c>
      <c r="N2096" s="1" t="s">
        <v>1</v>
      </c>
      <c r="O2096" s="1" t="s">
        <v>1</v>
      </c>
      <c r="P2096" s="1" t="s">
        <v>1</v>
      </c>
      <c r="Q2096" s="1" t="s">
        <v>1</v>
      </c>
      <c r="R2096" s="4">
        <v>16</v>
      </c>
      <c r="S2096" s="3">
        <v>1</v>
      </c>
      <c r="U2096" t="s">
        <v>204</v>
      </c>
    </row>
    <row r="2097" spans="1:21" x14ac:dyDescent="0.3">
      <c r="A2097" t="s">
        <v>23</v>
      </c>
      <c r="B2097" s="1" t="s">
        <v>883</v>
      </c>
      <c r="C2097" s="1" t="s">
        <v>710</v>
      </c>
      <c r="D2097" s="1" t="s">
        <v>883</v>
      </c>
      <c r="E2097">
        <v>2020</v>
      </c>
      <c r="F2097" s="1" t="s">
        <v>212</v>
      </c>
      <c r="G2097" s="1" t="s">
        <v>202</v>
      </c>
      <c r="H2097" s="1" t="s">
        <v>219</v>
      </c>
      <c r="I2097" s="3" t="s">
        <v>1</v>
      </c>
      <c r="J2097" s="1" t="s">
        <v>1</v>
      </c>
      <c r="K2097" s="1" t="s">
        <v>220</v>
      </c>
      <c r="L2097" s="1" t="s">
        <v>225</v>
      </c>
      <c r="M2097" s="1" t="s">
        <v>208</v>
      </c>
      <c r="N2097">
        <v>0</v>
      </c>
      <c r="O2097" s="10">
        <v>3000</v>
      </c>
      <c r="P2097">
        <v>1000</v>
      </c>
      <c r="Q2097" s="1" t="s">
        <v>209</v>
      </c>
      <c r="R2097" s="4">
        <v>0</v>
      </c>
      <c r="S2097" s="3">
        <v>1</v>
      </c>
      <c r="U2097" t="s">
        <v>204</v>
      </c>
    </row>
    <row r="2098" spans="1:21" x14ac:dyDescent="0.3">
      <c r="A2098" t="s">
        <v>23</v>
      </c>
      <c r="B2098" s="1" t="s">
        <v>883</v>
      </c>
      <c r="C2098" s="1" t="s">
        <v>710</v>
      </c>
      <c r="D2098" s="1" t="s">
        <v>883</v>
      </c>
      <c r="E2098">
        <v>2020</v>
      </c>
      <c r="F2098" s="1" t="s">
        <v>212</v>
      </c>
      <c r="G2098" s="1" t="s">
        <v>202</v>
      </c>
      <c r="H2098" s="1" t="s">
        <v>219</v>
      </c>
      <c r="I2098" s="3" t="s">
        <v>1</v>
      </c>
      <c r="J2098" s="1" t="s">
        <v>1</v>
      </c>
      <c r="K2098" s="1" t="s">
        <v>220</v>
      </c>
      <c r="L2098" s="1" t="s">
        <v>225</v>
      </c>
      <c r="M2098" s="1" t="s">
        <v>208</v>
      </c>
      <c r="N2098">
        <v>3001</v>
      </c>
      <c r="O2098" s="10">
        <v>10000</v>
      </c>
      <c r="P2098">
        <v>1000</v>
      </c>
      <c r="Q2098" s="1" t="s">
        <v>209</v>
      </c>
      <c r="R2098" s="4">
        <v>2.6</v>
      </c>
      <c r="S2098" s="3">
        <v>1</v>
      </c>
      <c r="U2098" t="s">
        <v>204</v>
      </c>
    </row>
    <row r="2099" spans="1:21" x14ac:dyDescent="0.3">
      <c r="A2099" t="s">
        <v>23</v>
      </c>
      <c r="B2099" s="1" t="s">
        <v>883</v>
      </c>
      <c r="C2099" s="1" t="s">
        <v>710</v>
      </c>
      <c r="D2099" s="1" t="s">
        <v>883</v>
      </c>
      <c r="E2099">
        <v>2020</v>
      </c>
      <c r="F2099" s="1" t="s">
        <v>212</v>
      </c>
      <c r="G2099" s="1" t="s">
        <v>202</v>
      </c>
      <c r="H2099" s="1" t="s">
        <v>219</v>
      </c>
      <c r="I2099" s="3" t="s">
        <v>1</v>
      </c>
      <c r="J2099" s="1" t="s">
        <v>1</v>
      </c>
      <c r="K2099" s="1" t="s">
        <v>220</v>
      </c>
      <c r="L2099" s="1" t="s">
        <v>225</v>
      </c>
      <c r="M2099" s="1" t="s">
        <v>208</v>
      </c>
      <c r="N2099">
        <v>10001</v>
      </c>
      <c r="O2099" s="10">
        <v>20000</v>
      </c>
      <c r="P2099">
        <v>1000</v>
      </c>
      <c r="Q2099" s="1" t="s">
        <v>209</v>
      </c>
      <c r="R2099" s="4">
        <v>3.4</v>
      </c>
      <c r="S2099" s="3">
        <v>1</v>
      </c>
      <c r="U2099" t="s">
        <v>204</v>
      </c>
    </row>
    <row r="2100" spans="1:21" x14ac:dyDescent="0.3">
      <c r="A2100" t="s">
        <v>23</v>
      </c>
      <c r="B2100" s="1" t="s">
        <v>883</v>
      </c>
      <c r="C2100" s="1" t="s">
        <v>710</v>
      </c>
      <c r="D2100" s="1" t="s">
        <v>883</v>
      </c>
      <c r="E2100">
        <v>2020</v>
      </c>
      <c r="F2100" s="1" t="s">
        <v>212</v>
      </c>
      <c r="G2100" s="1" t="s">
        <v>202</v>
      </c>
      <c r="H2100" s="1" t="s">
        <v>219</v>
      </c>
      <c r="I2100" s="3" t="s">
        <v>1</v>
      </c>
      <c r="J2100" s="1" t="s">
        <v>1</v>
      </c>
      <c r="K2100" s="1" t="s">
        <v>220</v>
      </c>
      <c r="L2100" s="1" t="s">
        <v>225</v>
      </c>
      <c r="M2100" s="1" t="s">
        <v>208</v>
      </c>
      <c r="N2100">
        <v>20001</v>
      </c>
      <c r="O2100" s="10">
        <v>30000</v>
      </c>
      <c r="P2100">
        <v>1000</v>
      </c>
      <c r="Q2100" s="1" t="s">
        <v>209</v>
      </c>
      <c r="R2100" s="4">
        <v>3.5</v>
      </c>
      <c r="S2100" s="3">
        <v>1</v>
      </c>
      <c r="U2100" t="s">
        <v>204</v>
      </c>
    </row>
    <row r="2101" spans="1:21" x14ac:dyDescent="0.3">
      <c r="A2101" t="s">
        <v>23</v>
      </c>
      <c r="B2101" s="1" t="s">
        <v>883</v>
      </c>
      <c r="C2101" s="1" t="s">
        <v>710</v>
      </c>
      <c r="D2101" s="1" t="s">
        <v>883</v>
      </c>
      <c r="E2101">
        <v>2020</v>
      </c>
      <c r="F2101" s="1" t="s">
        <v>212</v>
      </c>
      <c r="G2101" s="1" t="s">
        <v>202</v>
      </c>
      <c r="H2101" s="1" t="s">
        <v>219</v>
      </c>
      <c r="I2101" s="3" t="s">
        <v>1</v>
      </c>
      <c r="J2101" s="1" t="s">
        <v>1</v>
      </c>
      <c r="K2101" s="1" t="s">
        <v>220</v>
      </c>
      <c r="L2101" s="1" t="s">
        <v>225</v>
      </c>
      <c r="M2101" s="1" t="s">
        <v>208</v>
      </c>
      <c r="N2101">
        <v>30001</v>
      </c>
      <c r="O2101" s="10">
        <v>1000000000</v>
      </c>
      <c r="P2101">
        <v>1000</v>
      </c>
      <c r="Q2101" s="1" t="s">
        <v>209</v>
      </c>
      <c r="R2101" s="4">
        <v>4</v>
      </c>
      <c r="S2101" s="3">
        <v>1</v>
      </c>
      <c r="U2101" t="s">
        <v>204</v>
      </c>
    </row>
    <row r="2102" spans="1:21" x14ac:dyDescent="0.3">
      <c r="A2102" t="s">
        <v>23</v>
      </c>
      <c r="B2102" s="1" t="s">
        <v>883</v>
      </c>
      <c r="C2102" s="1" t="s">
        <v>710</v>
      </c>
      <c r="D2102" s="1" t="s">
        <v>883</v>
      </c>
      <c r="E2102">
        <v>2020</v>
      </c>
      <c r="F2102" s="1" t="s">
        <v>213</v>
      </c>
      <c r="G2102" s="1" t="s">
        <v>202</v>
      </c>
      <c r="H2102" s="1" t="s">
        <v>206</v>
      </c>
      <c r="I2102" s="3" t="s">
        <v>1</v>
      </c>
      <c r="J2102" s="1" t="s">
        <v>1</v>
      </c>
      <c r="K2102" s="1" t="s">
        <v>220</v>
      </c>
      <c r="L2102" s="1" t="s">
        <v>221</v>
      </c>
      <c r="M2102" s="1" t="s">
        <v>204</v>
      </c>
      <c r="N2102" s="1" t="s">
        <v>1</v>
      </c>
      <c r="O2102" s="1" t="s">
        <v>1</v>
      </c>
      <c r="P2102" s="1" t="s">
        <v>1</v>
      </c>
      <c r="Q2102" s="1" t="s">
        <v>1</v>
      </c>
      <c r="R2102" s="4">
        <v>13.31</v>
      </c>
      <c r="S2102" s="3">
        <v>1</v>
      </c>
      <c r="U2102" t="s">
        <v>204</v>
      </c>
    </row>
    <row r="2103" spans="1:21" x14ac:dyDescent="0.3">
      <c r="A2103" t="s">
        <v>23</v>
      </c>
      <c r="B2103" s="1" t="s">
        <v>883</v>
      </c>
      <c r="C2103" s="1" t="s">
        <v>710</v>
      </c>
      <c r="D2103" s="1" t="s">
        <v>883</v>
      </c>
      <c r="E2103">
        <v>2020</v>
      </c>
      <c r="F2103" s="1" t="s">
        <v>213</v>
      </c>
      <c r="G2103" s="1" t="s">
        <v>202</v>
      </c>
      <c r="H2103" s="1" t="s">
        <v>206</v>
      </c>
      <c r="I2103" s="3" t="s">
        <v>1</v>
      </c>
      <c r="J2103" s="1" t="s">
        <v>1</v>
      </c>
      <c r="K2103" s="1" t="s">
        <v>220</v>
      </c>
      <c r="L2103" s="1" t="s">
        <v>225</v>
      </c>
      <c r="M2103" s="1" t="s">
        <v>204</v>
      </c>
      <c r="N2103" s="1" t="s">
        <v>1</v>
      </c>
      <c r="O2103" s="1" t="s">
        <v>1</v>
      </c>
      <c r="P2103" s="1" t="s">
        <v>1</v>
      </c>
      <c r="Q2103" s="1" t="s">
        <v>1</v>
      </c>
      <c r="R2103" s="4">
        <v>26.62</v>
      </c>
      <c r="S2103" s="3">
        <v>1</v>
      </c>
      <c r="U2103" t="s">
        <v>204</v>
      </c>
    </row>
    <row r="2104" spans="1:21" x14ac:dyDescent="0.3">
      <c r="A2104" t="s">
        <v>82</v>
      </c>
      <c r="B2104" s="1" t="s">
        <v>886</v>
      </c>
      <c r="C2104" s="1" t="s">
        <v>886</v>
      </c>
      <c r="D2104" s="1" t="s">
        <v>886</v>
      </c>
      <c r="E2104">
        <v>2020</v>
      </c>
      <c r="F2104" s="1" t="s">
        <v>212</v>
      </c>
      <c r="G2104" s="1" t="s">
        <v>202</v>
      </c>
      <c r="H2104" s="1" t="s">
        <v>206</v>
      </c>
      <c r="I2104" s="3">
        <v>0.75</v>
      </c>
      <c r="J2104" s="1" t="s">
        <v>203</v>
      </c>
      <c r="K2104" s="1" t="s">
        <v>220</v>
      </c>
      <c r="L2104" s="1" t="s">
        <v>221</v>
      </c>
      <c r="M2104" s="1" t="s">
        <v>204</v>
      </c>
      <c r="N2104" s="1" t="s">
        <v>1</v>
      </c>
      <c r="O2104" s="1" t="s">
        <v>1</v>
      </c>
      <c r="P2104" s="1" t="s">
        <v>1</v>
      </c>
      <c r="Q2104" s="1" t="s">
        <v>1</v>
      </c>
      <c r="R2104" s="4">
        <v>24.56</v>
      </c>
      <c r="S2104" s="3">
        <v>1</v>
      </c>
      <c r="U2104" t="s">
        <v>204</v>
      </c>
    </row>
    <row r="2105" spans="1:21" x14ac:dyDescent="0.3">
      <c r="A2105" t="s">
        <v>82</v>
      </c>
      <c r="B2105" s="1" t="s">
        <v>886</v>
      </c>
      <c r="C2105" s="1" t="s">
        <v>886</v>
      </c>
      <c r="D2105" s="1" t="s">
        <v>886</v>
      </c>
      <c r="E2105">
        <v>2020</v>
      </c>
      <c r="F2105" s="1" t="s">
        <v>212</v>
      </c>
      <c r="G2105" s="1" t="s">
        <v>202</v>
      </c>
      <c r="H2105" s="1" t="s">
        <v>219</v>
      </c>
      <c r="I2105" s="3" t="s">
        <v>1</v>
      </c>
      <c r="J2105" s="1" t="s">
        <v>1</v>
      </c>
      <c r="K2105" s="1" t="s">
        <v>220</v>
      </c>
      <c r="L2105" s="1" t="s">
        <v>221</v>
      </c>
      <c r="M2105" s="1" t="s">
        <v>208</v>
      </c>
      <c r="N2105">
        <v>0</v>
      </c>
      <c r="O2105">
        <v>2000</v>
      </c>
      <c r="P2105">
        <v>1000</v>
      </c>
      <c r="Q2105" s="1" t="s">
        <v>209</v>
      </c>
      <c r="R2105" s="4">
        <v>0</v>
      </c>
      <c r="S2105" s="3">
        <v>1</v>
      </c>
      <c r="U2105" t="s">
        <v>204</v>
      </c>
    </row>
    <row r="2106" spans="1:21" x14ac:dyDescent="0.3">
      <c r="A2106" t="s">
        <v>82</v>
      </c>
      <c r="B2106" s="1" t="s">
        <v>886</v>
      </c>
      <c r="C2106" s="1" t="s">
        <v>886</v>
      </c>
      <c r="D2106" s="1" t="s">
        <v>886</v>
      </c>
      <c r="E2106">
        <v>2020</v>
      </c>
      <c r="F2106" s="1" t="s">
        <v>212</v>
      </c>
      <c r="G2106" s="1" t="s">
        <v>202</v>
      </c>
      <c r="H2106" s="1" t="s">
        <v>219</v>
      </c>
      <c r="I2106" s="3" t="s">
        <v>1</v>
      </c>
      <c r="J2106" s="1" t="s">
        <v>1</v>
      </c>
      <c r="K2106" s="1" t="s">
        <v>220</v>
      </c>
      <c r="L2106" s="1" t="s">
        <v>221</v>
      </c>
      <c r="M2106" s="1" t="s">
        <v>208</v>
      </c>
      <c r="N2106">
        <v>2001</v>
      </c>
      <c r="O2106">
        <v>10000</v>
      </c>
      <c r="P2106">
        <v>1000</v>
      </c>
      <c r="Q2106" s="1" t="s">
        <v>209</v>
      </c>
      <c r="R2106" s="4">
        <v>5.37</v>
      </c>
      <c r="S2106" s="3">
        <v>1</v>
      </c>
      <c r="U2106" t="s">
        <v>204</v>
      </c>
    </row>
    <row r="2107" spans="1:21" x14ac:dyDescent="0.3">
      <c r="A2107" t="s">
        <v>82</v>
      </c>
      <c r="B2107" s="1" t="s">
        <v>886</v>
      </c>
      <c r="C2107" s="1" t="s">
        <v>886</v>
      </c>
      <c r="D2107" s="1" t="s">
        <v>886</v>
      </c>
      <c r="E2107">
        <v>2020</v>
      </c>
      <c r="F2107" s="1" t="s">
        <v>212</v>
      </c>
      <c r="G2107" s="1" t="s">
        <v>202</v>
      </c>
      <c r="H2107" s="1" t="s">
        <v>219</v>
      </c>
      <c r="I2107" s="3" t="s">
        <v>1</v>
      </c>
      <c r="J2107" s="1" t="s">
        <v>1</v>
      </c>
      <c r="K2107" s="1" t="s">
        <v>220</v>
      </c>
      <c r="L2107" s="1" t="s">
        <v>221</v>
      </c>
      <c r="M2107" s="1" t="s">
        <v>208</v>
      </c>
      <c r="N2107">
        <v>10001</v>
      </c>
      <c r="O2107">
        <v>20000</v>
      </c>
      <c r="P2107">
        <v>1000</v>
      </c>
      <c r="Q2107" s="1" t="s">
        <v>209</v>
      </c>
      <c r="R2107" s="4">
        <v>8.1300000000000008</v>
      </c>
      <c r="S2107" s="3">
        <v>1</v>
      </c>
      <c r="U2107" t="s">
        <v>204</v>
      </c>
    </row>
    <row r="2108" spans="1:21" x14ac:dyDescent="0.3">
      <c r="A2108" t="s">
        <v>82</v>
      </c>
      <c r="B2108" s="1" t="s">
        <v>886</v>
      </c>
      <c r="C2108" s="1" t="s">
        <v>886</v>
      </c>
      <c r="D2108" s="1" t="s">
        <v>886</v>
      </c>
      <c r="E2108">
        <v>2020</v>
      </c>
      <c r="F2108" s="1" t="s">
        <v>212</v>
      </c>
      <c r="G2108" s="1" t="s">
        <v>202</v>
      </c>
      <c r="H2108" s="1" t="s">
        <v>219</v>
      </c>
      <c r="I2108" s="3" t="s">
        <v>1</v>
      </c>
      <c r="J2108" s="1" t="s">
        <v>1</v>
      </c>
      <c r="K2108" s="1" t="s">
        <v>220</v>
      </c>
      <c r="L2108" s="1" t="s">
        <v>221</v>
      </c>
      <c r="M2108" s="1" t="s">
        <v>208</v>
      </c>
      <c r="N2108">
        <v>20001</v>
      </c>
      <c r="O2108">
        <v>30000</v>
      </c>
      <c r="P2108">
        <v>1000</v>
      </c>
      <c r="Q2108" s="1" t="s">
        <v>209</v>
      </c>
      <c r="R2108" s="4">
        <v>9.57</v>
      </c>
      <c r="S2108" s="3">
        <v>1</v>
      </c>
      <c r="U2108" t="s">
        <v>204</v>
      </c>
    </row>
    <row r="2109" spans="1:21" x14ac:dyDescent="0.3">
      <c r="A2109" t="s">
        <v>82</v>
      </c>
      <c r="B2109" s="1" t="s">
        <v>886</v>
      </c>
      <c r="C2109" s="1" t="s">
        <v>886</v>
      </c>
      <c r="D2109" s="1" t="s">
        <v>886</v>
      </c>
      <c r="E2109">
        <v>2020</v>
      </c>
      <c r="F2109" s="1" t="s">
        <v>212</v>
      </c>
      <c r="G2109" s="1" t="s">
        <v>202</v>
      </c>
      <c r="H2109" s="1" t="s">
        <v>219</v>
      </c>
      <c r="I2109" s="3" t="s">
        <v>1</v>
      </c>
      <c r="J2109" s="1" t="s">
        <v>1</v>
      </c>
      <c r="K2109" s="1" t="s">
        <v>220</v>
      </c>
      <c r="L2109" s="1" t="s">
        <v>221</v>
      </c>
      <c r="M2109" s="1" t="s">
        <v>208</v>
      </c>
      <c r="N2109">
        <v>30001</v>
      </c>
      <c r="O2109" s="10">
        <v>1000000000</v>
      </c>
      <c r="P2109">
        <v>1000</v>
      </c>
      <c r="Q2109" s="1" t="s">
        <v>209</v>
      </c>
      <c r="R2109" s="4">
        <v>13.81</v>
      </c>
      <c r="S2109" s="3">
        <v>1</v>
      </c>
      <c r="U2109" t="s">
        <v>204</v>
      </c>
    </row>
    <row r="2110" spans="1:21" x14ac:dyDescent="0.3">
      <c r="A2110" t="s">
        <v>82</v>
      </c>
      <c r="B2110" s="1" t="s">
        <v>886</v>
      </c>
      <c r="C2110" s="1" t="s">
        <v>886</v>
      </c>
      <c r="D2110" s="1" t="s">
        <v>886</v>
      </c>
      <c r="E2110">
        <v>2020</v>
      </c>
      <c r="F2110" s="1" t="s">
        <v>212</v>
      </c>
      <c r="G2110" s="1" t="s">
        <v>202</v>
      </c>
      <c r="H2110" s="1" t="s">
        <v>206</v>
      </c>
      <c r="I2110" s="3">
        <v>0.75</v>
      </c>
      <c r="J2110" s="1" t="s">
        <v>203</v>
      </c>
      <c r="K2110" s="1" t="s">
        <v>220</v>
      </c>
      <c r="L2110" s="1" t="s">
        <v>225</v>
      </c>
      <c r="M2110" s="1" t="s">
        <v>204</v>
      </c>
      <c r="N2110" s="1" t="s">
        <v>1</v>
      </c>
      <c r="O2110" s="1" t="s">
        <v>1</v>
      </c>
      <c r="P2110" s="1" t="s">
        <v>1</v>
      </c>
      <c r="Q2110" s="1" t="s">
        <v>1</v>
      </c>
      <c r="R2110" s="4">
        <v>36.840000000000003</v>
      </c>
      <c r="S2110" s="3">
        <v>1</v>
      </c>
      <c r="U2110" t="s">
        <v>204</v>
      </c>
    </row>
    <row r="2111" spans="1:21" x14ac:dyDescent="0.3">
      <c r="A2111" t="s">
        <v>82</v>
      </c>
      <c r="B2111" s="1" t="s">
        <v>886</v>
      </c>
      <c r="C2111" s="1" t="s">
        <v>886</v>
      </c>
      <c r="D2111" s="1" t="s">
        <v>886</v>
      </c>
      <c r="E2111">
        <v>2020</v>
      </c>
      <c r="F2111" s="1" t="s">
        <v>212</v>
      </c>
      <c r="G2111" s="1" t="s">
        <v>202</v>
      </c>
      <c r="H2111" s="1" t="s">
        <v>219</v>
      </c>
      <c r="I2111" s="3" t="s">
        <v>1</v>
      </c>
      <c r="J2111" s="1" t="s">
        <v>1</v>
      </c>
      <c r="K2111" s="1" t="s">
        <v>220</v>
      </c>
      <c r="L2111" s="1" t="s">
        <v>225</v>
      </c>
      <c r="M2111" s="1" t="s">
        <v>208</v>
      </c>
      <c r="N2111">
        <v>0</v>
      </c>
      <c r="O2111">
        <v>2000</v>
      </c>
      <c r="P2111">
        <v>1000</v>
      </c>
      <c r="Q2111" s="1" t="s">
        <v>209</v>
      </c>
      <c r="R2111" s="4">
        <v>0</v>
      </c>
      <c r="S2111" s="3">
        <v>1</v>
      </c>
      <c r="U2111" t="s">
        <v>204</v>
      </c>
    </row>
    <row r="2112" spans="1:21" x14ac:dyDescent="0.3">
      <c r="A2112" t="s">
        <v>82</v>
      </c>
      <c r="B2112" s="1" t="s">
        <v>886</v>
      </c>
      <c r="C2112" s="1" t="s">
        <v>886</v>
      </c>
      <c r="D2112" s="1" t="s">
        <v>886</v>
      </c>
      <c r="E2112">
        <v>2020</v>
      </c>
      <c r="F2112" s="1" t="s">
        <v>212</v>
      </c>
      <c r="G2112" s="1" t="s">
        <v>202</v>
      </c>
      <c r="H2112" s="1" t="s">
        <v>219</v>
      </c>
      <c r="I2112" s="3" t="s">
        <v>1</v>
      </c>
      <c r="J2112" s="1" t="s">
        <v>1</v>
      </c>
      <c r="K2112" s="1" t="s">
        <v>220</v>
      </c>
      <c r="L2112" s="1" t="s">
        <v>225</v>
      </c>
      <c r="M2112" s="1" t="s">
        <v>208</v>
      </c>
      <c r="N2112">
        <v>2001</v>
      </c>
      <c r="O2112">
        <v>10000</v>
      </c>
      <c r="P2112">
        <v>1000</v>
      </c>
      <c r="Q2112" s="1" t="s">
        <v>209</v>
      </c>
      <c r="R2112" s="4">
        <v>8.0500000000000007</v>
      </c>
      <c r="S2112" s="3">
        <v>1</v>
      </c>
      <c r="U2112" t="s">
        <v>204</v>
      </c>
    </row>
    <row r="2113" spans="1:21" x14ac:dyDescent="0.3">
      <c r="A2113" t="s">
        <v>82</v>
      </c>
      <c r="B2113" s="1" t="s">
        <v>886</v>
      </c>
      <c r="C2113" s="1" t="s">
        <v>886</v>
      </c>
      <c r="D2113" s="1" t="s">
        <v>886</v>
      </c>
      <c r="E2113">
        <v>2020</v>
      </c>
      <c r="F2113" s="1" t="s">
        <v>212</v>
      </c>
      <c r="G2113" s="1" t="s">
        <v>202</v>
      </c>
      <c r="H2113" s="1" t="s">
        <v>219</v>
      </c>
      <c r="I2113" s="3" t="s">
        <v>1</v>
      </c>
      <c r="J2113" s="1" t="s">
        <v>1</v>
      </c>
      <c r="K2113" s="1" t="s">
        <v>220</v>
      </c>
      <c r="L2113" s="1" t="s">
        <v>225</v>
      </c>
      <c r="M2113" s="1" t="s">
        <v>208</v>
      </c>
      <c r="N2113">
        <v>10001</v>
      </c>
      <c r="O2113">
        <v>20000</v>
      </c>
      <c r="P2113">
        <v>1000</v>
      </c>
      <c r="Q2113" s="1" t="s">
        <v>209</v>
      </c>
      <c r="R2113" s="4">
        <v>12.19</v>
      </c>
      <c r="S2113" s="3">
        <v>1</v>
      </c>
      <c r="U2113" t="s">
        <v>204</v>
      </c>
    </row>
    <row r="2114" spans="1:21" x14ac:dyDescent="0.3">
      <c r="A2114" t="s">
        <v>82</v>
      </c>
      <c r="B2114" s="1" t="s">
        <v>886</v>
      </c>
      <c r="C2114" s="1" t="s">
        <v>886</v>
      </c>
      <c r="D2114" s="1" t="s">
        <v>886</v>
      </c>
      <c r="E2114">
        <v>2020</v>
      </c>
      <c r="F2114" s="1" t="s">
        <v>212</v>
      </c>
      <c r="G2114" s="1" t="s">
        <v>202</v>
      </c>
      <c r="H2114" s="1" t="s">
        <v>219</v>
      </c>
      <c r="I2114" s="3" t="s">
        <v>1</v>
      </c>
      <c r="J2114" s="1" t="s">
        <v>1</v>
      </c>
      <c r="K2114" s="1" t="s">
        <v>220</v>
      </c>
      <c r="L2114" s="1" t="s">
        <v>225</v>
      </c>
      <c r="M2114" s="1" t="s">
        <v>208</v>
      </c>
      <c r="N2114">
        <v>20001</v>
      </c>
      <c r="O2114">
        <v>30000</v>
      </c>
      <c r="P2114">
        <v>1000</v>
      </c>
      <c r="Q2114" s="1" t="s">
        <v>209</v>
      </c>
      <c r="R2114" s="4">
        <v>14.35</v>
      </c>
      <c r="S2114" s="3">
        <v>1</v>
      </c>
      <c r="U2114" t="s">
        <v>204</v>
      </c>
    </row>
    <row r="2115" spans="1:21" x14ac:dyDescent="0.3">
      <c r="A2115" t="s">
        <v>82</v>
      </c>
      <c r="B2115" s="1" t="s">
        <v>886</v>
      </c>
      <c r="C2115" s="1" t="s">
        <v>886</v>
      </c>
      <c r="D2115" s="1" t="s">
        <v>886</v>
      </c>
      <c r="E2115">
        <v>2020</v>
      </c>
      <c r="F2115" s="1" t="s">
        <v>212</v>
      </c>
      <c r="G2115" s="1" t="s">
        <v>202</v>
      </c>
      <c r="H2115" s="1" t="s">
        <v>219</v>
      </c>
      <c r="I2115" s="3" t="s">
        <v>1</v>
      </c>
      <c r="J2115" s="1" t="s">
        <v>1</v>
      </c>
      <c r="K2115" s="1" t="s">
        <v>220</v>
      </c>
      <c r="L2115" s="1" t="s">
        <v>225</v>
      </c>
      <c r="M2115" s="1" t="s">
        <v>208</v>
      </c>
      <c r="N2115">
        <v>30001</v>
      </c>
      <c r="O2115" s="10">
        <v>1000000000</v>
      </c>
      <c r="P2115">
        <v>1000</v>
      </c>
      <c r="Q2115" s="1" t="s">
        <v>209</v>
      </c>
      <c r="R2115" s="4">
        <v>20.72</v>
      </c>
      <c r="S2115" s="3">
        <v>1</v>
      </c>
      <c r="U2115" t="s">
        <v>204</v>
      </c>
    </row>
    <row r="2116" spans="1:21" x14ac:dyDescent="0.3">
      <c r="A2116" t="s">
        <v>82</v>
      </c>
      <c r="B2116" s="1" t="s">
        <v>886</v>
      </c>
      <c r="C2116" s="1" t="s">
        <v>886</v>
      </c>
      <c r="D2116" s="1" t="s">
        <v>886</v>
      </c>
      <c r="E2116">
        <v>2020</v>
      </c>
      <c r="F2116" s="1" t="s">
        <v>213</v>
      </c>
      <c r="G2116" s="1" t="s">
        <v>202</v>
      </c>
      <c r="H2116" s="1" t="s">
        <v>206</v>
      </c>
      <c r="I2116" s="3">
        <v>0.75</v>
      </c>
      <c r="J2116" s="1" t="s">
        <v>203</v>
      </c>
      <c r="K2116" s="1" t="s">
        <v>220</v>
      </c>
      <c r="L2116" s="1" t="s">
        <v>221</v>
      </c>
      <c r="M2116" s="1" t="s">
        <v>204</v>
      </c>
      <c r="N2116" s="1" t="s">
        <v>1</v>
      </c>
      <c r="O2116" s="1" t="s">
        <v>1</v>
      </c>
      <c r="P2116" s="1" t="s">
        <v>1</v>
      </c>
      <c r="Q2116" s="1" t="s">
        <v>1</v>
      </c>
      <c r="R2116" s="4">
        <v>25.54</v>
      </c>
      <c r="S2116" s="3">
        <v>1</v>
      </c>
      <c r="U2116" t="s">
        <v>204</v>
      </c>
    </row>
    <row r="2117" spans="1:21" x14ac:dyDescent="0.3">
      <c r="A2117" t="s">
        <v>82</v>
      </c>
      <c r="B2117" s="1" t="s">
        <v>886</v>
      </c>
      <c r="C2117" s="1" t="s">
        <v>886</v>
      </c>
      <c r="D2117" s="1" t="s">
        <v>886</v>
      </c>
      <c r="E2117">
        <v>2020</v>
      </c>
      <c r="F2117" s="1" t="s">
        <v>213</v>
      </c>
      <c r="G2117" s="1" t="s">
        <v>202</v>
      </c>
      <c r="H2117" s="1" t="s">
        <v>219</v>
      </c>
      <c r="I2117" s="3" t="s">
        <v>1</v>
      </c>
      <c r="J2117" s="1" t="s">
        <v>1</v>
      </c>
      <c r="K2117" s="1" t="s">
        <v>220</v>
      </c>
      <c r="L2117" s="1" t="s">
        <v>221</v>
      </c>
      <c r="M2117" s="1" t="s">
        <v>208</v>
      </c>
      <c r="N2117">
        <v>0</v>
      </c>
      <c r="O2117">
        <v>2000</v>
      </c>
      <c r="P2117">
        <v>1000</v>
      </c>
      <c r="Q2117" s="1" t="s">
        <v>209</v>
      </c>
      <c r="R2117" s="4">
        <v>0</v>
      </c>
      <c r="S2117" s="3">
        <v>1</v>
      </c>
      <c r="U2117" t="s">
        <v>204</v>
      </c>
    </row>
    <row r="2118" spans="1:21" x14ac:dyDescent="0.3">
      <c r="A2118" t="s">
        <v>82</v>
      </c>
      <c r="B2118" s="1" t="s">
        <v>886</v>
      </c>
      <c r="C2118" s="1" t="s">
        <v>886</v>
      </c>
      <c r="D2118" s="1" t="s">
        <v>886</v>
      </c>
      <c r="E2118">
        <v>2020</v>
      </c>
      <c r="F2118" s="1" t="s">
        <v>213</v>
      </c>
      <c r="G2118" s="1" t="s">
        <v>202</v>
      </c>
      <c r="H2118" s="1" t="s">
        <v>219</v>
      </c>
      <c r="I2118" s="3" t="s">
        <v>1</v>
      </c>
      <c r="J2118" s="1" t="s">
        <v>1</v>
      </c>
      <c r="K2118" s="1" t="s">
        <v>220</v>
      </c>
      <c r="L2118" s="1" t="s">
        <v>221</v>
      </c>
      <c r="M2118" s="1" t="s">
        <v>208</v>
      </c>
      <c r="N2118">
        <v>2001</v>
      </c>
      <c r="O2118">
        <v>5000</v>
      </c>
      <c r="P2118">
        <v>1000</v>
      </c>
      <c r="Q2118" s="1" t="s">
        <v>209</v>
      </c>
      <c r="R2118" s="4">
        <v>6.37</v>
      </c>
      <c r="S2118" s="3">
        <v>1</v>
      </c>
      <c r="U2118" t="s">
        <v>204</v>
      </c>
    </row>
    <row r="2119" spans="1:21" x14ac:dyDescent="0.3">
      <c r="A2119" t="s">
        <v>82</v>
      </c>
      <c r="B2119" s="1" t="s">
        <v>886</v>
      </c>
      <c r="C2119" s="1" t="s">
        <v>886</v>
      </c>
      <c r="D2119" s="1" t="s">
        <v>886</v>
      </c>
      <c r="E2119">
        <v>2020</v>
      </c>
      <c r="F2119" s="1" t="s">
        <v>213</v>
      </c>
      <c r="G2119" s="1" t="s">
        <v>202</v>
      </c>
      <c r="H2119" s="1" t="s">
        <v>219</v>
      </c>
      <c r="I2119" s="3" t="s">
        <v>1</v>
      </c>
      <c r="J2119" s="1" t="s">
        <v>1</v>
      </c>
      <c r="K2119" s="1" t="s">
        <v>220</v>
      </c>
      <c r="L2119" s="1" t="s">
        <v>221</v>
      </c>
      <c r="M2119" s="1" t="s">
        <v>208</v>
      </c>
      <c r="N2119">
        <v>5001</v>
      </c>
      <c r="O2119">
        <v>12000</v>
      </c>
      <c r="P2119">
        <v>1000</v>
      </c>
      <c r="Q2119" s="1" t="s">
        <v>209</v>
      </c>
      <c r="R2119" s="4">
        <v>7.88</v>
      </c>
      <c r="S2119" s="3">
        <v>1</v>
      </c>
      <c r="U2119" t="s">
        <v>204</v>
      </c>
    </row>
    <row r="2120" spans="1:21" x14ac:dyDescent="0.3">
      <c r="A2120" t="s">
        <v>82</v>
      </c>
      <c r="B2120" s="1" t="s">
        <v>886</v>
      </c>
      <c r="C2120" s="1" t="s">
        <v>886</v>
      </c>
      <c r="D2120" s="1" t="s">
        <v>886</v>
      </c>
      <c r="E2120">
        <v>2020</v>
      </c>
      <c r="F2120" s="1" t="s">
        <v>213</v>
      </c>
      <c r="G2120" s="1" t="s">
        <v>202</v>
      </c>
      <c r="H2120" s="1" t="s">
        <v>206</v>
      </c>
      <c r="I2120" s="3">
        <v>0.75</v>
      </c>
      <c r="J2120" s="1" t="s">
        <v>203</v>
      </c>
      <c r="K2120" s="1" t="s">
        <v>220</v>
      </c>
      <c r="L2120" s="1" t="s">
        <v>225</v>
      </c>
      <c r="M2120" s="1" t="s">
        <v>204</v>
      </c>
      <c r="N2120" s="1" t="s">
        <v>1</v>
      </c>
      <c r="O2120" s="1" t="s">
        <v>1</v>
      </c>
      <c r="P2120" s="1" t="s">
        <v>1</v>
      </c>
      <c r="Q2120" s="1" t="s">
        <v>1</v>
      </c>
      <c r="R2120" s="4">
        <v>38.32</v>
      </c>
      <c r="S2120" s="3">
        <v>1</v>
      </c>
      <c r="U2120" t="s">
        <v>204</v>
      </c>
    </row>
    <row r="2121" spans="1:21" x14ac:dyDescent="0.3">
      <c r="A2121" t="s">
        <v>82</v>
      </c>
      <c r="B2121" s="1" t="s">
        <v>886</v>
      </c>
      <c r="C2121" s="1" t="s">
        <v>886</v>
      </c>
      <c r="D2121" s="1" t="s">
        <v>886</v>
      </c>
      <c r="E2121">
        <v>2020</v>
      </c>
      <c r="F2121" s="1" t="s">
        <v>213</v>
      </c>
      <c r="G2121" s="1" t="s">
        <v>202</v>
      </c>
      <c r="H2121" s="1" t="s">
        <v>219</v>
      </c>
      <c r="I2121" s="3" t="s">
        <v>1</v>
      </c>
      <c r="J2121" s="1" t="s">
        <v>1</v>
      </c>
      <c r="K2121" s="1" t="s">
        <v>220</v>
      </c>
      <c r="L2121" s="1" t="s">
        <v>225</v>
      </c>
      <c r="M2121" s="1" t="s">
        <v>208</v>
      </c>
      <c r="N2121">
        <v>0</v>
      </c>
      <c r="O2121">
        <v>2000</v>
      </c>
      <c r="P2121">
        <v>1000</v>
      </c>
      <c r="Q2121" s="1" t="s">
        <v>209</v>
      </c>
      <c r="R2121" s="4">
        <v>0</v>
      </c>
      <c r="S2121" s="3">
        <v>1</v>
      </c>
      <c r="U2121" t="s">
        <v>204</v>
      </c>
    </row>
    <row r="2122" spans="1:21" x14ac:dyDescent="0.3">
      <c r="A2122" t="s">
        <v>82</v>
      </c>
      <c r="B2122" s="1" t="s">
        <v>886</v>
      </c>
      <c r="C2122" s="1" t="s">
        <v>886</v>
      </c>
      <c r="D2122" s="1" t="s">
        <v>886</v>
      </c>
      <c r="E2122">
        <v>2020</v>
      </c>
      <c r="F2122" s="1" t="s">
        <v>213</v>
      </c>
      <c r="G2122" s="1" t="s">
        <v>202</v>
      </c>
      <c r="H2122" s="1" t="s">
        <v>219</v>
      </c>
      <c r="I2122" s="3" t="s">
        <v>1</v>
      </c>
      <c r="J2122" s="1" t="s">
        <v>1</v>
      </c>
      <c r="K2122" s="1" t="s">
        <v>220</v>
      </c>
      <c r="L2122" s="1" t="s">
        <v>225</v>
      </c>
      <c r="M2122" s="1" t="s">
        <v>208</v>
      </c>
      <c r="N2122">
        <v>2001</v>
      </c>
      <c r="O2122">
        <v>5000</v>
      </c>
      <c r="P2122">
        <v>1000</v>
      </c>
      <c r="Q2122" s="1" t="s">
        <v>209</v>
      </c>
      <c r="R2122" s="4">
        <v>9.5500000000000007</v>
      </c>
      <c r="S2122" s="3">
        <v>1</v>
      </c>
      <c r="U2122" t="s">
        <v>204</v>
      </c>
    </row>
    <row r="2123" spans="1:21" x14ac:dyDescent="0.3">
      <c r="A2123" t="s">
        <v>82</v>
      </c>
      <c r="B2123" s="1" t="s">
        <v>886</v>
      </c>
      <c r="C2123" s="1" t="s">
        <v>886</v>
      </c>
      <c r="D2123" s="1" t="s">
        <v>886</v>
      </c>
      <c r="E2123">
        <v>2020</v>
      </c>
      <c r="F2123" s="1" t="s">
        <v>213</v>
      </c>
      <c r="G2123" s="1" t="s">
        <v>202</v>
      </c>
      <c r="H2123" s="1" t="s">
        <v>219</v>
      </c>
      <c r="I2123" s="3" t="s">
        <v>1</v>
      </c>
      <c r="J2123" s="1" t="s">
        <v>1</v>
      </c>
      <c r="K2123" s="1" t="s">
        <v>220</v>
      </c>
      <c r="L2123" s="1" t="s">
        <v>225</v>
      </c>
      <c r="M2123" s="1" t="s">
        <v>208</v>
      </c>
      <c r="N2123">
        <v>5001</v>
      </c>
      <c r="O2123">
        <v>12000</v>
      </c>
      <c r="P2123">
        <v>1000</v>
      </c>
      <c r="Q2123" s="1" t="s">
        <v>209</v>
      </c>
      <c r="R2123" s="4">
        <v>11.82</v>
      </c>
      <c r="S2123" s="3">
        <v>1</v>
      </c>
      <c r="U2123" t="s">
        <v>204</v>
      </c>
    </row>
    <row r="2124" spans="1:21" x14ac:dyDescent="0.3">
      <c r="A2124" t="s">
        <v>82</v>
      </c>
      <c r="B2124" s="1" t="s">
        <v>886</v>
      </c>
      <c r="C2124" s="1" t="s">
        <v>886</v>
      </c>
      <c r="D2124" s="1" t="s">
        <v>886</v>
      </c>
      <c r="E2124">
        <v>2020</v>
      </c>
      <c r="F2124" s="1" t="s">
        <v>217</v>
      </c>
      <c r="G2124" s="1" t="s">
        <v>202</v>
      </c>
      <c r="H2124" s="1" t="s">
        <v>207</v>
      </c>
      <c r="I2124" s="3" t="s">
        <v>1</v>
      </c>
      <c r="J2124" s="1" t="s">
        <v>1</v>
      </c>
      <c r="K2124" s="1" t="s">
        <v>888</v>
      </c>
      <c r="L2124" s="1">
        <v>1</v>
      </c>
      <c r="M2124" s="1" t="s">
        <v>205</v>
      </c>
      <c r="N2124">
        <v>0</v>
      </c>
      <c r="O2124">
        <v>1283</v>
      </c>
      <c r="P2124" t="s">
        <v>1</v>
      </c>
      <c r="Q2124" s="1" t="s">
        <v>1</v>
      </c>
      <c r="R2124" s="4">
        <v>4.9000000000000004</v>
      </c>
      <c r="S2124" s="3">
        <v>1</v>
      </c>
      <c r="U2124" t="s">
        <v>204</v>
      </c>
    </row>
    <row r="2125" spans="1:21" x14ac:dyDescent="0.3">
      <c r="A2125" t="s">
        <v>82</v>
      </c>
      <c r="B2125" s="1" t="s">
        <v>886</v>
      </c>
      <c r="C2125" s="1" t="s">
        <v>886</v>
      </c>
      <c r="D2125" s="1" t="s">
        <v>886</v>
      </c>
      <c r="E2125">
        <v>2020</v>
      </c>
      <c r="F2125" s="1" t="s">
        <v>217</v>
      </c>
      <c r="G2125" s="1" t="s">
        <v>202</v>
      </c>
      <c r="H2125" s="1" t="s">
        <v>207</v>
      </c>
      <c r="I2125" s="3" t="s">
        <v>1</v>
      </c>
      <c r="J2125" s="1" t="s">
        <v>1</v>
      </c>
      <c r="K2125" s="1" t="s">
        <v>888</v>
      </c>
      <c r="L2125" s="1">
        <v>1</v>
      </c>
      <c r="M2125" s="1" t="s">
        <v>205</v>
      </c>
      <c r="N2125">
        <v>1284</v>
      </c>
      <c r="O2125">
        <v>2192</v>
      </c>
      <c r="P2125" t="s">
        <v>1</v>
      </c>
      <c r="Q2125" s="1" t="s">
        <v>1</v>
      </c>
      <c r="R2125" s="4">
        <v>7.9</v>
      </c>
      <c r="S2125" s="3">
        <v>1</v>
      </c>
      <c r="U2125" t="s">
        <v>204</v>
      </c>
    </row>
    <row r="2126" spans="1:21" x14ac:dyDescent="0.3">
      <c r="A2126" t="s">
        <v>82</v>
      </c>
      <c r="B2126" s="1" t="s">
        <v>886</v>
      </c>
      <c r="C2126" s="1" t="s">
        <v>886</v>
      </c>
      <c r="D2126" s="1" t="s">
        <v>886</v>
      </c>
      <c r="E2126">
        <v>2020</v>
      </c>
      <c r="F2126" s="1" t="s">
        <v>217</v>
      </c>
      <c r="G2126" s="1" t="s">
        <v>202</v>
      </c>
      <c r="H2126" s="1" t="s">
        <v>207</v>
      </c>
      <c r="I2126" s="3" t="s">
        <v>1</v>
      </c>
      <c r="J2126" s="1" t="s">
        <v>1</v>
      </c>
      <c r="K2126" s="1" t="s">
        <v>888</v>
      </c>
      <c r="L2126" s="1">
        <v>1</v>
      </c>
      <c r="M2126" s="1" t="s">
        <v>205</v>
      </c>
      <c r="N2126">
        <v>2193</v>
      </c>
      <c r="O2126" s="10">
        <v>1000000000</v>
      </c>
      <c r="P2126" t="s">
        <v>1</v>
      </c>
      <c r="Q2126" s="1" t="s">
        <v>1</v>
      </c>
      <c r="R2126" s="4">
        <v>13.25</v>
      </c>
      <c r="S2126" s="3">
        <v>1</v>
      </c>
      <c r="U2126" t="s">
        <v>204</v>
      </c>
    </row>
    <row r="2127" spans="1:21" x14ac:dyDescent="0.3">
      <c r="A2127" t="s">
        <v>82</v>
      </c>
      <c r="B2127" s="1" t="s">
        <v>886</v>
      </c>
      <c r="C2127" s="1" t="s">
        <v>886</v>
      </c>
      <c r="D2127" s="1" t="s">
        <v>886</v>
      </c>
      <c r="E2127">
        <v>2020</v>
      </c>
      <c r="F2127" s="1" t="s">
        <v>217</v>
      </c>
      <c r="G2127" s="1" t="s">
        <v>202</v>
      </c>
      <c r="H2127" s="1" t="s">
        <v>207</v>
      </c>
      <c r="I2127" s="3" t="s">
        <v>1</v>
      </c>
      <c r="J2127" s="1" t="s">
        <v>1</v>
      </c>
      <c r="K2127" s="1" t="s">
        <v>888</v>
      </c>
      <c r="L2127" s="1">
        <v>2</v>
      </c>
      <c r="M2127" s="1" t="s">
        <v>205</v>
      </c>
      <c r="N2127">
        <v>0</v>
      </c>
      <c r="O2127">
        <v>2567</v>
      </c>
      <c r="P2127" t="s">
        <v>1</v>
      </c>
      <c r="Q2127" s="1" t="s">
        <v>1</v>
      </c>
      <c r="R2127" s="4">
        <v>4.9000000000000004</v>
      </c>
      <c r="S2127" s="3">
        <v>1</v>
      </c>
      <c r="U2127" t="s">
        <v>204</v>
      </c>
    </row>
    <row r="2128" spans="1:21" x14ac:dyDescent="0.3">
      <c r="A2128" t="s">
        <v>82</v>
      </c>
      <c r="B2128" s="1" t="s">
        <v>886</v>
      </c>
      <c r="C2128" s="1" t="s">
        <v>886</v>
      </c>
      <c r="D2128" s="1" t="s">
        <v>886</v>
      </c>
      <c r="E2128">
        <v>2020</v>
      </c>
      <c r="F2128" s="1" t="s">
        <v>217</v>
      </c>
      <c r="G2128" s="1" t="s">
        <v>202</v>
      </c>
      <c r="H2128" s="1" t="s">
        <v>207</v>
      </c>
      <c r="I2128" s="3" t="s">
        <v>1</v>
      </c>
      <c r="J2128" s="1" t="s">
        <v>1</v>
      </c>
      <c r="K2128" s="1" t="s">
        <v>888</v>
      </c>
      <c r="L2128" s="1">
        <v>2</v>
      </c>
      <c r="M2128" s="1" t="s">
        <v>205</v>
      </c>
      <c r="N2128">
        <v>2568</v>
      </c>
      <c r="O2128">
        <v>4384</v>
      </c>
      <c r="P2128" t="s">
        <v>1</v>
      </c>
      <c r="Q2128" s="1" t="s">
        <v>1</v>
      </c>
      <c r="R2128" s="4">
        <v>7.9</v>
      </c>
      <c r="S2128" s="3">
        <v>1</v>
      </c>
      <c r="U2128" t="s">
        <v>204</v>
      </c>
    </row>
    <row r="2129" spans="1:21" x14ac:dyDescent="0.3">
      <c r="A2129" t="s">
        <v>82</v>
      </c>
      <c r="B2129" s="1" t="s">
        <v>886</v>
      </c>
      <c r="C2129" s="1" t="s">
        <v>886</v>
      </c>
      <c r="D2129" s="1" t="s">
        <v>886</v>
      </c>
      <c r="E2129">
        <v>2020</v>
      </c>
      <c r="F2129" s="1" t="s">
        <v>217</v>
      </c>
      <c r="G2129" s="1" t="s">
        <v>202</v>
      </c>
      <c r="H2129" s="1" t="s">
        <v>207</v>
      </c>
      <c r="I2129" s="3" t="s">
        <v>1</v>
      </c>
      <c r="J2129" s="1" t="s">
        <v>1</v>
      </c>
      <c r="K2129" s="1" t="s">
        <v>888</v>
      </c>
      <c r="L2129" s="1">
        <v>2</v>
      </c>
      <c r="M2129" s="1" t="s">
        <v>205</v>
      </c>
      <c r="N2129">
        <v>4385</v>
      </c>
      <c r="O2129" s="10">
        <v>1000000000</v>
      </c>
      <c r="P2129" t="s">
        <v>1</v>
      </c>
      <c r="Q2129" s="1" t="s">
        <v>1</v>
      </c>
      <c r="R2129" s="4">
        <v>13.25</v>
      </c>
      <c r="S2129" s="3">
        <v>1</v>
      </c>
      <c r="U2129" t="s">
        <v>204</v>
      </c>
    </row>
    <row r="2130" spans="1:21" x14ac:dyDescent="0.3">
      <c r="A2130" t="s">
        <v>88</v>
      </c>
      <c r="B2130" s="1" t="s">
        <v>889</v>
      </c>
      <c r="C2130" s="1" t="s">
        <v>889</v>
      </c>
      <c r="D2130" s="1" t="s">
        <v>889</v>
      </c>
      <c r="E2130">
        <v>2019</v>
      </c>
      <c r="F2130" s="1" t="s">
        <v>212</v>
      </c>
      <c r="G2130" s="1" t="s">
        <v>202</v>
      </c>
      <c r="H2130" s="1" t="s">
        <v>206</v>
      </c>
      <c r="I2130" s="3">
        <v>0.625</v>
      </c>
      <c r="J2130" s="1" t="s">
        <v>203</v>
      </c>
      <c r="K2130" s="1" t="s">
        <v>1</v>
      </c>
      <c r="L2130" s="1" t="s">
        <v>1</v>
      </c>
      <c r="M2130" s="1" t="s">
        <v>204</v>
      </c>
      <c r="N2130" s="1" t="s">
        <v>1</v>
      </c>
      <c r="O2130" s="1" t="s">
        <v>1</v>
      </c>
      <c r="P2130" s="1" t="s">
        <v>1</v>
      </c>
      <c r="Q2130" s="1" t="s">
        <v>1</v>
      </c>
      <c r="R2130" s="4">
        <v>23.01</v>
      </c>
      <c r="S2130" s="3">
        <v>1</v>
      </c>
      <c r="U2130" t="s">
        <v>204</v>
      </c>
    </row>
    <row r="2131" spans="1:21" x14ac:dyDescent="0.3">
      <c r="A2131" t="s">
        <v>88</v>
      </c>
      <c r="B2131" s="1" t="s">
        <v>889</v>
      </c>
      <c r="C2131" s="1" t="s">
        <v>889</v>
      </c>
      <c r="D2131" s="1" t="s">
        <v>889</v>
      </c>
      <c r="E2131">
        <v>2019</v>
      </c>
      <c r="F2131" s="1" t="s">
        <v>212</v>
      </c>
      <c r="G2131" s="1" t="s">
        <v>202</v>
      </c>
      <c r="H2131" s="1" t="s">
        <v>219</v>
      </c>
      <c r="I2131" s="3" t="s">
        <v>1</v>
      </c>
      <c r="J2131" s="1" t="s">
        <v>1</v>
      </c>
      <c r="K2131" s="1" t="s">
        <v>1</v>
      </c>
      <c r="L2131" s="1" t="s">
        <v>1</v>
      </c>
      <c r="M2131" s="1" t="s">
        <v>208</v>
      </c>
      <c r="N2131">
        <v>0</v>
      </c>
      <c r="O2131">
        <v>2000</v>
      </c>
      <c r="P2131">
        <v>1000</v>
      </c>
      <c r="Q2131" s="1" t="s">
        <v>209</v>
      </c>
      <c r="R2131" s="4">
        <v>5.46</v>
      </c>
      <c r="S2131" s="3">
        <v>1</v>
      </c>
      <c r="U2131" t="s">
        <v>204</v>
      </c>
    </row>
    <row r="2132" spans="1:21" x14ac:dyDescent="0.3">
      <c r="A2132" t="s">
        <v>88</v>
      </c>
      <c r="B2132" s="1" t="s">
        <v>889</v>
      </c>
      <c r="C2132" s="1" t="s">
        <v>889</v>
      </c>
      <c r="D2132" s="1" t="s">
        <v>889</v>
      </c>
      <c r="E2132">
        <v>2019</v>
      </c>
      <c r="F2132" s="1" t="s">
        <v>212</v>
      </c>
      <c r="G2132" s="1" t="s">
        <v>202</v>
      </c>
      <c r="H2132" s="1" t="s">
        <v>219</v>
      </c>
      <c r="I2132" s="3" t="s">
        <v>1</v>
      </c>
      <c r="J2132" s="1" t="s">
        <v>1</v>
      </c>
      <c r="K2132" s="1" t="s">
        <v>1</v>
      </c>
      <c r="L2132" s="1" t="s">
        <v>1</v>
      </c>
      <c r="M2132" s="1" t="s">
        <v>208</v>
      </c>
      <c r="N2132">
        <v>2001</v>
      </c>
      <c r="O2132">
        <v>10000</v>
      </c>
      <c r="P2132">
        <v>1000</v>
      </c>
      <c r="Q2132" s="1" t="s">
        <v>209</v>
      </c>
      <c r="R2132" s="4">
        <v>7.48</v>
      </c>
      <c r="S2132" s="3">
        <v>1</v>
      </c>
      <c r="U2132" t="s">
        <v>204</v>
      </c>
    </row>
    <row r="2133" spans="1:21" x14ac:dyDescent="0.3">
      <c r="A2133" t="s">
        <v>88</v>
      </c>
      <c r="B2133" s="1" t="s">
        <v>889</v>
      </c>
      <c r="C2133" s="1" t="s">
        <v>889</v>
      </c>
      <c r="D2133" s="1" t="s">
        <v>889</v>
      </c>
      <c r="E2133">
        <v>2019</v>
      </c>
      <c r="F2133" s="1" t="s">
        <v>212</v>
      </c>
      <c r="G2133" s="1" t="s">
        <v>202</v>
      </c>
      <c r="H2133" s="1" t="s">
        <v>219</v>
      </c>
      <c r="I2133" s="3" t="s">
        <v>1</v>
      </c>
      <c r="J2133" s="1" t="s">
        <v>1</v>
      </c>
      <c r="K2133" s="1" t="s">
        <v>1</v>
      </c>
      <c r="L2133" s="1" t="s">
        <v>1</v>
      </c>
      <c r="M2133" s="1" t="s">
        <v>208</v>
      </c>
      <c r="N2133">
        <v>10001</v>
      </c>
      <c r="O2133">
        <v>25000</v>
      </c>
      <c r="P2133">
        <v>1000</v>
      </c>
      <c r="Q2133" s="1" t="s">
        <v>209</v>
      </c>
      <c r="R2133" s="4">
        <v>8.09</v>
      </c>
      <c r="S2133" s="3">
        <v>1</v>
      </c>
      <c r="U2133" t="s">
        <v>204</v>
      </c>
    </row>
    <row r="2134" spans="1:21" x14ac:dyDescent="0.3">
      <c r="A2134" t="s">
        <v>88</v>
      </c>
      <c r="B2134" s="1" t="s">
        <v>889</v>
      </c>
      <c r="C2134" s="1" t="s">
        <v>889</v>
      </c>
      <c r="D2134" s="1" t="s">
        <v>889</v>
      </c>
      <c r="E2134">
        <v>2019</v>
      </c>
      <c r="F2134" s="1" t="s">
        <v>212</v>
      </c>
      <c r="G2134" s="1" t="s">
        <v>202</v>
      </c>
      <c r="H2134" s="1" t="s">
        <v>219</v>
      </c>
      <c r="I2134" s="3" t="s">
        <v>1</v>
      </c>
      <c r="J2134" s="1" t="s">
        <v>1</v>
      </c>
      <c r="K2134" s="1" t="s">
        <v>1</v>
      </c>
      <c r="L2134" s="1" t="s">
        <v>1</v>
      </c>
      <c r="M2134" s="1" t="s">
        <v>208</v>
      </c>
      <c r="N2134">
        <v>25001</v>
      </c>
      <c r="O2134" s="10">
        <v>50000</v>
      </c>
      <c r="P2134">
        <v>1000</v>
      </c>
      <c r="Q2134" s="1" t="s">
        <v>209</v>
      </c>
      <c r="R2134" s="4">
        <v>8.9</v>
      </c>
      <c r="S2134" s="3">
        <v>1</v>
      </c>
      <c r="U2134" t="s">
        <v>204</v>
      </c>
    </row>
    <row r="2135" spans="1:21" x14ac:dyDescent="0.3">
      <c r="A2135" t="s">
        <v>88</v>
      </c>
      <c r="B2135" s="1" t="s">
        <v>889</v>
      </c>
      <c r="C2135" s="1" t="s">
        <v>889</v>
      </c>
      <c r="D2135" s="1" t="s">
        <v>889</v>
      </c>
      <c r="E2135">
        <v>2019</v>
      </c>
      <c r="F2135" s="1" t="s">
        <v>212</v>
      </c>
      <c r="G2135" s="1" t="s">
        <v>202</v>
      </c>
      <c r="H2135" s="1" t="s">
        <v>219</v>
      </c>
      <c r="I2135" s="3" t="s">
        <v>1</v>
      </c>
      <c r="J2135" s="1" t="s">
        <v>1</v>
      </c>
      <c r="K2135" s="1" t="s">
        <v>1</v>
      </c>
      <c r="L2135" s="1" t="s">
        <v>1</v>
      </c>
      <c r="M2135" s="1" t="s">
        <v>208</v>
      </c>
      <c r="N2135">
        <v>50001</v>
      </c>
      <c r="O2135" s="10">
        <v>1000000000</v>
      </c>
      <c r="P2135">
        <v>1000</v>
      </c>
      <c r="Q2135" s="1" t="s">
        <v>209</v>
      </c>
      <c r="R2135" s="4">
        <v>9.31</v>
      </c>
      <c r="S2135" s="3">
        <v>1</v>
      </c>
      <c r="U2135" t="s">
        <v>204</v>
      </c>
    </row>
    <row r="2136" spans="1:21" x14ac:dyDescent="0.3">
      <c r="A2136" t="s">
        <v>88</v>
      </c>
      <c r="B2136" s="1" t="s">
        <v>889</v>
      </c>
      <c r="C2136" s="1" t="s">
        <v>889</v>
      </c>
      <c r="D2136" s="1" t="s">
        <v>889</v>
      </c>
      <c r="E2136">
        <v>2019</v>
      </c>
      <c r="F2136" s="1" t="s">
        <v>213</v>
      </c>
      <c r="G2136" s="1" t="s">
        <v>202</v>
      </c>
      <c r="H2136" s="1" t="s">
        <v>206</v>
      </c>
      <c r="I2136" s="3" t="s">
        <v>1</v>
      </c>
      <c r="J2136" s="1" t="s">
        <v>1</v>
      </c>
      <c r="K2136" s="1" t="s">
        <v>1</v>
      </c>
      <c r="L2136" s="1" t="s">
        <v>1</v>
      </c>
      <c r="M2136" s="1" t="s">
        <v>204</v>
      </c>
      <c r="N2136" s="1" t="s">
        <v>1</v>
      </c>
      <c r="O2136" s="1" t="s">
        <v>1</v>
      </c>
      <c r="P2136" s="1" t="s">
        <v>1</v>
      </c>
      <c r="Q2136" s="1" t="s">
        <v>1</v>
      </c>
      <c r="R2136" s="4">
        <v>29.61</v>
      </c>
      <c r="S2136" s="3">
        <v>1</v>
      </c>
      <c r="U2136" t="s">
        <v>204</v>
      </c>
    </row>
    <row r="2137" spans="1:21" x14ac:dyDescent="0.3">
      <c r="A2137" t="s">
        <v>88</v>
      </c>
      <c r="B2137" s="1" t="s">
        <v>889</v>
      </c>
      <c r="C2137" s="1" t="s">
        <v>889</v>
      </c>
      <c r="D2137" s="1" t="s">
        <v>889</v>
      </c>
      <c r="E2137">
        <v>2019</v>
      </c>
      <c r="F2137" s="1" t="s">
        <v>213</v>
      </c>
      <c r="G2137" s="1" t="s">
        <v>202</v>
      </c>
      <c r="H2137" s="1" t="s">
        <v>231</v>
      </c>
      <c r="I2137" s="3" t="s">
        <v>1</v>
      </c>
      <c r="J2137" s="1" t="s">
        <v>1</v>
      </c>
      <c r="K2137" s="1" t="s">
        <v>1</v>
      </c>
      <c r="L2137" s="1" t="s">
        <v>1</v>
      </c>
      <c r="M2137" s="1" t="s">
        <v>208</v>
      </c>
      <c r="N2137">
        <v>0</v>
      </c>
      <c r="O2137" s="10">
        <v>1000000000</v>
      </c>
      <c r="P2137">
        <v>1000</v>
      </c>
      <c r="Q2137" s="1" t="s">
        <v>209</v>
      </c>
      <c r="R2137" s="4">
        <v>4.7300000000000004</v>
      </c>
      <c r="S2137" s="3">
        <v>1</v>
      </c>
      <c r="T2137" t="s">
        <v>891</v>
      </c>
      <c r="U2137" t="s">
        <v>204</v>
      </c>
    </row>
    <row r="2138" spans="1:21" x14ac:dyDescent="0.3">
      <c r="A2138" t="s">
        <v>48</v>
      </c>
      <c r="B2138" s="1" t="s">
        <v>892</v>
      </c>
      <c r="C2138" s="1" t="s">
        <v>892</v>
      </c>
      <c r="D2138" s="1" t="s">
        <v>892</v>
      </c>
      <c r="E2138">
        <v>2020</v>
      </c>
      <c r="F2138" s="1" t="s">
        <v>212</v>
      </c>
      <c r="G2138" s="1" t="s">
        <v>202</v>
      </c>
      <c r="H2138" s="1" t="s">
        <v>207</v>
      </c>
      <c r="I2138" s="3" t="s">
        <v>1</v>
      </c>
      <c r="J2138" s="1" t="s">
        <v>1</v>
      </c>
      <c r="K2138" s="1" t="s">
        <v>1</v>
      </c>
      <c r="L2138" s="1" t="s">
        <v>1</v>
      </c>
      <c r="M2138" s="1" t="s">
        <v>205</v>
      </c>
      <c r="N2138" s="1">
        <v>0</v>
      </c>
      <c r="O2138" s="1">
        <v>1200</v>
      </c>
      <c r="P2138" s="1" t="s">
        <v>1</v>
      </c>
      <c r="Q2138" s="1" t="s">
        <v>209</v>
      </c>
      <c r="R2138" s="4">
        <v>12.5</v>
      </c>
      <c r="S2138" s="3">
        <v>1</v>
      </c>
      <c r="U2138" t="s">
        <v>204</v>
      </c>
    </row>
    <row r="2139" spans="1:21" x14ac:dyDescent="0.3">
      <c r="A2139" t="s">
        <v>48</v>
      </c>
      <c r="B2139" s="1" t="s">
        <v>892</v>
      </c>
      <c r="C2139" s="1" t="s">
        <v>892</v>
      </c>
      <c r="D2139" s="1" t="s">
        <v>892</v>
      </c>
      <c r="E2139">
        <v>2020</v>
      </c>
      <c r="F2139" s="1" t="s">
        <v>212</v>
      </c>
      <c r="G2139" s="1" t="s">
        <v>202</v>
      </c>
      <c r="H2139" s="1" t="s">
        <v>207</v>
      </c>
      <c r="I2139" s="3" t="s">
        <v>1</v>
      </c>
      <c r="J2139" s="1" t="s">
        <v>1</v>
      </c>
      <c r="K2139" s="1" t="s">
        <v>1</v>
      </c>
      <c r="L2139" s="1" t="s">
        <v>1</v>
      </c>
      <c r="M2139" s="1" t="s">
        <v>205</v>
      </c>
      <c r="N2139">
        <v>1201</v>
      </c>
      <c r="O2139" s="10">
        <v>1000000000</v>
      </c>
      <c r="P2139" t="s">
        <v>1</v>
      </c>
      <c r="Q2139" s="1" t="s">
        <v>209</v>
      </c>
      <c r="R2139" s="4">
        <v>25</v>
      </c>
      <c r="S2139" s="3">
        <v>1</v>
      </c>
      <c r="U2139" t="s">
        <v>204</v>
      </c>
    </row>
    <row r="2140" spans="1:21" x14ac:dyDescent="0.3">
      <c r="A2140" t="s">
        <v>48</v>
      </c>
      <c r="B2140" s="1" t="s">
        <v>892</v>
      </c>
      <c r="C2140" s="1" t="s">
        <v>892</v>
      </c>
      <c r="D2140" s="1" t="s">
        <v>892</v>
      </c>
      <c r="E2140">
        <v>2020</v>
      </c>
      <c r="F2140" s="1" t="s">
        <v>212</v>
      </c>
      <c r="G2140" s="1" t="s">
        <v>202</v>
      </c>
      <c r="H2140" s="1" t="s">
        <v>219</v>
      </c>
      <c r="I2140" s="3" t="s">
        <v>1</v>
      </c>
      <c r="J2140" s="1" t="s">
        <v>1</v>
      </c>
      <c r="K2140" s="1" t="s">
        <v>1</v>
      </c>
      <c r="L2140" s="1" t="s">
        <v>1</v>
      </c>
      <c r="M2140" s="1" t="s">
        <v>208</v>
      </c>
      <c r="N2140" s="1">
        <v>0</v>
      </c>
      <c r="O2140" s="1">
        <v>1200</v>
      </c>
      <c r="P2140" s="1">
        <v>1000</v>
      </c>
      <c r="Q2140" s="1" t="s">
        <v>209</v>
      </c>
      <c r="R2140" s="4">
        <v>0</v>
      </c>
      <c r="S2140" s="3">
        <v>1</v>
      </c>
      <c r="U2140" t="s">
        <v>204</v>
      </c>
    </row>
    <row r="2141" spans="1:21" x14ac:dyDescent="0.3">
      <c r="A2141" t="s">
        <v>48</v>
      </c>
      <c r="B2141" s="1" t="s">
        <v>892</v>
      </c>
      <c r="C2141" s="1" t="s">
        <v>892</v>
      </c>
      <c r="D2141" s="1" t="s">
        <v>892</v>
      </c>
      <c r="E2141">
        <v>2020</v>
      </c>
      <c r="F2141" s="1" t="s">
        <v>212</v>
      </c>
      <c r="G2141" s="1" t="s">
        <v>202</v>
      </c>
      <c r="H2141" s="1" t="s">
        <v>219</v>
      </c>
      <c r="I2141" s="3" t="s">
        <v>1</v>
      </c>
      <c r="J2141" s="1" t="s">
        <v>1</v>
      </c>
      <c r="K2141" s="1" t="s">
        <v>1</v>
      </c>
      <c r="L2141" s="1" t="s">
        <v>1</v>
      </c>
      <c r="M2141" s="1" t="s">
        <v>208</v>
      </c>
      <c r="N2141">
        <v>1201</v>
      </c>
      <c r="O2141">
        <v>7000</v>
      </c>
      <c r="P2141">
        <v>1000</v>
      </c>
      <c r="Q2141" s="1" t="s">
        <v>209</v>
      </c>
      <c r="R2141" s="4">
        <v>5.5</v>
      </c>
      <c r="S2141" s="3">
        <v>1</v>
      </c>
      <c r="U2141" t="s">
        <v>204</v>
      </c>
    </row>
    <row r="2142" spans="1:21" x14ac:dyDescent="0.3">
      <c r="A2142" t="s">
        <v>48</v>
      </c>
      <c r="B2142" s="1" t="s">
        <v>892</v>
      </c>
      <c r="C2142" s="1" t="s">
        <v>892</v>
      </c>
      <c r="D2142" s="1" t="s">
        <v>892</v>
      </c>
      <c r="E2142">
        <v>2020</v>
      </c>
      <c r="F2142" s="1" t="s">
        <v>212</v>
      </c>
      <c r="G2142" s="1" t="s">
        <v>202</v>
      </c>
      <c r="H2142" s="1" t="s">
        <v>219</v>
      </c>
      <c r="I2142" s="3" t="s">
        <v>1</v>
      </c>
      <c r="J2142" s="1" t="s">
        <v>1</v>
      </c>
      <c r="K2142" s="1" t="s">
        <v>1</v>
      </c>
      <c r="L2142" s="1" t="s">
        <v>1</v>
      </c>
      <c r="M2142" s="1" t="s">
        <v>208</v>
      </c>
      <c r="N2142">
        <v>7001</v>
      </c>
      <c r="O2142">
        <v>15000</v>
      </c>
      <c r="P2142">
        <v>1000</v>
      </c>
      <c r="Q2142" s="1" t="s">
        <v>209</v>
      </c>
      <c r="R2142" s="4">
        <v>7</v>
      </c>
      <c r="S2142" s="3">
        <v>1</v>
      </c>
      <c r="U2142" t="s">
        <v>204</v>
      </c>
    </row>
    <row r="2143" spans="1:21" x14ac:dyDescent="0.3">
      <c r="A2143" t="s">
        <v>48</v>
      </c>
      <c r="B2143" s="1" t="s">
        <v>892</v>
      </c>
      <c r="C2143" s="1" t="s">
        <v>892</v>
      </c>
      <c r="D2143" s="1" t="s">
        <v>892</v>
      </c>
      <c r="E2143">
        <v>2020</v>
      </c>
      <c r="F2143" s="1" t="s">
        <v>212</v>
      </c>
      <c r="G2143" s="1" t="s">
        <v>202</v>
      </c>
      <c r="H2143" s="1" t="s">
        <v>219</v>
      </c>
      <c r="I2143" s="3" t="s">
        <v>1</v>
      </c>
      <c r="J2143" s="1" t="s">
        <v>1</v>
      </c>
      <c r="K2143" s="1" t="s">
        <v>1</v>
      </c>
      <c r="L2143" s="1" t="s">
        <v>1</v>
      </c>
      <c r="M2143" s="1" t="s">
        <v>208</v>
      </c>
      <c r="N2143">
        <v>15001</v>
      </c>
      <c r="O2143">
        <v>30000</v>
      </c>
      <c r="P2143">
        <v>1000</v>
      </c>
      <c r="Q2143" s="1" t="s">
        <v>209</v>
      </c>
      <c r="R2143" s="4">
        <v>8.5</v>
      </c>
      <c r="S2143" s="3">
        <v>1</v>
      </c>
      <c r="U2143" t="s">
        <v>204</v>
      </c>
    </row>
    <row r="2144" spans="1:21" x14ac:dyDescent="0.3">
      <c r="A2144" t="s">
        <v>48</v>
      </c>
      <c r="B2144" s="1" t="s">
        <v>892</v>
      </c>
      <c r="C2144" s="1" t="s">
        <v>892</v>
      </c>
      <c r="D2144" s="1" t="s">
        <v>892</v>
      </c>
      <c r="E2144">
        <v>2020</v>
      </c>
      <c r="F2144" s="1" t="s">
        <v>212</v>
      </c>
      <c r="G2144" s="1" t="s">
        <v>202</v>
      </c>
      <c r="H2144" s="1" t="s">
        <v>219</v>
      </c>
      <c r="I2144" s="3" t="s">
        <v>1</v>
      </c>
      <c r="J2144" s="1" t="s">
        <v>1</v>
      </c>
      <c r="K2144" s="1" t="s">
        <v>1</v>
      </c>
      <c r="L2144" s="1" t="s">
        <v>1</v>
      </c>
      <c r="M2144" s="1" t="s">
        <v>208</v>
      </c>
      <c r="N2144">
        <v>30001</v>
      </c>
      <c r="O2144">
        <v>50000</v>
      </c>
      <c r="P2144">
        <v>1000</v>
      </c>
      <c r="Q2144" s="1" t="s">
        <v>209</v>
      </c>
      <c r="R2144" s="4">
        <v>10</v>
      </c>
      <c r="S2144" s="3">
        <v>1</v>
      </c>
      <c r="U2144" t="s">
        <v>204</v>
      </c>
    </row>
    <row r="2145" spans="1:21" x14ac:dyDescent="0.3">
      <c r="A2145" t="s">
        <v>48</v>
      </c>
      <c r="B2145" s="1" t="s">
        <v>892</v>
      </c>
      <c r="C2145" s="1" t="s">
        <v>892</v>
      </c>
      <c r="D2145" s="1" t="s">
        <v>892</v>
      </c>
      <c r="E2145">
        <v>2020</v>
      </c>
      <c r="F2145" s="1" t="s">
        <v>212</v>
      </c>
      <c r="G2145" s="1" t="s">
        <v>202</v>
      </c>
      <c r="H2145" s="1" t="s">
        <v>219</v>
      </c>
      <c r="I2145" s="3" t="s">
        <v>1</v>
      </c>
      <c r="J2145" s="1" t="s">
        <v>1</v>
      </c>
      <c r="K2145" s="1" t="s">
        <v>1</v>
      </c>
      <c r="L2145" s="1" t="s">
        <v>1</v>
      </c>
      <c r="M2145" s="1" t="s">
        <v>208</v>
      </c>
      <c r="N2145">
        <v>50001</v>
      </c>
      <c r="O2145" s="10">
        <v>1000000000</v>
      </c>
      <c r="P2145">
        <v>1000</v>
      </c>
      <c r="Q2145" s="1" t="s">
        <v>209</v>
      </c>
      <c r="R2145" s="4">
        <v>12</v>
      </c>
      <c r="S2145" s="3">
        <v>1</v>
      </c>
      <c r="U2145" t="s">
        <v>204</v>
      </c>
    </row>
    <row r="2146" spans="1:21" x14ac:dyDescent="0.3">
      <c r="A2146" t="s">
        <v>48</v>
      </c>
      <c r="B2146" s="1" t="s">
        <v>892</v>
      </c>
      <c r="C2146" s="1" t="s">
        <v>892</v>
      </c>
      <c r="D2146" s="1" t="s">
        <v>892</v>
      </c>
      <c r="E2146">
        <v>2020</v>
      </c>
      <c r="F2146" s="1" t="s">
        <v>213</v>
      </c>
      <c r="G2146" s="1" t="s">
        <v>202</v>
      </c>
      <c r="H2146" s="1" t="s">
        <v>206</v>
      </c>
      <c r="I2146" s="3" t="s">
        <v>1</v>
      </c>
      <c r="J2146" s="1" t="s">
        <v>1</v>
      </c>
      <c r="K2146" s="1" t="s">
        <v>1</v>
      </c>
      <c r="L2146" s="1" t="s">
        <v>1</v>
      </c>
      <c r="M2146" s="1" t="s">
        <v>204</v>
      </c>
      <c r="N2146" s="1" t="s">
        <v>1</v>
      </c>
      <c r="O2146" s="10" t="s">
        <v>1</v>
      </c>
      <c r="P2146" s="1" t="s">
        <v>1</v>
      </c>
      <c r="Q2146" s="1" t="s">
        <v>1</v>
      </c>
      <c r="R2146" s="4">
        <v>16.25</v>
      </c>
      <c r="S2146" s="3">
        <v>1</v>
      </c>
      <c r="U2146" t="s">
        <v>204</v>
      </c>
    </row>
    <row r="2147" spans="1:21" x14ac:dyDescent="0.3">
      <c r="A2147" t="s">
        <v>48</v>
      </c>
      <c r="B2147" s="1" t="s">
        <v>892</v>
      </c>
      <c r="C2147" s="1" t="s">
        <v>892</v>
      </c>
      <c r="D2147" s="1" t="s">
        <v>892</v>
      </c>
      <c r="E2147">
        <v>2020</v>
      </c>
      <c r="F2147" s="1" t="s">
        <v>213</v>
      </c>
      <c r="G2147" s="1" t="s">
        <v>202</v>
      </c>
      <c r="H2147" s="1" t="s">
        <v>231</v>
      </c>
      <c r="I2147" s="3" t="s">
        <v>1</v>
      </c>
      <c r="J2147" s="1" t="s">
        <v>1</v>
      </c>
      <c r="K2147" s="1" t="s">
        <v>1</v>
      </c>
      <c r="L2147" s="1" t="s">
        <v>1</v>
      </c>
      <c r="M2147" s="1" t="s">
        <v>208</v>
      </c>
      <c r="N2147">
        <v>0</v>
      </c>
      <c r="O2147">
        <v>3000</v>
      </c>
      <c r="P2147">
        <v>1000</v>
      </c>
      <c r="Q2147" s="1" t="s">
        <v>209</v>
      </c>
      <c r="R2147" s="4">
        <v>0</v>
      </c>
      <c r="S2147" s="3">
        <v>1</v>
      </c>
      <c r="U2147" t="s">
        <v>204</v>
      </c>
    </row>
    <row r="2148" spans="1:21" x14ac:dyDescent="0.3">
      <c r="A2148" t="s">
        <v>48</v>
      </c>
      <c r="B2148" s="1" t="s">
        <v>892</v>
      </c>
      <c r="C2148" s="1" t="s">
        <v>892</v>
      </c>
      <c r="D2148" s="1" t="s">
        <v>892</v>
      </c>
      <c r="E2148">
        <v>2020</v>
      </c>
      <c r="F2148" s="1" t="s">
        <v>213</v>
      </c>
      <c r="G2148" s="1" t="s">
        <v>202</v>
      </c>
      <c r="H2148" s="1" t="s">
        <v>231</v>
      </c>
      <c r="I2148" s="3" t="s">
        <v>1</v>
      </c>
      <c r="J2148" s="1" t="s">
        <v>1</v>
      </c>
      <c r="K2148" s="1" t="s">
        <v>1</v>
      </c>
      <c r="L2148" s="1" t="s">
        <v>1</v>
      </c>
      <c r="M2148" s="1" t="s">
        <v>208</v>
      </c>
      <c r="N2148">
        <v>3001</v>
      </c>
      <c r="O2148" s="10">
        <v>1000000000</v>
      </c>
      <c r="P2148">
        <v>1000</v>
      </c>
      <c r="Q2148" s="1" t="s">
        <v>209</v>
      </c>
      <c r="R2148" s="4">
        <v>4.8499999999999996</v>
      </c>
      <c r="S2148" s="3">
        <v>1</v>
      </c>
      <c r="U2148" t="s">
        <v>204</v>
      </c>
    </row>
    <row r="2149" spans="1:21" x14ac:dyDescent="0.3">
      <c r="A2149" t="s">
        <v>48</v>
      </c>
      <c r="B2149" s="1" t="s">
        <v>892</v>
      </c>
      <c r="C2149" s="1" t="s">
        <v>892</v>
      </c>
      <c r="D2149" s="1" t="s">
        <v>892</v>
      </c>
      <c r="E2149">
        <v>2020</v>
      </c>
      <c r="F2149" s="1" t="s">
        <v>217</v>
      </c>
      <c r="G2149" s="1" t="s">
        <v>202</v>
      </c>
      <c r="H2149" s="1" t="s">
        <v>207</v>
      </c>
      <c r="I2149" s="3" t="s">
        <v>1</v>
      </c>
      <c r="J2149" s="1" t="s">
        <v>1</v>
      </c>
      <c r="K2149" s="1" t="s">
        <v>1</v>
      </c>
      <c r="L2149" s="1" t="s">
        <v>1</v>
      </c>
      <c r="M2149" s="1" t="s">
        <v>205</v>
      </c>
      <c r="N2149">
        <v>0</v>
      </c>
      <c r="O2149" s="10">
        <v>2217</v>
      </c>
      <c r="P2149" t="s">
        <v>1</v>
      </c>
      <c r="Q2149" s="1" t="s">
        <v>540</v>
      </c>
      <c r="R2149" s="4">
        <f>5*0.7</f>
        <v>3.5</v>
      </c>
      <c r="S2149" s="3">
        <v>1</v>
      </c>
      <c r="U2149" t="s">
        <v>204</v>
      </c>
    </row>
    <row r="2150" spans="1:21" x14ac:dyDescent="0.3">
      <c r="A2150" t="s">
        <v>48</v>
      </c>
      <c r="B2150" s="1" t="s">
        <v>892</v>
      </c>
      <c r="C2150" s="1" t="s">
        <v>892</v>
      </c>
      <c r="D2150" s="1" t="s">
        <v>892</v>
      </c>
      <c r="E2150">
        <v>2020</v>
      </c>
      <c r="F2150" s="1" t="s">
        <v>217</v>
      </c>
      <c r="G2150" s="1" t="s">
        <v>202</v>
      </c>
      <c r="H2150" s="1" t="s">
        <v>207</v>
      </c>
      <c r="I2150" s="3" t="s">
        <v>1</v>
      </c>
      <c r="J2150" s="1" t="s">
        <v>1</v>
      </c>
      <c r="K2150" s="1" t="s">
        <v>1</v>
      </c>
      <c r="L2150" s="1" t="s">
        <v>1</v>
      </c>
      <c r="M2150" s="1" t="s">
        <v>205</v>
      </c>
      <c r="N2150">
        <v>2218</v>
      </c>
      <c r="O2150" s="10">
        <v>3716</v>
      </c>
      <c r="P2150" t="s">
        <v>1</v>
      </c>
      <c r="Q2150" s="1" t="s">
        <v>540</v>
      </c>
      <c r="R2150" s="4">
        <f>5*1</f>
        <v>5</v>
      </c>
      <c r="S2150" s="3">
        <v>1</v>
      </c>
      <c r="U2150" t="s">
        <v>204</v>
      </c>
    </row>
    <row r="2151" spans="1:21" x14ac:dyDescent="0.3">
      <c r="A2151" t="s">
        <v>48</v>
      </c>
      <c r="B2151" s="1" t="s">
        <v>892</v>
      </c>
      <c r="C2151" s="1" t="s">
        <v>892</v>
      </c>
      <c r="D2151" s="1" t="s">
        <v>892</v>
      </c>
      <c r="E2151">
        <v>2020</v>
      </c>
      <c r="F2151" s="1" t="s">
        <v>217</v>
      </c>
      <c r="G2151" s="1" t="s">
        <v>202</v>
      </c>
      <c r="H2151" s="1" t="s">
        <v>207</v>
      </c>
      <c r="I2151" s="3" t="s">
        <v>1</v>
      </c>
      <c r="J2151" s="1" t="s">
        <v>1</v>
      </c>
      <c r="K2151" s="1" t="s">
        <v>1</v>
      </c>
      <c r="L2151" s="1" t="s">
        <v>1</v>
      </c>
      <c r="M2151" s="1" t="s">
        <v>205</v>
      </c>
      <c r="N2151">
        <v>3717</v>
      </c>
      <c r="O2151" s="10">
        <v>8000</v>
      </c>
      <c r="P2151" t="s">
        <v>1</v>
      </c>
      <c r="Q2151" s="1" t="s">
        <v>540</v>
      </c>
      <c r="R2151" s="4">
        <f>5*1.5</f>
        <v>7.5</v>
      </c>
      <c r="S2151" s="3">
        <v>1</v>
      </c>
      <c r="U2151" t="s">
        <v>204</v>
      </c>
    </row>
    <row r="2152" spans="1:21" x14ac:dyDescent="0.3">
      <c r="A2152" t="s">
        <v>48</v>
      </c>
      <c r="B2152" s="1" t="s">
        <v>892</v>
      </c>
      <c r="C2152" s="1" t="s">
        <v>892</v>
      </c>
      <c r="D2152" s="1" t="s">
        <v>892</v>
      </c>
      <c r="E2152">
        <v>2020</v>
      </c>
      <c r="F2152" s="1" t="s">
        <v>217</v>
      </c>
      <c r="G2152" s="1" t="s">
        <v>202</v>
      </c>
      <c r="H2152" s="1" t="s">
        <v>207</v>
      </c>
      <c r="I2152" s="3" t="s">
        <v>1</v>
      </c>
      <c r="J2152" s="1" t="s">
        <v>1</v>
      </c>
      <c r="K2152" s="1" t="s">
        <v>1</v>
      </c>
      <c r="L2152" s="1" t="s">
        <v>1</v>
      </c>
      <c r="M2152" s="1" t="s">
        <v>205</v>
      </c>
      <c r="N2152">
        <v>8001</v>
      </c>
      <c r="O2152" s="10">
        <v>1000000000</v>
      </c>
      <c r="P2152" t="s">
        <v>1</v>
      </c>
      <c r="Q2152" s="1" t="s">
        <v>540</v>
      </c>
      <c r="R2152" s="4">
        <f>5*2</f>
        <v>10</v>
      </c>
      <c r="S2152" s="3">
        <v>1</v>
      </c>
      <c r="U2152" t="s">
        <v>204</v>
      </c>
    </row>
    <row r="2153" spans="1:21" x14ac:dyDescent="0.3">
      <c r="A2153" t="s">
        <v>913</v>
      </c>
      <c r="B2153" s="1" t="s">
        <v>914</v>
      </c>
      <c r="C2153" s="1" t="s">
        <v>914</v>
      </c>
      <c r="D2153" s="1" t="s">
        <v>914</v>
      </c>
      <c r="E2153">
        <v>2018</v>
      </c>
      <c r="F2153" s="1" t="s">
        <v>212</v>
      </c>
      <c r="G2153" s="1" t="s">
        <v>202</v>
      </c>
      <c r="H2153" s="1" t="s">
        <v>206</v>
      </c>
      <c r="I2153" s="3">
        <v>0.625</v>
      </c>
      <c r="J2153" s="1" t="s">
        <v>203</v>
      </c>
      <c r="K2153" s="1" t="s">
        <v>220</v>
      </c>
      <c r="L2153" s="1" t="s">
        <v>221</v>
      </c>
      <c r="M2153" s="1" t="s">
        <v>204</v>
      </c>
      <c r="N2153" s="1" t="s">
        <v>1</v>
      </c>
      <c r="O2153" s="1" t="s">
        <v>1</v>
      </c>
      <c r="P2153" s="1" t="s">
        <v>1</v>
      </c>
      <c r="Q2153" s="1" t="s">
        <v>1</v>
      </c>
      <c r="R2153" s="4">
        <v>27.29</v>
      </c>
      <c r="S2153" s="3">
        <v>1</v>
      </c>
      <c r="U2153" t="s">
        <v>204</v>
      </c>
    </row>
    <row r="2154" spans="1:21" x14ac:dyDescent="0.3">
      <c r="A2154" t="s">
        <v>913</v>
      </c>
      <c r="B2154" s="1" t="s">
        <v>914</v>
      </c>
      <c r="C2154" s="1" t="s">
        <v>914</v>
      </c>
      <c r="D2154" s="1" t="s">
        <v>914</v>
      </c>
      <c r="E2154">
        <v>2018</v>
      </c>
      <c r="F2154" s="1" t="s">
        <v>212</v>
      </c>
      <c r="G2154" s="1" t="s">
        <v>202</v>
      </c>
      <c r="H2154" s="1" t="s">
        <v>206</v>
      </c>
      <c r="I2154" s="3">
        <v>0.75</v>
      </c>
      <c r="J2154" s="1" t="s">
        <v>203</v>
      </c>
      <c r="K2154" s="1" t="s">
        <v>220</v>
      </c>
      <c r="L2154" s="1" t="s">
        <v>221</v>
      </c>
      <c r="M2154" s="1" t="s">
        <v>204</v>
      </c>
      <c r="N2154" s="1" t="s">
        <v>1</v>
      </c>
      <c r="O2154" s="1" t="s">
        <v>1</v>
      </c>
      <c r="P2154" s="1" t="s">
        <v>1</v>
      </c>
      <c r="Q2154" s="1" t="s">
        <v>1</v>
      </c>
      <c r="R2154" s="4">
        <v>56.87</v>
      </c>
      <c r="S2154" s="3">
        <v>1</v>
      </c>
      <c r="U2154" t="s">
        <v>204</v>
      </c>
    </row>
    <row r="2155" spans="1:21" x14ac:dyDescent="0.3">
      <c r="A2155" t="s">
        <v>913</v>
      </c>
      <c r="B2155" s="1" t="s">
        <v>914</v>
      </c>
      <c r="C2155" s="1" t="s">
        <v>914</v>
      </c>
      <c r="D2155" s="1" t="s">
        <v>914</v>
      </c>
      <c r="E2155">
        <v>2018</v>
      </c>
      <c r="F2155" s="1" t="s">
        <v>212</v>
      </c>
      <c r="G2155" s="1" t="s">
        <v>202</v>
      </c>
      <c r="H2155" s="1" t="s">
        <v>219</v>
      </c>
      <c r="I2155" s="3" t="s">
        <v>1</v>
      </c>
      <c r="J2155" s="1" t="s">
        <v>1</v>
      </c>
      <c r="K2155" s="1" t="s">
        <v>220</v>
      </c>
      <c r="L2155" s="1" t="s">
        <v>221</v>
      </c>
      <c r="M2155" s="1" t="s">
        <v>208</v>
      </c>
      <c r="N2155">
        <v>0</v>
      </c>
      <c r="O2155" s="10">
        <v>6000</v>
      </c>
      <c r="P2155">
        <v>1000</v>
      </c>
      <c r="Q2155" s="1" t="s">
        <v>209</v>
      </c>
      <c r="R2155" s="4">
        <v>2.08</v>
      </c>
      <c r="S2155" s="3">
        <v>1</v>
      </c>
      <c r="U2155" t="s">
        <v>204</v>
      </c>
    </row>
    <row r="2156" spans="1:21" x14ac:dyDescent="0.3">
      <c r="A2156" t="s">
        <v>913</v>
      </c>
      <c r="B2156" s="1" t="s">
        <v>914</v>
      </c>
      <c r="C2156" s="1" t="s">
        <v>914</v>
      </c>
      <c r="D2156" s="1" t="s">
        <v>914</v>
      </c>
      <c r="E2156">
        <v>2018</v>
      </c>
      <c r="F2156" s="1" t="s">
        <v>212</v>
      </c>
      <c r="G2156" s="1" t="s">
        <v>202</v>
      </c>
      <c r="H2156" s="1" t="s">
        <v>219</v>
      </c>
      <c r="I2156" s="3" t="s">
        <v>1</v>
      </c>
      <c r="J2156" s="1" t="s">
        <v>1</v>
      </c>
      <c r="K2156" s="1" t="s">
        <v>220</v>
      </c>
      <c r="L2156" s="1" t="s">
        <v>221</v>
      </c>
      <c r="M2156" s="1" t="s">
        <v>208</v>
      </c>
      <c r="N2156">
        <v>6001</v>
      </c>
      <c r="O2156" s="10">
        <v>10000</v>
      </c>
      <c r="P2156">
        <v>1000</v>
      </c>
      <c r="Q2156" s="1" t="s">
        <v>209</v>
      </c>
      <c r="R2156" s="4">
        <v>3.48</v>
      </c>
      <c r="S2156" s="3">
        <v>1</v>
      </c>
      <c r="U2156" t="s">
        <v>204</v>
      </c>
    </row>
    <row r="2157" spans="1:21" x14ac:dyDescent="0.3">
      <c r="A2157" t="s">
        <v>913</v>
      </c>
      <c r="B2157" s="1" t="s">
        <v>914</v>
      </c>
      <c r="C2157" s="1" t="s">
        <v>914</v>
      </c>
      <c r="D2157" s="1" t="s">
        <v>914</v>
      </c>
      <c r="E2157">
        <v>2018</v>
      </c>
      <c r="F2157" s="1" t="s">
        <v>212</v>
      </c>
      <c r="G2157" s="1" t="s">
        <v>202</v>
      </c>
      <c r="H2157" s="1" t="s">
        <v>219</v>
      </c>
      <c r="I2157" s="3" t="s">
        <v>1</v>
      </c>
      <c r="J2157" s="1" t="s">
        <v>1</v>
      </c>
      <c r="K2157" s="1" t="s">
        <v>220</v>
      </c>
      <c r="L2157" s="1" t="s">
        <v>221</v>
      </c>
      <c r="M2157" s="1" t="s">
        <v>208</v>
      </c>
      <c r="N2157">
        <v>10001</v>
      </c>
      <c r="O2157" s="10">
        <v>15000</v>
      </c>
      <c r="P2157">
        <v>1000</v>
      </c>
      <c r="Q2157" s="1" t="s">
        <v>209</v>
      </c>
      <c r="R2157" s="4">
        <v>4.7699999999999996</v>
      </c>
      <c r="S2157" s="3">
        <v>1</v>
      </c>
      <c r="U2157" t="s">
        <v>204</v>
      </c>
    </row>
    <row r="2158" spans="1:21" x14ac:dyDescent="0.3">
      <c r="A2158" t="s">
        <v>913</v>
      </c>
      <c r="B2158" s="1" t="s">
        <v>914</v>
      </c>
      <c r="C2158" s="1" t="s">
        <v>914</v>
      </c>
      <c r="D2158" s="1" t="s">
        <v>914</v>
      </c>
      <c r="E2158">
        <v>2018</v>
      </c>
      <c r="F2158" s="1" t="s">
        <v>212</v>
      </c>
      <c r="G2158" s="1" t="s">
        <v>202</v>
      </c>
      <c r="H2158" s="1" t="s">
        <v>219</v>
      </c>
      <c r="I2158" s="3" t="s">
        <v>1</v>
      </c>
      <c r="J2158" s="1" t="s">
        <v>1</v>
      </c>
      <c r="K2158" s="1" t="s">
        <v>220</v>
      </c>
      <c r="L2158" s="1" t="s">
        <v>221</v>
      </c>
      <c r="M2158" s="1" t="s">
        <v>208</v>
      </c>
      <c r="N2158">
        <v>15001</v>
      </c>
      <c r="O2158" s="10">
        <v>25000</v>
      </c>
      <c r="P2158">
        <v>1000</v>
      </c>
      <c r="Q2158" s="1" t="s">
        <v>209</v>
      </c>
      <c r="R2158" s="4">
        <v>5.22</v>
      </c>
      <c r="S2158" s="3">
        <v>1</v>
      </c>
      <c r="U2158" t="s">
        <v>204</v>
      </c>
    </row>
    <row r="2159" spans="1:21" x14ac:dyDescent="0.3">
      <c r="A2159" t="s">
        <v>913</v>
      </c>
      <c r="B2159" s="1" t="s">
        <v>914</v>
      </c>
      <c r="C2159" s="1" t="s">
        <v>914</v>
      </c>
      <c r="D2159" s="1" t="s">
        <v>914</v>
      </c>
      <c r="E2159">
        <v>2018</v>
      </c>
      <c r="F2159" s="1" t="s">
        <v>212</v>
      </c>
      <c r="G2159" s="1" t="s">
        <v>202</v>
      </c>
      <c r="H2159" s="1" t="s">
        <v>219</v>
      </c>
      <c r="I2159" s="3" t="s">
        <v>1</v>
      </c>
      <c r="J2159" s="1" t="s">
        <v>1</v>
      </c>
      <c r="K2159" s="1" t="s">
        <v>220</v>
      </c>
      <c r="L2159" s="1" t="s">
        <v>221</v>
      </c>
      <c r="M2159" s="1" t="s">
        <v>208</v>
      </c>
      <c r="N2159">
        <v>25001</v>
      </c>
      <c r="O2159" s="10">
        <v>50000</v>
      </c>
      <c r="P2159">
        <v>1000</v>
      </c>
      <c r="Q2159" s="1" t="s">
        <v>209</v>
      </c>
      <c r="R2159" s="4">
        <v>7.3</v>
      </c>
      <c r="S2159" s="3">
        <v>1</v>
      </c>
      <c r="U2159" t="s">
        <v>204</v>
      </c>
    </row>
    <row r="2160" spans="1:21" x14ac:dyDescent="0.3">
      <c r="A2160" t="s">
        <v>913</v>
      </c>
      <c r="B2160" s="1" t="s">
        <v>914</v>
      </c>
      <c r="C2160" s="1" t="s">
        <v>914</v>
      </c>
      <c r="D2160" s="1" t="s">
        <v>914</v>
      </c>
      <c r="E2160">
        <v>2018</v>
      </c>
      <c r="F2160" s="1" t="s">
        <v>212</v>
      </c>
      <c r="G2160" s="1" t="s">
        <v>202</v>
      </c>
      <c r="H2160" s="1" t="s">
        <v>219</v>
      </c>
      <c r="I2160" s="3" t="s">
        <v>1</v>
      </c>
      <c r="J2160" s="1" t="s">
        <v>1</v>
      </c>
      <c r="K2160" s="1" t="s">
        <v>220</v>
      </c>
      <c r="L2160" s="1" t="s">
        <v>221</v>
      </c>
      <c r="M2160" s="1" t="s">
        <v>208</v>
      </c>
      <c r="N2160">
        <v>50001</v>
      </c>
      <c r="O2160" s="10">
        <v>100000</v>
      </c>
      <c r="P2160">
        <v>1000</v>
      </c>
      <c r="Q2160" s="1" t="s">
        <v>209</v>
      </c>
      <c r="R2160" s="4">
        <v>8.65</v>
      </c>
      <c r="S2160" s="3">
        <v>1</v>
      </c>
      <c r="U2160" t="s">
        <v>204</v>
      </c>
    </row>
    <row r="2161" spans="1:21" x14ac:dyDescent="0.3">
      <c r="A2161" t="s">
        <v>913</v>
      </c>
      <c r="B2161" s="1" t="s">
        <v>914</v>
      </c>
      <c r="C2161" s="1" t="s">
        <v>914</v>
      </c>
      <c r="D2161" s="1" t="s">
        <v>914</v>
      </c>
      <c r="E2161">
        <v>2018</v>
      </c>
      <c r="F2161" s="1" t="s">
        <v>212</v>
      </c>
      <c r="G2161" s="1" t="s">
        <v>202</v>
      </c>
      <c r="H2161" s="1" t="s">
        <v>219</v>
      </c>
      <c r="I2161" s="3" t="s">
        <v>1</v>
      </c>
      <c r="J2161" s="1" t="s">
        <v>1</v>
      </c>
      <c r="K2161" s="1" t="s">
        <v>220</v>
      </c>
      <c r="L2161" s="1" t="s">
        <v>221</v>
      </c>
      <c r="M2161" s="1" t="s">
        <v>208</v>
      </c>
      <c r="N2161">
        <v>100001</v>
      </c>
      <c r="O2161" s="10">
        <v>1000000000</v>
      </c>
      <c r="P2161">
        <v>1000</v>
      </c>
      <c r="Q2161" s="1" t="s">
        <v>209</v>
      </c>
      <c r="R2161" s="4">
        <v>13.55</v>
      </c>
      <c r="S2161" s="3">
        <v>1</v>
      </c>
      <c r="U2161" t="s">
        <v>204</v>
      </c>
    </row>
    <row r="2162" spans="1:21" x14ac:dyDescent="0.3">
      <c r="A2162" t="s">
        <v>913</v>
      </c>
      <c r="B2162" s="1" t="s">
        <v>914</v>
      </c>
      <c r="C2162" s="1" t="s">
        <v>914</v>
      </c>
      <c r="D2162" s="1" t="s">
        <v>914</v>
      </c>
      <c r="E2162">
        <v>2018</v>
      </c>
      <c r="F2162" s="1" t="s">
        <v>212</v>
      </c>
      <c r="G2162" s="1" t="s">
        <v>202</v>
      </c>
      <c r="H2162" s="1" t="s">
        <v>206</v>
      </c>
      <c r="I2162" s="3">
        <v>0.625</v>
      </c>
      <c r="J2162" s="1" t="s">
        <v>203</v>
      </c>
      <c r="K2162" s="1" t="s">
        <v>220</v>
      </c>
      <c r="L2162" s="1" t="s">
        <v>225</v>
      </c>
      <c r="M2162" s="1" t="s">
        <v>204</v>
      </c>
      <c r="N2162" s="1" t="s">
        <v>1</v>
      </c>
      <c r="O2162" s="1" t="s">
        <v>1</v>
      </c>
      <c r="P2162" s="1" t="s">
        <v>1</v>
      </c>
      <c r="Q2162" s="1" t="s">
        <v>1</v>
      </c>
      <c r="R2162" s="4">
        <v>32.74</v>
      </c>
      <c r="S2162" s="3">
        <v>1</v>
      </c>
      <c r="U2162" t="s">
        <v>204</v>
      </c>
    </row>
    <row r="2163" spans="1:21" x14ac:dyDescent="0.3">
      <c r="A2163" t="s">
        <v>913</v>
      </c>
      <c r="B2163" s="1" t="s">
        <v>914</v>
      </c>
      <c r="C2163" s="1" t="s">
        <v>914</v>
      </c>
      <c r="D2163" s="1" t="s">
        <v>914</v>
      </c>
      <c r="E2163">
        <v>2018</v>
      </c>
      <c r="F2163" s="1" t="s">
        <v>212</v>
      </c>
      <c r="G2163" s="1" t="s">
        <v>202</v>
      </c>
      <c r="H2163" s="1" t="s">
        <v>206</v>
      </c>
      <c r="I2163" s="3">
        <v>0.75</v>
      </c>
      <c r="J2163" s="1" t="s">
        <v>203</v>
      </c>
      <c r="K2163" s="1" t="s">
        <v>220</v>
      </c>
      <c r="L2163" s="1" t="s">
        <v>225</v>
      </c>
      <c r="M2163" s="1" t="s">
        <v>204</v>
      </c>
      <c r="N2163" s="1" t="s">
        <v>1</v>
      </c>
      <c r="O2163" s="1" t="s">
        <v>1</v>
      </c>
      <c r="P2163" s="1" t="s">
        <v>1</v>
      </c>
      <c r="Q2163" s="1" t="s">
        <v>1</v>
      </c>
      <c r="R2163" s="4">
        <v>68.239999999999995</v>
      </c>
      <c r="S2163" s="3">
        <v>1</v>
      </c>
      <c r="U2163" t="s">
        <v>204</v>
      </c>
    </row>
    <row r="2164" spans="1:21" x14ac:dyDescent="0.3">
      <c r="A2164" t="s">
        <v>913</v>
      </c>
      <c r="B2164" s="1" t="s">
        <v>914</v>
      </c>
      <c r="C2164" s="1" t="s">
        <v>914</v>
      </c>
      <c r="D2164" s="1" t="s">
        <v>914</v>
      </c>
      <c r="E2164">
        <v>2018</v>
      </c>
      <c r="F2164" s="1" t="s">
        <v>212</v>
      </c>
      <c r="G2164" s="1" t="s">
        <v>202</v>
      </c>
      <c r="H2164" s="1" t="s">
        <v>219</v>
      </c>
      <c r="I2164" s="3" t="s">
        <v>1</v>
      </c>
      <c r="J2164" s="1" t="s">
        <v>1</v>
      </c>
      <c r="K2164" s="1" t="s">
        <v>220</v>
      </c>
      <c r="L2164" s="1" t="s">
        <v>225</v>
      </c>
      <c r="M2164" s="1" t="s">
        <v>208</v>
      </c>
      <c r="N2164">
        <v>0</v>
      </c>
      <c r="O2164" s="10">
        <v>6000</v>
      </c>
      <c r="P2164">
        <v>1000</v>
      </c>
      <c r="Q2164" s="1" t="s">
        <v>209</v>
      </c>
      <c r="R2164" s="4">
        <v>2.5</v>
      </c>
      <c r="S2164" s="3">
        <v>1</v>
      </c>
      <c r="U2164" t="s">
        <v>204</v>
      </c>
    </row>
    <row r="2165" spans="1:21" x14ac:dyDescent="0.3">
      <c r="A2165" t="s">
        <v>913</v>
      </c>
      <c r="B2165" s="1" t="s">
        <v>914</v>
      </c>
      <c r="C2165" s="1" t="s">
        <v>914</v>
      </c>
      <c r="D2165" s="1" t="s">
        <v>914</v>
      </c>
      <c r="E2165">
        <v>2018</v>
      </c>
      <c r="F2165" s="1" t="s">
        <v>212</v>
      </c>
      <c r="G2165" s="1" t="s">
        <v>202</v>
      </c>
      <c r="H2165" s="1" t="s">
        <v>219</v>
      </c>
      <c r="I2165" s="3" t="s">
        <v>1</v>
      </c>
      <c r="J2165" s="1" t="s">
        <v>1</v>
      </c>
      <c r="K2165" s="1" t="s">
        <v>220</v>
      </c>
      <c r="L2165" s="1" t="s">
        <v>225</v>
      </c>
      <c r="M2165" s="1" t="s">
        <v>208</v>
      </c>
      <c r="N2165">
        <v>6001</v>
      </c>
      <c r="O2165" s="10">
        <v>10000</v>
      </c>
      <c r="P2165">
        <v>1000</v>
      </c>
      <c r="Q2165" s="1" t="s">
        <v>209</v>
      </c>
      <c r="R2165" s="4">
        <v>4.18</v>
      </c>
      <c r="S2165" s="3">
        <v>1</v>
      </c>
      <c r="U2165" t="s">
        <v>204</v>
      </c>
    </row>
    <row r="2166" spans="1:21" x14ac:dyDescent="0.3">
      <c r="A2166" t="s">
        <v>913</v>
      </c>
      <c r="B2166" s="1" t="s">
        <v>914</v>
      </c>
      <c r="C2166" s="1" t="s">
        <v>914</v>
      </c>
      <c r="D2166" s="1" t="s">
        <v>914</v>
      </c>
      <c r="E2166">
        <v>2018</v>
      </c>
      <c r="F2166" s="1" t="s">
        <v>212</v>
      </c>
      <c r="G2166" s="1" t="s">
        <v>202</v>
      </c>
      <c r="H2166" s="1" t="s">
        <v>219</v>
      </c>
      <c r="I2166" s="3" t="s">
        <v>1</v>
      </c>
      <c r="J2166" s="1" t="s">
        <v>1</v>
      </c>
      <c r="K2166" s="1" t="s">
        <v>220</v>
      </c>
      <c r="L2166" s="1" t="s">
        <v>225</v>
      </c>
      <c r="M2166" s="1" t="s">
        <v>208</v>
      </c>
      <c r="N2166">
        <v>10001</v>
      </c>
      <c r="O2166" s="10">
        <v>15000</v>
      </c>
      <c r="P2166">
        <v>1000</v>
      </c>
      <c r="Q2166" s="1" t="s">
        <v>209</v>
      </c>
      <c r="R2166" s="4">
        <v>5.72</v>
      </c>
      <c r="S2166" s="3">
        <v>1</v>
      </c>
      <c r="U2166" t="s">
        <v>204</v>
      </c>
    </row>
    <row r="2167" spans="1:21" x14ac:dyDescent="0.3">
      <c r="A2167" t="s">
        <v>913</v>
      </c>
      <c r="B2167" s="1" t="s">
        <v>914</v>
      </c>
      <c r="C2167" s="1" t="s">
        <v>914</v>
      </c>
      <c r="D2167" s="1" t="s">
        <v>914</v>
      </c>
      <c r="E2167">
        <v>2018</v>
      </c>
      <c r="F2167" s="1" t="s">
        <v>212</v>
      </c>
      <c r="G2167" s="1" t="s">
        <v>202</v>
      </c>
      <c r="H2167" s="1" t="s">
        <v>219</v>
      </c>
      <c r="I2167" s="3" t="s">
        <v>1</v>
      </c>
      <c r="J2167" s="1" t="s">
        <v>1</v>
      </c>
      <c r="K2167" s="1" t="s">
        <v>220</v>
      </c>
      <c r="L2167" s="1" t="s">
        <v>225</v>
      </c>
      <c r="M2167" s="1" t="s">
        <v>208</v>
      </c>
      <c r="N2167">
        <v>15001</v>
      </c>
      <c r="O2167" s="10">
        <v>25000</v>
      </c>
      <c r="P2167">
        <v>1000</v>
      </c>
      <c r="Q2167" s="1" t="s">
        <v>209</v>
      </c>
      <c r="R2167" s="4">
        <v>6.26</v>
      </c>
      <c r="S2167" s="3">
        <v>1</v>
      </c>
      <c r="U2167" t="s">
        <v>204</v>
      </c>
    </row>
    <row r="2168" spans="1:21" x14ac:dyDescent="0.3">
      <c r="A2168" t="s">
        <v>913</v>
      </c>
      <c r="B2168" s="1" t="s">
        <v>914</v>
      </c>
      <c r="C2168" s="1" t="s">
        <v>914</v>
      </c>
      <c r="D2168" s="1" t="s">
        <v>914</v>
      </c>
      <c r="E2168">
        <v>2018</v>
      </c>
      <c r="F2168" s="1" t="s">
        <v>212</v>
      </c>
      <c r="G2168" s="1" t="s">
        <v>202</v>
      </c>
      <c r="H2168" s="1" t="s">
        <v>219</v>
      </c>
      <c r="I2168" s="3" t="s">
        <v>1</v>
      </c>
      <c r="J2168" s="1" t="s">
        <v>1</v>
      </c>
      <c r="K2168" s="1" t="s">
        <v>220</v>
      </c>
      <c r="L2168" s="1" t="s">
        <v>225</v>
      </c>
      <c r="M2168" s="1" t="s">
        <v>208</v>
      </c>
      <c r="N2168">
        <v>25001</v>
      </c>
      <c r="O2168" s="10">
        <v>50000</v>
      </c>
      <c r="P2168">
        <v>1000</v>
      </c>
      <c r="Q2168" s="1" t="s">
        <v>209</v>
      </c>
      <c r="R2168" s="4">
        <v>8.76</v>
      </c>
      <c r="S2168" s="3">
        <v>1</v>
      </c>
      <c r="U2168" t="s">
        <v>204</v>
      </c>
    </row>
    <row r="2169" spans="1:21" x14ac:dyDescent="0.3">
      <c r="A2169" t="s">
        <v>913</v>
      </c>
      <c r="B2169" s="1" t="s">
        <v>914</v>
      </c>
      <c r="C2169" s="1" t="s">
        <v>914</v>
      </c>
      <c r="D2169" s="1" t="s">
        <v>914</v>
      </c>
      <c r="E2169">
        <v>2018</v>
      </c>
      <c r="F2169" s="1" t="s">
        <v>212</v>
      </c>
      <c r="G2169" s="1" t="s">
        <v>202</v>
      </c>
      <c r="H2169" s="1" t="s">
        <v>219</v>
      </c>
      <c r="I2169" s="3" t="s">
        <v>1</v>
      </c>
      <c r="J2169" s="1" t="s">
        <v>1</v>
      </c>
      <c r="K2169" s="1" t="s">
        <v>220</v>
      </c>
      <c r="L2169" s="1" t="s">
        <v>225</v>
      </c>
      <c r="M2169" s="1" t="s">
        <v>208</v>
      </c>
      <c r="N2169">
        <v>50001</v>
      </c>
      <c r="O2169" s="10">
        <v>100000</v>
      </c>
      <c r="P2169">
        <v>1000</v>
      </c>
      <c r="Q2169" s="1" t="s">
        <v>209</v>
      </c>
      <c r="R2169" s="4">
        <v>10.38</v>
      </c>
      <c r="S2169" s="3">
        <v>1</v>
      </c>
      <c r="U2169" t="s">
        <v>204</v>
      </c>
    </row>
    <row r="2170" spans="1:21" x14ac:dyDescent="0.3">
      <c r="A2170" t="s">
        <v>913</v>
      </c>
      <c r="B2170" s="1" t="s">
        <v>914</v>
      </c>
      <c r="C2170" s="1" t="s">
        <v>914</v>
      </c>
      <c r="D2170" s="1" t="s">
        <v>914</v>
      </c>
      <c r="E2170">
        <v>2018</v>
      </c>
      <c r="F2170" s="1" t="s">
        <v>212</v>
      </c>
      <c r="G2170" s="1" t="s">
        <v>202</v>
      </c>
      <c r="H2170" s="1" t="s">
        <v>219</v>
      </c>
      <c r="I2170" s="3" t="s">
        <v>1</v>
      </c>
      <c r="J2170" s="1" t="s">
        <v>1</v>
      </c>
      <c r="K2170" s="1" t="s">
        <v>220</v>
      </c>
      <c r="L2170" s="1" t="s">
        <v>225</v>
      </c>
      <c r="M2170" s="1" t="s">
        <v>208</v>
      </c>
      <c r="N2170">
        <v>100001</v>
      </c>
      <c r="O2170" s="10">
        <v>1000000000</v>
      </c>
      <c r="P2170">
        <v>1000</v>
      </c>
      <c r="Q2170" s="1" t="s">
        <v>209</v>
      </c>
      <c r="R2170" s="4">
        <v>16.260000000000002</v>
      </c>
      <c r="S2170" s="3">
        <v>1</v>
      </c>
      <c r="U2170" t="s">
        <v>204</v>
      </c>
    </row>
    <row r="2171" spans="1:21" x14ac:dyDescent="0.3">
      <c r="A2171" t="s">
        <v>913</v>
      </c>
      <c r="B2171" s="1" t="s">
        <v>914</v>
      </c>
      <c r="C2171" s="1" t="s">
        <v>914</v>
      </c>
      <c r="D2171" s="1" t="s">
        <v>914</v>
      </c>
      <c r="E2171">
        <v>2018</v>
      </c>
      <c r="F2171" s="1" t="s">
        <v>213</v>
      </c>
      <c r="G2171" s="1" t="s">
        <v>202</v>
      </c>
      <c r="H2171" s="1" t="s">
        <v>206</v>
      </c>
      <c r="I2171" s="3" t="s">
        <v>1</v>
      </c>
      <c r="J2171" s="1" t="s">
        <v>1</v>
      </c>
      <c r="K2171" s="1" t="s">
        <v>220</v>
      </c>
      <c r="L2171" s="1" t="s">
        <v>221</v>
      </c>
      <c r="M2171" s="1" t="s">
        <v>204</v>
      </c>
      <c r="N2171" s="1" t="s">
        <v>1</v>
      </c>
      <c r="O2171" s="1" t="s">
        <v>1</v>
      </c>
      <c r="P2171" s="1" t="s">
        <v>1</v>
      </c>
      <c r="Q2171" s="1" t="s">
        <v>1</v>
      </c>
      <c r="R2171" s="4">
        <v>22.35</v>
      </c>
      <c r="S2171" s="3">
        <v>1</v>
      </c>
      <c r="U2171" t="s">
        <v>204</v>
      </c>
    </row>
    <row r="2172" spans="1:21" x14ac:dyDescent="0.3">
      <c r="A2172" t="s">
        <v>913</v>
      </c>
      <c r="B2172" s="1" t="s">
        <v>914</v>
      </c>
      <c r="C2172" s="1" t="s">
        <v>914</v>
      </c>
      <c r="D2172" s="1" t="s">
        <v>914</v>
      </c>
      <c r="E2172">
        <v>2018</v>
      </c>
      <c r="F2172" s="1" t="s">
        <v>213</v>
      </c>
      <c r="G2172" s="1" t="s">
        <v>202</v>
      </c>
      <c r="H2172" s="1" t="s">
        <v>231</v>
      </c>
      <c r="I2172" s="3" t="s">
        <v>1</v>
      </c>
      <c r="J2172" s="1" t="s">
        <v>1</v>
      </c>
      <c r="K2172" s="1" t="s">
        <v>220</v>
      </c>
      <c r="L2172" s="1" t="s">
        <v>221</v>
      </c>
      <c r="M2172" s="1" t="s">
        <v>208</v>
      </c>
      <c r="N2172">
        <v>0</v>
      </c>
      <c r="O2172" s="10">
        <v>1000000000</v>
      </c>
      <c r="P2172">
        <v>1000</v>
      </c>
      <c r="Q2172" s="1" t="s">
        <v>209</v>
      </c>
      <c r="R2172" s="4">
        <v>5.66</v>
      </c>
      <c r="S2172" s="3">
        <v>1</v>
      </c>
      <c r="U2172" t="s">
        <v>204</v>
      </c>
    </row>
    <row r="2173" spans="1:21" x14ac:dyDescent="0.3">
      <c r="A2173" t="s">
        <v>913</v>
      </c>
      <c r="B2173" s="1" t="s">
        <v>914</v>
      </c>
      <c r="C2173" s="1" t="s">
        <v>914</v>
      </c>
      <c r="D2173" s="1" t="s">
        <v>914</v>
      </c>
      <c r="E2173">
        <v>2018</v>
      </c>
      <c r="F2173" s="1" t="s">
        <v>213</v>
      </c>
      <c r="G2173" s="1" t="s">
        <v>202</v>
      </c>
      <c r="H2173" s="1" t="s">
        <v>206</v>
      </c>
      <c r="I2173" s="3" t="s">
        <v>1</v>
      </c>
      <c r="J2173" s="1" t="s">
        <v>1</v>
      </c>
      <c r="K2173" s="1" t="s">
        <v>220</v>
      </c>
      <c r="L2173" s="1" t="s">
        <v>225</v>
      </c>
      <c r="M2173" s="1" t="s">
        <v>204</v>
      </c>
      <c r="N2173" s="1" t="s">
        <v>1</v>
      </c>
      <c r="O2173" s="1" t="s">
        <v>1</v>
      </c>
      <c r="P2173" s="1" t="s">
        <v>1</v>
      </c>
      <c r="Q2173" s="1" t="s">
        <v>1</v>
      </c>
      <c r="R2173" s="4">
        <v>26.82</v>
      </c>
      <c r="S2173" s="3">
        <v>1</v>
      </c>
      <c r="U2173" t="s">
        <v>204</v>
      </c>
    </row>
    <row r="2174" spans="1:21" x14ac:dyDescent="0.3">
      <c r="A2174" t="s">
        <v>913</v>
      </c>
      <c r="B2174" s="1" t="s">
        <v>914</v>
      </c>
      <c r="C2174" s="1" t="s">
        <v>914</v>
      </c>
      <c r="D2174" s="1" t="s">
        <v>914</v>
      </c>
      <c r="E2174">
        <v>2018</v>
      </c>
      <c r="F2174" s="1" t="s">
        <v>213</v>
      </c>
      <c r="G2174" s="1" t="s">
        <v>202</v>
      </c>
      <c r="H2174" s="1" t="s">
        <v>231</v>
      </c>
      <c r="I2174" s="3" t="s">
        <v>1</v>
      </c>
      <c r="J2174" s="1" t="s">
        <v>1</v>
      </c>
      <c r="K2174" s="1" t="s">
        <v>220</v>
      </c>
      <c r="L2174" s="1" t="s">
        <v>225</v>
      </c>
      <c r="M2174" s="1" t="s">
        <v>208</v>
      </c>
      <c r="N2174">
        <v>0</v>
      </c>
      <c r="O2174" s="10">
        <v>1000000000</v>
      </c>
      <c r="P2174">
        <v>1000</v>
      </c>
      <c r="Q2174" s="1" t="s">
        <v>209</v>
      </c>
      <c r="R2174" s="4">
        <v>6.79</v>
      </c>
      <c r="S2174" s="3">
        <v>1</v>
      </c>
      <c r="U2174" t="s">
        <v>204</v>
      </c>
    </row>
    <row r="2175" spans="1:21" x14ac:dyDescent="0.3">
      <c r="A2175" t="s">
        <v>913</v>
      </c>
      <c r="B2175" s="1" t="s">
        <v>914</v>
      </c>
      <c r="C2175" s="1" t="s">
        <v>914</v>
      </c>
      <c r="D2175" s="1" t="s">
        <v>914</v>
      </c>
      <c r="E2175">
        <v>2021</v>
      </c>
      <c r="F2175" s="1" t="s">
        <v>217</v>
      </c>
      <c r="G2175" s="1" t="s">
        <v>202</v>
      </c>
      <c r="H2175" s="1" t="s">
        <v>207</v>
      </c>
      <c r="I2175" s="3" t="s">
        <v>1</v>
      </c>
      <c r="J2175" s="1" t="s">
        <v>1</v>
      </c>
      <c r="K2175" s="1" t="s">
        <v>1</v>
      </c>
      <c r="L2175" s="1" t="s">
        <v>1</v>
      </c>
      <c r="M2175" s="1" t="s">
        <v>205</v>
      </c>
      <c r="N2175" s="1">
        <v>0</v>
      </c>
      <c r="O2175" s="1">
        <v>3099</v>
      </c>
      <c r="P2175" s="1" t="s">
        <v>1</v>
      </c>
      <c r="Q2175" s="1" t="s">
        <v>540</v>
      </c>
      <c r="R2175" s="4">
        <v>2</v>
      </c>
      <c r="S2175" s="3">
        <v>1</v>
      </c>
      <c r="U2175" t="s">
        <v>204</v>
      </c>
    </row>
    <row r="2176" spans="1:21" x14ac:dyDescent="0.3">
      <c r="A2176" t="s">
        <v>913</v>
      </c>
      <c r="B2176" s="1" t="s">
        <v>914</v>
      </c>
      <c r="C2176" s="1" t="s">
        <v>914</v>
      </c>
      <c r="D2176" s="1" t="s">
        <v>914</v>
      </c>
      <c r="E2176">
        <v>2021</v>
      </c>
      <c r="F2176" s="1" t="s">
        <v>217</v>
      </c>
      <c r="G2176" s="1" t="s">
        <v>202</v>
      </c>
      <c r="H2176" s="1" t="s">
        <v>207</v>
      </c>
      <c r="I2176" s="3" t="s">
        <v>1</v>
      </c>
      <c r="J2176" s="1" t="s">
        <v>1</v>
      </c>
      <c r="K2176" s="1" t="s">
        <v>1</v>
      </c>
      <c r="L2176" s="1" t="s">
        <v>1</v>
      </c>
      <c r="M2176" s="1" t="s">
        <v>205</v>
      </c>
      <c r="N2176">
        <v>3100</v>
      </c>
      <c r="O2176" s="10">
        <v>5399</v>
      </c>
      <c r="P2176" s="1" t="s">
        <v>1</v>
      </c>
      <c r="Q2176" s="1" t="s">
        <v>540</v>
      </c>
      <c r="R2176" s="4">
        <v>4</v>
      </c>
      <c r="S2176" s="3">
        <v>1</v>
      </c>
      <c r="U2176" t="s">
        <v>204</v>
      </c>
    </row>
    <row r="2177" spans="1:21" x14ac:dyDescent="0.3">
      <c r="A2177" t="s">
        <v>913</v>
      </c>
      <c r="B2177" s="1" t="s">
        <v>914</v>
      </c>
      <c r="C2177" s="1" t="s">
        <v>914</v>
      </c>
      <c r="D2177" s="1" t="s">
        <v>914</v>
      </c>
      <c r="E2177">
        <v>2021</v>
      </c>
      <c r="F2177" s="1" t="s">
        <v>217</v>
      </c>
      <c r="G2177" s="1" t="s">
        <v>202</v>
      </c>
      <c r="H2177" s="1" t="s">
        <v>207</v>
      </c>
      <c r="I2177" s="3" t="s">
        <v>1</v>
      </c>
      <c r="J2177" s="1" t="s">
        <v>1</v>
      </c>
      <c r="K2177" s="1" t="s">
        <v>1</v>
      </c>
      <c r="L2177" s="1" t="s">
        <v>1</v>
      </c>
      <c r="M2177" s="1" t="s">
        <v>205</v>
      </c>
      <c r="N2177" s="1">
        <v>5400</v>
      </c>
      <c r="O2177" s="1">
        <v>19999</v>
      </c>
      <c r="P2177" s="1" t="s">
        <v>1</v>
      </c>
      <c r="Q2177" s="1" t="s">
        <v>540</v>
      </c>
      <c r="R2177" s="4">
        <v>7.6</v>
      </c>
      <c r="S2177" s="3">
        <v>1</v>
      </c>
      <c r="U2177" t="s">
        <v>204</v>
      </c>
    </row>
    <row r="2178" spans="1:21" x14ac:dyDescent="0.3">
      <c r="A2178" t="s">
        <v>913</v>
      </c>
      <c r="B2178" s="1" t="s">
        <v>914</v>
      </c>
      <c r="C2178" s="1" t="s">
        <v>914</v>
      </c>
      <c r="D2178" s="1" t="s">
        <v>914</v>
      </c>
      <c r="E2178">
        <v>2021</v>
      </c>
      <c r="F2178" s="1" t="s">
        <v>217</v>
      </c>
      <c r="G2178" s="1" t="s">
        <v>202</v>
      </c>
      <c r="H2178" s="1" t="s">
        <v>207</v>
      </c>
      <c r="I2178" s="3" t="s">
        <v>1</v>
      </c>
      <c r="J2178" s="1" t="s">
        <v>1</v>
      </c>
      <c r="K2178" s="1" t="s">
        <v>1</v>
      </c>
      <c r="L2178" s="1" t="s">
        <v>1</v>
      </c>
      <c r="M2178" s="1" t="s">
        <v>205</v>
      </c>
      <c r="N2178">
        <v>20000</v>
      </c>
      <c r="O2178" s="10">
        <v>1000000000</v>
      </c>
      <c r="P2178" s="1" t="s">
        <v>1</v>
      </c>
      <c r="Q2178" s="1" t="s">
        <v>540</v>
      </c>
      <c r="R2178" s="4">
        <v>25.2</v>
      </c>
      <c r="S2178" s="3">
        <v>1</v>
      </c>
      <c r="U2178" t="s">
        <v>204</v>
      </c>
    </row>
    <row r="2179" spans="1:21" x14ac:dyDescent="0.3">
      <c r="A2179" t="s">
        <v>917</v>
      </c>
      <c r="B2179" s="1" t="s">
        <v>918</v>
      </c>
      <c r="C2179" s="1" t="s">
        <v>918</v>
      </c>
      <c r="D2179" s="1" t="s">
        <v>918</v>
      </c>
      <c r="E2179">
        <v>2019</v>
      </c>
      <c r="F2179" s="1" t="s">
        <v>212</v>
      </c>
      <c r="G2179" s="1" t="s">
        <v>202</v>
      </c>
      <c r="H2179" s="1" t="s">
        <v>206</v>
      </c>
      <c r="I2179" s="3" t="s">
        <v>1</v>
      </c>
      <c r="J2179" s="1" t="s">
        <v>1</v>
      </c>
      <c r="K2179" s="1" t="s">
        <v>220</v>
      </c>
      <c r="L2179" s="1" t="s">
        <v>221</v>
      </c>
      <c r="M2179" s="1" t="s">
        <v>204</v>
      </c>
      <c r="N2179" s="1" t="s">
        <v>1</v>
      </c>
      <c r="O2179" s="1" t="s">
        <v>1</v>
      </c>
      <c r="P2179" s="1" t="s">
        <v>1</v>
      </c>
      <c r="Q2179" s="1" t="s">
        <v>1</v>
      </c>
      <c r="R2179" s="4">
        <v>17.920000000000002</v>
      </c>
      <c r="S2179" s="3">
        <v>1</v>
      </c>
      <c r="U2179" t="s">
        <v>204</v>
      </c>
    </row>
    <row r="2180" spans="1:21" x14ac:dyDescent="0.3">
      <c r="A2180" t="s">
        <v>917</v>
      </c>
      <c r="B2180" s="1" t="s">
        <v>918</v>
      </c>
      <c r="C2180" s="1" t="s">
        <v>918</v>
      </c>
      <c r="D2180" s="1" t="s">
        <v>918</v>
      </c>
      <c r="E2180">
        <v>2019</v>
      </c>
      <c r="F2180" s="1" t="s">
        <v>212</v>
      </c>
      <c r="G2180" s="1" t="s">
        <v>202</v>
      </c>
      <c r="H2180" s="1" t="s">
        <v>219</v>
      </c>
      <c r="I2180" s="3" t="s">
        <v>1</v>
      </c>
      <c r="J2180" s="1" t="s">
        <v>1</v>
      </c>
      <c r="K2180" s="1" t="s">
        <v>220</v>
      </c>
      <c r="L2180" s="1" t="s">
        <v>221</v>
      </c>
      <c r="M2180" s="1" t="s">
        <v>208</v>
      </c>
      <c r="N2180">
        <v>0</v>
      </c>
      <c r="O2180" s="10">
        <v>3000</v>
      </c>
      <c r="P2180">
        <v>1000</v>
      </c>
      <c r="Q2180" s="1" t="s">
        <v>209</v>
      </c>
      <c r="R2180" s="4">
        <v>0</v>
      </c>
      <c r="S2180" s="3">
        <v>1</v>
      </c>
      <c r="U2180" t="s">
        <v>204</v>
      </c>
    </row>
    <row r="2181" spans="1:21" x14ac:dyDescent="0.3">
      <c r="A2181" t="s">
        <v>917</v>
      </c>
      <c r="B2181" s="1" t="s">
        <v>918</v>
      </c>
      <c r="C2181" s="1" t="s">
        <v>918</v>
      </c>
      <c r="D2181" s="1" t="s">
        <v>918</v>
      </c>
      <c r="E2181">
        <v>2019</v>
      </c>
      <c r="F2181" s="1" t="s">
        <v>212</v>
      </c>
      <c r="G2181" s="1" t="s">
        <v>202</v>
      </c>
      <c r="H2181" s="1" t="s">
        <v>219</v>
      </c>
      <c r="I2181" s="3" t="s">
        <v>1</v>
      </c>
      <c r="J2181" s="1" t="s">
        <v>1</v>
      </c>
      <c r="K2181" s="1" t="s">
        <v>220</v>
      </c>
      <c r="L2181" s="1" t="s">
        <v>221</v>
      </c>
      <c r="M2181" s="1" t="s">
        <v>208</v>
      </c>
      <c r="N2181" s="1">
        <v>3001</v>
      </c>
      <c r="O2181" s="1">
        <v>10000</v>
      </c>
      <c r="P2181">
        <v>1000</v>
      </c>
      <c r="Q2181" s="1" t="s">
        <v>209</v>
      </c>
      <c r="R2181" s="4">
        <v>3.93</v>
      </c>
      <c r="S2181" s="3">
        <v>1</v>
      </c>
      <c r="U2181" t="s">
        <v>204</v>
      </c>
    </row>
    <row r="2182" spans="1:21" x14ac:dyDescent="0.3">
      <c r="A2182" t="s">
        <v>917</v>
      </c>
      <c r="B2182" s="1" t="s">
        <v>918</v>
      </c>
      <c r="C2182" s="1" t="s">
        <v>918</v>
      </c>
      <c r="D2182" s="1" t="s">
        <v>918</v>
      </c>
      <c r="E2182">
        <v>2019</v>
      </c>
      <c r="F2182" s="1" t="s">
        <v>212</v>
      </c>
      <c r="G2182" s="1" t="s">
        <v>202</v>
      </c>
      <c r="H2182" s="1" t="s">
        <v>219</v>
      </c>
      <c r="I2182" s="3" t="s">
        <v>1</v>
      </c>
      <c r="J2182" s="1" t="s">
        <v>1</v>
      </c>
      <c r="K2182" s="1" t="s">
        <v>220</v>
      </c>
      <c r="L2182" s="1" t="s">
        <v>221</v>
      </c>
      <c r="M2182" s="1" t="s">
        <v>208</v>
      </c>
      <c r="N2182">
        <v>10001</v>
      </c>
      <c r="O2182" s="10">
        <v>25000</v>
      </c>
      <c r="P2182">
        <v>1000</v>
      </c>
      <c r="Q2182" s="1" t="s">
        <v>209</v>
      </c>
      <c r="R2182" s="4">
        <v>4.92</v>
      </c>
      <c r="S2182" s="3">
        <v>1</v>
      </c>
      <c r="U2182" t="s">
        <v>204</v>
      </c>
    </row>
    <row r="2183" spans="1:21" x14ac:dyDescent="0.3">
      <c r="A2183" t="s">
        <v>917</v>
      </c>
      <c r="B2183" s="1" t="s">
        <v>918</v>
      </c>
      <c r="C2183" s="1" t="s">
        <v>918</v>
      </c>
      <c r="D2183" s="1" t="s">
        <v>918</v>
      </c>
      <c r="E2183">
        <v>2019</v>
      </c>
      <c r="F2183" s="1" t="s">
        <v>212</v>
      </c>
      <c r="G2183" s="1" t="s">
        <v>202</v>
      </c>
      <c r="H2183" s="1" t="s">
        <v>219</v>
      </c>
      <c r="I2183" s="3" t="s">
        <v>1</v>
      </c>
      <c r="J2183" s="1" t="s">
        <v>1</v>
      </c>
      <c r="K2183" s="1" t="s">
        <v>220</v>
      </c>
      <c r="L2183" s="1" t="s">
        <v>221</v>
      </c>
      <c r="M2183" s="1" t="s">
        <v>208</v>
      </c>
      <c r="N2183" s="1">
        <v>25001</v>
      </c>
      <c r="O2183" s="10">
        <v>1000000000</v>
      </c>
      <c r="P2183">
        <v>1000</v>
      </c>
      <c r="Q2183" s="1" t="s">
        <v>209</v>
      </c>
      <c r="R2183" s="4">
        <v>6.15</v>
      </c>
      <c r="S2183" s="3">
        <v>1</v>
      </c>
      <c r="U2183" t="s">
        <v>204</v>
      </c>
    </row>
    <row r="2184" spans="1:21" x14ac:dyDescent="0.3">
      <c r="A2184" t="s">
        <v>917</v>
      </c>
      <c r="B2184" s="1" t="s">
        <v>918</v>
      </c>
      <c r="C2184" s="1" t="s">
        <v>918</v>
      </c>
      <c r="D2184" s="1" t="s">
        <v>918</v>
      </c>
      <c r="E2184">
        <v>2019</v>
      </c>
      <c r="F2184" s="1" t="s">
        <v>212</v>
      </c>
      <c r="G2184" s="1" t="s">
        <v>202</v>
      </c>
      <c r="H2184" s="1" t="s">
        <v>206</v>
      </c>
      <c r="I2184" s="3" t="s">
        <v>1</v>
      </c>
      <c r="J2184" s="1" t="s">
        <v>1</v>
      </c>
      <c r="K2184" s="1" t="s">
        <v>220</v>
      </c>
      <c r="L2184" s="1" t="s">
        <v>225</v>
      </c>
      <c r="M2184" s="1" t="s">
        <v>204</v>
      </c>
      <c r="N2184" s="1" t="s">
        <v>1</v>
      </c>
      <c r="O2184" s="1" t="s">
        <v>1</v>
      </c>
      <c r="P2184" s="1" t="s">
        <v>1</v>
      </c>
      <c r="Q2184" s="1" t="s">
        <v>1</v>
      </c>
      <c r="R2184" s="4">
        <v>20.6</v>
      </c>
      <c r="S2184" s="3">
        <v>1</v>
      </c>
      <c r="U2184" t="s">
        <v>204</v>
      </c>
    </row>
    <row r="2185" spans="1:21" x14ac:dyDescent="0.3">
      <c r="A2185" t="s">
        <v>917</v>
      </c>
      <c r="B2185" s="1" t="s">
        <v>918</v>
      </c>
      <c r="C2185" s="1" t="s">
        <v>918</v>
      </c>
      <c r="D2185" s="1" t="s">
        <v>918</v>
      </c>
      <c r="E2185">
        <v>2019</v>
      </c>
      <c r="F2185" s="1" t="s">
        <v>212</v>
      </c>
      <c r="G2185" s="1" t="s">
        <v>202</v>
      </c>
      <c r="H2185" s="1" t="s">
        <v>219</v>
      </c>
      <c r="I2185" s="3" t="s">
        <v>1</v>
      </c>
      <c r="J2185" s="1" t="s">
        <v>1</v>
      </c>
      <c r="K2185" s="1" t="s">
        <v>220</v>
      </c>
      <c r="L2185" s="1" t="s">
        <v>225</v>
      </c>
      <c r="M2185" s="1" t="s">
        <v>208</v>
      </c>
      <c r="N2185">
        <v>0</v>
      </c>
      <c r="O2185" s="10">
        <v>3000</v>
      </c>
      <c r="P2185">
        <v>1000</v>
      </c>
      <c r="Q2185" s="1" t="s">
        <v>209</v>
      </c>
      <c r="R2185" s="4">
        <v>0</v>
      </c>
      <c r="S2185" s="3">
        <v>1</v>
      </c>
      <c r="U2185" t="s">
        <v>204</v>
      </c>
    </row>
    <row r="2186" spans="1:21" x14ac:dyDescent="0.3">
      <c r="A2186" t="s">
        <v>917</v>
      </c>
      <c r="B2186" s="1" t="s">
        <v>918</v>
      </c>
      <c r="C2186" s="1" t="s">
        <v>918</v>
      </c>
      <c r="D2186" s="1" t="s">
        <v>918</v>
      </c>
      <c r="E2186">
        <v>2019</v>
      </c>
      <c r="F2186" s="1" t="s">
        <v>212</v>
      </c>
      <c r="G2186" s="1" t="s">
        <v>202</v>
      </c>
      <c r="H2186" s="1" t="s">
        <v>219</v>
      </c>
      <c r="I2186" s="3" t="s">
        <v>1</v>
      </c>
      <c r="J2186" s="1" t="s">
        <v>1</v>
      </c>
      <c r="K2186" s="1" t="s">
        <v>220</v>
      </c>
      <c r="L2186" s="1" t="s">
        <v>225</v>
      </c>
      <c r="M2186" s="1" t="s">
        <v>208</v>
      </c>
      <c r="N2186" s="1">
        <v>3001</v>
      </c>
      <c r="O2186" s="1">
        <v>10000</v>
      </c>
      <c r="P2186">
        <v>1000</v>
      </c>
      <c r="Q2186" s="1" t="s">
        <v>209</v>
      </c>
      <c r="R2186" s="4">
        <v>4.5199999999999996</v>
      </c>
      <c r="S2186" s="3">
        <v>1</v>
      </c>
      <c r="U2186" t="s">
        <v>204</v>
      </c>
    </row>
    <row r="2187" spans="1:21" x14ac:dyDescent="0.3">
      <c r="A2187" t="s">
        <v>917</v>
      </c>
      <c r="B2187" s="1" t="s">
        <v>918</v>
      </c>
      <c r="C2187" s="1" t="s">
        <v>918</v>
      </c>
      <c r="D2187" s="1" t="s">
        <v>918</v>
      </c>
      <c r="E2187">
        <v>2019</v>
      </c>
      <c r="F2187" s="1" t="s">
        <v>212</v>
      </c>
      <c r="G2187" s="1" t="s">
        <v>202</v>
      </c>
      <c r="H2187" s="1" t="s">
        <v>219</v>
      </c>
      <c r="I2187" s="3" t="s">
        <v>1</v>
      </c>
      <c r="J2187" s="1" t="s">
        <v>1</v>
      </c>
      <c r="K2187" s="1" t="s">
        <v>220</v>
      </c>
      <c r="L2187" s="1" t="s">
        <v>225</v>
      </c>
      <c r="M2187" s="1" t="s">
        <v>208</v>
      </c>
      <c r="N2187">
        <v>10001</v>
      </c>
      <c r="O2187" s="10">
        <v>25000</v>
      </c>
      <c r="P2187">
        <v>1000</v>
      </c>
      <c r="Q2187" s="1" t="s">
        <v>209</v>
      </c>
      <c r="R2187" s="4">
        <v>5.66</v>
      </c>
      <c r="S2187" s="3">
        <v>1</v>
      </c>
      <c r="U2187" t="s">
        <v>204</v>
      </c>
    </row>
    <row r="2188" spans="1:21" x14ac:dyDescent="0.3">
      <c r="A2188" t="s">
        <v>917</v>
      </c>
      <c r="B2188" s="1" t="s">
        <v>918</v>
      </c>
      <c r="C2188" s="1" t="s">
        <v>918</v>
      </c>
      <c r="D2188" s="1" t="s">
        <v>918</v>
      </c>
      <c r="E2188">
        <v>2019</v>
      </c>
      <c r="F2188" s="1" t="s">
        <v>212</v>
      </c>
      <c r="G2188" s="1" t="s">
        <v>202</v>
      </c>
      <c r="H2188" s="1" t="s">
        <v>219</v>
      </c>
      <c r="I2188" s="3" t="s">
        <v>1</v>
      </c>
      <c r="J2188" s="1" t="s">
        <v>1</v>
      </c>
      <c r="K2188" s="1" t="s">
        <v>220</v>
      </c>
      <c r="L2188" s="1" t="s">
        <v>225</v>
      </c>
      <c r="M2188" s="1" t="s">
        <v>208</v>
      </c>
      <c r="N2188" s="1">
        <v>25001</v>
      </c>
      <c r="O2188" s="10">
        <v>1000000000</v>
      </c>
      <c r="P2188">
        <v>1000</v>
      </c>
      <c r="Q2188" s="1" t="s">
        <v>209</v>
      </c>
      <c r="R2188" s="4">
        <v>7.07</v>
      </c>
      <c r="S2188" s="3">
        <v>1</v>
      </c>
      <c r="U2188" t="s">
        <v>204</v>
      </c>
    </row>
    <row r="2189" spans="1:21" x14ac:dyDescent="0.3">
      <c r="A2189" t="s">
        <v>917</v>
      </c>
      <c r="B2189" s="1" t="s">
        <v>918</v>
      </c>
      <c r="C2189" s="1" t="s">
        <v>918</v>
      </c>
      <c r="D2189" s="1" t="s">
        <v>918</v>
      </c>
      <c r="E2189">
        <v>2014</v>
      </c>
      <c r="F2189" s="1" t="s">
        <v>213</v>
      </c>
      <c r="G2189" s="1" t="s">
        <v>202</v>
      </c>
      <c r="H2189" s="1" t="s">
        <v>206</v>
      </c>
      <c r="I2189" s="3" t="s">
        <v>1</v>
      </c>
      <c r="J2189" s="1" t="s">
        <v>1</v>
      </c>
      <c r="K2189" s="1" t="s">
        <v>220</v>
      </c>
      <c r="L2189" s="1" t="s">
        <v>221</v>
      </c>
      <c r="M2189" s="1" t="s">
        <v>204</v>
      </c>
      <c r="N2189" s="1" t="s">
        <v>1</v>
      </c>
      <c r="O2189" s="1" t="s">
        <v>1</v>
      </c>
      <c r="P2189" s="1" t="s">
        <v>1</v>
      </c>
      <c r="Q2189" s="1" t="s">
        <v>1</v>
      </c>
      <c r="R2189" s="4">
        <v>18.04</v>
      </c>
      <c r="S2189" s="3">
        <v>1</v>
      </c>
      <c r="U2189" t="s">
        <v>204</v>
      </c>
    </row>
    <row r="2190" spans="1:21" x14ac:dyDescent="0.3">
      <c r="A2190" t="s">
        <v>917</v>
      </c>
      <c r="B2190" s="1" t="s">
        <v>918</v>
      </c>
      <c r="C2190" s="1" t="s">
        <v>918</v>
      </c>
      <c r="D2190" s="1" t="s">
        <v>918</v>
      </c>
      <c r="E2190">
        <v>2014</v>
      </c>
      <c r="F2190" s="1" t="s">
        <v>213</v>
      </c>
      <c r="G2190" s="1" t="s">
        <v>202</v>
      </c>
      <c r="H2190" s="1" t="s">
        <v>231</v>
      </c>
      <c r="I2190" s="3" t="s">
        <v>1</v>
      </c>
      <c r="J2190" s="1" t="s">
        <v>1</v>
      </c>
      <c r="K2190" s="1" t="s">
        <v>220</v>
      </c>
      <c r="L2190" s="1" t="s">
        <v>221</v>
      </c>
      <c r="M2190" s="1" t="s">
        <v>208</v>
      </c>
      <c r="N2190" s="1">
        <v>0</v>
      </c>
      <c r="O2190" s="10">
        <v>3000</v>
      </c>
      <c r="P2190">
        <v>1000</v>
      </c>
      <c r="Q2190" s="1" t="s">
        <v>209</v>
      </c>
      <c r="R2190" s="4">
        <v>0</v>
      </c>
      <c r="S2190" s="3">
        <v>1</v>
      </c>
      <c r="U2190" t="s">
        <v>204</v>
      </c>
    </row>
    <row r="2191" spans="1:21" x14ac:dyDescent="0.3">
      <c r="A2191" t="s">
        <v>917</v>
      </c>
      <c r="B2191" s="1" t="s">
        <v>918</v>
      </c>
      <c r="C2191" s="1" t="s">
        <v>918</v>
      </c>
      <c r="D2191" s="1" t="s">
        <v>918</v>
      </c>
      <c r="E2191">
        <v>2014</v>
      </c>
      <c r="F2191" s="1" t="s">
        <v>213</v>
      </c>
      <c r="G2191" s="1" t="s">
        <v>202</v>
      </c>
      <c r="H2191" s="1" t="s">
        <v>231</v>
      </c>
      <c r="I2191" s="3" t="s">
        <v>1</v>
      </c>
      <c r="J2191" s="1" t="s">
        <v>1</v>
      </c>
      <c r="K2191" s="1" t="s">
        <v>220</v>
      </c>
      <c r="L2191" s="1" t="s">
        <v>221</v>
      </c>
      <c r="M2191" s="1" t="s">
        <v>208</v>
      </c>
      <c r="N2191" s="1">
        <v>3001</v>
      </c>
      <c r="O2191" s="10">
        <v>1000000000</v>
      </c>
      <c r="P2191">
        <v>1000</v>
      </c>
      <c r="Q2191" s="1" t="s">
        <v>209</v>
      </c>
      <c r="R2191" s="4">
        <v>4.45</v>
      </c>
      <c r="S2191" s="3">
        <v>1</v>
      </c>
      <c r="U2191" t="s">
        <v>204</v>
      </c>
    </row>
    <row r="2192" spans="1:21" x14ac:dyDescent="0.3">
      <c r="A2192" t="s">
        <v>917</v>
      </c>
      <c r="B2192" s="1" t="s">
        <v>918</v>
      </c>
      <c r="C2192" s="1" t="s">
        <v>918</v>
      </c>
      <c r="D2192" s="1" t="s">
        <v>918</v>
      </c>
      <c r="E2192">
        <v>2014</v>
      </c>
      <c r="F2192" s="1" t="s">
        <v>213</v>
      </c>
      <c r="G2192" s="1" t="s">
        <v>202</v>
      </c>
      <c r="H2192" s="1" t="s">
        <v>206</v>
      </c>
      <c r="I2192" s="3" t="s">
        <v>1</v>
      </c>
      <c r="J2192" s="1" t="s">
        <v>1</v>
      </c>
      <c r="K2192" s="1" t="s">
        <v>220</v>
      </c>
      <c r="L2192" s="1" t="s">
        <v>225</v>
      </c>
      <c r="M2192" s="1" t="s">
        <v>204</v>
      </c>
      <c r="N2192" s="1" t="s">
        <v>1</v>
      </c>
      <c r="O2192" s="1" t="s">
        <v>1</v>
      </c>
      <c r="P2192" s="1" t="s">
        <v>1</v>
      </c>
      <c r="Q2192" s="1" t="s">
        <v>1</v>
      </c>
      <c r="R2192" s="4">
        <v>20.6</v>
      </c>
      <c r="S2192" s="3">
        <v>1</v>
      </c>
      <c r="U2192" t="s">
        <v>204</v>
      </c>
    </row>
    <row r="2193" spans="1:21" x14ac:dyDescent="0.3">
      <c r="A2193" t="s">
        <v>917</v>
      </c>
      <c r="B2193" s="1" t="s">
        <v>918</v>
      </c>
      <c r="C2193" s="1" t="s">
        <v>918</v>
      </c>
      <c r="D2193" s="1" t="s">
        <v>918</v>
      </c>
      <c r="E2193">
        <v>2014</v>
      </c>
      <c r="F2193" s="1" t="s">
        <v>213</v>
      </c>
      <c r="G2193" s="1" t="s">
        <v>202</v>
      </c>
      <c r="H2193" s="1" t="s">
        <v>231</v>
      </c>
      <c r="I2193" s="3" t="s">
        <v>1</v>
      </c>
      <c r="J2193" s="1" t="s">
        <v>1</v>
      </c>
      <c r="K2193" s="1" t="s">
        <v>220</v>
      </c>
      <c r="L2193" s="1" t="s">
        <v>225</v>
      </c>
      <c r="M2193" s="1" t="s">
        <v>208</v>
      </c>
      <c r="N2193" s="1">
        <v>0</v>
      </c>
      <c r="O2193" s="10">
        <v>3000</v>
      </c>
      <c r="P2193">
        <v>1000</v>
      </c>
      <c r="Q2193" s="1" t="s">
        <v>209</v>
      </c>
      <c r="R2193" s="4">
        <v>0</v>
      </c>
      <c r="S2193" s="3">
        <v>1</v>
      </c>
      <c r="U2193" t="s">
        <v>204</v>
      </c>
    </row>
    <row r="2194" spans="1:21" x14ac:dyDescent="0.3">
      <c r="A2194" t="s">
        <v>917</v>
      </c>
      <c r="B2194" s="1" t="s">
        <v>918</v>
      </c>
      <c r="C2194" s="1" t="s">
        <v>918</v>
      </c>
      <c r="D2194" s="1" t="s">
        <v>918</v>
      </c>
      <c r="E2194">
        <v>2014</v>
      </c>
      <c r="F2194" s="1" t="s">
        <v>213</v>
      </c>
      <c r="G2194" s="1" t="s">
        <v>202</v>
      </c>
      <c r="H2194" s="1" t="s">
        <v>231</v>
      </c>
      <c r="I2194" s="3" t="s">
        <v>1</v>
      </c>
      <c r="J2194" s="1" t="s">
        <v>1</v>
      </c>
      <c r="K2194" s="1" t="s">
        <v>220</v>
      </c>
      <c r="L2194" s="1" t="s">
        <v>225</v>
      </c>
      <c r="M2194" s="1" t="s">
        <v>208</v>
      </c>
      <c r="N2194" s="1">
        <v>3001</v>
      </c>
      <c r="O2194" s="10">
        <v>1000000000</v>
      </c>
      <c r="P2194">
        <v>1000</v>
      </c>
      <c r="Q2194" s="1" t="s">
        <v>209</v>
      </c>
      <c r="R2194" s="4">
        <v>5.12</v>
      </c>
      <c r="S2194" s="3">
        <v>1</v>
      </c>
      <c r="U2194" t="s">
        <v>204</v>
      </c>
    </row>
    <row r="2195" spans="1:21" x14ac:dyDescent="0.3">
      <c r="A2195" t="s">
        <v>917</v>
      </c>
      <c r="B2195" s="1" t="s">
        <v>918</v>
      </c>
      <c r="C2195" s="1" t="s">
        <v>918</v>
      </c>
      <c r="D2195" s="1" t="s">
        <v>918</v>
      </c>
      <c r="E2195">
        <v>2020</v>
      </c>
      <c r="F2195" s="1" t="s">
        <v>217</v>
      </c>
      <c r="G2195" s="1" t="s">
        <v>202</v>
      </c>
      <c r="H2195" s="1" t="s">
        <v>206</v>
      </c>
      <c r="I2195" s="3" t="s">
        <v>1</v>
      </c>
      <c r="J2195" s="1" t="s">
        <v>1</v>
      </c>
      <c r="K2195" s="1" t="s">
        <v>220</v>
      </c>
      <c r="L2195" s="1" t="s">
        <v>221</v>
      </c>
      <c r="M2195" s="1" t="s">
        <v>204</v>
      </c>
      <c r="N2195" s="1" t="s">
        <v>1</v>
      </c>
      <c r="O2195" s="1" t="s">
        <v>1</v>
      </c>
      <c r="P2195" s="1" t="s">
        <v>1</v>
      </c>
      <c r="Q2195" s="1" t="s">
        <v>1</v>
      </c>
      <c r="R2195" s="4">
        <v>3.75</v>
      </c>
      <c r="S2195" s="3">
        <v>1</v>
      </c>
      <c r="U2195" t="s">
        <v>204</v>
      </c>
    </row>
    <row r="2196" spans="1:21" x14ac:dyDescent="0.3">
      <c r="A2196" t="s">
        <v>920</v>
      </c>
      <c r="B2196" s="1" t="s">
        <v>921</v>
      </c>
      <c r="C2196" s="1" t="s">
        <v>830</v>
      </c>
      <c r="D2196" s="1" t="s">
        <v>921</v>
      </c>
      <c r="E2196">
        <v>2020</v>
      </c>
      <c r="F2196" s="1" t="s">
        <v>212</v>
      </c>
      <c r="G2196" s="1" t="s">
        <v>202</v>
      </c>
      <c r="H2196" s="1" t="s">
        <v>206</v>
      </c>
      <c r="I2196" s="3" t="s">
        <v>1</v>
      </c>
      <c r="J2196" s="1" t="s">
        <v>1</v>
      </c>
      <c r="K2196" s="1" t="s">
        <v>1</v>
      </c>
      <c r="L2196" s="1" t="s">
        <v>1</v>
      </c>
      <c r="M2196" s="1" t="s">
        <v>204</v>
      </c>
      <c r="N2196" s="1" t="s">
        <v>1</v>
      </c>
      <c r="O2196" s="1" t="s">
        <v>1</v>
      </c>
      <c r="P2196" s="1" t="s">
        <v>1</v>
      </c>
      <c r="Q2196" s="1" t="s">
        <v>1</v>
      </c>
      <c r="R2196" s="4">
        <v>20.100000000000001</v>
      </c>
      <c r="S2196" s="3">
        <v>1</v>
      </c>
      <c r="U2196" t="s">
        <v>204</v>
      </c>
    </row>
    <row r="2197" spans="1:21" x14ac:dyDescent="0.3">
      <c r="A2197" t="s">
        <v>920</v>
      </c>
      <c r="B2197" s="1" t="s">
        <v>921</v>
      </c>
      <c r="C2197" s="1" t="s">
        <v>830</v>
      </c>
      <c r="D2197" s="1" t="s">
        <v>921</v>
      </c>
      <c r="E2197">
        <v>2020</v>
      </c>
      <c r="F2197" s="1" t="s">
        <v>212</v>
      </c>
      <c r="G2197" s="1" t="s">
        <v>202</v>
      </c>
      <c r="H2197" s="1" t="s">
        <v>219</v>
      </c>
      <c r="I2197" s="3" t="s">
        <v>1</v>
      </c>
      <c r="J2197" s="1" t="s">
        <v>1</v>
      </c>
      <c r="K2197" s="1" t="s">
        <v>1</v>
      </c>
      <c r="L2197" s="1" t="s">
        <v>1</v>
      </c>
      <c r="M2197" s="1" t="s">
        <v>208</v>
      </c>
      <c r="N2197">
        <v>0</v>
      </c>
      <c r="O2197">
        <v>10000</v>
      </c>
      <c r="P2197">
        <v>1000</v>
      </c>
      <c r="Q2197" s="1" t="s">
        <v>209</v>
      </c>
      <c r="R2197" s="4">
        <v>5.18</v>
      </c>
      <c r="S2197" s="3">
        <v>1</v>
      </c>
      <c r="U2197" t="s">
        <v>204</v>
      </c>
    </row>
    <row r="2198" spans="1:21" x14ac:dyDescent="0.3">
      <c r="A2198" t="s">
        <v>920</v>
      </c>
      <c r="B2198" s="1" t="s">
        <v>921</v>
      </c>
      <c r="C2198" s="1" t="s">
        <v>830</v>
      </c>
      <c r="D2198" s="1" t="s">
        <v>921</v>
      </c>
      <c r="E2198">
        <v>2020</v>
      </c>
      <c r="F2198" s="1" t="s">
        <v>212</v>
      </c>
      <c r="G2198" s="1" t="s">
        <v>202</v>
      </c>
      <c r="H2198" s="1" t="s">
        <v>219</v>
      </c>
      <c r="I2198" s="3" t="s">
        <v>1</v>
      </c>
      <c r="J2198" s="1" t="s">
        <v>1</v>
      </c>
      <c r="K2198" s="1" t="s">
        <v>1</v>
      </c>
      <c r="L2198" s="1" t="s">
        <v>1</v>
      </c>
      <c r="M2198" s="1" t="s">
        <v>208</v>
      </c>
      <c r="N2198" s="1">
        <v>10001</v>
      </c>
      <c r="O2198" s="10">
        <v>1000000000</v>
      </c>
      <c r="P2198">
        <v>1000</v>
      </c>
      <c r="Q2198" s="1" t="s">
        <v>209</v>
      </c>
      <c r="R2198" s="4">
        <v>8.39</v>
      </c>
      <c r="S2198" s="3">
        <v>1</v>
      </c>
      <c r="U2198" t="s">
        <v>204</v>
      </c>
    </row>
    <row r="2199" spans="1:21" x14ac:dyDescent="0.3">
      <c r="A2199" t="s">
        <v>923</v>
      </c>
      <c r="B2199" s="1" t="s">
        <v>924</v>
      </c>
      <c r="C2199" s="1" t="s">
        <v>924</v>
      </c>
      <c r="D2199" s="1" t="s">
        <v>924</v>
      </c>
      <c r="E2199">
        <v>2020</v>
      </c>
      <c r="F2199" s="1" t="s">
        <v>212</v>
      </c>
      <c r="G2199" s="1" t="s">
        <v>202</v>
      </c>
      <c r="H2199" s="1" t="s">
        <v>206</v>
      </c>
      <c r="I2199" s="3" t="s">
        <v>1</v>
      </c>
      <c r="J2199" s="1" t="s">
        <v>1</v>
      </c>
      <c r="K2199" s="1" t="s">
        <v>220</v>
      </c>
      <c r="L2199" s="1" t="s">
        <v>221</v>
      </c>
      <c r="M2199" s="1" t="s">
        <v>204</v>
      </c>
      <c r="N2199" s="1" t="s">
        <v>1</v>
      </c>
      <c r="O2199" s="1" t="s">
        <v>1</v>
      </c>
      <c r="P2199" s="1" t="s">
        <v>1</v>
      </c>
      <c r="Q2199" s="1" t="s">
        <v>1</v>
      </c>
      <c r="R2199" s="4">
        <v>17.79</v>
      </c>
      <c r="S2199" s="3">
        <v>1</v>
      </c>
      <c r="U2199" t="s">
        <v>204</v>
      </c>
    </row>
    <row r="2200" spans="1:21" x14ac:dyDescent="0.3">
      <c r="A2200" t="s">
        <v>923</v>
      </c>
      <c r="B2200" s="1" t="s">
        <v>924</v>
      </c>
      <c r="C2200" s="1" t="s">
        <v>924</v>
      </c>
      <c r="D2200" s="1" t="s">
        <v>924</v>
      </c>
      <c r="E2200">
        <v>2020</v>
      </c>
      <c r="F2200" s="1" t="s">
        <v>212</v>
      </c>
      <c r="G2200" s="1" t="s">
        <v>202</v>
      </c>
      <c r="H2200" s="1" t="s">
        <v>219</v>
      </c>
      <c r="I2200" s="3" t="s">
        <v>1</v>
      </c>
      <c r="J2200" s="1" t="s">
        <v>1</v>
      </c>
      <c r="K2200" s="1" t="s">
        <v>220</v>
      </c>
      <c r="L2200" s="1" t="s">
        <v>221</v>
      </c>
      <c r="M2200" s="1" t="s">
        <v>208</v>
      </c>
      <c r="N2200">
        <v>0</v>
      </c>
      <c r="O2200">
        <v>2000</v>
      </c>
      <c r="P2200">
        <v>1000</v>
      </c>
      <c r="Q2200" s="1" t="s">
        <v>209</v>
      </c>
      <c r="R2200" s="4">
        <v>0</v>
      </c>
      <c r="S2200" s="3">
        <v>1</v>
      </c>
      <c r="U2200" t="s">
        <v>204</v>
      </c>
    </row>
    <row r="2201" spans="1:21" x14ac:dyDescent="0.3">
      <c r="A2201" t="s">
        <v>923</v>
      </c>
      <c r="B2201" s="1" t="s">
        <v>924</v>
      </c>
      <c r="C2201" s="1" t="s">
        <v>924</v>
      </c>
      <c r="D2201" s="1" t="s">
        <v>924</v>
      </c>
      <c r="E2201">
        <v>2020</v>
      </c>
      <c r="F2201" s="1" t="s">
        <v>212</v>
      </c>
      <c r="G2201" s="1" t="s">
        <v>202</v>
      </c>
      <c r="H2201" s="1" t="s">
        <v>219</v>
      </c>
      <c r="I2201" s="3" t="s">
        <v>1</v>
      </c>
      <c r="J2201" s="1" t="s">
        <v>1</v>
      </c>
      <c r="K2201" s="1" t="s">
        <v>220</v>
      </c>
      <c r="L2201" s="1" t="s">
        <v>221</v>
      </c>
      <c r="M2201" s="1" t="s">
        <v>208</v>
      </c>
      <c r="N2201" s="1">
        <v>2001</v>
      </c>
      <c r="O2201">
        <v>25000</v>
      </c>
      <c r="P2201">
        <v>1000</v>
      </c>
      <c r="Q2201" s="1" t="s">
        <v>209</v>
      </c>
      <c r="R2201" s="4">
        <v>7.69</v>
      </c>
      <c r="S2201" s="3">
        <v>1</v>
      </c>
      <c r="U2201" t="s">
        <v>204</v>
      </c>
    </row>
    <row r="2202" spans="1:21" x14ac:dyDescent="0.3">
      <c r="A2202" t="s">
        <v>923</v>
      </c>
      <c r="B2202" s="1" t="s">
        <v>924</v>
      </c>
      <c r="C2202" s="1" t="s">
        <v>924</v>
      </c>
      <c r="D2202" s="1" t="s">
        <v>924</v>
      </c>
      <c r="E2202">
        <v>2020</v>
      </c>
      <c r="F2202" s="1" t="s">
        <v>212</v>
      </c>
      <c r="G2202" s="1" t="s">
        <v>202</v>
      </c>
      <c r="H2202" s="1" t="s">
        <v>219</v>
      </c>
      <c r="I2202" s="3" t="s">
        <v>1</v>
      </c>
      <c r="J2202" s="1" t="s">
        <v>1</v>
      </c>
      <c r="K2202" s="1" t="s">
        <v>220</v>
      </c>
      <c r="L2202" s="1" t="s">
        <v>221</v>
      </c>
      <c r="M2202" s="1" t="s">
        <v>208</v>
      </c>
      <c r="N2202" s="1">
        <v>25001</v>
      </c>
      <c r="O2202" s="10">
        <v>1000000000</v>
      </c>
      <c r="P2202">
        <v>1000</v>
      </c>
      <c r="Q2202" s="1" t="s">
        <v>209</v>
      </c>
      <c r="R2202" s="4">
        <v>8.27</v>
      </c>
      <c r="S2202" s="3">
        <v>1</v>
      </c>
      <c r="U2202" t="s">
        <v>204</v>
      </c>
    </row>
    <row r="2203" spans="1:21" x14ac:dyDescent="0.3">
      <c r="A2203" t="s">
        <v>923</v>
      </c>
      <c r="B2203" s="1" t="s">
        <v>924</v>
      </c>
      <c r="C2203" s="1" t="s">
        <v>924</v>
      </c>
      <c r="D2203" s="1" t="s">
        <v>924</v>
      </c>
      <c r="E2203">
        <v>2020</v>
      </c>
      <c r="F2203" s="1" t="s">
        <v>212</v>
      </c>
      <c r="G2203" s="1" t="s">
        <v>202</v>
      </c>
      <c r="H2203" s="1" t="s">
        <v>206</v>
      </c>
      <c r="I2203" s="3" t="s">
        <v>1</v>
      </c>
      <c r="J2203" s="1" t="s">
        <v>1</v>
      </c>
      <c r="K2203" s="1" t="s">
        <v>220</v>
      </c>
      <c r="L2203" s="1" t="s">
        <v>225</v>
      </c>
      <c r="M2203" s="1" t="s">
        <v>204</v>
      </c>
      <c r="N2203" s="1" t="s">
        <v>1</v>
      </c>
      <c r="O2203" s="1" t="s">
        <v>1</v>
      </c>
      <c r="P2203" s="1" t="s">
        <v>1</v>
      </c>
      <c r="Q2203" s="1" t="s">
        <v>1</v>
      </c>
      <c r="R2203" s="4">
        <v>31.12</v>
      </c>
      <c r="S2203" s="3">
        <v>1</v>
      </c>
      <c r="U2203" t="s">
        <v>204</v>
      </c>
    </row>
    <row r="2204" spans="1:21" x14ac:dyDescent="0.3">
      <c r="A2204" t="s">
        <v>923</v>
      </c>
      <c r="B2204" s="1" t="s">
        <v>924</v>
      </c>
      <c r="C2204" s="1" t="s">
        <v>924</v>
      </c>
      <c r="D2204" s="1" t="s">
        <v>924</v>
      </c>
      <c r="E2204">
        <v>2020</v>
      </c>
      <c r="F2204" s="1" t="s">
        <v>212</v>
      </c>
      <c r="G2204" s="1" t="s">
        <v>202</v>
      </c>
      <c r="H2204" s="1" t="s">
        <v>219</v>
      </c>
      <c r="I2204" s="3" t="s">
        <v>1</v>
      </c>
      <c r="J2204" s="1" t="s">
        <v>1</v>
      </c>
      <c r="K2204" s="1" t="s">
        <v>220</v>
      </c>
      <c r="L2204" s="1" t="s">
        <v>225</v>
      </c>
      <c r="M2204" s="1" t="s">
        <v>208</v>
      </c>
      <c r="N2204">
        <v>0</v>
      </c>
      <c r="O2204">
        <v>2000</v>
      </c>
      <c r="P2204">
        <v>1000</v>
      </c>
      <c r="Q2204" s="1" t="s">
        <v>209</v>
      </c>
      <c r="R2204" s="4">
        <v>0</v>
      </c>
      <c r="S2204" s="3">
        <v>1</v>
      </c>
      <c r="U2204" t="s">
        <v>204</v>
      </c>
    </row>
    <row r="2205" spans="1:21" x14ac:dyDescent="0.3">
      <c r="A2205" t="s">
        <v>923</v>
      </c>
      <c r="B2205" s="1" t="s">
        <v>924</v>
      </c>
      <c r="C2205" s="1" t="s">
        <v>924</v>
      </c>
      <c r="D2205" s="1" t="s">
        <v>924</v>
      </c>
      <c r="E2205">
        <v>2020</v>
      </c>
      <c r="F2205" s="1" t="s">
        <v>212</v>
      </c>
      <c r="G2205" s="1" t="s">
        <v>202</v>
      </c>
      <c r="H2205" s="1" t="s">
        <v>219</v>
      </c>
      <c r="I2205" s="3" t="s">
        <v>1</v>
      </c>
      <c r="J2205" s="1" t="s">
        <v>1</v>
      </c>
      <c r="K2205" s="1" t="s">
        <v>220</v>
      </c>
      <c r="L2205" s="1" t="s">
        <v>225</v>
      </c>
      <c r="M2205" s="1" t="s">
        <v>208</v>
      </c>
      <c r="N2205" s="1">
        <v>2001</v>
      </c>
      <c r="O2205" s="10">
        <v>1000000000</v>
      </c>
      <c r="P2205">
        <v>1000</v>
      </c>
      <c r="Q2205" s="1" t="s">
        <v>209</v>
      </c>
      <c r="R2205" s="4">
        <v>11.66</v>
      </c>
      <c r="S2205" s="3">
        <v>1</v>
      </c>
      <c r="U2205" t="s">
        <v>204</v>
      </c>
    </row>
    <row r="2206" spans="1:21" x14ac:dyDescent="0.3">
      <c r="A2206" t="s">
        <v>923</v>
      </c>
      <c r="B2206" s="1" t="s">
        <v>924</v>
      </c>
      <c r="C2206" s="1" t="s">
        <v>924</v>
      </c>
      <c r="D2206" s="1" t="s">
        <v>924</v>
      </c>
      <c r="E2206">
        <v>2020</v>
      </c>
      <c r="F2206" s="1" t="s">
        <v>213</v>
      </c>
      <c r="G2206" s="1" t="s">
        <v>202</v>
      </c>
      <c r="H2206" s="1" t="s">
        <v>206</v>
      </c>
      <c r="I2206" s="3" t="s">
        <v>1</v>
      </c>
      <c r="J2206" s="1" t="s">
        <v>1</v>
      </c>
      <c r="K2206" s="1" t="s">
        <v>220</v>
      </c>
      <c r="L2206" s="1" t="s">
        <v>221</v>
      </c>
      <c r="M2206" s="1" t="s">
        <v>204</v>
      </c>
      <c r="N2206" s="1" t="s">
        <v>1</v>
      </c>
      <c r="O2206" s="1" t="s">
        <v>1</v>
      </c>
      <c r="P2206" s="1" t="s">
        <v>1</v>
      </c>
      <c r="Q2206" s="1" t="s">
        <v>1</v>
      </c>
      <c r="R2206" s="4">
        <v>31.68</v>
      </c>
      <c r="S2206" s="3">
        <v>1</v>
      </c>
      <c r="U2206" t="s">
        <v>204</v>
      </c>
    </row>
    <row r="2207" spans="1:21" x14ac:dyDescent="0.3">
      <c r="A2207" t="s">
        <v>923</v>
      </c>
      <c r="B2207" s="1" t="s">
        <v>924</v>
      </c>
      <c r="C2207" s="1" t="s">
        <v>924</v>
      </c>
      <c r="D2207" s="1" t="s">
        <v>924</v>
      </c>
      <c r="E2207">
        <v>2020</v>
      </c>
      <c r="F2207" s="1" t="s">
        <v>213</v>
      </c>
      <c r="G2207" s="1" t="s">
        <v>202</v>
      </c>
      <c r="H2207" s="1" t="s">
        <v>231</v>
      </c>
      <c r="I2207" s="3" t="s">
        <v>1</v>
      </c>
      <c r="J2207" s="1" t="s">
        <v>1</v>
      </c>
      <c r="K2207" s="1" t="s">
        <v>220</v>
      </c>
      <c r="L2207" s="1" t="s">
        <v>221</v>
      </c>
      <c r="M2207" s="1" t="s">
        <v>208</v>
      </c>
      <c r="N2207" s="1">
        <v>0</v>
      </c>
      <c r="O2207">
        <v>2000</v>
      </c>
      <c r="P2207">
        <v>1000</v>
      </c>
      <c r="Q2207" s="1" t="s">
        <v>209</v>
      </c>
      <c r="R2207" s="4">
        <v>0</v>
      </c>
      <c r="S2207" s="3">
        <v>1</v>
      </c>
      <c r="U2207" t="s">
        <v>204</v>
      </c>
    </row>
    <row r="2208" spans="1:21" x14ac:dyDescent="0.3">
      <c r="A2208" t="s">
        <v>923</v>
      </c>
      <c r="B2208" s="1" t="s">
        <v>924</v>
      </c>
      <c r="C2208" s="1" t="s">
        <v>924</v>
      </c>
      <c r="D2208" s="1" t="s">
        <v>924</v>
      </c>
      <c r="E2208">
        <v>2020</v>
      </c>
      <c r="F2208" s="1" t="s">
        <v>213</v>
      </c>
      <c r="G2208" s="1" t="s">
        <v>202</v>
      </c>
      <c r="H2208" s="1" t="s">
        <v>231</v>
      </c>
      <c r="I2208" s="3" t="s">
        <v>1</v>
      </c>
      <c r="J2208" s="1" t="s">
        <v>1</v>
      </c>
      <c r="K2208" s="1" t="s">
        <v>220</v>
      </c>
      <c r="L2208" s="1" t="s">
        <v>221</v>
      </c>
      <c r="M2208" s="1" t="s">
        <v>208</v>
      </c>
      <c r="N2208" s="1">
        <v>2001</v>
      </c>
      <c r="O2208">
        <v>10000</v>
      </c>
      <c r="P2208">
        <v>1000</v>
      </c>
      <c r="Q2208" s="1" t="s">
        <v>209</v>
      </c>
      <c r="R2208" s="4">
        <v>3.05</v>
      </c>
      <c r="S2208" s="3">
        <v>1</v>
      </c>
      <c r="U2208" t="s">
        <v>204</v>
      </c>
    </row>
    <row r="2209" spans="1:21" x14ac:dyDescent="0.3">
      <c r="A2209" t="s">
        <v>923</v>
      </c>
      <c r="B2209" s="1" t="s">
        <v>924</v>
      </c>
      <c r="C2209" s="1" t="s">
        <v>924</v>
      </c>
      <c r="D2209" s="1" t="s">
        <v>924</v>
      </c>
      <c r="E2209">
        <v>2020</v>
      </c>
      <c r="F2209" s="1" t="s">
        <v>213</v>
      </c>
      <c r="G2209" s="1" t="s">
        <v>202</v>
      </c>
      <c r="H2209" s="1" t="s">
        <v>231</v>
      </c>
      <c r="I2209" s="3" t="s">
        <v>1</v>
      </c>
      <c r="J2209" s="1" t="s">
        <v>1</v>
      </c>
      <c r="K2209" s="1" t="s">
        <v>220</v>
      </c>
      <c r="L2209" s="1" t="s">
        <v>221</v>
      </c>
      <c r="M2209" s="1" t="s">
        <v>208</v>
      </c>
      <c r="N2209" s="1">
        <v>10001</v>
      </c>
      <c r="O2209" s="10">
        <v>1000000000</v>
      </c>
      <c r="P2209">
        <v>1000</v>
      </c>
      <c r="Q2209" s="1" t="s">
        <v>209</v>
      </c>
      <c r="R2209" s="4">
        <v>0</v>
      </c>
      <c r="S2209" s="3">
        <v>1</v>
      </c>
      <c r="U2209" t="s">
        <v>204</v>
      </c>
    </row>
    <row r="2210" spans="1:21" x14ac:dyDescent="0.3">
      <c r="A2210" t="s">
        <v>923</v>
      </c>
      <c r="B2210" s="1" t="s">
        <v>924</v>
      </c>
      <c r="C2210" s="1" t="s">
        <v>924</v>
      </c>
      <c r="D2210" s="1" t="s">
        <v>924</v>
      </c>
      <c r="E2210">
        <v>2020</v>
      </c>
      <c r="F2210" s="1" t="s">
        <v>213</v>
      </c>
      <c r="G2210" s="1" t="s">
        <v>202</v>
      </c>
      <c r="H2210" s="1" t="s">
        <v>206</v>
      </c>
      <c r="I2210" s="3" t="s">
        <v>1</v>
      </c>
      <c r="J2210" s="1" t="s">
        <v>1</v>
      </c>
      <c r="K2210" s="1" t="s">
        <v>220</v>
      </c>
      <c r="L2210" s="1" t="s">
        <v>225</v>
      </c>
      <c r="M2210" s="1" t="s">
        <v>204</v>
      </c>
      <c r="N2210" s="1" t="s">
        <v>1</v>
      </c>
      <c r="O2210" s="1" t="s">
        <v>1</v>
      </c>
      <c r="P2210" s="1" t="s">
        <v>1</v>
      </c>
      <c r="Q2210" s="1" t="s">
        <v>1</v>
      </c>
      <c r="R2210" s="4">
        <v>52.37</v>
      </c>
      <c r="S2210" s="3">
        <v>1</v>
      </c>
      <c r="U2210" t="s">
        <v>204</v>
      </c>
    </row>
    <row r="2211" spans="1:21" x14ac:dyDescent="0.3">
      <c r="A2211" t="s">
        <v>923</v>
      </c>
      <c r="B2211" s="1" t="s">
        <v>924</v>
      </c>
      <c r="C2211" s="1" t="s">
        <v>924</v>
      </c>
      <c r="D2211" s="1" t="s">
        <v>924</v>
      </c>
      <c r="E2211">
        <v>2020</v>
      </c>
      <c r="F2211" s="1" t="s">
        <v>213</v>
      </c>
      <c r="G2211" s="1" t="s">
        <v>202</v>
      </c>
      <c r="H2211" s="1" t="s">
        <v>231</v>
      </c>
      <c r="I2211" s="3" t="s">
        <v>1</v>
      </c>
      <c r="J2211" s="1" t="s">
        <v>1</v>
      </c>
      <c r="K2211" s="1" t="s">
        <v>220</v>
      </c>
      <c r="L2211" s="1" t="s">
        <v>225</v>
      </c>
      <c r="M2211" s="1" t="s">
        <v>208</v>
      </c>
      <c r="N2211" s="1">
        <v>0</v>
      </c>
      <c r="O2211">
        <v>2000</v>
      </c>
      <c r="P2211">
        <v>1000</v>
      </c>
      <c r="Q2211" s="1" t="s">
        <v>209</v>
      </c>
      <c r="R2211" s="4">
        <v>0</v>
      </c>
      <c r="S2211" s="3">
        <v>1</v>
      </c>
      <c r="U2211" t="s">
        <v>204</v>
      </c>
    </row>
    <row r="2212" spans="1:21" x14ac:dyDescent="0.3">
      <c r="A2212" t="s">
        <v>923</v>
      </c>
      <c r="B2212" s="1" t="s">
        <v>924</v>
      </c>
      <c r="C2212" s="1" t="s">
        <v>924</v>
      </c>
      <c r="D2212" s="1" t="s">
        <v>924</v>
      </c>
      <c r="E2212">
        <v>2020</v>
      </c>
      <c r="F2212" s="1" t="s">
        <v>213</v>
      </c>
      <c r="G2212" s="1" t="s">
        <v>202</v>
      </c>
      <c r="H2212" s="1" t="s">
        <v>231</v>
      </c>
      <c r="I2212" s="3" t="s">
        <v>1</v>
      </c>
      <c r="J2212" s="1" t="s">
        <v>1</v>
      </c>
      <c r="K2212" s="1" t="s">
        <v>220</v>
      </c>
      <c r="L2212" s="1" t="s">
        <v>225</v>
      </c>
      <c r="M2212" s="1" t="s">
        <v>208</v>
      </c>
      <c r="N2212" s="1">
        <v>2001</v>
      </c>
      <c r="O2212">
        <v>10000</v>
      </c>
      <c r="P2212">
        <v>1000</v>
      </c>
      <c r="Q2212" s="1" t="s">
        <v>209</v>
      </c>
      <c r="R2212" s="4">
        <v>6.07</v>
      </c>
      <c r="S2212" s="3">
        <v>1</v>
      </c>
      <c r="U2212" t="s">
        <v>204</v>
      </c>
    </row>
    <row r="2213" spans="1:21" x14ac:dyDescent="0.3">
      <c r="A2213" t="s">
        <v>923</v>
      </c>
      <c r="B2213" s="1" t="s">
        <v>924</v>
      </c>
      <c r="C2213" s="1" t="s">
        <v>924</v>
      </c>
      <c r="D2213" s="1" t="s">
        <v>924</v>
      </c>
      <c r="E2213">
        <v>2020</v>
      </c>
      <c r="F2213" s="1" t="s">
        <v>213</v>
      </c>
      <c r="G2213" s="1" t="s">
        <v>202</v>
      </c>
      <c r="H2213" s="1" t="s">
        <v>231</v>
      </c>
      <c r="I2213" s="3" t="s">
        <v>1</v>
      </c>
      <c r="J2213" s="1" t="s">
        <v>1</v>
      </c>
      <c r="K2213" s="1" t="s">
        <v>220</v>
      </c>
      <c r="L2213" s="1" t="s">
        <v>225</v>
      </c>
      <c r="M2213" s="1" t="s">
        <v>208</v>
      </c>
      <c r="N2213" s="1">
        <v>10001</v>
      </c>
      <c r="O2213" s="10">
        <v>1000000000</v>
      </c>
      <c r="P2213">
        <v>1000</v>
      </c>
      <c r="Q2213" s="1" t="s">
        <v>209</v>
      </c>
      <c r="R2213" s="4">
        <v>0</v>
      </c>
      <c r="S2213" s="3">
        <v>1</v>
      </c>
      <c r="U2213" t="s">
        <v>204</v>
      </c>
    </row>
    <row r="2214" spans="1:21" x14ac:dyDescent="0.3">
      <c r="A2214" t="s">
        <v>926</v>
      </c>
      <c r="B2214" s="1" t="s">
        <v>881</v>
      </c>
      <c r="C2214" s="1" t="s">
        <v>881</v>
      </c>
      <c r="D2214" s="1" t="s">
        <v>881</v>
      </c>
      <c r="E2214">
        <v>2019</v>
      </c>
      <c r="F2214" s="1" t="s">
        <v>212</v>
      </c>
      <c r="G2214" s="1" t="s">
        <v>202</v>
      </c>
      <c r="H2214" s="1" t="s">
        <v>206</v>
      </c>
      <c r="I2214" s="3">
        <v>0.75</v>
      </c>
      <c r="J2214" s="1" t="s">
        <v>203</v>
      </c>
      <c r="K2214" s="1" t="s">
        <v>220</v>
      </c>
      <c r="L2214" s="1" t="s">
        <v>221</v>
      </c>
      <c r="M2214" s="1" t="s">
        <v>204</v>
      </c>
      <c r="N2214" s="1" t="s">
        <v>1</v>
      </c>
      <c r="O2214" s="1" t="s">
        <v>1</v>
      </c>
      <c r="P2214" s="1" t="s">
        <v>1</v>
      </c>
      <c r="Q2214" s="1" t="s">
        <v>1</v>
      </c>
      <c r="R2214" s="4">
        <v>18.010000000000002</v>
      </c>
      <c r="S2214" s="3">
        <v>1</v>
      </c>
      <c r="U2214" t="s">
        <v>204</v>
      </c>
    </row>
    <row r="2215" spans="1:21" x14ac:dyDescent="0.3">
      <c r="A2215" t="s">
        <v>926</v>
      </c>
      <c r="B2215" s="1" t="s">
        <v>881</v>
      </c>
      <c r="C2215" s="1" t="s">
        <v>881</v>
      </c>
      <c r="D2215" s="1" t="s">
        <v>881</v>
      </c>
      <c r="E2215">
        <v>2019</v>
      </c>
      <c r="F2215" s="1" t="s">
        <v>212</v>
      </c>
      <c r="G2215" s="1" t="s">
        <v>202</v>
      </c>
      <c r="H2215" s="1" t="s">
        <v>219</v>
      </c>
      <c r="I2215" s="3" t="s">
        <v>1</v>
      </c>
      <c r="J2215" s="1" t="s">
        <v>1</v>
      </c>
      <c r="K2215" s="1" t="s">
        <v>220</v>
      </c>
      <c r="L2215" s="1" t="s">
        <v>221</v>
      </c>
      <c r="M2215" s="1" t="s">
        <v>208</v>
      </c>
      <c r="N2215" s="1">
        <v>0</v>
      </c>
      <c r="O2215">
        <v>2000</v>
      </c>
      <c r="P2215">
        <v>1000</v>
      </c>
      <c r="Q2215" s="1" t="s">
        <v>209</v>
      </c>
      <c r="R2215" s="4">
        <v>5.63</v>
      </c>
      <c r="S2215" s="3">
        <v>1</v>
      </c>
      <c r="U2215" t="s">
        <v>204</v>
      </c>
    </row>
    <row r="2216" spans="1:21" x14ac:dyDescent="0.3">
      <c r="A2216" t="s">
        <v>926</v>
      </c>
      <c r="B2216" s="1" t="s">
        <v>881</v>
      </c>
      <c r="C2216" s="1" t="s">
        <v>881</v>
      </c>
      <c r="D2216" s="1" t="s">
        <v>881</v>
      </c>
      <c r="E2216">
        <v>2019</v>
      </c>
      <c r="F2216" s="1" t="s">
        <v>212</v>
      </c>
      <c r="G2216" s="1" t="s">
        <v>202</v>
      </c>
      <c r="H2216" s="1" t="s">
        <v>219</v>
      </c>
      <c r="I2216" s="3" t="s">
        <v>1</v>
      </c>
      <c r="J2216" s="1" t="s">
        <v>1</v>
      </c>
      <c r="K2216" s="1" t="s">
        <v>220</v>
      </c>
      <c r="L2216" s="1" t="s">
        <v>221</v>
      </c>
      <c r="M2216" s="1" t="s">
        <v>208</v>
      </c>
      <c r="N2216" s="1">
        <v>2001</v>
      </c>
      <c r="O2216">
        <v>10000</v>
      </c>
      <c r="P2216">
        <v>1000</v>
      </c>
      <c r="Q2216" s="1" t="s">
        <v>209</v>
      </c>
      <c r="R2216" s="4">
        <v>7.6</v>
      </c>
      <c r="S2216" s="3">
        <v>1</v>
      </c>
      <c r="U2216" t="s">
        <v>204</v>
      </c>
    </row>
    <row r="2217" spans="1:21" x14ac:dyDescent="0.3">
      <c r="A2217" t="s">
        <v>926</v>
      </c>
      <c r="B2217" s="1" t="s">
        <v>881</v>
      </c>
      <c r="C2217" s="1" t="s">
        <v>881</v>
      </c>
      <c r="D2217" s="1" t="s">
        <v>881</v>
      </c>
      <c r="E2217">
        <v>2019</v>
      </c>
      <c r="F2217" s="1" t="s">
        <v>212</v>
      </c>
      <c r="G2217" s="1" t="s">
        <v>202</v>
      </c>
      <c r="H2217" s="1" t="s">
        <v>219</v>
      </c>
      <c r="I2217" s="3" t="s">
        <v>1</v>
      </c>
      <c r="J2217" s="1" t="s">
        <v>1</v>
      </c>
      <c r="K2217" s="1" t="s">
        <v>220</v>
      </c>
      <c r="L2217" s="1" t="s">
        <v>221</v>
      </c>
      <c r="M2217" s="1" t="s">
        <v>208</v>
      </c>
      <c r="N2217" s="1">
        <v>10001</v>
      </c>
      <c r="O2217">
        <v>20000</v>
      </c>
      <c r="P2217">
        <v>1000</v>
      </c>
      <c r="Q2217" s="1" t="s">
        <v>209</v>
      </c>
      <c r="R2217" s="4">
        <v>8.73</v>
      </c>
      <c r="S2217" s="3">
        <v>1</v>
      </c>
      <c r="U2217" t="s">
        <v>204</v>
      </c>
    </row>
    <row r="2218" spans="1:21" x14ac:dyDescent="0.3">
      <c r="A2218" t="s">
        <v>926</v>
      </c>
      <c r="B2218" s="1" t="s">
        <v>881</v>
      </c>
      <c r="C2218" s="1" t="s">
        <v>881</v>
      </c>
      <c r="D2218" s="1" t="s">
        <v>881</v>
      </c>
      <c r="E2218">
        <v>2019</v>
      </c>
      <c r="F2218" s="1" t="s">
        <v>212</v>
      </c>
      <c r="G2218" s="1" t="s">
        <v>202</v>
      </c>
      <c r="H2218" s="1" t="s">
        <v>219</v>
      </c>
      <c r="I2218" s="3" t="s">
        <v>1</v>
      </c>
      <c r="J2218" s="1" t="s">
        <v>1</v>
      </c>
      <c r="K2218" s="1" t="s">
        <v>220</v>
      </c>
      <c r="L2218" s="1" t="s">
        <v>221</v>
      </c>
      <c r="M2218" s="1" t="s">
        <v>208</v>
      </c>
      <c r="N2218" s="1">
        <v>20001</v>
      </c>
      <c r="O2218" s="10">
        <v>1000000000</v>
      </c>
      <c r="P2218">
        <v>1000</v>
      </c>
      <c r="Q2218" s="1" t="s">
        <v>209</v>
      </c>
      <c r="R2218" s="4">
        <v>9</v>
      </c>
      <c r="S2218" s="3">
        <v>1</v>
      </c>
      <c r="U2218" t="s">
        <v>204</v>
      </c>
    </row>
    <row r="2219" spans="1:21" x14ac:dyDescent="0.3">
      <c r="A2219" t="s">
        <v>926</v>
      </c>
      <c r="B2219" s="1" t="s">
        <v>881</v>
      </c>
      <c r="C2219" s="1" t="s">
        <v>881</v>
      </c>
      <c r="D2219" s="1" t="s">
        <v>881</v>
      </c>
      <c r="E2219">
        <v>2019</v>
      </c>
      <c r="F2219" s="1" t="s">
        <v>212</v>
      </c>
      <c r="G2219" s="1" t="s">
        <v>202</v>
      </c>
      <c r="H2219" s="1" t="s">
        <v>206</v>
      </c>
      <c r="I2219" s="3">
        <v>0.75</v>
      </c>
      <c r="J2219" s="1" t="s">
        <v>203</v>
      </c>
      <c r="K2219" s="1" t="s">
        <v>220</v>
      </c>
      <c r="L2219" s="1" t="s">
        <v>225</v>
      </c>
      <c r="M2219" s="1" t="s">
        <v>204</v>
      </c>
      <c r="N2219" s="1" t="s">
        <v>1</v>
      </c>
      <c r="O2219" s="1" t="s">
        <v>1</v>
      </c>
      <c r="P2219" s="1" t="s">
        <v>1</v>
      </c>
      <c r="Q2219" s="1" t="s">
        <v>1</v>
      </c>
      <c r="R2219" s="4">
        <v>27.69</v>
      </c>
      <c r="S2219" s="3">
        <v>1</v>
      </c>
      <c r="U2219" t="s">
        <v>204</v>
      </c>
    </row>
    <row r="2220" spans="1:21" x14ac:dyDescent="0.3">
      <c r="A2220" t="s">
        <v>926</v>
      </c>
      <c r="B2220" s="1" t="s">
        <v>881</v>
      </c>
      <c r="C2220" s="1" t="s">
        <v>881</v>
      </c>
      <c r="D2220" s="1" t="s">
        <v>881</v>
      </c>
      <c r="E2220">
        <v>2019</v>
      </c>
      <c r="F2220" s="1" t="s">
        <v>212</v>
      </c>
      <c r="G2220" s="1" t="s">
        <v>202</v>
      </c>
      <c r="H2220" s="1" t="s">
        <v>219</v>
      </c>
      <c r="I2220" s="3" t="s">
        <v>1</v>
      </c>
      <c r="J2220" s="1" t="s">
        <v>1</v>
      </c>
      <c r="K2220" s="1" t="s">
        <v>220</v>
      </c>
      <c r="L2220" s="1" t="s">
        <v>225</v>
      </c>
      <c r="M2220" s="1" t="s">
        <v>208</v>
      </c>
      <c r="N2220" s="1">
        <v>0</v>
      </c>
      <c r="O2220">
        <v>2000</v>
      </c>
      <c r="P2220">
        <v>1000</v>
      </c>
      <c r="Q2220" s="1" t="s">
        <v>209</v>
      </c>
      <c r="R2220" s="4">
        <v>8.44</v>
      </c>
      <c r="S2220" s="3">
        <v>1</v>
      </c>
      <c r="U2220" t="s">
        <v>204</v>
      </c>
    </row>
    <row r="2221" spans="1:21" x14ac:dyDescent="0.3">
      <c r="A2221" t="s">
        <v>926</v>
      </c>
      <c r="B2221" s="1" t="s">
        <v>881</v>
      </c>
      <c r="C2221" s="1" t="s">
        <v>881</v>
      </c>
      <c r="D2221" s="1" t="s">
        <v>881</v>
      </c>
      <c r="E2221">
        <v>2019</v>
      </c>
      <c r="F2221" s="1" t="s">
        <v>212</v>
      </c>
      <c r="G2221" s="1" t="s">
        <v>202</v>
      </c>
      <c r="H2221" s="1" t="s">
        <v>219</v>
      </c>
      <c r="I2221" s="3" t="s">
        <v>1</v>
      </c>
      <c r="J2221" s="1" t="s">
        <v>1</v>
      </c>
      <c r="K2221" s="1" t="s">
        <v>220</v>
      </c>
      <c r="L2221" s="1" t="s">
        <v>225</v>
      </c>
      <c r="M2221" s="1" t="s">
        <v>208</v>
      </c>
      <c r="N2221" s="1">
        <v>2001</v>
      </c>
      <c r="O2221">
        <v>10000</v>
      </c>
      <c r="P2221">
        <v>1000</v>
      </c>
      <c r="Q2221" s="1" t="s">
        <v>209</v>
      </c>
      <c r="R2221" s="4">
        <v>11.39</v>
      </c>
      <c r="S2221" s="3">
        <v>1</v>
      </c>
      <c r="U2221" t="s">
        <v>204</v>
      </c>
    </row>
    <row r="2222" spans="1:21" x14ac:dyDescent="0.3">
      <c r="A2222" t="s">
        <v>926</v>
      </c>
      <c r="B2222" s="1" t="s">
        <v>881</v>
      </c>
      <c r="C2222" s="1" t="s">
        <v>881</v>
      </c>
      <c r="D2222" s="1" t="s">
        <v>881</v>
      </c>
      <c r="E2222">
        <v>2019</v>
      </c>
      <c r="F2222" s="1" t="s">
        <v>212</v>
      </c>
      <c r="G2222" s="1" t="s">
        <v>202</v>
      </c>
      <c r="H2222" s="1" t="s">
        <v>219</v>
      </c>
      <c r="I2222" s="3" t="s">
        <v>1</v>
      </c>
      <c r="J2222" s="1" t="s">
        <v>1</v>
      </c>
      <c r="K2222" s="1" t="s">
        <v>220</v>
      </c>
      <c r="L2222" s="1" t="s">
        <v>225</v>
      </c>
      <c r="M2222" s="1" t="s">
        <v>208</v>
      </c>
      <c r="N2222" s="1">
        <v>10001</v>
      </c>
      <c r="O2222">
        <v>20000</v>
      </c>
      <c r="P2222">
        <v>1000</v>
      </c>
      <c r="Q2222" s="1" t="s">
        <v>209</v>
      </c>
      <c r="R2222" s="4">
        <v>13.09</v>
      </c>
      <c r="S2222" s="3">
        <v>1</v>
      </c>
      <c r="U2222" t="s">
        <v>204</v>
      </c>
    </row>
    <row r="2223" spans="1:21" x14ac:dyDescent="0.3">
      <c r="A2223" t="s">
        <v>926</v>
      </c>
      <c r="B2223" s="1" t="s">
        <v>881</v>
      </c>
      <c r="C2223" s="1" t="s">
        <v>881</v>
      </c>
      <c r="D2223" s="1" t="s">
        <v>881</v>
      </c>
      <c r="E2223">
        <v>2019</v>
      </c>
      <c r="F2223" s="1" t="s">
        <v>212</v>
      </c>
      <c r="G2223" s="1" t="s">
        <v>202</v>
      </c>
      <c r="H2223" s="1" t="s">
        <v>219</v>
      </c>
      <c r="I2223" s="3" t="s">
        <v>1</v>
      </c>
      <c r="J2223" s="1" t="s">
        <v>1</v>
      </c>
      <c r="K2223" s="1" t="s">
        <v>220</v>
      </c>
      <c r="L2223" s="1" t="s">
        <v>225</v>
      </c>
      <c r="M2223" s="1" t="s">
        <v>208</v>
      </c>
      <c r="N2223" s="1">
        <v>20001</v>
      </c>
      <c r="O2223" s="10">
        <v>1000000000</v>
      </c>
      <c r="P2223">
        <v>1000</v>
      </c>
      <c r="Q2223" s="1" t="s">
        <v>209</v>
      </c>
      <c r="R2223" s="4">
        <v>13.51</v>
      </c>
      <c r="S2223" s="3">
        <v>1</v>
      </c>
      <c r="U2223" t="s">
        <v>204</v>
      </c>
    </row>
    <row r="2224" spans="1:21" x14ac:dyDescent="0.3">
      <c r="A2224" t="s">
        <v>926</v>
      </c>
      <c r="B2224" s="1" t="s">
        <v>881</v>
      </c>
      <c r="C2224" s="1" t="s">
        <v>881</v>
      </c>
      <c r="D2224" s="1" t="s">
        <v>881</v>
      </c>
      <c r="E2224">
        <v>2019</v>
      </c>
      <c r="F2224" s="1" t="s">
        <v>213</v>
      </c>
      <c r="G2224" s="1" t="s">
        <v>202</v>
      </c>
      <c r="H2224" s="1" t="s">
        <v>206</v>
      </c>
      <c r="I2224" s="3" t="s">
        <v>1</v>
      </c>
      <c r="J2224" s="1" t="s">
        <v>1</v>
      </c>
      <c r="K2224" s="1" t="s">
        <v>220</v>
      </c>
      <c r="L2224" s="1" t="s">
        <v>221</v>
      </c>
      <c r="M2224" s="1" t="s">
        <v>204</v>
      </c>
      <c r="N2224" s="1" t="s">
        <v>1</v>
      </c>
      <c r="O2224" s="1" t="s">
        <v>1</v>
      </c>
      <c r="P2224" s="1" t="s">
        <v>1</v>
      </c>
      <c r="Q2224" s="1" t="s">
        <v>1</v>
      </c>
      <c r="R2224" s="4">
        <v>26.88</v>
      </c>
      <c r="S2224" s="3">
        <v>1</v>
      </c>
      <c r="U2224" t="s">
        <v>204</v>
      </c>
    </row>
    <row r="2225" spans="1:21" x14ac:dyDescent="0.3">
      <c r="A2225" t="s">
        <v>926</v>
      </c>
      <c r="B2225" s="1" t="s">
        <v>881</v>
      </c>
      <c r="C2225" s="1" t="s">
        <v>881</v>
      </c>
      <c r="D2225" s="1" t="s">
        <v>881</v>
      </c>
      <c r="E2225">
        <v>2019</v>
      </c>
      <c r="F2225" s="1" t="s">
        <v>213</v>
      </c>
      <c r="G2225" s="1" t="s">
        <v>202</v>
      </c>
      <c r="H2225" s="1" t="s">
        <v>231</v>
      </c>
      <c r="I2225" s="3" t="s">
        <v>1</v>
      </c>
      <c r="J2225" s="1" t="s">
        <v>1</v>
      </c>
      <c r="K2225" s="1" t="s">
        <v>220</v>
      </c>
      <c r="L2225" s="1" t="s">
        <v>221</v>
      </c>
      <c r="M2225" s="1" t="s">
        <v>208</v>
      </c>
      <c r="N2225" s="1">
        <v>0</v>
      </c>
      <c r="O2225" s="10">
        <v>1000000000</v>
      </c>
      <c r="P2225">
        <v>1000</v>
      </c>
      <c r="Q2225" s="1" t="s">
        <v>209</v>
      </c>
      <c r="R2225" s="4">
        <v>3.92</v>
      </c>
      <c r="S2225" s="3">
        <v>1</v>
      </c>
      <c r="U2225" t="s">
        <v>204</v>
      </c>
    </row>
    <row r="2226" spans="1:21" x14ac:dyDescent="0.3">
      <c r="A2226" t="s">
        <v>926</v>
      </c>
      <c r="B2226" s="1" t="s">
        <v>881</v>
      </c>
      <c r="C2226" s="1" t="s">
        <v>881</v>
      </c>
      <c r="D2226" s="1" t="s">
        <v>881</v>
      </c>
      <c r="E2226">
        <v>2019</v>
      </c>
      <c r="F2226" s="1" t="s">
        <v>213</v>
      </c>
      <c r="G2226" s="1" t="s">
        <v>202</v>
      </c>
      <c r="H2226" s="1" t="s">
        <v>206</v>
      </c>
      <c r="I2226" s="3" t="s">
        <v>1</v>
      </c>
      <c r="J2226" s="1" t="s">
        <v>1</v>
      </c>
      <c r="K2226" s="1" t="s">
        <v>220</v>
      </c>
      <c r="L2226" s="1" t="s">
        <v>225</v>
      </c>
      <c r="M2226" s="1" t="s">
        <v>204</v>
      </c>
      <c r="N2226" s="1" t="s">
        <v>1</v>
      </c>
      <c r="O2226" s="1" t="s">
        <v>1</v>
      </c>
      <c r="P2226" s="1" t="s">
        <v>1</v>
      </c>
      <c r="Q2226" s="1" t="s">
        <v>1</v>
      </c>
      <c r="R2226" s="4">
        <v>38.08</v>
      </c>
      <c r="S2226" s="3">
        <v>1</v>
      </c>
      <c r="U2226" t="s">
        <v>204</v>
      </c>
    </row>
    <row r="2227" spans="1:21" x14ac:dyDescent="0.3">
      <c r="A2227" t="s">
        <v>926</v>
      </c>
      <c r="B2227" s="1" t="s">
        <v>881</v>
      </c>
      <c r="C2227" s="1" t="s">
        <v>881</v>
      </c>
      <c r="D2227" s="1" t="s">
        <v>881</v>
      </c>
      <c r="E2227">
        <v>2019</v>
      </c>
      <c r="F2227" s="1" t="s">
        <v>213</v>
      </c>
      <c r="G2227" s="1" t="s">
        <v>202</v>
      </c>
      <c r="H2227" s="1" t="s">
        <v>231</v>
      </c>
      <c r="I2227" s="3" t="s">
        <v>1</v>
      </c>
      <c r="J2227" s="1" t="s">
        <v>1</v>
      </c>
      <c r="K2227" s="1" t="s">
        <v>220</v>
      </c>
      <c r="L2227" s="1" t="s">
        <v>225</v>
      </c>
      <c r="M2227" s="1" t="s">
        <v>208</v>
      </c>
      <c r="N2227" s="1">
        <v>0</v>
      </c>
      <c r="O2227" s="10">
        <v>1000000000</v>
      </c>
      <c r="P2227">
        <v>1000</v>
      </c>
      <c r="Q2227" s="1" t="s">
        <v>209</v>
      </c>
      <c r="R2227" s="4">
        <v>5.89</v>
      </c>
      <c r="S2227" s="3">
        <v>1</v>
      </c>
      <c r="U2227" t="s">
        <v>204</v>
      </c>
    </row>
    <row r="2228" spans="1:21" x14ac:dyDescent="0.3">
      <c r="A2228" t="s">
        <v>928</v>
      </c>
      <c r="B2228" s="1" t="s">
        <v>929</v>
      </c>
      <c r="C2228" s="1" t="s">
        <v>930</v>
      </c>
      <c r="D2228" s="1" t="s">
        <v>929</v>
      </c>
      <c r="E2228">
        <v>2020</v>
      </c>
      <c r="F2228" s="1" t="s">
        <v>212</v>
      </c>
      <c r="G2228" s="1" t="s">
        <v>202</v>
      </c>
      <c r="H2228" s="1" t="s">
        <v>206</v>
      </c>
      <c r="I2228" s="3" t="s">
        <v>1</v>
      </c>
      <c r="J2228" s="1" t="s">
        <v>1</v>
      </c>
      <c r="K2228" s="1" t="s">
        <v>1</v>
      </c>
      <c r="L2228" s="1" t="s">
        <v>1</v>
      </c>
      <c r="M2228" s="1" t="s">
        <v>204</v>
      </c>
      <c r="N2228" s="1" t="s">
        <v>1</v>
      </c>
      <c r="O2228" s="1" t="s">
        <v>1</v>
      </c>
      <c r="P2228" s="1" t="s">
        <v>1</v>
      </c>
      <c r="Q2228" s="1" t="s">
        <v>1</v>
      </c>
      <c r="R2228" s="4">
        <v>25</v>
      </c>
      <c r="S2228" s="3">
        <v>1</v>
      </c>
      <c r="U2228" t="s">
        <v>204</v>
      </c>
    </row>
    <row r="2229" spans="1:21" x14ac:dyDescent="0.3">
      <c r="A2229" t="s">
        <v>928</v>
      </c>
      <c r="B2229" s="1" t="s">
        <v>929</v>
      </c>
      <c r="C2229" s="1" t="s">
        <v>930</v>
      </c>
      <c r="D2229" s="1" t="s">
        <v>929</v>
      </c>
      <c r="E2229">
        <v>2020</v>
      </c>
      <c r="F2229" s="1" t="s">
        <v>212</v>
      </c>
      <c r="G2229" s="1" t="s">
        <v>202</v>
      </c>
      <c r="H2229" s="1" t="s">
        <v>219</v>
      </c>
      <c r="I2229" s="3" t="s">
        <v>1</v>
      </c>
      <c r="J2229" s="1" t="s">
        <v>1</v>
      </c>
      <c r="K2229" s="1" t="s">
        <v>1</v>
      </c>
      <c r="L2229" s="1" t="s">
        <v>1</v>
      </c>
      <c r="M2229" s="1" t="s">
        <v>208</v>
      </c>
      <c r="N2229">
        <v>0</v>
      </c>
      <c r="O2229">
        <v>2000</v>
      </c>
      <c r="P2229">
        <v>1000</v>
      </c>
      <c r="Q2229" s="1" t="s">
        <v>209</v>
      </c>
      <c r="R2229" s="4">
        <v>0</v>
      </c>
      <c r="S2229" s="3">
        <v>1</v>
      </c>
      <c r="U2229" t="s">
        <v>204</v>
      </c>
    </row>
    <row r="2230" spans="1:21" x14ac:dyDescent="0.3">
      <c r="A2230" t="s">
        <v>928</v>
      </c>
      <c r="B2230" s="1" t="s">
        <v>929</v>
      </c>
      <c r="C2230" s="1" t="s">
        <v>930</v>
      </c>
      <c r="D2230" s="1" t="s">
        <v>929</v>
      </c>
      <c r="E2230">
        <v>2020</v>
      </c>
      <c r="F2230" s="1" t="s">
        <v>212</v>
      </c>
      <c r="G2230" s="1" t="s">
        <v>202</v>
      </c>
      <c r="H2230" s="1" t="s">
        <v>219</v>
      </c>
      <c r="I2230" s="3" t="s">
        <v>1</v>
      </c>
      <c r="J2230" s="1" t="s">
        <v>1</v>
      </c>
      <c r="K2230" s="1" t="s">
        <v>1</v>
      </c>
      <c r="L2230" s="1" t="s">
        <v>1</v>
      </c>
      <c r="M2230" s="1" t="s">
        <v>208</v>
      </c>
      <c r="N2230" s="1">
        <v>2001</v>
      </c>
      <c r="O2230">
        <v>15000</v>
      </c>
      <c r="P2230">
        <v>1000</v>
      </c>
      <c r="Q2230" s="1" t="s">
        <v>209</v>
      </c>
      <c r="R2230" s="4">
        <v>3.5</v>
      </c>
      <c r="S2230" s="3">
        <v>1</v>
      </c>
      <c r="U2230" t="s">
        <v>204</v>
      </c>
    </row>
    <row r="2231" spans="1:21" x14ac:dyDescent="0.3">
      <c r="A2231" t="s">
        <v>928</v>
      </c>
      <c r="B2231" s="1" t="s">
        <v>929</v>
      </c>
      <c r="C2231" s="1" t="s">
        <v>930</v>
      </c>
      <c r="D2231" s="1" t="s">
        <v>929</v>
      </c>
      <c r="E2231">
        <v>2020</v>
      </c>
      <c r="F2231" s="1" t="s">
        <v>212</v>
      </c>
      <c r="G2231" s="1" t="s">
        <v>202</v>
      </c>
      <c r="H2231" s="1" t="s">
        <v>219</v>
      </c>
      <c r="I2231" s="3" t="s">
        <v>1</v>
      </c>
      <c r="J2231" s="1" t="s">
        <v>1</v>
      </c>
      <c r="K2231" s="1" t="s">
        <v>1</v>
      </c>
      <c r="L2231" s="1" t="s">
        <v>1</v>
      </c>
      <c r="M2231" s="1" t="s">
        <v>208</v>
      </c>
      <c r="N2231" s="1">
        <v>15001</v>
      </c>
      <c r="O2231">
        <v>25000</v>
      </c>
      <c r="P2231">
        <v>1000</v>
      </c>
      <c r="Q2231" s="1" t="s">
        <v>209</v>
      </c>
      <c r="R2231" s="4">
        <v>5</v>
      </c>
      <c r="S2231" s="3">
        <v>1</v>
      </c>
      <c r="U2231" t="s">
        <v>204</v>
      </c>
    </row>
    <row r="2232" spans="1:21" x14ac:dyDescent="0.3">
      <c r="A2232" t="s">
        <v>928</v>
      </c>
      <c r="B2232" s="1" t="s">
        <v>929</v>
      </c>
      <c r="C2232" s="1" t="s">
        <v>930</v>
      </c>
      <c r="D2232" s="1" t="s">
        <v>929</v>
      </c>
      <c r="E2232">
        <v>2020</v>
      </c>
      <c r="F2232" s="1" t="s">
        <v>212</v>
      </c>
      <c r="G2232" s="1" t="s">
        <v>202</v>
      </c>
      <c r="H2232" s="1" t="s">
        <v>219</v>
      </c>
      <c r="I2232" s="3" t="s">
        <v>1</v>
      </c>
      <c r="J2232" s="1" t="s">
        <v>1</v>
      </c>
      <c r="K2232" s="1" t="s">
        <v>1</v>
      </c>
      <c r="L2232" s="1" t="s">
        <v>1</v>
      </c>
      <c r="M2232" s="1" t="s">
        <v>208</v>
      </c>
      <c r="N2232" s="1">
        <v>25001</v>
      </c>
      <c r="O2232" s="10">
        <v>1000000000</v>
      </c>
      <c r="P2232">
        <v>1000</v>
      </c>
      <c r="Q2232" s="1" t="s">
        <v>209</v>
      </c>
      <c r="R2232" s="4">
        <v>7</v>
      </c>
      <c r="S2232" s="3">
        <v>1</v>
      </c>
      <c r="U2232" t="s">
        <v>204</v>
      </c>
    </row>
    <row r="2233" spans="1:21" x14ac:dyDescent="0.3">
      <c r="A2233" t="s">
        <v>928</v>
      </c>
      <c r="B2233" s="1" t="s">
        <v>929</v>
      </c>
      <c r="C2233" s="1" t="s">
        <v>930</v>
      </c>
      <c r="D2233" s="1" t="s">
        <v>932</v>
      </c>
      <c r="E2233">
        <v>2020</v>
      </c>
      <c r="F2233" s="1" t="s">
        <v>213</v>
      </c>
      <c r="G2233" s="1" t="s">
        <v>202</v>
      </c>
      <c r="H2233" s="1" t="s">
        <v>206</v>
      </c>
      <c r="I2233" s="3" t="s">
        <v>1</v>
      </c>
      <c r="J2233" s="1" t="s">
        <v>1</v>
      </c>
      <c r="K2233" s="1" t="s">
        <v>1</v>
      </c>
      <c r="L2233" s="1" t="s">
        <v>1</v>
      </c>
      <c r="M2233" s="1" t="s">
        <v>204</v>
      </c>
      <c r="N2233" s="1" t="s">
        <v>1</v>
      </c>
      <c r="O2233" s="1" t="s">
        <v>1</v>
      </c>
      <c r="P2233" s="1" t="s">
        <v>1</v>
      </c>
      <c r="Q2233" s="1" t="s">
        <v>1</v>
      </c>
      <c r="R2233" s="4">
        <v>26</v>
      </c>
      <c r="S2233" s="3">
        <v>1</v>
      </c>
      <c r="U2233" t="s">
        <v>204</v>
      </c>
    </row>
    <row r="2234" spans="1:21" x14ac:dyDescent="0.3">
      <c r="A2234" t="s">
        <v>935</v>
      </c>
      <c r="B2234" s="1" t="s">
        <v>936</v>
      </c>
      <c r="C2234" s="1" t="s">
        <v>936</v>
      </c>
      <c r="D2234" s="1" t="s">
        <v>936</v>
      </c>
      <c r="E2234">
        <v>2021</v>
      </c>
      <c r="F2234" s="1" t="s">
        <v>212</v>
      </c>
      <c r="G2234" s="1" t="s">
        <v>202</v>
      </c>
      <c r="H2234" s="1" t="s">
        <v>206</v>
      </c>
      <c r="I2234" s="3" t="s">
        <v>1</v>
      </c>
      <c r="J2234" s="1" t="s">
        <v>1</v>
      </c>
      <c r="K2234" s="1" t="s">
        <v>220</v>
      </c>
      <c r="L2234" s="1" t="s">
        <v>221</v>
      </c>
      <c r="M2234" s="1" t="s">
        <v>204</v>
      </c>
      <c r="N2234" s="1" t="s">
        <v>1</v>
      </c>
      <c r="O2234" s="1" t="s">
        <v>1</v>
      </c>
      <c r="P2234" s="1" t="s">
        <v>1</v>
      </c>
      <c r="Q2234" s="1" t="s">
        <v>1</v>
      </c>
      <c r="R2234" s="4">
        <v>18.5</v>
      </c>
      <c r="S2234" s="3">
        <v>1</v>
      </c>
      <c r="U2234" t="s">
        <v>204</v>
      </c>
    </row>
    <row r="2235" spans="1:21" x14ac:dyDescent="0.3">
      <c r="A2235" t="s">
        <v>935</v>
      </c>
      <c r="B2235" s="1" t="s">
        <v>936</v>
      </c>
      <c r="C2235" s="1" t="s">
        <v>936</v>
      </c>
      <c r="D2235" s="1" t="s">
        <v>936</v>
      </c>
      <c r="E2235">
        <v>2021</v>
      </c>
      <c r="F2235" s="1" t="s">
        <v>212</v>
      </c>
      <c r="G2235" s="1" t="s">
        <v>202</v>
      </c>
      <c r="H2235" s="1" t="s">
        <v>219</v>
      </c>
      <c r="I2235" s="3" t="s">
        <v>1</v>
      </c>
      <c r="J2235" s="1" t="s">
        <v>1</v>
      </c>
      <c r="K2235" s="1" t="s">
        <v>220</v>
      </c>
      <c r="L2235" s="1" t="s">
        <v>221</v>
      </c>
      <c r="M2235" s="1" t="s">
        <v>208</v>
      </c>
      <c r="N2235" s="1">
        <v>0</v>
      </c>
      <c r="O2235">
        <v>2000</v>
      </c>
      <c r="P2235">
        <v>1000</v>
      </c>
      <c r="Q2235" s="1" t="s">
        <v>209</v>
      </c>
      <c r="R2235" s="4">
        <v>0</v>
      </c>
      <c r="S2235" s="3">
        <v>1</v>
      </c>
      <c r="U2235" t="s">
        <v>204</v>
      </c>
    </row>
    <row r="2236" spans="1:21" x14ac:dyDescent="0.3">
      <c r="A2236" t="s">
        <v>935</v>
      </c>
      <c r="B2236" s="1" t="s">
        <v>936</v>
      </c>
      <c r="C2236" s="1" t="s">
        <v>936</v>
      </c>
      <c r="D2236" s="1" t="s">
        <v>936</v>
      </c>
      <c r="E2236">
        <v>2021</v>
      </c>
      <c r="F2236" s="1" t="s">
        <v>212</v>
      </c>
      <c r="G2236" s="1" t="s">
        <v>202</v>
      </c>
      <c r="H2236" s="1" t="s">
        <v>219</v>
      </c>
      <c r="I2236" s="3" t="s">
        <v>1</v>
      </c>
      <c r="J2236" s="1" t="s">
        <v>1</v>
      </c>
      <c r="K2236" s="1" t="s">
        <v>220</v>
      </c>
      <c r="L2236" s="1" t="s">
        <v>221</v>
      </c>
      <c r="M2236" s="1" t="s">
        <v>208</v>
      </c>
      <c r="N2236" s="1">
        <v>2001</v>
      </c>
      <c r="O2236">
        <v>5000</v>
      </c>
      <c r="P2236">
        <v>1000</v>
      </c>
      <c r="Q2236" s="1" t="s">
        <v>209</v>
      </c>
      <c r="R2236" s="4">
        <v>3.5</v>
      </c>
      <c r="S2236" s="3">
        <v>1</v>
      </c>
      <c r="U2236" t="s">
        <v>204</v>
      </c>
    </row>
    <row r="2237" spans="1:21" x14ac:dyDescent="0.3">
      <c r="A2237" t="s">
        <v>935</v>
      </c>
      <c r="B2237" s="1" t="s">
        <v>936</v>
      </c>
      <c r="C2237" s="1" t="s">
        <v>936</v>
      </c>
      <c r="D2237" s="1" t="s">
        <v>936</v>
      </c>
      <c r="E2237">
        <v>2021</v>
      </c>
      <c r="F2237" s="1" t="s">
        <v>212</v>
      </c>
      <c r="G2237" s="1" t="s">
        <v>202</v>
      </c>
      <c r="H2237" s="1" t="s">
        <v>219</v>
      </c>
      <c r="I2237" s="3" t="s">
        <v>1</v>
      </c>
      <c r="J2237" s="1" t="s">
        <v>1</v>
      </c>
      <c r="K2237" s="1" t="s">
        <v>220</v>
      </c>
      <c r="L2237" s="1" t="s">
        <v>221</v>
      </c>
      <c r="M2237" s="1" t="s">
        <v>208</v>
      </c>
      <c r="N2237" s="1">
        <v>5001</v>
      </c>
      <c r="O2237">
        <v>15000</v>
      </c>
      <c r="P2237">
        <v>1000</v>
      </c>
      <c r="Q2237" s="1" t="s">
        <v>209</v>
      </c>
      <c r="R2237" s="4">
        <v>4</v>
      </c>
      <c r="S2237" s="3">
        <v>1</v>
      </c>
      <c r="U2237" t="s">
        <v>204</v>
      </c>
    </row>
    <row r="2238" spans="1:21" x14ac:dyDescent="0.3">
      <c r="A2238" t="s">
        <v>935</v>
      </c>
      <c r="B2238" s="1" t="s">
        <v>936</v>
      </c>
      <c r="C2238" s="1" t="s">
        <v>936</v>
      </c>
      <c r="D2238" s="1" t="s">
        <v>936</v>
      </c>
      <c r="E2238">
        <v>2021</v>
      </c>
      <c r="F2238" s="1" t="s">
        <v>212</v>
      </c>
      <c r="G2238" s="1" t="s">
        <v>202</v>
      </c>
      <c r="H2238" s="1" t="s">
        <v>219</v>
      </c>
      <c r="I2238" s="3" t="s">
        <v>1</v>
      </c>
      <c r="J2238" s="1" t="s">
        <v>1</v>
      </c>
      <c r="K2238" s="1" t="s">
        <v>220</v>
      </c>
      <c r="L2238" s="1" t="s">
        <v>221</v>
      </c>
      <c r="M2238" s="1" t="s">
        <v>208</v>
      </c>
      <c r="N2238" s="1">
        <v>15001</v>
      </c>
      <c r="O2238">
        <v>25000</v>
      </c>
      <c r="P2238">
        <v>1000</v>
      </c>
      <c r="Q2238" s="1" t="s">
        <v>209</v>
      </c>
      <c r="R2238" s="4">
        <v>4.75</v>
      </c>
      <c r="S2238" s="3">
        <v>1</v>
      </c>
      <c r="U2238" t="s">
        <v>204</v>
      </c>
    </row>
    <row r="2239" spans="1:21" x14ac:dyDescent="0.3">
      <c r="A2239" t="s">
        <v>935</v>
      </c>
      <c r="B2239" s="1" t="s">
        <v>936</v>
      </c>
      <c r="C2239" s="1" t="s">
        <v>936</v>
      </c>
      <c r="D2239" s="1" t="s">
        <v>936</v>
      </c>
      <c r="E2239">
        <v>2021</v>
      </c>
      <c r="F2239" s="1" t="s">
        <v>212</v>
      </c>
      <c r="G2239" s="1" t="s">
        <v>202</v>
      </c>
      <c r="H2239" s="1" t="s">
        <v>219</v>
      </c>
      <c r="I2239" s="3" t="s">
        <v>1</v>
      </c>
      <c r="J2239" s="1" t="s">
        <v>1</v>
      </c>
      <c r="K2239" s="1" t="s">
        <v>220</v>
      </c>
      <c r="L2239" s="1" t="s">
        <v>221</v>
      </c>
      <c r="M2239" s="1" t="s">
        <v>208</v>
      </c>
      <c r="N2239" s="1">
        <v>25001</v>
      </c>
      <c r="O2239" s="10">
        <v>1000000000</v>
      </c>
      <c r="P2239">
        <v>1000</v>
      </c>
      <c r="Q2239" s="1" t="s">
        <v>209</v>
      </c>
      <c r="R2239" s="4">
        <v>5.5</v>
      </c>
      <c r="S2239" s="3">
        <v>1</v>
      </c>
      <c r="U2239" t="s">
        <v>204</v>
      </c>
    </row>
    <row r="2240" spans="1:21" x14ac:dyDescent="0.3">
      <c r="A2240" t="s">
        <v>935</v>
      </c>
      <c r="B2240" s="1" t="s">
        <v>936</v>
      </c>
      <c r="C2240" s="1" t="s">
        <v>936</v>
      </c>
      <c r="D2240" s="1" t="s">
        <v>936</v>
      </c>
      <c r="E2240">
        <v>2021</v>
      </c>
      <c r="F2240" s="1" t="s">
        <v>212</v>
      </c>
      <c r="G2240" s="1" t="s">
        <v>202</v>
      </c>
      <c r="H2240" s="1" t="s">
        <v>206</v>
      </c>
      <c r="I2240" s="3" t="s">
        <v>1</v>
      </c>
      <c r="J2240" s="1" t="s">
        <v>1</v>
      </c>
      <c r="K2240" s="1" t="s">
        <v>220</v>
      </c>
      <c r="L2240" s="1" t="s">
        <v>225</v>
      </c>
      <c r="M2240" s="1" t="s">
        <v>204</v>
      </c>
      <c r="N2240" s="1" t="s">
        <v>1</v>
      </c>
      <c r="O2240" s="1" t="s">
        <v>1</v>
      </c>
      <c r="P2240" s="1" t="s">
        <v>1</v>
      </c>
      <c r="Q2240" s="1" t="s">
        <v>1</v>
      </c>
      <c r="R2240" s="4">
        <f>1.5*18.5</f>
        <v>27.75</v>
      </c>
      <c r="S2240" s="3">
        <v>1</v>
      </c>
      <c r="U2240" t="s">
        <v>204</v>
      </c>
    </row>
    <row r="2241" spans="1:21" x14ac:dyDescent="0.3">
      <c r="A2241" t="s">
        <v>935</v>
      </c>
      <c r="B2241" s="1" t="s">
        <v>936</v>
      </c>
      <c r="C2241" s="1" t="s">
        <v>936</v>
      </c>
      <c r="D2241" s="1" t="s">
        <v>936</v>
      </c>
      <c r="E2241">
        <v>2021</v>
      </c>
      <c r="F2241" s="1" t="s">
        <v>212</v>
      </c>
      <c r="G2241" s="1" t="s">
        <v>202</v>
      </c>
      <c r="H2241" s="1" t="s">
        <v>219</v>
      </c>
      <c r="I2241" s="3" t="s">
        <v>1</v>
      </c>
      <c r="J2241" s="1" t="s">
        <v>1</v>
      </c>
      <c r="K2241" s="1" t="s">
        <v>220</v>
      </c>
      <c r="L2241" s="1" t="s">
        <v>225</v>
      </c>
      <c r="M2241" s="1" t="s">
        <v>208</v>
      </c>
      <c r="N2241" s="1">
        <v>0</v>
      </c>
      <c r="O2241">
        <v>2000</v>
      </c>
      <c r="P2241">
        <v>1000</v>
      </c>
      <c r="Q2241" s="1" t="s">
        <v>209</v>
      </c>
      <c r="R2241" s="4">
        <v>0</v>
      </c>
      <c r="S2241" s="3">
        <v>1</v>
      </c>
      <c r="U2241" t="s">
        <v>204</v>
      </c>
    </row>
    <row r="2242" spans="1:21" x14ac:dyDescent="0.3">
      <c r="A2242" t="s">
        <v>935</v>
      </c>
      <c r="B2242" s="1" t="s">
        <v>936</v>
      </c>
      <c r="C2242" s="1" t="s">
        <v>936</v>
      </c>
      <c r="D2242" s="1" t="s">
        <v>936</v>
      </c>
      <c r="E2242">
        <v>2021</v>
      </c>
      <c r="F2242" s="1" t="s">
        <v>212</v>
      </c>
      <c r="G2242" s="1" t="s">
        <v>202</v>
      </c>
      <c r="H2242" s="1" t="s">
        <v>219</v>
      </c>
      <c r="I2242" s="3" t="s">
        <v>1</v>
      </c>
      <c r="J2242" s="1" t="s">
        <v>1</v>
      </c>
      <c r="K2242" s="1" t="s">
        <v>220</v>
      </c>
      <c r="L2242" s="1" t="s">
        <v>225</v>
      </c>
      <c r="M2242" s="1" t="s">
        <v>208</v>
      </c>
      <c r="N2242" s="1">
        <v>2001</v>
      </c>
      <c r="O2242">
        <v>5000</v>
      </c>
      <c r="P2242">
        <v>1000</v>
      </c>
      <c r="Q2242" s="1" t="s">
        <v>209</v>
      </c>
      <c r="R2242" s="4">
        <f>1.5*3.5</f>
        <v>5.25</v>
      </c>
      <c r="S2242" s="3">
        <v>1</v>
      </c>
      <c r="U2242" t="s">
        <v>204</v>
      </c>
    </row>
    <row r="2243" spans="1:21" x14ac:dyDescent="0.3">
      <c r="A2243" t="s">
        <v>935</v>
      </c>
      <c r="B2243" s="1" t="s">
        <v>936</v>
      </c>
      <c r="C2243" s="1" t="s">
        <v>936</v>
      </c>
      <c r="D2243" s="1" t="s">
        <v>936</v>
      </c>
      <c r="E2243">
        <v>2021</v>
      </c>
      <c r="F2243" s="1" t="s">
        <v>212</v>
      </c>
      <c r="G2243" s="1" t="s">
        <v>202</v>
      </c>
      <c r="H2243" s="1" t="s">
        <v>219</v>
      </c>
      <c r="I2243" s="3" t="s">
        <v>1</v>
      </c>
      <c r="J2243" s="1" t="s">
        <v>1</v>
      </c>
      <c r="K2243" s="1" t="s">
        <v>220</v>
      </c>
      <c r="L2243" s="1" t="s">
        <v>225</v>
      </c>
      <c r="M2243" s="1" t="s">
        <v>208</v>
      </c>
      <c r="N2243" s="1">
        <v>5001</v>
      </c>
      <c r="O2243">
        <v>15000</v>
      </c>
      <c r="P2243">
        <v>1000</v>
      </c>
      <c r="Q2243" s="1" t="s">
        <v>209</v>
      </c>
      <c r="R2243" s="4">
        <f>1.5*4</f>
        <v>6</v>
      </c>
      <c r="S2243" s="3">
        <v>1</v>
      </c>
      <c r="U2243" t="s">
        <v>204</v>
      </c>
    </row>
    <row r="2244" spans="1:21" x14ac:dyDescent="0.3">
      <c r="A2244" t="s">
        <v>935</v>
      </c>
      <c r="B2244" s="1" t="s">
        <v>936</v>
      </c>
      <c r="C2244" s="1" t="s">
        <v>936</v>
      </c>
      <c r="D2244" s="1" t="s">
        <v>936</v>
      </c>
      <c r="E2244">
        <v>2021</v>
      </c>
      <c r="F2244" s="1" t="s">
        <v>212</v>
      </c>
      <c r="G2244" s="1" t="s">
        <v>202</v>
      </c>
      <c r="H2244" s="1" t="s">
        <v>219</v>
      </c>
      <c r="I2244" s="3" t="s">
        <v>1</v>
      </c>
      <c r="J2244" s="1" t="s">
        <v>1</v>
      </c>
      <c r="K2244" s="1" t="s">
        <v>220</v>
      </c>
      <c r="L2244" s="1" t="s">
        <v>225</v>
      </c>
      <c r="M2244" s="1" t="s">
        <v>208</v>
      </c>
      <c r="N2244" s="1">
        <v>15001</v>
      </c>
      <c r="O2244">
        <v>25000</v>
      </c>
      <c r="P2244">
        <v>1000</v>
      </c>
      <c r="Q2244" s="1" t="s">
        <v>209</v>
      </c>
      <c r="R2244" s="4">
        <f>1.5*4.75</f>
        <v>7.125</v>
      </c>
      <c r="S2244" s="3">
        <v>1</v>
      </c>
      <c r="U2244" t="s">
        <v>204</v>
      </c>
    </row>
    <row r="2245" spans="1:21" x14ac:dyDescent="0.3">
      <c r="A2245" t="s">
        <v>935</v>
      </c>
      <c r="B2245" s="1" t="s">
        <v>936</v>
      </c>
      <c r="C2245" s="1" t="s">
        <v>936</v>
      </c>
      <c r="D2245" s="1" t="s">
        <v>936</v>
      </c>
      <c r="E2245">
        <v>2021</v>
      </c>
      <c r="F2245" s="1" t="s">
        <v>212</v>
      </c>
      <c r="G2245" s="1" t="s">
        <v>202</v>
      </c>
      <c r="H2245" s="1" t="s">
        <v>219</v>
      </c>
      <c r="I2245" s="3" t="s">
        <v>1</v>
      </c>
      <c r="J2245" s="1" t="s">
        <v>1</v>
      </c>
      <c r="K2245" s="1" t="s">
        <v>220</v>
      </c>
      <c r="L2245" s="1" t="s">
        <v>225</v>
      </c>
      <c r="M2245" s="1" t="s">
        <v>208</v>
      </c>
      <c r="N2245" s="1">
        <v>25001</v>
      </c>
      <c r="O2245" s="10">
        <v>1000000000</v>
      </c>
      <c r="P2245">
        <v>1000</v>
      </c>
      <c r="Q2245" s="1" t="s">
        <v>209</v>
      </c>
      <c r="R2245" s="4">
        <f>1.5*5.5</f>
        <v>8.25</v>
      </c>
      <c r="S2245" s="3">
        <v>1</v>
      </c>
      <c r="U2245" t="s">
        <v>204</v>
      </c>
    </row>
    <row r="2246" spans="1:21" x14ac:dyDescent="0.3">
      <c r="A2246" t="s">
        <v>935</v>
      </c>
      <c r="B2246" s="1" t="s">
        <v>936</v>
      </c>
      <c r="C2246" s="1" t="s">
        <v>936</v>
      </c>
      <c r="D2246" s="1" t="s">
        <v>936</v>
      </c>
      <c r="E2246">
        <v>2021</v>
      </c>
      <c r="F2246" s="1" t="s">
        <v>213</v>
      </c>
      <c r="G2246" s="1" t="s">
        <v>202</v>
      </c>
      <c r="H2246" s="1" t="s">
        <v>206</v>
      </c>
      <c r="I2246" s="3" t="s">
        <v>1</v>
      </c>
      <c r="J2246" s="1" t="s">
        <v>1</v>
      </c>
      <c r="K2246" s="1" t="s">
        <v>220</v>
      </c>
      <c r="L2246" s="1" t="s">
        <v>221</v>
      </c>
      <c r="M2246" s="1" t="s">
        <v>204</v>
      </c>
      <c r="N2246" s="1" t="s">
        <v>1</v>
      </c>
      <c r="O2246" s="1" t="s">
        <v>1</v>
      </c>
      <c r="P2246" s="1" t="s">
        <v>1</v>
      </c>
      <c r="Q2246" s="1" t="s">
        <v>1</v>
      </c>
      <c r="R2246" s="4">
        <v>12</v>
      </c>
      <c r="S2246" s="3">
        <v>1</v>
      </c>
      <c r="U2246" t="s">
        <v>204</v>
      </c>
    </row>
    <row r="2247" spans="1:21" x14ac:dyDescent="0.3">
      <c r="A2247" t="s">
        <v>935</v>
      </c>
      <c r="B2247" s="1" t="s">
        <v>936</v>
      </c>
      <c r="C2247" s="1" t="s">
        <v>936</v>
      </c>
      <c r="D2247" s="1" t="s">
        <v>936</v>
      </c>
      <c r="E2247">
        <v>2021</v>
      </c>
      <c r="F2247" s="1" t="s">
        <v>213</v>
      </c>
      <c r="G2247" s="1" t="s">
        <v>202</v>
      </c>
      <c r="H2247" s="1" t="s">
        <v>219</v>
      </c>
      <c r="I2247" s="3" t="s">
        <v>1</v>
      </c>
      <c r="J2247" s="1" t="s">
        <v>1</v>
      </c>
      <c r="K2247" s="1" t="s">
        <v>220</v>
      </c>
      <c r="L2247" s="1" t="s">
        <v>221</v>
      </c>
      <c r="M2247" s="1" t="s">
        <v>208</v>
      </c>
      <c r="N2247" s="1">
        <v>0</v>
      </c>
      <c r="O2247">
        <v>1000</v>
      </c>
      <c r="P2247">
        <v>1000</v>
      </c>
      <c r="Q2247" s="1" t="s">
        <v>209</v>
      </c>
      <c r="R2247" s="4">
        <v>0</v>
      </c>
      <c r="S2247" s="3">
        <v>1</v>
      </c>
      <c r="U2247" t="s">
        <v>204</v>
      </c>
    </row>
    <row r="2248" spans="1:21" x14ac:dyDescent="0.3">
      <c r="A2248" t="s">
        <v>935</v>
      </c>
      <c r="B2248" s="1" t="s">
        <v>936</v>
      </c>
      <c r="C2248" s="1" t="s">
        <v>936</v>
      </c>
      <c r="D2248" s="1" t="s">
        <v>936</v>
      </c>
      <c r="E2248">
        <v>2021</v>
      </c>
      <c r="F2248" s="1" t="s">
        <v>213</v>
      </c>
      <c r="G2248" s="1" t="s">
        <v>202</v>
      </c>
      <c r="H2248" s="1" t="s">
        <v>219</v>
      </c>
      <c r="I2248" s="3" t="s">
        <v>1</v>
      </c>
      <c r="J2248" s="1" t="s">
        <v>1</v>
      </c>
      <c r="K2248" s="1" t="s">
        <v>220</v>
      </c>
      <c r="L2248" s="1" t="s">
        <v>221</v>
      </c>
      <c r="M2248" s="1" t="s">
        <v>208</v>
      </c>
      <c r="N2248" s="1">
        <v>1001</v>
      </c>
      <c r="O2248">
        <v>10000</v>
      </c>
      <c r="P2248">
        <v>1000</v>
      </c>
      <c r="Q2248" s="1" t="s">
        <v>209</v>
      </c>
      <c r="R2248" s="4">
        <v>2.5</v>
      </c>
      <c r="S2248" s="3">
        <v>1</v>
      </c>
      <c r="U2248" t="s">
        <v>204</v>
      </c>
    </row>
    <row r="2249" spans="1:21" x14ac:dyDescent="0.3">
      <c r="A2249" t="s">
        <v>935</v>
      </c>
      <c r="B2249" s="1" t="s">
        <v>936</v>
      </c>
      <c r="C2249" s="1" t="s">
        <v>936</v>
      </c>
      <c r="D2249" s="1" t="s">
        <v>936</v>
      </c>
      <c r="E2249">
        <v>2021</v>
      </c>
      <c r="F2249" s="1" t="s">
        <v>213</v>
      </c>
      <c r="G2249" s="1" t="s">
        <v>202</v>
      </c>
      <c r="H2249" s="1" t="s">
        <v>219</v>
      </c>
      <c r="I2249" s="3" t="s">
        <v>1</v>
      </c>
      <c r="J2249" s="1" t="s">
        <v>1</v>
      </c>
      <c r="K2249" s="1" t="s">
        <v>220</v>
      </c>
      <c r="L2249" s="1" t="s">
        <v>221</v>
      </c>
      <c r="M2249" s="1" t="s">
        <v>208</v>
      </c>
      <c r="N2249" s="1">
        <v>10001</v>
      </c>
      <c r="O2249" s="10">
        <v>1000000000</v>
      </c>
      <c r="P2249">
        <v>1000</v>
      </c>
      <c r="Q2249" s="1" t="s">
        <v>209</v>
      </c>
      <c r="R2249" s="4">
        <v>0</v>
      </c>
      <c r="S2249" s="3">
        <v>1</v>
      </c>
      <c r="U2249" t="s">
        <v>204</v>
      </c>
    </row>
    <row r="2250" spans="1:21" x14ac:dyDescent="0.3">
      <c r="A2250" t="s">
        <v>935</v>
      </c>
      <c r="B2250" s="1" t="s">
        <v>936</v>
      </c>
      <c r="C2250" s="1" t="s">
        <v>936</v>
      </c>
      <c r="D2250" s="1" t="s">
        <v>936</v>
      </c>
      <c r="E2250">
        <v>2021</v>
      </c>
      <c r="F2250" s="1" t="s">
        <v>213</v>
      </c>
      <c r="G2250" s="1" t="s">
        <v>202</v>
      </c>
      <c r="H2250" s="1" t="s">
        <v>206</v>
      </c>
      <c r="I2250" s="3" t="s">
        <v>1</v>
      </c>
      <c r="J2250" s="1" t="s">
        <v>1</v>
      </c>
      <c r="K2250" s="1" t="s">
        <v>220</v>
      </c>
      <c r="L2250" s="1" t="s">
        <v>225</v>
      </c>
      <c r="M2250" s="1" t="s">
        <v>204</v>
      </c>
      <c r="N2250" s="1" t="s">
        <v>1</v>
      </c>
      <c r="O2250" s="1" t="s">
        <v>1</v>
      </c>
      <c r="P2250" s="1" t="s">
        <v>1</v>
      </c>
      <c r="Q2250" s="1" t="s">
        <v>1</v>
      </c>
      <c r="R2250" s="4">
        <f>1.5*12</f>
        <v>18</v>
      </c>
      <c r="S2250" s="3">
        <v>1</v>
      </c>
      <c r="U2250" t="s">
        <v>204</v>
      </c>
    </row>
    <row r="2251" spans="1:21" x14ac:dyDescent="0.3">
      <c r="A2251" t="s">
        <v>935</v>
      </c>
      <c r="B2251" s="1" t="s">
        <v>936</v>
      </c>
      <c r="C2251" s="1" t="s">
        <v>936</v>
      </c>
      <c r="D2251" s="1" t="s">
        <v>936</v>
      </c>
      <c r="E2251">
        <v>2021</v>
      </c>
      <c r="F2251" s="1" t="s">
        <v>213</v>
      </c>
      <c r="G2251" s="1" t="s">
        <v>202</v>
      </c>
      <c r="H2251" s="1" t="s">
        <v>219</v>
      </c>
      <c r="I2251" s="3" t="s">
        <v>1</v>
      </c>
      <c r="J2251" s="1" t="s">
        <v>1</v>
      </c>
      <c r="K2251" s="1" t="s">
        <v>220</v>
      </c>
      <c r="L2251" s="1" t="s">
        <v>225</v>
      </c>
      <c r="M2251" s="1" t="s">
        <v>208</v>
      </c>
      <c r="N2251" s="1">
        <v>0</v>
      </c>
      <c r="O2251">
        <v>1000</v>
      </c>
      <c r="P2251">
        <v>1000</v>
      </c>
      <c r="Q2251" s="1" t="s">
        <v>209</v>
      </c>
      <c r="R2251" s="4">
        <v>0</v>
      </c>
      <c r="S2251" s="3">
        <v>1</v>
      </c>
      <c r="U2251" t="s">
        <v>204</v>
      </c>
    </row>
    <row r="2252" spans="1:21" x14ac:dyDescent="0.3">
      <c r="A2252" t="s">
        <v>935</v>
      </c>
      <c r="B2252" s="1" t="s">
        <v>936</v>
      </c>
      <c r="C2252" s="1" t="s">
        <v>936</v>
      </c>
      <c r="D2252" s="1" t="s">
        <v>936</v>
      </c>
      <c r="E2252">
        <v>2021</v>
      </c>
      <c r="F2252" s="1" t="s">
        <v>213</v>
      </c>
      <c r="G2252" s="1" t="s">
        <v>202</v>
      </c>
      <c r="H2252" s="1" t="s">
        <v>219</v>
      </c>
      <c r="I2252" s="3" t="s">
        <v>1</v>
      </c>
      <c r="J2252" s="1" t="s">
        <v>1</v>
      </c>
      <c r="K2252" s="1" t="s">
        <v>220</v>
      </c>
      <c r="L2252" s="1" t="s">
        <v>225</v>
      </c>
      <c r="M2252" s="1" t="s">
        <v>208</v>
      </c>
      <c r="N2252" s="1">
        <v>1001</v>
      </c>
      <c r="O2252">
        <v>10000</v>
      </c>
      <c r="P2252">
        <v>1000</v>
      </c>
      <c r="Q2252" s="1" t="s">
        <v>209</v>
      </c>
      <c r="R2252" s="4">
        <f>1.5*2.5</f>
        <v>3.75</v>
      </c>
      <c r="S2252" s="3">
        <v>1</v>
      </c>
      <c r="U2252" t="s">
        <v>204</v>
      </c>
    </row>
    <row r="2253" spans="1:21" x14ac:dyDescent="0.3">
      <c r="A2253" t="s">
        <v>935</v>
      </c>
      <c r="B2253" s="1" t="s">
        <v>936</v>
      </c>
      <c r="C2253" s="1" t="s">
        <v>936</v>
      </c>
      <c r="D2253" s="1" t="s">
        <v>936</v>
      </c>
      <c r="E2253">
        <v>2021</v>
      </c>
      <c r="F2253" s="1" t="s">
        <v>213</v>
      </c>
      <c r="G2253" s="1" t="s">
        <v>202</v>
      </c>
      <c r="H2253" s="1" t="s">
        <v>219</v>
      </c>
      <c r="I2253" s="3" t="s">
        <v>1</v>
      </c>
      <c r="J2253" s="1" t="s">
        <v>1</v>
      </c>
      <c r="K2253" s="1" t="s">
        <v>220</v>
      </c>
      <c r="L2253" s="1" t="s">
        <v>225</v>
      </c>
      <c r="M2253" s="1" t="s">
        <v>208</v>
      </c>
      <c r="N2253" s="1">
        <v>10001</v>
      </c>
      <c r="O2253" s="10">
        <v>1000000000</v>
      </c>
      <c r="P2253">
        <v>1000</v>
      </c>
      <c r="Q2253" s="1" t="s">
        <v>209</v>
      </c>
      <c r="R2253" s="4">
        <v>0</v>
      </c>
      <c r="S2253" s="3">
        <v>1</v>
      </c>
      <c r="U2253" t="s">
        <v>204</v>
      </c>
    </row>
    <row r="2254" spans="1:21" x14ac:dyDescent="0.3">
      <c r="A2254" t="s">
        <v>938</v>
      </c>
      <c r="B2254" s="1" t="s">
        <v>939</v>
      </c>
      <c r="C2254" s="1" t="s">
        <v>939</v>
      </c>
      <c r="D2254" s="1" t="s">
        <v>939</v>
      </c>
      <c r="E2254">
        <v>2019</v>
      </c>
      <c r="F2254" s="1" t="s">
        <v>212</v>
      </c>
      <c r="G2254" s="1" t="s">
        <v>202</v>
      </c>
      <c r="H2254" s="1" t="s">
        <v>206</v>
      </c>
      <c r="I2254" s="3" t="s">
        <v>1</v>
      </c>
      <c r="J2254" s="1" t="s">
        <v>1</v>
      </c>
      <c r="K2254" s="1" t="s">
        <v>220</v>
      </c>
      <c r="L2254" s="1" t="s">
        <v>221</v>
      </c>
      <c r="M2254" s="1" t="s">
        <v>204</v>
      </c>
      <c r="N2254" s="1" t="s">
        <v>1</v>
      </c>
      <c r="O2254" s="1" t="s">
        <v>1</v>
      </c>
      <c r="P2254" s="1" t="s">
        <v>1</v>
      </c>
      <c r="Q2254" s="1" t="s">
        <v>1</v>
      </c>
      <c r="R2254" s="4">
        <v>17.34</v>
      </c>
      <c r="S2254" s="3">
        <v>1</v>
      </c>
      <c r="U2254" t="s">
        <v>204</v>
      </c>
    </row>
    <row r="2255" spans="1:21" x14ac:dyDescent="0.3">
      <c r="A2255" t="s">
        <v>938</v>
      </c>
      <c r="B2255" s="1" t="s">
        <v>939</v>
      </c>
      <c r="C2255" s="1" t="s">
        <v>939</v>
      </c>
      <c r="D2255" s="1" t="s">
        <v>939</v>
      </c>
      <c r="E2255">
        <v>2019</v>
      </c>
      <c r="F2255" s="1" t="s">
        <v>212</v>
      </c>
      <c r="G2255" s="1" t="s">
        <v>202</v>
      </c>
      <c r="H2255" s="1" t="s">
        <v>219</v>
      </c>
      <c r="I2255" s="3" t="s">
        <v>1</v>
      </c>
      <c r="J2255" s="1" t="s">
        <v>1</v>
      </c>
      <c r="K2255" s="1" t="s">
        <v>220</v>
      </c>
      <c r="L2255" s="1" t="s">
        <v>221</v>
      </c>
      <c r="M2255" s="1" t="s">
        <v>208</v>
      </c>
      <c r="N2255" s="1">
        <v>0</v>
      </c>
      <c r="O2255">
        <v>1000</v>
      </c>
      <c r="P2255">
        <v>1000</v>
      </c>
      <c r="Q2255" s="1" t="s">
        <v>209</v>
      </c>
      <c r="R2255" s="4">
        <v>0</v>
      </c>
      <c r="S2255" s="3">
        <v>1</v>
      </c>
      <c r="U2255" t="s">
        <v>204</v>
      </c>
    </row>
    <row r="2256" spans="1:21" x14ac:dyDescent="0.3">
      <c r="A2256" t="s">
        <v>938</v>
      </c>
      <c r="B2256" s="1" t="s">
        <v>939</v>
      </c>
      <c r="C2256" s="1" t="s">
        <v>939</v>
      </c>
      <c r="D2256" s="1" t="s">
        <v>939</v>
      </c>
      <c r="E2256">
        <v>2019</v>
      </c>
      <c r="F2256" s="1" t="s">
        <v>212</v>
      </c>
      <c r="G2256" s="1" t="s">
        <v>202</v>
      </c>
      <c r="H2256" s="1" t="s">
        <v>219</v>
      </c>
      <c r="I2256" s="3" t="s">
        <v>1</v>
      </c>
      <c r="J2256" s="1" t="s">
        <v>1</v>
      </c>
      <c r="K2256" s="1" t="s">
        <v>220</v>
      </c>
      <c r="L2256" s="1" t="s">
        <v>221</v>
      </c>
      <c r="M2256" s="1" t="s">
        <v>208</v>
      </c>
      <c r="N2256" s="1">
        <v>1001</v>
      </c>
      <c r="O2256">
        <v>5000</v>
      </c>
      <c r="P2256">
        <v>1000</v>
      </c>
      <c r="Q2256" s="1" t="s">
        <v>209</v>
      </c>
      <c r="R2256" s="4">
        <v>4.2</v>
      </c>
      <c r="S2256" s="3">
        <v>1</v>
      </c>
      <c r="U2256" t="s">
        <v>204</v>
      </c>
    </row>
    <row r="2257" spans="1:21" x14ac:dyDescent="0.3">
      <c r="A2257" t="s">
        <v>938</v>
      </c>
      <c r="B2257" s="1" t="s">
        <v>939</v>
      </c>
      <c r="C2257" s="1" t="s">
        <v>939</v>
      </c>
      <c r="D2257" s="1" t="s">
        <v>939</v>
      </c>
      <c r="E2257">
        <v>2019</v>
      </c>
      <c r="F2257" s="1" t="s">
        <v>212</v>
      </c>
      <c r="G2257" s="1" t="s">
        <v>202</v>
      </c>
      <c r="H2257" s="1" t="s">
        <v>219</v>
      </c>
      <c r="I2257" s="3" t="s">
        <v>1</v>
      </c>
      <c r="J2257" s="1" t="s">
        <v>1</v>
      </c>
      <c r="K2257" s="1" t="s">
        <v>220</v>
      </c>
      <c r="L2257" s="1" t="s">
        <v>221</v>
      </c>
      <c r="M2257" s="1" t="s">
        <v>208</v>
      </c>
      <c r="N2257" s="1">
        <v>5001</v>
      </c>
      <c r="O2257">
        <v>12000</v>
      </c>
      <c r="P2257">
        <v>1000</v>
      </c>
      <c r="Q2257" s="1" t="s">
        <v>209</v>
      </c>
      <c r="R2257" s="4">
        <v>4.42</v>
      </c>
      <c r="S2257" s="3">
        <v>1</v>
      </c>
      <c r="U2257" t="s">
        <v>204</v>
      </c>
    </row>
    <row r="2258" spans="1:21" x14ac:dyDescent="0.3">
      <c r="A2258" t="s">
        <v>938</v>
      </c>
      <c r="B2258" s="1" t="s">
        <v>939</v>
      </c>
      <c r="C2258" s="1" t="s">
        <v>939</v>
      </c>
      <c r="D2258" s="1" t="s">
        <v>939</v>
      </c>
      <c r="E2258">
        <v>2019</v>
      </c>
      <c r="F2258" s="1" t="s">
        <v>212</v>
      </c>
      <c r="G2258" s="1" t="s">
        <v>202</v>
      </c>
      <c r="H2258" s="1" t="s">
        <v>219</v>
      </c>
      <c r="I2258" s="3" t="s">
        <v>1</v>
      </c>
      <c r="J2258" s="1" t="s">
        <v>1</v>
      </c>
      <c r="K2258" s="1" t="s">
        <v>220</v>
      </c>
      <c r="L2258" s="1" t="s">
        <v>221</v>
      </c>
      <c r="M2258" s="1" t="s">
        <v>208</v>
      </c>
      <c r="N2258" s="1">
        <v>12001</v>
      </c>
      <c r="O2258">
        <v>30000</v>
      </c>
      <c r="P2258">
        <v>1000</v>
      </c>
      <c r="Q2258" s="1" t="s">
        <v>209</v>
      </c>
      <c r="R2258" s="4">
        <v>4.6399999999999997</v>
      </c>
      <c r="S2258" s="3">
        <v>1</v>
      </c>
      <c r="U2258" t="s">
        <v>204</v>
      </c>
    </row>
    <row r="2259" spans="1:21" x14ac:dyDescent="0.3">
      <c r="A2259" t="s">
        <v>938</v>
      </c>
      <c r="B2259" s="1" t="s">
        <v>939</v>
      </c>
      <c r="C2259" s="1" t="s">
        <v>939</v>
      </c>
      <c r="D2259" s="1" t="s">
        <v>939</v>
      </c>
      <c r="E2259">
        <v>2019</v>
      </c>
      <c r="F2259" s="1" t="s">
        <v>212</v>
      </c>
      <c r="G2259" s="1" t="s">
        <v>202</v>
      </c>
      <c r="H2259" s="1" t="s">
        <v>219</v>
      </c>
      <c r="I2259" s="3" t="s">
        <v>1</v>
      </c>
      <c r="J2259" s="1" t="s">
        <v>1</v>
      </c>
      <c r="K2259" s="1" t="s">
        <v>220</v>
      </c>
      <c r="L2259" s="1" t="s">
        <v>221</v>
      </c>
      <c r="M2259" s="1" t="s">
        <v>208</v>
      </c>
      <c r="N2259" s="1">
        <v>30001</v>
      </c>
      <c r="O2259" s="10">
        <v>1000000000</v>
      </c>
      <c r="P2259">
        <v>1000</v>
      </c>
      <c r="Q2259" s="1" t="s">
        <v>209</v>
      </c>
      <c r="R2259" s="4">
        <v>4.8899999999999997</v>
      </c>
      <c r="S2259" s="3">
        <v>1</v>
      </c>
      <c r="U2259" t="s">
        <v>204</v>
      </c>
    </row>
    <row r="2260" spans="1:21" x14ac:dyDescent="0.3">
      <c r="A2260" t="s">
        <v>938</v>
      </c>
      <c r="B2260" s="1" t="s">
        <v>939</v>
      </c>
      <c r="C2260" s="1" t="s">
        <v>939</v>
      </c>
      <c r="D2260" s="1" t="s">
        <v>939</v>
      </c>
      <c r="E2260">
        <v>2019</v>
      </c>
      <c r="F2260" s="1" t="s">
        <v>212</v>
      </c>
      <c r="G2260" s="1" t="s">
        <v>202</v>
      </c>
      <c r="H2260" s="1" t="s">
        <v>206</v>
      </c>
      <c r="I2260" s="3" t="s">
        <v>1</v>
      </c>
      <c r="J2260" s="1" t="s">
        <v>1</v>
      </c>
      <c r="K2260" s="1" t="s">
        <v>220</v>
      </c>
      <c r="L2260" s="1" t="s">
        <v>225</v>
      </c>
      <c r="M2260" s="1" t="s">
        <v>204</v>
      </c>
      <c r="N2260" s="1" t="s">
        <v>1</v>
      </c>
      <c r="O2260" s="1" t="s">
        <v>1</v>
      </c>
      <c r="P2260" s="1" t="s">
        <v>1</v>
      </c>
      <c r="Q2260" s="1" t="s">
        <v>1</v>
      </c>
      <c r="R2260" s="4">
        <v>30.52</v>
      </c>
      <c r="S2260" s="3">
        <v>1</v>
      </c>
      <c r="U2260" t="s">
        <v>204</v>
      </c>
    </row>
    <row r="2261" spans="1:21" x14ac:dyDescent="0.3">
      <c r="A2261" t="s">
        <v>938</v>
      </c>
      <c r="B2261" s="1" t="s">
        <v>939</v>
      </c>
      <c r="C2261" s="1" t="s">
        <v>939</v>
      </c>
      <c r="D2261" s="1" t="s">
        <v>939</v>
      </c>
      <c r="E2261">
        <v>2019</v>
      </c>
      <c r="F2261" s="1" t="s">
        <v>212</v>
      </c>
      <c r="G2261" s="1" t="s">
        <v>202</v>
      </c>
      <c r="H2261" s="1" t="s">
        <v>219</v>
      </c>
      <c r="I2261" s="3" t="s">
        <v>1</v>
      </c>
      <c r="J2261" s="1" t="s">
        <v>1</v>
      </c>
      <c r="K2261" s="1" t="s">
        <v>220</v>
      </c>
      <c r="L2261" s="1" t="s">
        <v>225</v>
      </c>
      <c r="M2261" s="1" t="s">
        <v>208</v>
      </c>
      <c r="N2261" s="1">
        <v>0</v>
      </c>
      <c r="O2261">
        <v>1000</v>
      </c>
      <c r="P2261">
        <v>1000</v>
      </c>
      <c r="Q2261" s="1" t="s">
        <v>209</v>
      </c>
      <c r="R2261" s="4">
        <v>0</v>
      </c>
      <c r="S2261" s="3">
        <v>1</v>
      </c>
      <c r="U2261" t="s">
        <v>204</v>
      </c>
    </row>
    <row r="2262" spans="1:21" x14ac:dyDescent="0.3">
      <c r="A2262" t="s">
        <v>938</v>
      </c>
      <c r="B2262" s="1" t="s">
        <v>939</v>
      </c>
      <c r="C2262" s="1" t="s">
        <v>939</v>
      </c>
      <c r="D2262" s="1" t="s">
        <v>939</v>
      </c>
      <c r="E2262">
        <v>2019</v>
      </c>
      <c r="F2262" s="1" t="s">
        <v>212</v>
      </c>
      <c r="G2262" s="1" t="s">
        <v>202</v>
      </c>
      <c r="H2262" s="1" t="s">
        <v>219</v>
      </c>
      <c r="I2262" s="3" t="s">
        <v>1</v>
      </c>
      <c r="J2262" s="1" t="s">
        <v>1</v>
      </c>
      <c r="K2262" s="1" t="s">
        <v>220</v>
      </c>
      <c r="L2262" s="1" t="s">
        <v>225</v>
      </c>
      <c r="M2262" s="1" t="s">
        <v>208</v>
      </c>
      <c r="N2262" s="1">
        <v>1001</v>
      </c>
      <c r="O2262">
        <v>5000</v>
      </c>
      <c r="P2262">
        <v>1000</v>
      </c>
      <c r="Q2262" s="1" t="s">
        <v>209</v>
      </c>
      <c r="R2262" s="4">
        <v>6.29</v>
      </c>
      <c r="S2262" s="3">
        <v>1</v>
      </c>
      <c r="U2262" t="s">
        <v>204</v>
      </c>
    </row>
    <row r="2263" spans="1:21" x14ac:dyDescent="0.3">
      <c r="A2263" t="s">
        <v>938</v>
      </c>
      <c r="B2263" s="1" t="s">
        <v>939</v>
      </c>
      <c r="C2263" s="1" t="s">
        <v>939</v>
      </c>
      <c r="D2263" s="1" t="s">
        <v>939</v>
      </c>
      <c r="E2263">
        <v>2019</v>
      </c>
      <c r="F2263" s="1" t="s">
        <v>212</v>
      </c>
      <c r="G2263" s="1" t="s">
        <v>202</v>
      </c>
      <c r="H2263" s="1" t="s">
        <v>219</v>
      </c>
      <c r="I2263" s="3" t="s">
        <v>1</v>
      </c>
      <c r="J2263" s="1" t="s">
        <v>1</v>
      </c>
      <c r="K2263" s="1" t="s">
        <v>220</v>
      </c>
      <c r="L2263" s="1" t="s">
        <v>225</v>
      </c>
      <c r="M2263" s="1" t="s">
        <v>208</v>
      </c>
      <c r="N2263" s="1">
        <v>5001</v>
      </c>
      <c r="O2263">
        <v>12000</v>
      </c>
      <c r="P2263">
        <v>1000</v>
      </c>
      <c r="Q2263" s="1" t="s">
        <v>209</v>
      </c>
      <c r="R2263" s="4">
        <v>6.64</v>
      </c>
      <c r="S2263" s="3">
        <v>1</v>
      </c>
      <c r="U2263" t="s">
        <v>204</v>
      </c>
    </row>
    <row r="2264" spans="1:21" x14ac:dyDescent="0.3">
      <c r="A2264" t="s">
        <v>938</v>
      </c>
      <c r="B2264" s="1" t="s">
        <v>939</v>
      </c>
      <c r="C2264" s="1" t="s">
        <v>939</v>
      </c>
      <c r="D2264" s="1" t="s">
        <v>939</v>
      </c>
      <c r="E2264">
        <v>2019</v>
      </c>
      <c r="F2264" s="1" t="s">
        <v>212</v>
      </c>
      <c r="G2264" s="1" t="s">
        <v>202</v>
      </c>
      <c r="H2264" s="1" t="s">
        <v>219</v>
      </c>
      <c r="I2264" s="3" t="s">
        <v>1</v>
      </c>
      <c r="J2264" s="1" t="s">
        <v>1</v>
      </c>
      <c r="K2264" s="1" t="s">
        <v>220</v>
      </c>
      <c r="L2264" s="1" t="s">
        <v>225</v>
      </c>
      <c r="M2264" s="1" t="s">
        <v>208</v>
      </c>
      <c r="N2264" s="1">
        <v>12001</v>
      </c>
      <c r="O2264">
        <v>30000</v>
      </c>
      <c r="P2264">
        <v>1000</v>
      </c>
      <c r="Q2264" s="1" t="s">
        <v>209</v>
      </c>
      <c r="R2264" s="4">
        <v>6.99</v>
      </c>
      <c r="S2264" s="3">
        <v>1</v>
      </c>
      <c r="U2264" t="s">
        <v>204</v>
      </c>
    </row>
    <row r="2265" spans="1:21" x14ac:dyDescent="0.3">
      <c r="A2265" t="s">
        <v>938</v>
      </c>
      <c r="B2265" s="1" t="s">
        <v>939</v>
      </c>
      <c r="C2265" s="1" t="s">
        <v>939</v>
      </c>
      <c r="D2265" s="1" t="s">
        <v>939</v>
      </c>
      <c r="E2265">
        <v>2019</v>
      </c>
      <c r="F2265" s="1" t="s">
        <v>212</v>
      </c>
      <c r="G2265" s="1" t="s">
        <v>202</v>
      </c>
      <c r="H2265" s="1" t="s">
        <v>219</v>
      </c>
      <c r="I2265" s="3" t="s">
        <v>1</v>
      </c>
      <c r="J2265" s="1" t="s">
        <v>1</v>
      </c>
      <c r="K2265" s="1" t="s">
        <v>220</v>
      </c>
      <c r="L2265" s="1" t="s">
        <v>225</v>
      </c>
      <c r="M2265" s="1" t="s">
        <v>208</v>
      </c>
      <c r="N2265" s="1">
        <v>30001</v>
      </c>
      <c r="O2265" s="10">
        <v>1000000000</v>
      </c>
      <c r="P2265">
        <v>1000</v>
      </c>
      <c r="Q2265" s="1" t="s">
        <v>209</v>
      </c>
      <c r="R2265" s="4">
        <v>7.33</v>
      </c>
      <c r="S2265" s="3">
        <v>1</v>
      </c>
      <c r="U2265" t="s">
        <v>204</v>
      </c>
    </row>
    <row r="2266" spans="1:21" x14ac:dyDescent="0.3">
      <c r="A2266" t="s">
        <v>938</v>
      </c>
      <c r="B2266" s="1" t="s">
        <v>939</v>
      </c>
      <c r="C2266" s="1" t="s">
        <v>939</v>
      </c>
      <c r="D2266" s="1" t="s">
        <v>939</v>
      </c>
      <c r="E2266">
        <v>2019</v>
      </c>
      <c r="F2266" s="1" t="s">
        <v>213</v>
      </c>
      <c r="G2266" s="1" t="s">
        <v>202</v>
      </c>
      <c r="H2266" s="1" t="s">
        <v>206</v>
      </c>
      <c r="I2266" s="3" t="s">
        <v>1</v>
      </c>
      <c r="J2266" s="1" t="s">
        <v>1</v>
      </c>
      <c r="K2266" s="1" t="s">
        <v>220</v>
      </c>
      <c r="L2266" s="1" t="s">
        <v>221</v>
      </c>
      <c r="M2266" s="1" t="s">
        <v>204</v>
      </c>
      <c r="N2266" s="1" t="s">
        <v>1</v>
      </c>
      <c r="O2266" s="1" t="s">
        <v>1</v>
      </c>
      <c r="P2266" s="1" t="s">
        <v>1</v>
      </c>
      <c r="Q2266" s="1" t="s">
        <v>1</v>
      </c>
      <c r="R2266" s="4">
        <v>17.05</v>
      </c>
      <c r="S2266" s="3">
        <v>1</v>
      </c>
      <c r="U2266" t="s">
        <v>204</v>
      </c>
    </row>
    <row r="2267" spans="1:21" x14ac:dyDescent="0.3">
      <c r="A2267" t="s">
        <v>938</v>
      </c>
      <c r="B2267" s="1" t="s">
        <v>939</v>
      </c>
      <c r="C2267" s="1" t="s">
        <v>939</v>
      </c>
      <c r="D2267" s="1" t="s">
        <v>939</v>
      </c>
      <c r="E2267">
        <v>2019</v>
      </c>
      <c r="F2267" s="1" t="s">
        <v>213</v>
      </c>
      <c r="G2267" s="1" t="s">
        <v>202</v>
      </c>
      <c r="H2267" s="1" t="s">
        <v>219</v>
      </c>
      <c r="I2267" s="3" t="s">
        <v>1</v>
      </c>
      <c r="J2267" s="1" t="s">
        <v>1</v>
      </c>
      <c r="K2267" s="1" t="s">
        <v>220</v>
      </c>
      <c r="L2267" s="1" t="s">
        <v>221</v>
      </c>
      <c r="M2267" s="1" t="s">
        <v>208</v>
      </c>
      <c r="N2267" s="1">
        <v>0</v>
      </c>
      <c r="O2267">
        <v>1000</v>
      </c>
      <c r="P2267">
        <v>1000</v>
      </c>
      <c r="Q2267" s="1" t="s">
        <v>209</v>
      </c>
      <c r="R2267" s="4">
        <v>0</v>
      </c>
      <c r="S2267" s="3">
        <v>1</v>
      </c>
      <c r="U2267" t="s">
        <v>204</v>
      </c>
    </row>
    <row r="2268" spans="1:21" x14ac:dyDescent="0.3">
      <c r="A2268" t="s">
        <v>938</v>
      </c>
      <c r="B2268" s="1" t="s">
        <v>939</v>
      </c>
      <c r="C2268" s="1" t="s">
        <v>939</v>
      </c>
      <c r="D2268" s="1" t="s">
        <v>939</v>
      </c>
      <c r="E2268">
        <v>2019</v>
      </c>
      <c r="F2268" s="1" t="s">
        <v>213</v>
      </c>
      <c r="G2268" s="1" t="s">
        <v>202</v>
      </c>
      <c r="H2268" s="1" t="s">
        <v>219</v>
      </c>
      <c r="I2268" s="3" t="s">
        <v>1</v>
      </c>
      <c r="J2268" s="1" t="s">
        <v>1</v>
      </c>
      <c r="K2268" s="1" t="s">
        <v>220</v>
      </c>
      <c r="L2268" s="1" t="s">
        <v>221</v>
      </c>
      <c r="M2268" s="1" t="s">
        <v>208</v>
      </c>
      <c r="N2268" s="1">
        <v>1001</v>
      </c>
      <c r="O2268">
        <v>5000</v>
      </c>
      <c r="P2268">
        <v>1000</v>
      </c>
      <c r="Q2268" s="1" t="s">
        <v>209</v>
      </c>
      <c r="R2268" s="4">
        <v>2.27</v>
      </c>
      <c r="S2268" s="3">
        <v>1</v>
      </c>
      <c r="U2268" t="s">
        <v>204</v>
      </c>
    </row>
    <row r="2269" spans="1:21" x14ac:dyDescent="0.3">
      <c r="A2269" t="s">
        <v>938</v>
      </c>
      <c r="B2269" s="1" t="s">
        <v>939</v>
      </c>
      <c r="C2269" s="1" t="s">
        <v>939</v>
      </c>
      <c r="D2269" s="1" t="s">
        <v>939</v>
      </c>
      <c r="E2269">
        <v>2019</v>
      </c>
      <c r="F2269" s="1" t="s">
        <v>213</v>
      </c>
      <c r="G2269" s="1" t="s">
        <v>202</v>
      </c>
      <c r="H2269" s="1" t="s">
        <v>219</v>
      </c>
      <c r="I2269" s="3" t="s">
        <v>1</v>
      </c>
      <c r="J2269" s="1" t="s">
        <v>1</v>
      </c>
      <c r="K2269" s="1" t="s">
        <v>220</v>
      </c>
      <c r="L2269" s="1" t="s">
        <v>221</v>
      </c>
      <c r="M2269" s="1" t="s">
        <v>208</v>
      </c>
      <c r="N2269" s="1">
        <v>5001</v>
      </c>
      <c r="O2269">
        <v>12000</v>
      </c>
      <c r="P2269">
        <v>1000</v>
      </c>
      <c r="Q2269" s="1" t="s">
        <v>209</v>
      </c>
      <c r="R2269" s="4">
        <v>2.5</v>
      </c>
      <c r="S2269" s="3">
        <v>1</v>
      </c>
      <c r="U2269" t="s">
        <v>204</v>
      </c>
    </row>
    <row r="2270" spans="1:21" x14ac:dyDescent="0.3">
      <c r="A2270" t="s">
        <v>938</v>
      </c>
      <c r="B2270" s="1" t="s">
        <v>939</v>
      </c>
      <c r="C2270" s="1" t="s">
        <v>939</v>
      </c>
      <c r="D2270" s="1" t="s">
        <v>939</v>
      </c>
      <c r="E2270">
        <v>2019</v>
      </c>
      <c r="F2270" s="1" t="s">
        <v>213</v>
      </c>
      <c r="G2270" s="1" t="s">
        <v>202</v>
      </c>
      <c r="H2270" s="1" t="s">
        <v>219</v>
      </c>
      <c r="I2270" s="3" t="s">
        <v>1</v>
      </c>
      <c r="J2270" s="1" t="s">
        <v>1</v>
      </c>
      <c r="K2270" s="1" t="s">
        <v>220</v>
      </c>
      <c r="L2270" s="1" t="s">
        <v>221</v>
      </c>
      <c r="M2270" s="1" t="s">
        <v>208</v>
      </c>
      <c r="N2270" s="1">
        <v>12001</v>
      </c>
      <c r="O2270">
        <v>30000</v>
      </c>
      <c r="P2270">
        <v>1000</v>
      </c>
      <c r="Q2270" s="1" t="s">
        <v>209</v>
      </c>
      <c r="R2270" s="4">
        <v>2.75</v>
      </c>
      <c r="S2270" s="3">
        <v>1</v>
      </c>
      <c r="U2270" t="s">
        <v>204</v>
      </c>
    </row>
    <row r="2271" spans="1:21" x14ac:dyDescent="0.3">
      <c r="A2271" t="s">
        <v>938</v>
      </c>
      <c r="B2271" s="1" t="s">
        <v>939</v>
      </c>
      <c r="C2271" s="1" t="s">
        <v>939</v>
      </c>
      <c r="D2271" s="1" t="s">
        <v>939</v>
      </c>
      <c r="E2271">
        <v>2019</v>
      </c>
      <c r="F2271" s="1" t="s">
        <v>213</v>
      </c>
      <c r="G2271" s="1" t="s">
        <v>202</v>
      </c>
      <c r="H2271" s="1" t="s">
        <v>219</v>
      </c>
      <c r="I2271" s="3" t="s">
        <v>1</v>
      </c>
      <c r="J2271" s="1" t="s">
        <v>1</v>
      </c>
      <c r="K2271" s="1" t="s">
        <v>220</v>
      </c>
      <c r="L2271" s="1" t="s">
        <v>221</v>
      </c>
      <c r="M2271" s="1" t="s">
        <v>208</v>
      </c>
      <c r="N2271" s="1">
        <v>30001</v>
      </c>
      <c r="O2271" s="10">
        <v>1000000000</v>
      </c>
      <c r="P2271">
        <v>1000</v>
      </c>
      <c r="Q2271" s="1" t="s">
        <v>209</v>
      </c>
      <c r="R2271" s="4">
        <v>3.03</v>
      </c>
      <c r="S2271" s="3">
        <v>1</v>
      </c>
      <c r="U2271" t="s">
        <v>204</v>
      </c>
    </row>
    <row r="2272" spans="1:21" x14ac:dyDescent="0.3">
      <c r="A2272" t="s">
        <v>938</v>
      </c>
      <c r="B2272" s="1" t="s">
        <v>939</v>
      </c>
      <c r="C2272" s="1" t="s">
        <v>939</v>
      </c>
      <c r="D2272" s="1" t="s">
        <v>939</v>
      </c>
      <c r="E2272">
        <v>2019</v>
      </c>
      <c r="F2272" s="1" t="s">
        <v>213</v>
      </c>
      <c r="G2272" s="1" t="s">
        <v>202</v>
      </c>
      <c r="H2272" s="1" t="s">
        <v>206</v>
      </c>
      <c r="I2272" s="3" t="s">
        <v>1</v>
      </c>
      <c r="J2272" s="1" t="s">
        <v>1</v>
      </c>
      <c r="K2272" s="1" t="s">
        <v>220</v>
      </c>
      <c r="L2272" s="1" t="s">
        <v>225</v>
      </c>
      <c r="M2272" s="1" t="s">
        <v>204</v>
      </c>
      <c r="N2272" s="1" t="s">
        <v>1</v>
      </c>
      <c r="O2272" s="1" t="s">
        <v>1</v>
      </c>
      <c r="P2272" s="1" t="s">
        <v>1</v>
      </c>
      <c r="Q2272" s="1" t="s">
        <v>1</v>
      </c>
      <c r="R2272" s="4">
        <v>30</v>
      </c>
      <c r="S2272" s="3">
        <v>1</v>
      </c>
      <c r="U2272" t="s">
        <v>204</v>
      </c>
    </row>
    <row r="2273" spans="1:21" x14ac:dyDescent="0.3">
      <c r="A2273" t="s">
        <v>938</v>
      </c>
      <c r="B2273" s="1" t="s">
        <v>939</v>
      </c>
      <c r="C2273" s="1" t="s">
        <v>939</v>
      </c>
      <c r="D2273" s="1" t="s">
        <v>939</v>
      </c>
      <c r="E2273">
        <v>2019</v>
      </c>
      <c r="F2273" s="1" t="s">
        <v>213</v>
      </c>
      <c r="G2273" s="1" t="s">
        <v>202</v>
      </c>
      <c r="H2273" s="1" t="s">
        <v>219</v>
      </c>
      <c r="I2273" s="3" t="s">
        <v>1</v>
      </c>
      <c r="J2273" s="1" t="s">
        <v>1</v>
      </c>
      <c r="K2273" s="1" t="s">
        <v>220</v>
      </c>
      <c r="L2273" s="1" t="s">
        <v>225</v>
      </c>
      <c r="M2273" s="1" t="s">
        <v>208</v>
      </c>
      <c r="N2273" s="1">
        <v>0</v>
      </c>
      <c r="O2273">
        <v>1000</v>
      </c>
      <c r="P2273">
        <v>1000</v>
      </c>
      <c r="Q2273" s="1" t="s">
        <v>209</v>
      </c>
      <c r="R2273" s="4">
        <v>0</v>
      </c>
      <c r="S2273" s="3">
        <v>1</v>
      </c>
      <c r="U2273" t="s">
        <v>204</v>
      </c>
    </row>
    <row r="2274" spans="1:21" x14ac:dyDescent="0.3">
      <c r="A2274" t="s">
        <v>938</v>
      </c>
      <c r="B2274" s="1" t="s">
        <v>939</v>
      </c>
      <c r="C2274" s="1" t="s">
        <v>939</v>
      </c>
      <c r="D2274" s="1" t="s">
        <v>939</v>
      </c>
      <c r="E2274">
        <v>2019</v>
      </c>
      <c r="F2274" s="1" t="s">
        <v>213</v>
      </c>
      <c r="G2274" s="1" t="s">
        <v>202</v>
      </c>
      <c r="H2274" s="1" t="s">
        <v>219</v>
      </c>
      <c r="I2274" s="3" t="s">
        <v>1</v>
      </c>
      <c r="J2274" s="1" t="s">
        <v>1</v>
      </c>
      <c r="K2274" s="1" t="s">
        <v>220</v>
      </c>
      <c r="L2274" s="1" t="s">
        <v>225</v>
      </c>
      <c r="M2274" s="1" t="s">
        <v>208</v>
      </c>
      <c r="N2274" s="1">
        <v>1001</v>
      </c>
      <c r="O2274">
        <v>5000</v>
      </c>
      <c r="P2274">
        <v>1000</v>
      </c>
      <c r="Q2274" s="1" t="s">
        <v>209</v>
      </c>
      <c r="R2274" s="4">
        <v>3.41</v>
      </c>
      <c r="S2274" s="3">
        <v>1</v>
      </c>
      <c r="U2274" t="s">
        <v>204</v>
      </c>
    </row>
    <row r="2275" spans="1:21" x14ac:dyDescent="0.3">
      <c r="A2275" t="s">
        <v>938</v>
      </c>
      <c r="B2275" s="1" t="s">
        <v>939</v>
      </c>
      <c r="C2275" s="1" t="s">
        <v>939</v>
      </c>
      <c r="D2275" s="1" t="s">
        <v>939</v>
      </c>
      <c r="E2275">
        <v>2019</v>
      </c>
      <c r="F2275" s="1" t="s">
        <v>213</v>
      </c>
      <c r="G2275" s="1" t="s">
        <v>202</v>
      </c>
      <c r="H2275" s="1" t="s">
        <v>219</v>
      </c>
      <c r="I2275" s="3" t="s">
        <v>1</v>
      </c>
      <c r="J2275" s="1" t="s">
        <v>1</v>
      </c>
      <c r="K2275" s="1" t="s">
        <v>220</v>
      </c>
      <c r="L2275" s="1" t="s">
        <v>225</v>
      </c>
      <c r="M2275" s="1" t="s">
        <v>208</v>
      </c>
      <c r="N2275" s="1">
        <v>5001</v>
      </c>
      <c r="O2275">
        <v>12000</v>
      </c>
      <c r="P2275">
        <v>1000</v>
      </c>
      <c r="Q2275" s="1" t="s">
        <v>209</v>
      </c>
      <c r="R2275" s="4">
        <v>3.75</v>
      </c>
      <c r="S2275" s="3">
        <v>1</v>
      </c>
      <c r="U2275" t="s">
        <v>204</v>
      </c>
    </row>
    <row r="2276" spans="1:21" x14ac:dyDescent="0.3">
      <c r="A2276" t="s">
        <v>938</v>
      </c>
      <c r="B2276" s="1" t="s">
        <v>939</v>
      </c>
      <c r="C2276" s="1" t="s">
        <v>939</v>
      </c>
      <c r="D2276" s="1" t="s">
        <v>939</v>
      </c>
      <c r="E2276">
        <v>2019</v>
      </c>
      <c r="F2276" s="1" t="s">
        <v>213</v>
      </c>
      <c r="G2276" s="1" t="s">
        <v>202</v>
      </c>
      <c r="H2276" s="1" t="s">
        <v>219</v>
      </c>
      <c r="I2276" s="3" t="s">
        <v>1</v>
      </c>
      <c r="J2276" s="1" t="s">
        <v>1</v>
      </c>
      <c r="K2276" s="1" t="s">
        <v>220</v>
      </c>
      <c r="L2276" s="1" t="s">
        <v>225</v>
      </c>
      <c r="M2276" s="1" t="s">
        <v>208</v>
      </c>
      <c r="N2276" s="1">
        <v>12001</v>
      </c>
      <c r="O2276">
        <v>30000</v>
      </c>
      <c r="P2276">
        <v>1000</v>
      </c>
      <c r="Q2276" s="1" t="s">
        <v>209</v>
      </c>
      <c r="R2276" s="4">
        <v>4.12</v>
      </c>
      <c r="S2276" s="3">
        <v>1</v>
      </c>
      <c r="U2276" t="s">
        <v>204</v>
      </c>
    </row>
    <row r="2277" spans="1:21" x14ac:dyDescent="0.3">
      <c r="A2277" t="s">
        <v>938</v>
      </c>
      <c r="B2277" s="1" t="s">
        <v>939</v>
      </c>
      <c r="C2277" s="1" t="s">
        <v>939</v>
      </c>
      <c r="D2277" s="1" t="s">
        <v>939</v>
      </c>
      <c r="E2277">
        <v>2019</v>
      </c>
      <c r="F2277" s="1" t="s">
        <v>213</v>
      </c>
      <c r="G2277" s="1" t="s">
        <v>202</v>
      </c>
      <c r="H2277" s="1" t="s">
        <v>219</v>
      </c>
      <c r="I2277" s="3" t="s">
        <v>1</v>
      </c>
      <c r="J2277" s="1" t="s">
        <v>1</v>
      </c>
      <c r="K2277" s="1" t="s">
        <v>220</v>
      </c>
      <c r="L2277" s="1" t="s">
        <v>225</v>
      </c>
      <c r="M2277" s="1" t="s">
        <v>208</v>
      </c>
      <c r="N2277" s="1">
        <v>30001</v>
      </c>
      <c r="O2277" s="10">
        <v>1000000000</v>
      </c>
      <c r="P2277">
        <v>1000</v>
      </c>
      <c r="Q2277" s="1" t="s">
        <v>209</v>
      </c>
      <c r="R2277" s="4">
        <v>4.53</v>
      </c>
      <c r="S2277" s="3">
        <v>1</v>
      </c>
      <c r="U2277" t="s">
        <v>204</v>
      </c>
    </row>
    <row r="2278" spans="1:21" x14ac:dyDescent="0.3">
      <c r="A2278" t="s">
        <v>941</v>
      </c>
      <c r="B2278" s="1" t="s">
        <v>942</v>
      </c>
      <c r="C2278" s="1" t="s">
        <v>942</v>
      </c>
      <c r="D2278" s="1" t="s">
        <v>942</v>
      </c>
      <c r="E2278">
        <v>2020</v>
      </c>
      <c r="F2278" s="1" t="s">
        <v>212</v>
      </c>
      <c r="G2278" s="1" t="s">
        <v>202</v>
      </c>
      <c r="H2278" s="1" t="s">
        <v>206</v>
      </c>
      <c r="I2278" s="3" t="s">
        <v>1</v>
      </c>
      <c r="J2278" s="1" t="s">
        <v>1</v>
      </c>
      <c r="K2278" s="1" t="s">
        <v>1</v>
      </c>
      <c r="L2278" s="1" t="s">
        <v>1</v>
      </c>
      <c r="M2278" s="1" t="s">
        <v>204</v>
      </c>
      <c r="N2278" s="1" t="s">
        <v>1</v>
      </c>
      <c r="O2278" s="1" t="s">
        <v>1</v>
      </c>
      <c r="P2278" s="1" t="s">
        <v>1</v>
      </c>
      <c r="Q2278" s="1" t="s">
        <v>1</v>
      </c>
      <c r="R2278" s="4">
        <v>19.27</v>
      </c>
      <c r="S2278" s="3">
        <v>1</v>
      </c>
      <c r="U2278" t="s">
        <v>204</v>
      </c>
    </row>
    <row r="2279" spans="1:21" x14ac:dyDescent="0.3">
      <c r="A2279" t="s">
        <v>941</v>
      </c>
      <c r="B2279" s="1" t="s">
        <v>942</v>
      </c>
      <c r="C2279" s="1" t="s">
        <v>942</v>
      </c>
      <c r="D2279" s="1" t="s">
        <v>942</v>
      </c>
      <c r="E2279">
        <v>2020</v>
      </c>
      <c r="F2279" s="1" t="s">
        <v>212</v>
      </c>
      <c r="G2279" s="1" t="s">
        <v>202</v>
      </c>
      <c r="H2279" s="1" t="s">
        <v>219</v>
      </c>
      <c r="I2279" s="3" t="s">
        <v>1</v>
      </c>
      <c r="J2279" s="1" t="s">
        <v>1</v>
      </c>
      <c r="K2279" s="1" t="s">
        <v>1</v>
      </c>
      <c r="L2279" s="1" t="s">
        <v>1</v>
      </c>
      <c r="M2279" s="1" t="s">
        <v>208</v>
      </c>
      <c r="N2279" s="1">
        <v>0</v>
      </c>
      <c r="O2279">
        <v>2000</v>
      </c>
      <c r="P2279">
        <v>1000</v>
      </c>
      <c r="Q2279" s="1" t="s">
        <v>209</v>
      </c>
      <c r="R2279" s="4">
        <v>0</v>
      </c>
      <c r="S2279" s="3">
        <v>1</v>
      </c>
      <c r="U2279" t="s">
        <v>204</v>
      </c>
    </row>
    <row r="2280" spans="1:21" x14ac:dyDescent="0.3">
      <c r="A2280" t="s">
        <v>941</v>
      </c>
      <c r="B2280" s="1" t="s">
        <v>942</v>
      </c>
      <c r="C2280" s="1" t="s">
        <v>942</v>
      </c>
      <c r="D2280" s="1" t="s">
        <v>942</v>
      </c>
      <c r="E2280">
        <v>2020</v>
      </c>
      <c r="F2280" s="1" t="s">
        <v>212</v>
      </c>
      <c r="G2280" s="1" t="s">
        <v>202</v>
      </c>
      <c r="H2280" s="1" t="s">
        <v>219</v>
      </c>
      <c r="I2280" s="3" t="s">
        <v>1</v>
      </c>
      <c r="J2280" s="1" t="s">
        <v>1</v>
      </c>
      <c r="K2280" s="1" t="s">
        <v>1</v>
      </c>
      <c r="L2280" s="1" t="s">
        <v>1</v>
      </c>
      <c r="M2280" s="1" t="s">
        <v>208</v>
      </c>
      <c r="N2280" s="1">
        <v>2001</v>
      </c>
      <c r="O2280">
        <v>7000</v>
      </c>
      <c r="P2280">
        <v>1000</v>
      </c>
      <c r="Q2280" s="1" t="s">
        <v>209</v>
      </c>
      <c r="R2280" s="4">
        <v>4.93</v>
      </c>
      <c r="S2280" s="3">
        <v>1</v>
      </c>
      <c r="U2280" t="s">
        <v>204</v>
      </c>
    </row>
    <row r="2281" spans="1:21" x14ac:dyDescent="0.3">
      <c r="A2281" t="s">
        <v>941</v>
      </c>
      <c r="B2281" s="1" t="s">
        <v>942</v>
      </c>
      <c r="C2281" s="1" t="s">
        <v>942</v>
      </c>
      <c r="D2281" s="1" t="s">
        <v>942</v>
      </c>
      <c r="E2281">
        <v>2020</v>
      </c>
      <c r="F2281" s="1" t="s">
        <v>212</v>
      </c>
      <c r="G2281" s="1" t="s">
        <v>202</v>
      </c>
      <c r="H2281" s="1" t="s">
        <v>219</v>
      </c>
      <c r="I2281" s="3" t="s">
        <v>1</v>
      </c>
      <c r="J2281" s="1" t="s">
        <v>1</v>
      </c>
      <c r="K2281" s="1" t="s">
        <v>1</v>
      </c>
      <c r="L2281" s="1" t="s">
        <v>1</v>
      </c>
      <c r="M2281" s="1" t="s">
        <v>208</v>
      </c>
      <c r="N2281" s="1">
        <v>7001</v>
      </c>
      <c r="O2281" s="10">
        <v>1000000000</v>
      </c>
      <c r="P2281">
        <v>1000</v>
      </c>
      <c r="Q2281" s="1" t="s">
        <v>209</v>
      </c>
      <c r="R2281" s="4">
        <v>7.52</v>
      </c>
      <c r="S2281" s="3">
        <v>1</v>
      </c>
      <c r="U2281" t="s">
        <v>204</v>
      </c>
    </row>
    <row r="2282" spans="1:21" x14ac:dyDescent="0.3">
      <c r="A2282" t="s">
        <v>941</v>
      </c>
      <c r="B2282" s="1" t="s">
        <v>942</v>
      </c>
      <c r="C2282" s="1" t="s">
        <v>942</v>
      </c>
      <c r="D2282" s="1" t="s">
        <v>942</v>
      </c>
      <c r="E2282">
        <v>2020</v>
      </c>
      <c r="F2282" s="1" t="s">
        <v>212</v>
      </c>
      <c r="G2282" s="1" t="s">
        <v>202</v>
      </c>
      <c r="H2282" s="1" t="s">
        <v>365</v>
      </c>
      <c r="I2282" s="3" t="s">
        <v>1</v>
      </c>
      <c r="J2282" s="1" t="s">
        <v>1</v>
      </c>
      <c r="K2282" s="1" t="s">
        <v>1</v>
      </c>
      <c r="L2282" s="1" t="s">
        <v>1</v>
      </c>
      <c r="M2282" s="1" t="s">
        <v>208</v>
      </c>
      <c r="N2282" s="1">
        <v>0</v>
      </c>
      <c r="O2282" s="10">
        <v>1000000000</v>
      </c>
      <c r="P2282" s="1">
        <v>1000</v>
      </c>
      <c r="Q2282" s="1" t="s">
        <v>209</v>
      </c>
      <c r="R2282" s="4">
        <v>0.04</v>
      </c>
      <c r="S2282" s="3">
        <v>1</v>
      </c>
      <c r="U2282" t="s">
        <v>204</v>
      </c>
    </row>
    <row r="2283" spans="1:21" x14ac:dyDescent="0.3">
      <c r="A2283" t="s">
        <v>941</v>
      </c>
      <c r="B2283" s="1" t="s">
        <v>942</v>
      </c>
      <c r="C2283" s="1" t="s">
        <v>942</v>
      </c>
      <c r="D2283" s="1" t="s">
        <v>942</v>
      </c>
      <c r="E2283">
        <v>2020</v>
      </c>
      <c r="F2283" s="1" t="s">
        <v>213</v>
      </c>
      <c r="G2283" s="1" t="s">
        <v>202</v>
      </c>
      <c r="H2283" s="1" t="s">
        <v>206</v>
      </c>
      <c r="I2283" s="3" t="s">
        <v>1</v>
      </c>
      <c r="J2283" s="1" t="s">
        <v>1</v>
      </c>
      <c r="K2283" s="1" t="s">
        <v>1</v>
      </c>
      <c r="L2283" s="1" t="s">
        <v>1</v>
      </c>
      <c r="M2283" s="1" t="s">
        <v>204</v>
      </c>
      <c r="N2283" s="1" t="s">
        <v>1</v>
      </c>
      <c r="O2283" s="1" t="s">
        <v>1</v>
      </c>
      <c r="P2283" s="1" t="s">
        <v>1</v>
      </c>
      <c r="Q2283" s="1" t="s">
        <v>1</v>
      </c>
      <c r="R2283" s="4">
        <v>29.88</v>
      </c>
      <c r="S2283" s="3">
        <v>1</v>
      </c>
      <c r="U2283" t="s">
        <v>204</v>
      </c>
    </row>
    <row r="2284" spans="1:21" x14ac:dyDescent="0.3">
      <c r="A2284" t="s">
        <v>941</v>
      </c>
      <c r="B2284" s="1" t="s">
        <v>942</v>
      </c>
      <c r="C2284" s="1" t="s">
        <v>942</v>
      </c>
      <c r="D2284" s="1" t="s">
        <v>942</v>
      </c>
      <c r="E2284">
        <v>2020</v>
      </c>
      <c r="F2284" s="1" t="s">
        <v>213</v>
      </c>
      <c r="G2284" s="1" t="s">
        <v>202</v>
      </c>
      <c r="H2284" s="1" t="s">
        <v>231</v>
      </c>
      <c r="I2284" s="3" t="s">
        <v>1</v>
      </c>
      <c r="J2284" s="1" t="s">
        <v>1</v>
      </c>
      <c r="K2284" s="1" t="s">
        <v>1</v>
      </c>
      <c r="L2284" s="1" t="s">
        <v>1</v>
      </c>
      <c r="M2284" s="1" t="s">
        <v>208</v>
      </c>
      <c r="N2284" s="1">
        <v>0</v>
      </c>
      <c r="O2284">
        <v>2000</v>
      </c>
      <c r="P2284">
        <v>1000</v>
      </c>
      <c r="Q2284" s="1" t="s">
        <v>209</v>
      </c>
      <c r="R2284" s="4">
        <v>0</v>
      </c>
      <c r="S2284" s="3">
        <v>1</v>
      </c>
      <c r="U2284" t="s">
        <v>204</v>
      </c>
    </row>
    <row r="2285" spans="1:21" x14ac:dyDescent="0.3">
      <c r="A2285" t="s">
        <v>941</v>
      </c>
      <c r="B2285" s="1" t="s">
        <v>942</v>
      </c>
      <c r="C2285" s="1" t="s">
        <v>942</v>
      </c>
      <c r="D2285" s="1" t="s">
        <v>942</v>
      </c>
      <c r="E2285">
        <v>2020</v>
      </c>
      <c r="F2285" s="1" t="s">
        <v>213</v>
      </c>
      <c r="G2285" s="1" t="s">
        <v>202</v>
      </c>
      <c r="H2285" s="1" t="s">
        <v>231</v>
      </c>
      <c r="I2285" s="3" t="s">
        <v>1</v>
      </c>
      <c r="J2285" s="1" t="s">
        <v>1</v>
      </c>
      <c r="K2285" s="1" t="s">
        <v>1</v>
      </c>
      <c r="L2285" s="1" t="s">
        <v>1</v>
      </c>
      <c r="M2285" s="1" t="s">
        <v>208</v>
      </c>
      <c r="N2285" s="1">
        <v>2001</v>
      </c>
      <c r="O2285" s="10">
        <v>1000000000</v>
      </c>
      <c r="P2285">
        <v>1000</v>
      </c>
      <c r="Q2285" s="1" t="s">
        <v>209</v>
      </c>
      <c r="R2285" s="4">
        <v>4.93</v>
      </c>
      <c r="S2285" s="3">
        <v>1</v>
      </c>
      <c r="U2285" t="s">
        <v>204</v>
      </c>
    </row>
    <row r="2286" spans="1:21" x14ac:dyDescent="0.3">
      <c r="A2286" t="s">
        <v>944</v>
      </c>
      <c r="B2286" s="1" t="s">
        <v>945</v>
      </c>
      <c r="C2286" s="1" t="s">
        <v>945</v>
      </c>
      <c r="D2286" s="1" t="s">
        <v>945</v>
      </c>
      <c r="E2286">
        <v>2018</v>
      </c>
      <c r="F2286" s="1" t="s">
        <v>212</v>
      </c>
      <c r="G2286" s="1" t="s">
        <v>202</v>
      </c>
      <c r="H2286" s="1" t="s">
        <v>206</v>
      </c>
      <c r="I2286" s="3" t="s">
        <v>1</v>
      </c>
      <c r="J2286" s="1" t="s">
        <v>1</v>
      </c>
      <c r="K2286" s="1" t="s">
        <v>220</v>
      </c>
      <c r="L2286" s="1" t="s">
        <v>221</v>
      </c>
      <c r="M2286" s="1" t="s">
        <v>204</v>
      </c>
      <c r="N2286" s="1" t="s">
        <v>1</v>
      </c>
      <c r="O2286" s="1" t="s">
        <v>1</v>
      </c>
      <c r="P2286" s="1" t="s">
        <v>1</v>
      </c>
      <c r="Q2286" s="1" t="s">
        <v>1</v>
      </c>
      <c r="R2286" s="4">
        <v>20.88</v>
      </c>
      <c r="S2286" s="3">
        <v>1</v>
      </c>
      <c r="U2286" t="s">
        <v>204</v>
      </c>
    </row>
    <row r="2287" spans="1:21" x14ac:dyDescent="0.3">
      <c r="A2287" t="s">
        <v>944</v>
      </c>
      <c r="B2287" s="1" t="s">
        <v>945</v>
      </c>
      <c r="C2287" s="1" t="s">
        <v>945</v>
      </c>
      <c r="D2287" s="1" t="s">
        <v>945</v>
      </c>
      <c r="E2287">
        <v>2018</v>
      </c>
      <c r="F2287" s="1" t="s">
        <v>212</v>
      </c>
      <c r="G2287" s="1" t="s">
        <v>202</v>
      </c>
      <c r="H2287" s="1" t="s">
        <v>219</v>
      </c>
      <c r="I2287" s="3" t="s">
        <v>1</v>
      </c>
      <c r="J2287" s="1" t="s">
        <v>1</v>
      </c>
      <c r="K2287" s="1" t="s">
        <v>220</v>
      </c>
      <c r="L2287" s="1" t="s">
        <v>221</v>
      </c>
      <c r="M2287" s="1" t="s">
        <v>208</v>
      </c>
      <c r="N2287" s="1">
        <v>0</v>
      </c>
      <c r="O2287">
        <v>2000</v>
      </c>
      <c r="P2287" s="1">
        <v>1000</v>
      </c>
      <c r="Q2287" s="1" t="s">
        <v>209</v>
      </c>
      <c r="R2287" s="4">
        <v>0</v>
      </c>
      <c r="S2287" s="3">
        <v>1</v>
      </c>
      <c r="U2287" t="s">
        <v>204</v>
      </c>
    </row>
    <row r="2288" spans="1:21" x14ac:dyDescent="0.3">
      <c r="A2288" t="s">
        <v>944</v>
      </c>
      <c r="B2288" s="1" t="s">
        <v>945</v>
      </c>
      <c r="C2288" s="1" t="s">
        <v>945</v>
      </c>
      <c r="D2288" s="1" t="s">
        <v>945</v>
      </c>
      <c r="E2288">
        <v>2018</v>
      </c>
      <c r="F2288" s="1" t="s">
        <v>212</v>
      </c>
      <c r="G2288" s="1" t="s">
        <v>202</v>
      </c>
      <c r="H2288" s="1" t="s">
        <v>219</v>
      </c>
      <c r="I2288" s="3" t="s">
        <v>1</v>
      </c>
      <c r="J2288" s="1" t="s">
        <v>1</v>
      </c>
      <c r="K2288" s="1" t="s">
        <v>220</v>
      </c>
      <c r="L2288" s="1" t="s">
        <v>221</v>
      </c>
      <c r="M2288" s="1" t="s">
        <v>208</v>
      </c>
      <c r="N2288" s="1">
        <v>2001</v>
      </c>
      <c r="O2288">
        <v>10000</v>
      </c>
      <c r="P2288" s="1">
        <v>1000</v>
      </c>
      <c r="Q2288" s="1" t="s">
        <v>209</v>
      </c>
      <c r="R2288" s="4">
        <v>6.1</v>
      </c>
      <c r="S2288" s="3">
        <v>1</v>
      </c>
      <c r="U2288" t="s">
        <v>204</v>
      </c>
    </row>
    <row r="2289" spans="1:21" x14ac:dyDescent="0.3">
      <c r="A2289" t="s">
        <v>944</v>
      </c>
      <c r="B2289" s="1" t="s">
        <v>945</v>
      </c>
      <c r="C2289" s="1" t="s">
        <v>945</v>
      </c>
      <c r="D2289" s="1" t="s">
        <v>945</v>
      </c>
      <c r="E2289">
        <v>2018</v>
      </c>
      <c r="F2289" s="1" t="s">
        <v>212</v>
      </c>
      <c r="G2289" s="1" t="s">
        <v>202</v>
      </c>
      <c r="H2289" s="1" t="s">
        <v>219</v>
      </c>
      <c r="I2289" s="3" t="s">
        <v>1</v>
      </c>
      <c r="J2289" s="1" t="s">
        <v>1</v>
      </c>
      <c r="K2289" s="1" t="s">
        <v>220</v>
      </c>
      <c r="L2289" s="1" t="s">
        <v>221</v>
      </c>
      <c r="M2289" s="1" t="s">
        <v>208</v>
      </c>
      <c r="N2289" s="1">
        <v>10001</v>
      </c>
      <c r="O2289">
        <v>25000</v>
      </c>
      <c r="P2289" s="1">
        <v>1000</v>
      </c>
      <c r="Q2289" s="1" t="s">
        <v>209</v>
      </c>
      <c r="R2289" s="4">
        <v>6.46</v>
      </c>
      <c r="S2289" s="3">
        <v>1</v>
      </c>
      <c r="U2289" t="s">
        <v>204</v>
      </c>
    </row>
    <row r="2290" spans="1:21" x14ac:dyDescent="0.3">
      <c r="A2290" t="s">
        <v>944</v>
      </c>
      <c r="B2290" s="1" t="s">
        <v>945</v>
      </c>
      <c r="C2290" s="1" t="s">
        <v>945</v>
      </c>
      <c r="D2290" s="1" t="s">
        <v>945</v>
      </c>
      <c r="E2290">
        <v>2018</v>
      </c>
      <c r="F2290" s="1" t="s">
        <v>212</v>
      </c>
      <c r="G2290" s="1" t="s">
        <v>202</v>
      </c>
      <c r="H2290" s="1" t="s">
        <v>219</v>
      </c>
      <c r="I2290" s="3" t="s">
        <v>1</v>
      </c>
      <c r="J2290" s="1" t="s">
        <v>1</v>
      </c>
      <c r="K2290" s="1" t="s">
        <v>220</v>
      </c>
      <c r="L2290" s="1" t="s">
        <v>221</v>
      </c>
      <c r="M2290" s="1" t="s">
        <v>208</v>
      </c>
      <c r="N2290" s="1">
        <v>25001</v>
      </c>
      <c r="O2290">
        <v>50000</v>
      </c>
      <c r="P2290" s="1">
        <v>1000</v>
      </c>
      <c r="Q2290" s="1" t="s">
        <v>209</v>
      </c>
      <c r="R2290" s="4">
        <v>6.82</v>
      </c>
      <c r="S2290" s="3">
        <v>1</v>
      </c>
      <c r="U2290" t="s">
        <v>204</v>
      </c>
    </row>
    <row r="2291" spans="1:21" x14ac:dyDescent="0.3">
      <c r="A2291" t="s">
        <v>944</v>
      </c>
      <c r="B2291" s="1" t="s">
        <v>945</v>
      </c>
      <c r="C2291" s="1" t="s">
        <v>945</v>
      </c>
      <c r="D2291" s="1" t="s">
        <v>945</v>
      </c>
      <c r="E2291">
        <v>2018</v>
      </c>
      <c r="F2291" s="1" t="s">
        <v>212</v>
      </c>
      <c r="G2291" s="1" t="s">
        <v>202</v>
      </c>
      <c r="H2291" s="1" t="s">
        <v>219</v>
      </c>
      <c r="I2291" s="3" t="s">
        <v>1</v>
      </c>
      <c r="J2291" s="1" t="s">
        <v>1</v>
      </c>
      <c r="K2291" s="1" t="s">
        <v>220</v>
      </c>
      <c r="L2291" s="1" t="s">
        <v>221</v>
      </c>
      <c r="M2291" s="1" t="s">
        <v>208</v>
      </c>
      <c r="N2291" s="1">
        <v>50001</v>
      </c>
      <c r="O2291" s="10">
        <v>1000000000</v>
      </c>
      <c r="P2291" s="1">
        <v>1000</v>
      </c>
      <c r="Q2291" s="1" t="s">
        <v>209</v>
      </c>
      <c r="R2291" s="4">
        <v>7.46</v>
      </c>
      <c r="S2291" s="3">
        <v>1</v>
      </c>
      <c r="U2291" t="s">
        <v>204</v>
      </c>
    </row>
    <row r="2292" spans="1:21" x14ac:dyDescent="0.3">
      <c r="A2292" t="s">
        <v>944</v>
      </c>
      <c r="B2292" s="1" t="s">
        <v>945</v>
      </c>
      <c r="C2292" s="1" t="s">
        <v>945</v>
      </c>
      <c r="D2292" s="1" t="s">
        <v>945</v>
      </c>
      <c r="E2292">
        <v>2018</v>
      </c>
      <c r="F2292" s="1" t="s">
        <v>212</v>
      </c>
      <c r="G2292" s="1" t="s">
        <v>202</v>
      </c>
      <c r="H2292" s="1" t="s">
        <v>206</v>
      </c>
      <c r="I2292" s="3" t="s">
        <v>1</v>
      </c>
      <c r="J2292" s="1" t="s">
        <v>1</v>
      </c>
      <c r="K2292" s="1" t="s">
        <v>220</v>
      </c>
      <c r="L2292" s="1" t="s">
        <v>225</v>
      </c>
      <c r="M2292" s="1" t="s">
        <v>204</v>
      </c>
      <c r="N2292" s="1" t="s">
        <v>1</v>
      </c>
      <c r="O2292" s="1" t="s">
        <v>1</v>
      </c>
      <c r="P2292" s="1" t="s">
        <v>1</v>
      </c>
      <c r="Q2292" s="1" t="s">
        <v>1</v>
      </c>
      <c r="R2292" s="4">
        <v>26.1</v>
      </c>
      <c r="S2292" s="3">
        <v>1</v>
      </c>
      <c r="U2292" t="s">
        <v>204</v>
      </c>
    </row>
    <row r="2293" spans="1:21" x14ac:dyDescent="0.3">
      <c r="A2293" t="s">
        <v>944</v>
      </c>
      <c r="B2293" s="1" t="s">
        <v>945</v>
      </c>
      <c r="C2293" s="1" t="s">
        <v>945</v>
      </c>
      <c r="D2293" s="1" t="s">
        <v>945</v>
      </c>
      <c r="E2293">
        <v>2018</v>
      </c>
      <c r="F2293" s="1" t="s">
        <v>212</v>
      </c>
      <c r="G2293" s="1" t="s">
        <v>202</v>
      </c>
      <c r="H2293" s="1" t="s">
        <v>219</v>
      </c>
      <c r="I2293" s="3" t="s">
        <v>1</v>
      </c>
      <c r="J2293" s="1" t="s">
        <v>1</v>
      </c>
      <c r="K2293" s="1" t="s">
        <v>220</v>
      </c>
      <c r="L2293" s="1" t="s">
        <v>225</v>
      </c>
      <c r="M2293" s="1" t="s">
        <v>208</v>
      </c>
      <c r="N2293" s="1">
        <v>0</v>
      </c>
      <c r="O2293">
        <v>2000</v>
      </c>
      <c r="P2293" s="1">
        <v>1000</v>
      </c>
      <c r="Q2293" s="1" t="s">
        <v>209</v>
      </c>
      <c r="R2293" s="4">
        <v>0</v>
      </c>
      <c r="S2293" s="3">
        <v>1</v>
      </c>
      <c r="U2293" t="s">
        <v>204</v>
      </c>
    </row>
    <row r="2294" spans="1:21" x14ac:dyDescent="0.3">
      <c r="A2294" t="s">
        <v>944</v>
      </c>
      <c r="B2294" s="1" t="s">
        <v>945</v>
      </c>
      <c r="C2294" s="1" t="s">
        <v>945</v>
      </c>
      <c r="D2294" s="1" t="s">
        <v>945</v>
      </c>
      <c r="E2294">
        <v>2018</v>
      </c>
      <c r="F2294" s="1" t="s">
        <v>212</v>
      </c>
      <c r="G2294" s="1" t="s">
        <v>202</v>
      </c>
      <c r="H2294" s="1" t="s">
        <v>219</v>
      </c>
      <c r="I2294" s="3" t="s">
        <v>1</v>
      </c>
      <c r="J2294" s="1" t="s">
        <v>1</v>
      </c>
      <c r="K2294" s="1" t="s">
        <v>220</v>
      </c>
      <c r="L2294" s="1" t="s">
        <v>225</v>
      </c>
      <c r="M2294" s="1" t="s">
        <v>208</v>
      </c>
      <c r="N2294" s="1">
        <v>2001</v>
      </c>
      <c r="O2294">
        <v>10000</v>
      </c>
      <c r="P2294" s="1">
        <v>1000</v>
      </c>
      <c r="Q2294" s="1" t="s">
        <v>209</v>
      </c>
      <c r="R2294" s="4">
        <v>7.63</v>
      </c>
      <c r="S2294" s="3">
        <v>1</v>
      </c>
      <c r="U2294" t="s">
        <v>204</v>
      </c>
    </row>
    <row r="2295" spans="1:21" x14ac:dyDescent="0.3">
      <c r="A2295" t="s">
        <v>944</v>
      </c>
      <c r="B2295" s="1" t="s">
        <v>945</v>
      </c>
      <c r="C2295" s="1" t="s">
        <v>945</v>
      </c>
      <c r="D2295" s="1" t="s">
        <v>945</v>
      </c>
      <c r="E2295">
        <v>2018</v>
      </c>
      <c r="F2295" s="1" t="s">
        <v>212</v>
      </c>
      <c r="G2295" s="1" t="s">
        <v>202</v>
      </c>
      <c r="H2295" s="1" t="s">
        <v>219</v>
      </c>
      <c r="I2295" s="3" t="s">
        <v>1</v>
      </c>
      <c r="J2295" s="1" t="s">
        <v>1</v>
      </c>
      <c r="K2295" s="1" t="s">
        <v>220</v>
      </c>
      <c r="L2295" s="1" t="s">
        <v>225</v>
      </c>
      <c r="M2295" s="1" t="s">
        <v>208</v>
      </c>
      <c r="N2295" s="1">
        <v>10001</v>
      </c>
      <c r="O2295">
        <v>25000</v>
      </c>
      <c r="P2295" s="1">
        <v>1000</v>
      </c>
      <c r="Q2295" s="1" t="s">
        <v>209</v>
      </c>
      <c r="R2295" s="4">
        <v>8.08</v>
      </c>
      <c r="S2295" s="3">
        <v>1</v>
      </c>
      <c r="U2295" t="s">
        <v>204</v>
      </c>
    </row>
    <row r="2296" spans="1:21" x14ac:dyDescent="0.3">
      <c r="A2296" t="s">
        <v>944</v>
      </c>
      <c r="B2296" s="1" t="s">
        <v>945</v>
      </c>
      <c r="C2296" s="1" t="s">
        <v>945</v>
      </c>
      <c r="D2296" s="1" t="s">
        <v>945</v>
      </c>
      <c r="E2296">
        <v>2018</v>
      </c>
      <c r="F2296" s="1" t="s">
        <v>212</v>
      </c>
      <c r="G2296" s="1" t="s">
        <v>202</v>
      </c>
      <c r="H2296" s="1" t="s">
        <v>219</v>
      </c>
      <c r="I2296" s="3" t="s">
        <v>1</v>
      </c>
      <c r="J2296" s="1" t="s">
        <v>1</v>
      </c>
      <c r="K2296" s="1" t="s">
        <v>220</v>
      </c>
      <c r="L2296" s="1" t="s">
        <v>225</v>
      </c>
      <c r="M2296" s="1" t="s">
        <v>208</v>
      </c>
      <c r="N2296" s="1">
        <v>25001</v>
      </c>
      <c r="O2296">
        <v>50000</v>
      </c>
      <c r="P2296" s="1">
        <v>1000</v>
      </c>
      <c r="Q2296" s="1" t="s">
        <v>209</v>
      </c>
      <c r="R2296" s="4">
        <v>8.5299999999999994</v>
      </c>
      <c r="S2296" s="3">
        <v>1</v>
      </c>
      <c r="U2296" t="s">
        <v>204</v>
      </c>
    </row>
    <row r="2297" spans="1:21" x14ac:dyDescent="0.3">
      <c r="A2297" t="s">
        <v>944</v>
      </c>
      <c r="B2297" s="1" t="s">
        <v>945</v>
      </c>
      <c r="C2297" s="1" t="s">
        <v>945</v>
      </c>
      <c r="D2297" s="1" t="s">
        <v>945</v>
      </c>
      <c r="E2297">
        <v>2018</v>
      </c>
      <c r="F2297" s="1" t="s">
        <v>212</v>
      </c>
      <c r="G2297" s="1" t="s">
        <v>202</v>
      </c>
      <c r="H2297" s="1" t="s">
        <v>219</v>
      </c>
      <c r="I2297" s="3" t="s">
        <v>1</v>
      </c>
      <c r="J2297" s="1" t="s">
        <v>1</v>
      </c>
      <c r="K2297" s="1" t="s">
        <v>220</v>
      </c>
      <c r="L2297" s="1" t="s">
        <v>225</v>
      </c>
      <c r="M2297" s="1" t="s">
        <v>208</v>
      </c>
      <c r="N2297" s="1">
        <v>50001</v>
      </c>
      <c r="O2297" s="10">
        <v>1000000000</v>
      </c>
      <c r="P2297" s="1">
        <v>1000</v>
      </c>
      <c r="Q2297" s="1" t="s">
        <v>209</v>
      </c>
      <c r="R2297" s="4">
        <v>9.33</v>
      </c>
      <c r="S2297" s="3">
        <v>1</v>
      </c>
      <c r="U2297" t="s">
        <v>204</v>
      </c>
    </row>
    <row r="2298" spans="1:21" x14ac:dyDescent="0.3">
      <c r="A2298" t="s">
        <v>944</v>
      </c>
      <c r="B2298" s="1" t="s">
        <v>945</v>
      </c>
      <c r="C2298" s="1" t="s">
        <v>945</v>
      </c>
      <c r="D2298" s="1" t="s">
        <v>945</v>
      </c>
      <c r="E2298">
        <v>2018</v>
      </c>
      <c r="F2298" s="1" t="s">
        <v>213</v>
      </c>
      <c r="G2298" s="1" t="s">
        <v>202</v>
      </c>
      <c r="H2298" s="1" t="s">
        <v>206</v>
      </c>
      <c r="I2298" s="3" t="s">
        <v>1</v>
      </c>
      <c r="J2298" s="1" t="s">
        <v>1</v>
      </c>
      <c r="K2298" s="1" t="s">
        <v>220</v>
      </c>
      <c r="L2298" s="1" t="s">
        <v>221</v>
      </c>
      <c r="M2298" s="1" t="s">
        <v>204</v>
      </c>
      <c r="N2298" s="1" t="s">
        <v>1</v>
      </c>
      <c r="O2298" s="1" t="s">
        <v>1</v>
      </c>
      <c r="P2298" s="1" t="s">
        <v>1</v>
      </c>
      <c r="Q2298" s="1" t="s">
        <v>1</v>
      </c>
      <c r="R2298" s="4">
        <v>9.84</v>
      </c>
      <c r="S2298" s="3">
        <v>1</v>
      </c>
      <c r="U2298" t="s">
        <v>204</v>
      </c>
    </row>
    <row r="2299" spans="1:21" x14ac:dyDescent="0.3">
      <c r="A2299" t="s">
        <v>944</v>
      </c>
      <c r="B2299" s="1" t="s">
        <v>945</v>
      </c>
      <c r="C2299" s="1" t="s">
        <v>945</v>
      </c>
      <c r="D2299" s="1" t="s">
        <v>945</v>
      </c>
      <c r="E2299">
        <v>2018</v>
      </c>
      <c r="F2299" s="1" t="s">
        <v>213</v>
      </c>
      <c r="G2299" s="1" t="s">
        <v>202</v>
      </c>
      <c r="H2299" s="1" t="s">
        <v>231</v>
      </c>
      <c r="I2299" s="3" t="s">
        <v>1</v>
      </c>
      <c r="J2299" s="1" t="s">
        <v>1</v>
      </c>
      <c r="K2299" s="1" t="s">
        <v>220</v>
      </c>
      <c r="L2299" s="1" t="s">
        <v>221</v>
      </c>
      <c r="M2299" s="1" t="s">
        <v>208</v>
      </c>
      <c r="N2299" s="1">
        <v>0</v>
      </c>
      <c r="O2299" s="15">
        <v>13000</v>
      </c>
      <c r="P2299" s="1">
        <v>1000</v>
      </c>
      <c r="Q2299" s="1" t="s">
        <v>209</v>
      </c>
      <c r="R2299" s="4">
        <v>2.7</v>
      </c>
      <c r="S2299" s="3">
        <v>1</v>
      </c>
      <c r="U2299" t="s">
        <v>204</v>
      </c>
    </row>
    <row r="2300" spans="1:21" x14ac:dyDescent="0.3">
      <c r="A2300" t="s">
        <v>944</v>
      </c>
      <c r="B2300" s="1" t="s">
        <v>945</v>
      </c>
      <c r="C2300" s="1" t="s">
        <v>945</v>
      </c>
      <c r="D2300" s="1" t="s">
        <v>945</v>
      </c>
      <c r="E2300">
        <v>2018</v>
      </c>
      <c r="F2300" s="1" t="s">
        <v>213</v>
      </c>
      <c r="G2300" s="1" t="s">
        <v>202</v>
      </c>
      <c r="H2300" s="1" t="s">
        <v>231</v>
      </c>
      <c r="I2300" s="3" t="s">
        <v>1</v>
      </c>
      <c r="J2300" s="1" t="s">
        <v>1</v>
      </c>
      <c r="K2300" s="1" t="s">
        <v>220</v>
      </c>
      <c r="L2300" s="1" t="s">
        <v>221</v>
      </c>
      <c r="M2300" s="1" t="s">
        <v>208</v>
      </c>
      <c r="N2300" s="1">
        <v>13001</v>
      </c>
      <c r="O2300" s="10">
        <v>1000000000</v>
      </c>
      <c r="P2300" s="1">
        <v>1000</v>
      </c>
      <c r="Q2300" s="1" t="s">
        <v>209</v>
      </c>
      <c r="R2300" s="4">
        <v>0</v>
      </c>
      <c r="S2300" s="3">
        <v>1</v>
      </c>
      <c r="U2300" t="s">
        <v>204</v>
      </c>
    </row>
    <row r="2301" spans="1:21" x14ac:dyDescent="0.3">
      <c r="A2301" t="s">
        <v>944</v>
      </c>
      <c r="B2301" s="1" t="s">
        <v>945</v>
      </c>
      <c r="C2301" s="1" t="s">
        <v>945</v>
      </c>
      <c r="D2301" s="1" t="s">
        <v>945</v>
      </c>
      <c r="E2301">
        <v>2018</v>
      </c>
      <c r="F2301" s="1" t="s">
        <v>213</v>
      </c>
      <c r="G2301" s="1" t="s">
        <v>202</v>
      </c>
      <c r="H2301" s="1" t="s">
        <v>206</v>
      </c>
      <c r="I2301" s="3" t="s">
        <v>1</v>
      </c>
      <c r="J2301" s="1" t="s">
        <v>1</v>
      </c>
      <c r="K2301" s="1" t="s">
        <v>220</v>
      </c>
      <c r="L2301" s="1" t="s">
        <v>225</v>
      </c>
      <c r="M2301" s="1" t="s">
        <v>204</v>
      </c>
      <c r="N2301" s="1" t="s">
        <v>1</v>
      </c>
      <c r="O2301" s="1" t="s">
        <v>1</v>
      </c>
      <c r="P2301" s="1" t="s">
        <v>1</v>
      </c>
      <c r="Q2301" s="1" t="s">
        <v>1</v>
      </c>
      <c r="R2301" s="4">
        <v>12.3</v>
      </c>
      <c r="S2301" s="3">
        <v>1</v>
      </c>
      <c r="U2301" t="s">
        <v>204</v>
      </c>
    </row>
    <row r="2302" spans="1:21" x14ac:dyDescent="0.3">
      <c r="A2302" t="s">
        <v>944</v>
      </c>
      <c r="B2302" s="1" t="s">
        <v>945</v>
      </c>
      <c r="C2302" s="1" t="s">
        <v>945</v>
      </c>
      <c r="D2302" s="1" t="s">
        <v>945</v>
      </c>
      <c r="E2302">
        <v>2018</v>
      </c>
      <c r="F2302" s="1" t="s">
        <v>213</v>
      </c>
      <c r="G2302" s="1" t="s">
        <v>202</v>
      </c>
      <c r="H2302" s="1" t="s">
        <v>231</v>
      </c>
      <c r="I2302" s="3" t="s">
        <v>1</v>
      </c>
      <c r="J2302" s="1" t="s">
        <v>1</v>
      </c>
      <c r="K2302" s="1" t="s">
        <v>220</v>
      </c>
      <c r="L2302" s="1" t="s">
        <v>225</v>
      </c>
      <c r="M2302" s="1" t="s">
        <v>208</v>
      </c>
      <c r="N2302" s="1">
        <v>0</v>
      </c>
      <c r="O2302" s="15">
        <v>13000</v>
      </c>
      <c r="P2302" s="1">
        <v>1000</v>
      </c>
      <c r="Q2302" s="1" t="s">
        <v>209</v>
      </c>
      <c r="R2302" s="4">
        <v>3.38</v>
      </c>
      <c r="S2302" s="3">
        <v>1</v>
      </c>
      <c r="U2302" t="s">
        <v>204</v>
      </c>
    </row>
    <row r="2303" spans="1:21" x14ac:dyDescent="0.3">
      <c r="A2303" t="s">
        <v>944</v>
      </c>
      <c r="B2303" s="1" t="s">
        <v>945</v>
      </c>
      <c r="C2303" s="1" t="s">
        <v>945</v>
      </c>
      <c r="D2303" s="1" t="s">
        <v>945</v>
      </c>
      <c r="E2303">
        <v>2018</v>
      </c>
      <c r="F2303" s="1" t="s">
        <v>213</v>
      </c>
      <c r="G2303" s="1" t="s">
        <v>202</v>
      </c>
      <c r="H2303" s="1" t="s">
        <v>231</v>
      </c>
      <c r="I2303" s="3" t="s">
        <v>1</v>
      </c>
      <c r="J2303" s="1" t="s">
        <v>1</v>
      </c>
      <c r="K2303" s="1" t="s">
        <v>220</v>
      </c>
      <c r="L2303" s="1" t="s">
        <v>225</v>
      </c>
      <c r="M2303" s="1" t="s">
        <v>208</v>
      </c>
      <c r="N2303" s="1">
        <v>13001</v>
      </c>
      <c r="O2303" s="10">
        <v>1000000000</v>
      </c>
      <c r="P2303" s="1">
        <v>1000</v>
      </c>
      <c r="Q2303" s="1" t="s">
        <v>209</v>
      </c>
      <c r="R2303" s="4">
        <v>0</v>
      </c>
      <c r="S2303" s="3">
        <v>1</v>
      </c>
      <c r="U2303" t="s">
        <v>204</v>
      </c>
    </row>
    <row r="2304" spans="1:21" x14ac:dyDescent="0.3">
      <c r="A2304" t="s">
        <v>947</v>
      </c>
      <c r="B2304" s="1" t="s">
        <v>948</v>
      </c>
      <c r="C2304" s="1" t="s">
        <v>948</v>
      </c>
      <c r="D2304" s="1" t="s">
        <v>948</v>
      </c>
      <c r="E2304">
        <v>2020</v>
      </c>
      <c r="F2304" s="1" t="s">
        <v>212</v>
      </c>
      <c r="G2304" s="1" t="s">
        <v>202</v>
      </c>
      <c r="H2304" s="1" t="s">
        <v>206</v>
      </c>
      <c r="I2304" s="3">
        <v>0.75</v>
      </c>
      <c r="J2304" s="1" t="s">
        <v>203</v>
      </c>
      <c r="K2304" s="1" t="s">
        <v>220</v>
      </c>
      <c r="L2304" s="1" t="s">
        <v>221</v>
      </c>
      <c r="M2304" s="1" t="s">
        <v>204</v>
      </c>
      <c r="N2304" s="1" t="s">
        <v>1</v>
      </c>
      <c r="O2304" s="1" t="s">
        <v>1</v>
      </c>
      <c r="P2304" s="1" t="s">
        <v>1</v>
      </c>
      <c r="Q2304" s="1" t="s">
        <v>1</v>
      </c>
      <c r="R2304" s="4">
        <v>27.43</v>
      </c>
      <c r="S2304" s="3">
        <v>1</v>
      </c>
      <c r="U2304" t="s">
        <v>204</v>
      </c>
    </row>
    <row r="2305" spans="1:21" x14ac:dyDescent="0.3">
      <c r="A2305" t="s">
        <v>947</v>
      </c>
      <c r="B2305" s="1" t="s">
        <v>948</v>
      </c>
      <c r="C2305" s="1" t="s">
        <v>948</v>
      </c>
      <c r="D2305" s="1" t="s">
        <v>948</v>
      </c>
      <c r="E2305">
        <v>2020</v>
      </c>
      <c r="F2305" s="1" t="s">
        <v>212</v>
      </c>
      <c r="G2305" s="1" t="s">
        <v>202</v>
      </c>
      <c r="H2305" s="1" t="s">
        <v>219</v>
      </c>
      <c r="I2305" s="3" t="s">
        <v>1</v>
      </c>
      <c r="J2305" s="1" t="s">
        <v>1</v>
      </c>
      <c r="K2305" s="1" t="s">
        <v>220</v>
      </c>
      <c r="L2305" s="1" t="s">
        <v>221</v>
      </c>
      <c r="M2305" s="1" t="s">
        <v>208</v>
      </c>
      <c r="N2305">
        <v>0</v>
      </c>
      <c r="O2305">
        <v>2000</v>
      </c>
      <c r="P2305">
        <v>1000</v>
      </c>
      <c r="Q2305" s="1" t="s">
        <v>209</v>
      </c>
      <c r="R2305" s="4">
        <v>0</v>
      </c>
      <c r="S2305" s="3">
        <v>1</v>
      </c>
      <c r="U2305" t="s">
        <v>204</v>
      </c>
    </row>
    <row r="2306" spans="1:21" x14ac:dyDescent="0.3">
      <c r="A2306" t="s">
        <v>947</v>
      </c>
      <c r="B2306" s="1" t="s">
        <v>948</v>
      </c>
      <c r="C2306" s="1" t="s">
        <v>948</v>
      </c>
      <c r="D2306" s="1" t="s">
        <v>948</v>
      </c>
      <c r="E2306">
        <v>2020</v>
      </c>
      <c r="F2306" s="1" t="s">
        <v>212</v>
      </c>
      <c r="G2306" s="1" t="s">
        <v>202</v>
      </c>
      <c r="H2306" s="1" t="s">
        <v>219</v>
      </c>
      <c r="I2306" s="3" t="s">
        <v>1</v>
      </c>
      <c r="J2306" s="1" t="s">
        <v>1</v>
      </c>
      <c r="K2306" s="1" t="s">
        <v>220</v>
      </c>
      <c r="L2306" s="1" t="s">
        <v>221</v>
      </c>
      <c r="M2306" s="1" t="s">
        <v>208</v>
      </c>
      <c r="N2306" s="1">
        <v>2001</v>
      </c>
      <c r="O2306">
        <v>10000</v>
      </c>
      <c r="P2306">
        <v>1000</v>
      </c>
      <c r="Q2306" s="1" t="s">
        <v>209</v>
      </c>
      <c r="R2306" s="4">
        <v>6.56</v>
      </c>
      <c r="S2306" s="3">
        <v>1</v>
      </c>
      <c r="U2306" t="s">
        <v>204</v>
      </c>
    </row>
    <row r="2307" spans="1:21" x14ac:dyDescent="0.3">
      <c r="A2307" t="s">
        <v>947</v>
      </c>
      <c r="B2307" s="1" t="s">
        <v>948</v>
      </c>
      <c r="C2307" s="1" t="s">
        <v>948</v>
      </c>
      <c r="D2307" s="1" t="s">
        <v>948</v>
      </c>
      <c r="E2307">
        <v>2020</v>
      </c>
      <c r="F2307" s="1" t="s">
        <v>212</v>
      </c>
      <c r="G2307" s="1" t="s">
        <v>202</v>
      </c>
      <c r="H2307" s="1" t="s">
        <v>219</v>
      </c>
      <c r="I2307" s="3" t="s">
        <v>1</v>
      </c>
      <c r="J2307" s="1" t="s">
        <v>1</v>
      </c>
      <c r="K2307" s="1" t="s">
        <v>220</v>
      </c>
      <c r="L2307" s="1" t="s">
        <v>221</v>
      </c>
      <c r="M2307" s="1" t="s">
        <v>208</v>
      </c>
      <c r="N2307" s="1">
        <v>10001</v>
      </c>
      <c r="O2307">
        <v>15000</v>
      </c>
      <c r="P2307">
        <v>1000</v>
      </c>
      <c r="Q2307" s="1" t="s">
        <v>209</v>
      </c>
      <c r="R2307" s="4">
        <v>8.2100000000000009</v>
      </c>
      <c r="S2307" s="3">
        <v>1</v>
      </c>
      <c r="U2307" t="s">
        <v>204</v>
      </c>
    </row>
    <row r="2308" spans="1:21" x14ac:dyDescent="0.3">
      <c r="A2308" t="s">
        <v>947</v>
      </c>
      <c r="B2308" s="1" t="s">
        <v>948</v>
      </c>
      <c r="C2308" s="1" t="s">
        <v>948</v>
      </c>
      <c r="D2308" s="1" t="s">
        <v>948</v>
      </c>
      <c r="E2308">
        <v>2020</v>
      </c>
      <c r="F2308" s="1" t="s">
        <v>212</v>
      </c>
      <c r="G2308" s="1" t="s">
        <v>202</v>
      </c>
      <c r="H2308" s="1" t="s">
        <v>219</v>
      </c>
      <c r="I2308" s="3" t="s">
        <v>1</v>
      </c>
      <c r="J2308" s="1" t="s">
        <v>1</v>
      </c>
      <c r="K2308" s="1" t="s">
        <v>220</v>
      </c>
      <c r="L2308" s="1" t="s">
        <v>221</v>
      </c>
      <c r="M2308" s="1" t="s">
        <v>208</v>
      </c>
      <c r="N2308" s="1">
        <v>15001</v>
      </c>
      <c r="O2308">
        <v>20000</v>
      </c>
      <c r="P2308">
        <v>1000</v>
      </c>
      <c r="Q2308" s="1" t="s">
        <v>209</v>
      </c>
      <c r="R2308" s="4">
        <v>9.85</v>
      </c>
      <c r="S2308" s="3">
        <v>1</v>
      </c>
      <c r="U2308" t="s">
        <v>204</v>
      </c>
    </row>
    <row r="2309" spans="1:21" x14ac:dyDescent="0.3">
      <c r="A2309" t="s">
        <v>947</v>
      </c>
      <c r="B2309" s="1" t="s">
        <v>948</v>
      </c>
      <c r="C2309" s="1" t="s">
        <v>948</v>
      </c>
      <c r="D2309" s="1" t="s">
        <v>948</v>
      </c>
      <c r="E2309">
        <v>2020</v>
      </c>
      <c r="F2309" s="1" t="s">
        <v>212</v>
      </c>
      <c r="G2309" s="1" t="s">
        <v>202</v>
      </c>
      <c r="H2309" s="1" t="s">
        <v>219</v>
      </c>
      <c r="I2309" s="3" t="s">
        <v>1</v>
      </c>
      <c r="J2309" s="1" t="s">
        <v>1</v>
      </c>
      <c r="K2309" s="1" t="s">
        <v>220</v>
      </c>
      <c r="L2309" s="1" t="s">
        <v>221</v>
      </c>
      <c r="M2309" s="1" t="s">
        <v>208</v>
      </c>
      <c r="N2309" s="1">
        <v>20001</v>
      </c>
      <c r="O2309" s="10">
        <v>1000000000</v>
      </c>
      <c r="P2309">
        <v>1000</v>
      </c>
      <c r="Q2309" s="1" t="s">
        <v>209</v>
      </c>
      <c r="R2309" s="4">
        <v>13.11</v>
      </c>
      <c r="S2309" s="3">
        <v>1</v>
      </c>
      <c r="U2309" t="s">
        <v>204</v>
      </c>
    </row>
    <row r="2310" spans="1:21" x14ac:dyDescent="0.3">
      <c r="A2310" t="s">
        <v>947</v>
      </c>
      <c r="B2310" s="1" t="s">
        <v>948</v>
      </c>
      <c r="C2310" s="1" t="s">
        <v>948</v>
      </c>
      <c r="D2310" s="1" t="s">
        <v>948</v>
      </c>
      <c r="E2310">
        <v>2020</v>
      </c>
      <c r="F2310" s="1" t="s">
        <v>212</v>
      </c>
      <c r="G2310" s="1" t="s">
        <v>202</v>
      </c>
      <c r="H2310" s="1" t="s">
        <v>365</v>
      </c>
      <c r="I2310" s="3" t="s">
        <v>1</v>
      </c>
      <c r="J2310" s="1" t="s">
        <v>1</v>
      </c>
      <c r="K2310" s="1" t="s">
        <v>1</v>
      </c>
      <c r="L2310" s="1" t="s">
        <v>1</v>
      </c>
      <c r="M2310" s="1" t="s">
        <v>208</v>
      </c>
      <c r="N2310" s="1">
        <v>0</v>
      </c>
      <c r="O2310" s="10">
        <v>1000000000</v>
      </c>
      <c r="P2310">
        <v>1000</v>
      </c>
      <c r="Q2310" s="1" t="s">
        <v>209</v>
      </c>
      <c r="R2310" s="4">
        <v>0.15</v>
      </c>
      <c r="S2310" s="3">
        <v>1</v>
      </c>
      <c r="U2310" t="s">
        <v>204</v>
      </c>
    </row>
    <row r="2311" spans="1:21" x14ac:dyDescent="0.3">
      <c r="A2311" t="s">
        <v>947</v>
      </c>
      <c r="B2311" s="1" t="s">
        <v>948</v>
      </c>
      <c r="C2311" s="1" t="s">
        <v>948</v>
      </c>
      <c r="D2311" s="1" t="s">
        <v>948</v>
      </c>
      <c r="E2311">
        <v>2020</v>
      </c>
      <c r="F2311" s="1" t="s">
        <v>212</v>
      </c>
      <c r="G2311" s="1" t="s">
        <v>202</v>
      </c>
      <c r="H2311" s="1" t="s">
        <v>206</v>
      </c>
      <c r="I2311" s="3">
        <v>0.75</v>
      </c>
      <c r="J2311" s="1" t="s">
        <v>203</v>
      </c>
      <c r="K2311" s="1" t="s">
        <v>220</v>
      </c>
      <c r="L2311" s="1" t="s">
        <v>225</v>
      </c>
      <c r="M2311" s="1" t="s">
        <v>204</v>
      </c>
      <c r="N2311" s="1" t="s">
        <v>1</v>
      </c>
      <c r="O2311" s="1" t="s">
        <v>1</v>
      </c>
      <c r="P2311" s="1" t="s">
        <v>1</v>
      </c>
      <c r="Q2311" s="1" t="s">
        <v>1</v>
      </c>
      <c r="R2311" s="4">
        <f>1.25*27.43</f>
        <v>34.287500000000001</v>
      </c>
      <c r="S2311" s="3">
        <v>1</v>
      </c>
      <c r="U2311" t="s">
        <v>204</v>
      </c>
    </row>
    <row r="2312" spans="1:21" x14ac:dyDescent="0.3">
      <c r="A2312" t="s">
        <v>947</v>
      </c>
      <c r="B2312" s="1" t="s">
        <v>948</v>
      </c>
      <c r="C2312" s="1" t="s">
        <v>948</v>
      </c>
      <c r="D2312" s="1" t="s">
        <v>948</v>
      </c>
      <c r="E2312">
        <v>2020</v>
      </c>
      <c r="F2312" s="1" t="s">
        <v>212</v>
      </c>
      <c r="G2312" s="1" t="s">
        <v>202</v>
      </c>
      <c r="H2312" s="1" t="s">
        <v>219</v>
      </c>
      <c r="I2312" s="3" t="s">
        <v>1</v>
      </c>
      <c r="J2312" s="1" t="s">
        <v>1</v>
      </c>
      <c r="K2312" s="1" t="s">
        <v>220</v>
      </c>
      <c r="L2312" s="1" t="s">
        <v>225</v>
      </c>
      <c r="M2312" s="1" t="s">
        <v>208</v>
      </c>
      <c r="N2312">
        <v>0</v>
      </c>
      <c r="O2312">
        <v>2000</v>
      </c>
      <c r="P2312">
        <v>1000</v>
      </c>
      <c r="Q2312" s="1" t="s">
        <v>209</v>
      </c>
      <c r="R2312" s="4">
        <v>0</v>
      </c>
      <c r="S2312" s="3">
        <v>1</v>
      </c>
      <c r="U2312" t="s">
        <v>204</v>
      </c>
    </row>
    <row r="2313" spans="1:21" x14ac:dyDescent="0.3">
      <c r="A2313" t="s">
        <v>947</v>
      </c>
      <c r="B2313" s="1" t="s">
        <v>948</v>
      </c>
      <c r="C2313" s="1" t="s">
        <v>948</v>
      </c>
      <c r="D2313" s="1" t="s">
        <v>948</v>
      </c>
      <c r="E2313">
        <v>2020</v>
      </c>
      <c r="F2313" s="1" t="s">
        <v>212</v>
      </c>
      <c r="G2313" s="1" t="s">
        <v>202</v>
      </c>
      <c r="H2313" s="1" t="s">
        <v>219</v>
      </c>
      <c r="I2313" s="3" t="s">
        <v>1</v>
      </c>
      <c r="J2313" s="1" t="s">
        <v>1</v>
      </c>
      <c r="K2313" s="1" t="s">
        <v>220</v>
      </c>
      <c r="L2313" s="1" t="s">
        <v>225</v>
      </c>
      <c r="M2313" s="1" t="s">
        <v>208</v>
      </c>
      <c r="N2313" s="1">
        <v>2001</v>
      </c>
      <c r="O2313">
        <v>10000</v>
      </c>
      <c r="P2313">
        <v>1000</v>
      </c>
      <c r="Q2313" s="1" t="s">
        <v>209</v>
      </c>
      <c r="R2313" s="4">
        <f>1.25*6.56</f>
        <v>8.1999999999999993</v>
      </c>
      <c r="S2313" s="3">
        <v>1</v>
      </c>
      <c r="U2313" t="s">
        <v>204</v>
      </c>
    </row>
    <row r="2314" spans="1:21" x14ac:dyDescent="0.3">
      <c r="A2314" t="s">
        <v>947</v>
      </c>
      <c r="B2314" s="1" t="s">
        <v>948</v>
      </c>
      <c r="C2314" s="1" t="s">
        <v>948</v>
      </c>
      <c r="D2314" s="1" t="s">
        <v>948</v>
      </c>
      <c r="E2314">
        <v>2020</v>
      </c>
      <c r="F2314" s="1" t="s">
        <v>212</v>
      </c>
      <c r="G2314" s="1" t="s">
        <v>202</v>
      </c>
      <c r="H2314" s="1" t="s">
        <v>219</v>
      </c>
      <c r="I2314" s="3" t="s">
        <v>1</v>
      </c>
      <c r="J2314" s="1" t="s">
        <v>1</v>
      </c>
      <c r="K2314" s="1" t="s">
        <v>220</v>
      </c>
      <c r="L2314" s="1" t="s">
        <v>225</v>
      </c>
      <c r="M2314" s="1" t="s">
        <v>208</v>
      </c>
      <c r="N2314" s="1">
        <v>10001</v>
      </c>
      <c r="O2314">
        <v>15000</v>
      </c>
      <c r="P2314">
        <v>1000</v>
      </c>
      <c r="Q2314" s="1" t="s">
        <v>209</v>
      </c>
      <c r="R2314" s="4">
        <f>1.25*8.21</f>
        <v>10.262500000000001</v>
      </c>
      <c r="S2314" s="3">
        <v>1</v>
      </c>
      <c r="U2314" t="s">
        <v>204</v>
      </c>
    </row>
    <row r="2315" spans="1:21" x14ac:dyDescent="0.3">
      <c r="A2315" t="s">
        <v>947</v>
      </c>
      <c r="B2315" s="1" t="s">
        <v>948</v>
      </c>
      <c r="C2315" s="1" t="s">
        <v>948</v>
      </c>
      <c r="D2315" s="1" t="s">
        <v>948</v>
      </c>
      <c r="E2315">
        <v>2020</v>
      </c>
      <c r="F2315" s="1" t="s">
        <v>212</v>
      </c>
      <c r="G2315" s="1" t="s">
        <v>202</v>
      </c>
      <c r="H2315" s="1" t="s">
        <v>219</v>
      </c>
      <c r="I2315" s="3" t="s">
        <v>1</v>
      </c>
      <c r="J2315" s="1" t="s">
        <v>1</v>
      </c>
      <c r="K2315" s="1" t="s">
        <v>220</v>
      </c>
      <c r="L2315" s="1" t="s">
        <v>225</v>
      </c>
      <c r="M2315" s="1" t="s">
        <v>208</v>
      </c>
      <c r="N2315" s="1">
        <v>15001</v>
      </c>
      <c r="O2315">
        <v>20000</v>
      </c>
      <c r="P2315">
        <v>1000</v>
      </c>
      <c r="Q2315" s="1" t="s">
        <v>209</v>
      </c>
      <c r="R2315" s="4">
        <f>1.25*9.85</f>
        <v>12.3125</v>
      </c>
      <c r="S2315" s="3">
        <v>1</v>
      </c>
      <c r="U2315" t="s">
        <v>204</v>
      </c>
    </row>
    <row r="2316" spans="1:21" x14ac:dyDescent="0.3">
      <c r="A2316" t="s">
        <v>947</v>
      </c>
      <c r="B2316" s="1" t="s">
        <v>948</v>
      </c>
      <c r="C2316" s="1" t="s">
        <v>948</v>
      </c>
      <c r="D2316" s="1" t="s">
        <v>948</v>
      </c>
      <c r="E2316">
        <v>2020</v>
      </c>
      <c r="F2316" s="1" t="s">
        <v>212</v>
      </c>
      <c r="G2316" s="1" t="s">
        <v>202</v>
      </c>
      <c r="H2316" s="1" t="s">
        <v>219</v>
      </c>
      <c r="I2316" s="3" t="s">
        <v>1</v>
      </c>
      <c r="J2316" s="1" t="s">
        <v>1</v>
      </c>
      <c r="K2316" s="1" t="s">
        <v>220</v>
      </c>
      <c r="L2316" s="1" t="s">
        <v>225</v>
      </c>
      <c r="M2316" s="1" t="s">
        <v>208</v>
      </c>
      <c r="N2316" s="1">
        <v>20001</v>
      </c>
      <c r="O2316" s="10">
        <v>1000000000</v>
      </c>
      <c r="P2316">
        <v>1000</v>
      </c>
      <c r="Q2316" s="1" t="s">
        <v>209</v>
      </c>
      <c r="R2316" s="4">
        <f>1.25*13.11</f>
        <v>16.387499999999999</v>
      </c>
      <c r="S2316" s="3">
        <v>1</v>
      </c>
      <c r="U2316" t="s">
        <v>204</v>
      </c>
    </row>
    <row r="2317" spans="1:21" x14ac:dyDescent="0.3">
      <c r="A2317" t="s">
        <v>947</v>
      </c>
      <c r="B2317" s="1" t="s">
        <v>948</v>
      </c>
      <c r="C2317" s="1" t="s">
        <v>948</v>
      </c>
      <c r="D2317" s="1" t="s">
        <v>948</v>
      </c>
      <c r="E2317">
        <v>2020</v>
      </c>
      <c r="F2317" s="1" t="s">
        <v>213</v>
      </c>
      <c r="G2317" s="1" t="s">
        <v>202</v>
      </c>
      <c r="H2317" s="1" t="s">
        <v>206</v>
      </c>
      <c r="I2317" s="3">
        <v>0.75</v>
      </c>
      <c r="J2317" s="1" t="s">
        <v>203</v>
      </c>
      <c r="K2317" s="1" t="s">
        <v>220</v>
      </c>
      <c r="L2317" s="1" t="s">
        <v>221</v>
      </c>
      <c r="M2317" s="1" t="s">
        <v>204</v>
      </c>
      <c r="N2317" s="1" t="s">
        <v>1</v>
      </c>
      <c r="O2317" s="1" t="s">
        <v>1</v>
      </c>
      <c r="P2317" s="1" t="s">
        <v>1</v>
      </c>
      <c r="Q2317" s="1" t="s">
        <v>1</v>
      </c>
      <c r="R2317" s="4">
        <v>27.43</v>
      </c>
      <c r="S2317" s="3">
        <v>1</v>
      </c>
      <c r="U2317" t="s">
        <v>204</v>
      </c>
    </row>
    <row r="2318" spans="1:21" x14ac:dyDescent="0.3">
      <c r="A2318" t="s">
        <v>947</v>
      </c>
      <c r="B2318" s="1" t="s">
        <v>948</v>
      </c>
      <c r="C2318" s="1" t="s">
        <v>948</v>
      </c>
      <c r="D2318" s="1" t="s">
        <v>948</v>
      </c>
      <c r="E2318">
        <v>2020</v>
      </c>
      <c r="F2318" s="1" t="s">
        <v>213</v>
      </c>
      <c r="G2318" s="1" t="s">
        <v>202</v>
      </c>
      <c r="H2318" s="1" t="s">
        <v>231</v>
      </c>
      <c r="I2318" s="3" t="s">
        <v>1</v>
      </c>
      <c r="J2318" s="1" t="s">
        <v>1</v>
      </c>
      <c r="K2318" s="1" t="s">
        <v>220</v>
      </c>
      <c r="L2318" s="1" t="s">
        <v>221</v>
      </c>
      <c r="M2318" s="1" t="s">
        <v>208</v>
      </c>
      <c r="N2318" s="1">
        <v>0</v>
      </c>
      <c r="O2318">
        <v>2000</v>
      </c>
      <c r="P2318">
        <v>1000</v>
      </c>
      <c r="Q2318" s="1" t="s">
        <v>209</v>
      </c>
      <c r="R2318" s="4">
        <v>0</v>
      </c>
      <c r="S2318" s="3">
        <v>1</v>
      </c>
      <c r="U2318" t="s">
        <v>204</v>
      </c>
    </row>
    <row r="2319" spans="1:21" x14ac:dyDescent="0.3">
      <c r="A2319" t="s">
        <v>947</v>
      </c>
      <c r="B2319" s="1" t="s">
        <v>948</v>
      </c>
      <c r="C2319" s="1" t="s">
        <v>948</v>
      </c>
      <c r="D2319" s="1" t="s">
        <v>948</v>
      </c>
      <c r="E2319">
        <v>2020</v>
      </c>
      <c r="F2319" s="1" t="s">
        <v>213</v>
      </c>
      <c r="G2319" s="1" t="s">
        <v>202</v>
      </c>
      <c r="H2319" s="1" t="s">
        <v>231</v>
      </c>
      <c r="I2319" s="3" t="s">
        <v>1</v>
      </c>
      <c r="J2319" s="1" t="s">
        <v>1</v>
      </c>
      <c r="K2319" s="1" t="s">
        <v>220</v>
      </c>
      <c r="L2319" s="1" t="s">
        <v>221</v>
      </c>
      <c r="M2319" s="1" t="s">
        <v>208</v>
      </c>
      <c r="N2319" s="1">
        <v>2001</v>
      </c>
      <c r="O2319" s="10">
        <v>14000</v>
      </c>
      <c r="P2319">
        <v>1000</v>
      </c>
      <c r="Q2319" s="1" t="s">
        <v>209</v>
      </c>
      <c r="R2319" s="4">
        <v>5.42</v>
      </c>
      <c r="S2319" s="3">
        <v>1</v>
      </c>
      <c r="U2319" t="s">
        <v>204</v>
      </c>
    </row>
    <row r="2320" spans="1:21" x14ac:dyDescent="0.3">
      <c r="A2320" t="s">
        <v>947</v>
      </c>
      <c r="B2320" s="1" t="s">
        <v>948</v>
      </c>
      <c r="C2320" s="1" t="s">
        <v>948</v>
      </c>
      <c r="D2320" s="1" t="s">
        <v>948</v>
      </c>
      <c r="E2320">
        <v>2020</v>
      </c>
      <c r="F2320" s="1" t="s">
        <v>213</v>
      </c>
      <c r="G2320" s="1" t="s">
        <v>202</v>
      </c>
      <c r="H2320" s="1" t="s">
        <v>231</v>
      </c>
      <c r="I2320" s="3" t="s">
        <v>1</v>
      </c>
      <c r="J2320" s="1" t="s">
        <v>1</v>
      </c>
      <c r="K2320" s="1" t="s">
        <v>220</v>
      </c>
      <c r="L2320" s="1" t="s">
        <v>221</v>
      </c>
      <c r="M2320" s="1" t="s">
        <v>208</v>
      </c>
      <c r="N2320" s="1">
        <v>14001</v>
      </c>
      <c r="O2320" s="10">
        <v>1000000000</v>
      </c>
      <c r="P2320">
        <v>1000</v>
      </c>
      <c r="Q2320" s="1" t="s">
        <v>209</v>
      </c>
      <c r="R2320" s="4">
        <v>0</v>
      </c>
      <c r="S2320" s="3">
        <v>1</v>
      </c>
      <c r="U2320" t="s">
        <v>204</v>
      </c>
    </row>
    <row r="2321" spans="1:21" x14ac:dyDescent="0.3">
      <c r="A2321" t="s">
        <v>947</v>
      </c>
      <c r="B2321" s="1" t="s">
        <v>948</v>
      </c>
      <c r="C2321" s="1" t="s">
        <v>948</v>
      </c>
      <c r="D2321" s="1" t="s">
        <v>948</v>
      </c>
      <c r="E2321">
        <v>2020</v>
      </c>
      <c r="F2321" s="1" t="s">
        <v>213</v>
      </c>
      <c r="G2321" s="1" t="s">
        <v>202</v>
      </c>
      <c r="H2321" s="1" t="s">
        <v>206</v>
      </c>
      <c r="I2321" s="3">
        <v>0.75</v>
      </c>
      <c r="J2321" s="1" t="s">
        <v>203</v>
      </c>
      <c r="K2321" s="1" t="s">
        <v>220</v>
      </c>
      <c r="L2321" s="1" t="s">
        <v>225</v>
      </c>
      <c r="M2321" s="1" t="s">
        <v>204</v>
      </c>
      <c r="N2321" s="1" t="s">
        <v>1</v>
      </c>
      <c r="O2321" s="1" t="s">
        <v>1</v>
      </c>
      <c r="P2321" s="1" t="s">
        <v>1</v>
      </c>
      <c r="Q2321" s="1" t="s">
        <v>1</v>
      </c>
      <c r="R2321" s="4">
        <f>1.5*27.43</f>
        <v>41.144999999999996</v>
      </c>
      <c r="S2321" s="3">
        <v>1</v>
      </c>
      <c r="U2321" t="s">
        <v>204</v>
      </c>
    </row>
    <row r="2322" spans="1:21" x14ac:dyDescent="0.3">
      <c r="A2322" t="s">
        <v>947</v>
      </c>
      <c r="B2322" s="1" t="s">
        <v>948</v>
      </c>
      <c r="C2322" s="1" t="s">
        <v>948</v>
      </c>
      <c r="D2322" s="1" t="s">
        <v>948</v>
      </c>
      <c r="E2322">
        <v>2020</v>
      </c>
      <c r="F2322" s="1" t="s">
        <v>213</v>
      </c>
      <c r="G2322" s="1" t="s">
        <v>202</v>
      </c>
      <c r="H2322" s="1" t="s">
        <v>231</v>
      </c>
      <c r="I2322" s="3" t="s">
        <v>1</v>
      </c>
      <c r="J2322" s="1" t="s">
        <v>1</v>
      </c>
      <c r="K2322" s="1" t="s">
        <v>220</v>
      </c>
      <c r="L2322" s="1" t="s">
        <v>225</v>
      </c>
      <c r="M2322" s="1" t="s">
        <v>208</v>
      </c>
      <c r="N2322" s="1">
        <v>0</v>
      </c>
      <c r="O2322">
        <v>2000</v>
      </c>
      <c r="P2322">
        <v>1000</v>
      </c>
      <c r="Q2322" s="1" t="s">
        <v>209</v>
      </c>
      <c r="R2322" s="4">
        <v>0</v>
      </c>
      <c r="S2322" s="3">
        <v>1</v>
      </c>
      <c r="U2322" t="s">
        <v>204</v>
      </c>
    </row>
    <row r="2323" spans="1:21" x14ac:dyDescent="0.3">
      <c r="A2323" t="s">
        <v>947</v>
      </c>
      <c r="B2323" s="1" t="s">
        <v>948</v>
      </c>
      <c r="C2323" s="1" t="s">
        <v>948</v>
      </c>
      <c r="D2323" s="1" t="s">
        <v>948</v>
      </c>
      <c r="E2323">
        <v>2020</v>
      </c>
      <c r="F2323" s="1" t="s">
        <v>213</v>
      </c>
      <c r="G2323" s="1" t="s">
        <v>202</v>
      </c>
      <c r="H2323" s="1" t="s">
        <v>231</v>
      </c>
      <c r="I2323" s="3" t="s">
        <v>1</v>
      </c>
      <c r="J2323" s="1" t="s">
        <v>1</v>
      </c>
      <c r="K2323" s="1" t="s">
        <v>220</v>
      </c>
      <c r="L2323" s="1" t="s">
        <v>225</v>
      </c>
      <c r="M2323" s="1" t="s">
        <v>208</v>
      </c>
      <c r="N2323" s="1">
        <v>2001</v>
      </c>
      <c r="O2323" s="10">
        <v>14000</v>
      </c>
      <c r="P2323">
        <v>1000</v>
      </c>
      <c r="Q2323" s="1" t="s">
        <v>209</v>
      </c>
      <c r="R2323" s="4">
        <f>1.5*5.42</f>
        <v>8.129999999999999</v>
      </c>
      <c r="S2323" s="3">
        <v>1</v>
      </c>
      <c r="U2323" t="s">
        <v>204</v>
      </c>
    </row>
    <row r="2324" spans="1:21" x14ac:dyDescent="0.3">
      <c r="A2324" t="s">
        <v>947</v>
      </c>
      <c r="B2324" s="1" t="s">
        <v>948</v>
      </c>
      <c r="C2324" s="1" t="s">
        <v>948</v>
      </c>
      <c r="D2324" s="1" t="s">
        <v>948</v>
      </c>
      <c r="E2324">
        <v>2020</v>
      </c>
      <c r="F2324" s="1" t="s">
        <v>213</v>
      </c>
      <c r="G2324" s="1" t="s">
        <v>202</v>
      </c>
      <c r="H2324" s="1" t="s">
        <v>231</v>
      </c>
      <c r="I2324" s="3" t="s">
        <v>1</v>
      </c>
      <c r="J2324" s="1" t="s">
        <v>1</v>
      </c>
      <c r="K2324" s="1" t="s">
        <v>220</v>
      </c>
      <c r="L2324" s="1" t="s">
        <v>225</v>
      </c>
      <c r="M2324" s="1" t="s">
        <v>208</v>
      </c>
      <c r="N2324" s="1">
        <v>14001</v>
      </c>
      <c r="O2324" s="10">
        <v>1000000000</v>
      </c>
      <c r="P2324">
        <v>1000</v>
      </c>
      <c r="Q2324" s="1" t="s">
        <v>209</v>
      </c>
      <c r="R2324" s="4">
        <v>0</v>
      </c>
      <c r="S2324" s="3">
        <v>1</v>
      </c>
      <c r="U2324" t="s">
        <v>204</v>
      </c>
    </row>
    <row r="2325" spans="1:21" x14ac:dyDescent="0.3">
      <c r="A2325" t="s">
        <v>950</v>
      </c>
      <c r="B2325" s="1" t="s">
        <v>951</v>
      </c>
      <c r="C2325" s="1" t="s">
        <v>951</v>
      </c>
      <c r="D2325" s="1" t="s">
        <v>951</v>
      </c>
      <c r="E2325">
        <v>2015</v>
      </c>
      <c r="F2325" s="1" t="s">
        <v>212</v>
      </c>
      <c r="G2325" s="1" t="s">
        <v>202</v>
      </c>
      <c r="H2325" s="1" t="s">
        <v>206</v>
      </c>
      <c r="I2325" s="3">
        <v>0.75</v>
      </c>
      <c r="J2325" s="1" t="s">
        <v>203</v>
      </c>
      <c r="K2325" s="1" t="s">
        <v>1</v>
      </c>
      <c r="L2325" s="1" t="s">
        <v>1</v>
      </c>
      <c r="M2325" s="1" t="s">
        <v>204</v>
      </c>
      <c r="N2325" s="1" t="s">
        <v>1</v>
      </c>
      <c r="O2325" s="1" t="s">
        <v>1</v>
      </c>
      <c r="P2325" s="1" t="s">
        <v>1</v>
      </c>
      <c r="Q2325" s="1" t="s">
        <v>1</v>
      </c>
      <c r="R2325" s="4">
        <v>19</v>
      </c>
      <c r="S2325" s="3">
        <v>1</v>
      </c>
      <c r="U2325" t="s">
        <v>204</v>
      </c>
    </row>
    <row r="2326" spans="1:21" x14ac:dyDescent="0.3">
      <c r="A2326" t="s">
        <v>950</v>
      </c>
      <c r="B2326" s="1" t="s">
        <v>951</v>
      </c>
      <c r="C2326" s="1" t="s">
        <v>951</v>
      </c>
      <c r="D2326" s="1" t="s">
        <v>951</v>
      </c>
      <c r="E2326">
        <v>2015</v>
      </c>
      <c r="F2326" s="1" t="s">
        <v>212</v>
      </c>
      <c r="G2326" s="1" t="s">
        <v>202</v>
      </c>
      <c r="H2326" s="1" t="s">
        <v>231</v>
      </c>
      <c r="I2326" s="3" t="s">
        <v>1</v>
      </c>
      <c r="J2326" s="1" t="s">
        <v>1</v>
      </c>
      <c r="K2326" s="1" t="s">
        <v>1</v>
      </c>
      <c r="L2326" s="1" t="s">
        <v>1</v>
      </c>
      <c r="M2326" s="1" t="s">
        <v>208</v>
      </c>
      <c r="N2326" s="1">
        <v>0</v>
      </c>
      <c r="O2326">
        <v>2000</v>
      </c>
      <c r="P2326">
        <v>1000</v>
      </c>
      <c r="Q2326" s="1" t="s">
        <v>209</v>
      </c>
      <c r="R2326" s="4">
        <v>0</v>
      </c>
      <c r="S2326" s="3">
        <v>1</v>
      </c>
      <c r="U2326" t="s">
        <v>204</v>
      </c>
    </row>
    <row r="2327" spans="1:21" x14ac:dyDescent="0.3">
      <c r="A2327" t="s">
        <v>950</v>
      </c>
      <c r="B2327" s="1" t="s">
        <v>951</v>
      </c>
      <c r="C2327" s="1" t="s">
        <v>951</v>
      </c>
      <c r="D2327" s="1" t="s">
        <v>951</v>
      </c>
      <c r="E2327">
        <v>2015</v>
      </c>
      <c r="F2327" s="1" t="s">
        <v>212</v>
      </c>
      <c r="G2327" s="1" t="s">
        <v>202</v>
      </c>
      <c r="H2327" s="1" t="s">
        <v>231</v>
      </c>
      <c r="I2327" s="3" t="s">
        <v>1</v>
      </c>
      <c r="J2327" s="1" t="s">
        <v>1</v>
      </c>
      <c r="K2327" s="1" t="s">
        <v>1</v>
      </c>
      <c r="L2327" s="1" t="s">
        <v>1</v>
      </c>
      <c r="M2327" s="1" t="s">
        <v>208</v>
      </c>
      <c r="N2327" s="1">
        <v>2001</v>
      </c>
      <c r="O2327" s="10">
        <v>1000000000</v>
      </c>
      <c r="P2327">
        <v>1000</v>
      </c>
      <c r="Q2327" s="1" t="s">
        <v>209</v>
      </c>
      <c r="R2327" s="4">
        <v>3.34</v>
      </c>
      <c r="S2327" s="3">
        <v>1</v>
      </c>
      <c r="U2327" t="s">
        <v>204</v>
      </c>
    </row>
    <row r="2328" spans="1:21" x14ac:dyDescent="0.3">
      <c r="A2328" t="s">
        <v>950</v>
      </c>
      <c r="B2328" s="1" t="s">
        <v>951</v>
      </c>
      <c r="C2328" s="1" t="s">
        <v>951</v>
      </c>
      <c r="D2328" s="1" t="s">
        <v>951</v>
      </c>
      <c r="E2328">
        <v>2015</v>
      </c>
      <c r="F2328" s="1" t="s">
        <v>213</v>
      </c>
      <c r="G2328" s="1" t="s">
        <v>202</v>
      </c>
      <c r="H2328" s="1" t="s">
        <v>206</v>
      </c>
      <c r="I2328" s="3" t="s">
        <v>1</v>
      </c>
      <c r="J2328" s="1" t="s">
        <v>1</v>
      </c>
      <c r="K2328" s="1" t="s">
        <v>1</v>
      </c>
      <c r="L2328" s="1" t="s">
        <v>1</v>
      </c>
      <c r="M2328" s="1" t="s">
        <v>204</v>
      </c>
      <c r="N2328" s="1" t="s">
        <v>1</v>
      </c>
      <c r="O2328" s="1" t="s">
        <v>1</v>
      </c>
      <c r="P2328" s="1" t="s">
        <v>1</v>
      </c>
      <c r="Q2328" s="1" t="s">
        <v>1</v>
      </c>
      <c r="R2328" s="4">
        <v>20</v>
      </c>
      <c r="S2328" s="3">
        <v>1</v>
      </c>
      <c r="U2328" t="s">
        <v>204</v>
      </c>
    </row>
    <row r="2329" spans="1:21" x14ac:dyDescent="0.3">
      <c r="A2329" t="s">
        <v>950</v>
      </c>
      <c r="B2329" s="1" t="s">
        <v>951</v>
      </c>
      <c r="C2329" s="1" t="s">
        <v>951</v>
      </c>
      <c r="D2329" s="1" t="s">
        <v>951</v>
      </c>
      <c r="E2329">
        <v>2015</v>
      </c>
      <c r="F2329" s="1" t="s">
        <v>213</v>
      </c>
      <c r="G2329" s="1" t="s">
        <v>202</v>
      </c>
      <c r="H2329" s="1" t="s">
        <v>231</v>
      </c>
      <c r="I2329" s="3" t="s">
        <v>1</v>
      </c>
      <c r="J2329" s="1" t="s">
        <v>1</v>
      </c>
      <c r="K2329" s="1" t="s">
        <v>1</v>
      </c>
      <c r="L2329" s="1" t="s">
        <v>1</v>
      </c>
      <c r="M2329" s="1" t="s">
        <v>208</v>
      </c>
      <c r="N2329" s="1">
        <v>0</v>
      </c>
      <c r="O2329">
        <v>2000</v>
      </c>
      <c r="P2329">
        <v>1000</v>
      </c>
      <c r="Q2329" s="1" t="s">
        <v>209</v>
      </c>
      <c r="R2329" s="4">
        <v>0</v>
      </c>
      <c r="S2329" s="3">
        <v>1</v>
      </c>
      <c r="U2329" t="s">
        <v>204</v>
      </c>
    </row>
    <row r="2330" spans="1:21" x14ac:dyDescent="0.3">
      <c r="A2330" t="s">
        <v>950</v>
      </c>
      <c r="B2330" s="1" t="s">
        <v>951</v>
      </c>
      <c r="C2330" s="1" t="s">
        <v>951</v>
      </c>
      <c r="D2330" s="1" t="s">
        <v>951</v>
      </c>
      <c r="E2330">
        <v>2015</v>
      </c>
      <c r="F2330" s="1" t="s">
        <v>213</v>
      </c>
      <c r="G2330" s="1" t="s">
        <v>202</v>
      </c>
      <c r="H2330" s="1" t="s">
        <v>231</v>
      </c>
      <c r="I2330" s="3" t="s">
        <v>1</v>
      </c>
      <c r="J2330" s="1" t="s">
        <v>1</v>
      </c>
      <c r="K2330" s="1" t="s">
        <v>1</v>
      </c>
      <c r="L2330" s="1" t="s">
        <v>1</v>
      </c>
      <c r="M2330" s="1" t="s">
        <v>208</v>
      </c>
      <c r="N2330" s="1">
        <v>2001</v>
      </c>
      <c r="O2330">
        <v>5000</v>
      </c>
      <c r="P2330">
        <v>1000</v>
      </c>
      <c r="Q2330" s="1" t="s">
        <v>209</v>
      </c>
      <c r="R2330" s="4">
        <v>6.26</v>
      </c>
      <c r="S2330" s="3">
        <v>1</v>
      </c>
      <c r="U2330" t="s">
        <v>204</v>
      </c>
    </row>
    <row r="2331" spans="1:21" x14ac:dyDescent="0.3">
      <c r="A2331" t="s">
        <v>950</v>
      </c>
      <c r="B2331" s="1" t="s">
        <v>951</v>
      </c>
      <c r="C2331" s="1" t="s">
        <v>951</v>
      </c>
      <c r="D2331" s="1" t="s">
        <v>951</v>
      </c>
      <c r="E2331">
        <v>2015</v>
      </c>
      <c r="F2331" s="1" t="s">
        <v>213</v>
      </c>
      <c r="G2331" s="1" t="s">
        <v>202</v>
      </c>
      <c r="H2331" s="1" t="s">
        <v>231</v>
      </c>
      <c r="I2331" s="3" t="s">
        <v>1</v>
      </c>
      <c r="J2331" s="1" t="s">
        <v>1</v>
      </c>
      <c r="K2331" s="1" t="s">
        <v>1</v>
      </c>
      <c r="L2331" s="1" t="s">
        <v>1</v>
      </c>
      <c r="M2331" s="1" t="s">
        <v>208</v>
      </c>
      <c r="N2331" s="1">
        <v>5001</v>
      </c>
      <c r="O2331" s="10">
        <v>1000000000</v>
      </c>
      <c r="P2331">
        <v>1000</v>
      </c>
      <c r="Q2331" s="1" t="s">
        <v>209</v>
      </c>
      <c r="R2331" s="4">
        <v>0</v>
      </c>
      <c r="S2331" s="3">
        <v>1</v>
      </c>
      <c r="U2331" t="s">
        <v>204</v>
      </c>
    </row>
    <row r="2332" spans="1:21" x14ac:dyDescent="0.3">
      <c r="A2332" t="s">
        <v>953</v>
      </c>
      <c r="B2332" s="1" t="s">
        <v>954</v>
      </c>
      <c r="C2332" s="1" t="s">
        <v>954</v>
      </c>
      <c r="D2332" s="1" t="s">
        <v>954</v>
      </c>
      <c r="E2332">
        <v>2021</v>
      </c>
      <c r="F2332" s="1" t="s">
        <v>212</v>
      </c>
      <c r="G2332" s="1" t="s">
        <v>202</v>
      </c>
      <c r="H2332" s="1" t="s">
        <v>206</v>
      </c>
      <c r="I2332" s="3">
        <v>0.625</v>
      </c>
      <c r="J2332" s="1" t="s">
        <v>203</v>
      </c>
      <c r="K2332" s="1" t="s">
        <v>1</v>
      </c>
      <c r="L2332" s="1" t="s">
        <v>1</v>
      </c>
      <c r="M2332" s="1" t="s">
        <v>204</v>
      </c>
      <c r="N2332" s="1" t="s">
        <v>1</v>
      </c>
      <c r="O2332" s="1" t="s">
        <v>1</v>
      </c>
      <c r="P2332" s="1" t="s">
        <v>1</v>
      </c>
      <c r="Q2332" s="1" t="s">
        <v>1</v>
      </c>
      <c r="R2332" s="4">
        <v>24</v>
      </c>
      <c r="S2332" s="3">
        <v>1</v>
      </c>
      <c r="U2332" t="s">
        <v>204</v>
      </c>
    </row>
    <row r="2333" spans="1:21" x14ac:dyDescent="0.3">
      <c r="A2333" t="s">
        <v>953</v>
      </c>
      <c r="B2333" s="1" t="s">
        <v>954</v>
      </c>
      <c r="C2333" s="1" t="s">
        <v>954</v>
      </c>
      <c r="D2333" s="1" t="s">
        <v>954</v>
      </c>
      <c r="E2333">
        <v>2021</v>
      </c>
      <c r="F2333" s="1" t="s">
        <v>212</v>
      </c>
      <c r="G2333" s="1" t="s">
        <v>202</v>
      </c>
      <c r="H2333" s="1" t="s">
        <v>219</v>
      </c>
      <c r="I2333" s="3" t="s">
        <v>1</v>
      </c>
      <c r="J2333" s="1" t="s">
        <v>1</v>
      </c>
      <c r="K2333" s="1" t="s">
        <v>1</v>
      </c>
      <c r="L2333" s="1" t="s">
        <v>1</v>
      </c>
      <c r="M2333" s="1" t="s">
        <v>208</v>
      </c>
      <c r="N2333" s="1">
        <v>0</v>
      </c>
      <c r="O2333">
        <v>10000</v>
      </c>
      <c r="P2333">
        <v>1000</v>
      </c>
      <c r="Q2333" s="1" t="s">
        <v>209</v>
      </c>
      <c r="R2333" s="4">
        <v>3</v>
      </c>
      <c r="S2333" s="3">
        <v>1</v>
      </c>
      <c r="U2333" t="s">
        <v>204</v>
      </c>
    </row>
    <row r="2334" spans="1:21" x14ac:dyDescent="0.3">
      <c r="A2334" t="s">
        <v>953</v>
      </c>
      <c r="B2334" s="1" t="s">
        <v>954</v>
      </c>
      <c r="C2334" s="1" t="s">
        <v>954</v>
      </c>
      <c r="D2334" s="1" t="s">
        <v>954</v>
      </c>
      <c r="E2334">
        <v>2021</v>
      </c>
      <c r="F2334" s="1" t="s">
        <v>212</v>
      </c>
      <c r="G2334" s="1" t="s">
        <v>202</v>
      </c>
      <c r="H2334" s="1" t="s">
        <v>219</v>
      </c>
      <c r="I2334" s="3" t="s">
        <v>1</v>
      </c>
      <c r="J2334" s="1" t="s">
        <v>1</v>
      </c>
      <c r="K2334" s="1" t="s">
        <v>1</v>
      </c>
      <c r="L2334" s="1" t="s">
        <v>1</v>
      </c>
      <c r="M2334" s="1" t="s">
        <v>208</v>
      </c>
      <c r="N2334" s="1">
        <v>10001</v>
      </c>
      <c r="O2334">
        <v>20000</v>
      </c>
      <c r="P2334">
        <v>1000</v>
      </c>
      <c r="Q2334" s="1" t="s">
        <v>209</v>
      </c>
      <c r="R2334" s="4">
        <v>4.5</v>
      </c>
      <c r="S2334" s="3">
        <v>1</v>
      </c>
      <c r="U2334" t="s">
        <v>204</v>
      </c>
    </row>
    <row r="2335" spans="1:21" x14ac:dyDescent="0.3">
      <c r="A2335" t="s">
        <v>953</v>
      </c>
      <c r="B2335" s="1" t="s">
        <v>954</v>
      </c>
      <c r="C2335" s="1" t="s">
        <v>954</v>
      </c>
      <c r="D2335" s="1" t="s">
        <v>954</v>
      </c>
      <c r="E2335">
        <v>2021</v>
      </c>
      <c r="F2335" s="1" t="s">
        <v>212</v>
      </c>
      <c r="G2335" s="1" t="s">
        <v>202</v>
      </c>
      <c r="H2335" s="1" t="s">
        <v>219</v>
      </c>
      <c r="I2335" s="3" t="s">
        <v>1</v>
      </c>
      <c r="J2335" s="1" t="s">
        <v>1</v>
      </c>
      <c r="K2335" s="1" t="s">
        <v>1</v>
      </c>
      <c r="L2335" s="1" t="s">
        <v>1</v>
      </c>
      <c r="M2335" s="1" t="s">
        <v>208</v>
      </c>
      <c r="N2335" s="1">
        <v>20001</v>
      </c>
      <c r="O2335" s="10">
        <v>1000000000</v>
      </c>
      <c r="P2335">
        <v>1000</v>
      </c>
      <c r="Q2335" s="1" t="s">
        <v>209</v>
      </c>
      <c r="R2335" s="4">
        <v>6</v>
      </c>
      <c r="S2335" s="3">
        <v>1</v>
      </c>
      <c r="U2335" t="s">
        <v>204</v>
      </c>
    </row>
    <row r="2336" spans="1:21" x14ac:dyDescent="0.3">
      <c r="A2336" t="s">
        <v>953</v>
      </c>
      <c r="B2336" s="1" t="s">
        <v>954</v>
      </c>
      <c r="C2336" s="1" t="s">
        <v>954</v>
      </c>
      <c r="D2336" s="1" t="s">
        <v>951</v>
      </c>
      <c r="E2336">
        <v>2015</v>
      </c>
      <c r="F2336" s="1" t="s">
        <v>213</v>
      </c>
      <c r="G2336" s="1" t="s">
        <v>202</v>
      </c>
      <c r="H2336" s="1" t="s">
        <v>206</v>
      </c>
      <c r="I2336" s="3" t="s">
        <v>1</v>
      </c>
      <c r="J2336" s="1" t="s">
        <v>1</v>
      </c>
      <c r="K2336" s="1" t="s">
        <v>1</v>
      </c>
      <c r="L2336" s="1" t="s">
        <v>1</v>
      </c>
      <c r="M2336" s="1" t="s">
        <v>204</v>
      </c>
      <c r="N2336" s="1" t="s">
        <v>1</v>
      </c>
      <c r="O2336" s="1" t="s">
        <v>1</v>
      </c>
      <c r="P2336" s="1" t="s">
        <v>1</v>
      </c>
      <c r="Q2336" s="1" t="s">
        <v>1</v>
      </c>
      <c r="R2336" s="4">
        <v>20</v>
      </c>
      <c r="S2336" s="3">
        <v>1</v>
      </c>
      <c r="U2336" t="s">
        <v>204</v>
      </c>
    </row>
    <row r="2337" spans="1:21" x14ac:dyDescent="0.3">
      <c r="A2337" t="s">
        <v>953</v>
      </c>
      <c r="B2337" s="1" t="s">
        <v>954</v>
      </c>
      <c r="C2337" s="1" t="s">
        <v>954</v>
      </c>
      <c r="D2337" s="1" t="s">
        <v>951</v>
      </c>
      <c r="E2337">
        <v>2015</v>
      </c>
      <c r="F2337" s="1" t="s">
        <v>213</v>
      </c>
      <c r="G2337" s="1" t="s">
        <v>202</v>
      </c>
      <c r="H2337" s="1" t="s">
        <v>231</v>
      </c>
      <c r="I2337" s="3" t="s">
        <v>1</v>
      </c>
      <c r="J2337" s="1" t="s">
        <v>1</v>
      </c>
      <c r="K2337" s="1" t="s">
        <v>1</v>
      </c>
      <c r="L2337" s="1" t="s">
        <v>1</v>
      </c>
      <c r="M2337" s="1" t="s">
        <v>208</v>
      </c>
      <c r="N2337" s="1">
        <v>0</v>
      </c>
      <c r="O2337">
        <v>2000</v>
      </c>
      <c r="P2337">
        <v>1000</v>
      </c>
      <c r="Q2337" s="1" t="s">
        <v>209</v>
      </c>
      <c r="R2337" s="4">
        <v>0</v>
      </c>
      <c r="S2337" s="3">
        <v>1</v>
      </c>
      <c r="U2337" t="s">
        <v>204</v>
      </c>
    </row>
    <row r="2338" spans="1:21" x14ac:dyDescent="0.3">
      <c r="A2338" t="s">
        <v>953</v>
      </c>
      <c r="B2338" s="1" t="s">
        <v>954</v>
      </c>
      <c r="C2338" s="1" t="s">
        <v>954</v>
      </c>
      <c r="D2338" s="1" t="s">
        <v>951</v>
      </c>
      <c r="E2338">
        <v>2015</v>
      </c>
      <c r="F2338" s="1" t="s">
        <v>213</v>
      </c>
      <c r="G2338" s="1" t="s">
        <v>202</v>
      </c>
      <c r="H2338" s="1" t="s">
        <v>231</v>
      </c>
      <c r="I2338" s="3" t="s">
        <v>1</v>
      </c>
      <c r="J2338" s="1" t="s">
        <v>1</v>
      </c>
      <c r="K2338" s="1" t="s">
        <v>1</v>
      </c>
      <c r="L2338" s="1" t="s">
        <v>1</v>
      </c>
      <c r="M2338" s="1" t="s">
        <v>208</v>
      </c>
      <c r="N2338" s="1">
        <v>2001</v>
      </c>
      <c r="O2338">
        <v>5000</v>
      </c>
      <c r="P2338">
        <v>1000</v>
      </c>
      <c r="Q2338" s="1" t="s">
        <v>209</v>
      </c>
      <c r="R2338" s="4">
        <v>6.26</v>
      </c>
      <c r="S2338" s="3">
        <v>1</v>
      </c>
      <c r="U2338" t="s">
        <v>204</v>
      </c>
    </row>
    <row r="2339" spans="1:21" x14ac:dyDescent="0.3">
      <c r="A2339" t="s">
        <v>953</v>
      </c>
      <c r="B2339" s="1" t="s">
        <v>954</v>
      </c>
      <c r="C2339" s="1" t="s">
        <v>954</v>
      </c>
      <c r="D2339" s="1" t="s">
        <v>951</v>
      </c>
      <c r="E2339">
        <v>2015</v>
      </c>
      <c r="F2339" s="1" t="s">
        <v>213</v>
      </c>
      <c r="G2339" s="1" t="s">
        <v>202</v>
      </c>
      <c r="H2339" s="1" t="s">
        <v>231</v>
      </c>
      <c r="I2339" s="3" t="s">
        <v>1</v>
      </c>
      <c r="J2339" s="1" t="s">
        <v>1</v>
      </c>
      <c r="K2339" s="1" t="s">
        <v>1</v>
      </c>
      <c r="L2339" s="1" t="s">
        <v>1</v>
      </c>
      <c r="M2339" s="1" t="s">
        <v>208</v>
      </c>
      <c r="N2339" s="1">
        <v>5001</v>
      </c>
      <c r="O2339" s="10">
        <v>1000000000</v>
      </c>
      <c r="P2339">
        <v>1000</v>
      </c>
      <c r="Q2339" s="1" t="s">
        <v>209</v>
      </c>
      <c r="R2339" s="4">
        <v>0</v>
      </c>
      <c r="S2339" s="3">
        <v>1</v>
      </c>
      <c r="U2339" t="s">
        <v>204</v>
      </c>
    </row>
    <row r="2340" spans="1:21" x14ac:dyDescent="0.3">
      <c r="A2340" t="s">
        <v>957</v>
      </c>
      <c r="B2340" s="1" t="s">
        <v>958</v>
      </c>
      <c r="C2340" s="1" t="s">
        <v>958</v>
      </c>
      <c r="D2340" s="1" t="s">
        <v>958</v>
      </c>
      <c r="E2340">
        <v>2021</v>
      </c>
      <c r="F2340" s="1" t="s">
        <v>212</v>
      </c>
      <c r="G2340" s="1" t="s">
        <v>202</v>
      </c>
      <c r="H2340" s="1" t="s">
        <v>206</v>
      </c>
      <c r="I2340" s="3" t="s">
        <v>1</v>
      </c>
      <c r="J2340" s="1" t="s">
        <v>1</v>
      </c>
      <c r="K2340" s="1" t="s">
        <v>220</v>
      </c>
      <c r="L2340" s="1" t="s">
        <v>221</v>
      </c>
      <c r="M2340" s="1" t="s">
        <v>204</v>
      </c>
      <c r="N2340" s="1" t="s">
        <v>1</v>
      </c>
      <c r="O2340" s="1" t="s">
        <v>1</v>
      </c>
      <c r="P2340" s="1" t="s">
        <v>1</v>
      </c>
      <c r="Q2340" s="1" t="s">
        <v>1</v>
      </c>
      <c r="R2340" s="4">
        <v>13.6</v>
      </c>
      <c r="S2340" s="3">
        <v>1</v>
      </c>
      <c r="U2340" t="s">
        <v>204</v>
      </c>
    </row>
    <row r="2341" spans="1:21" x14ac:dyDescent="0.3">
      <c r="A2341" t="s">
        <v>957</v>
      </c>
      <c r="B2341" s="1" t="s">
        <v>958</v>
      </c>
      <c r="C2341" s="1" t="s">
        <v>958</v>
      </c>
      <c r="D2341" s="1" t="s">
        <v>958</v>
      </c>
      <c r="E2341">
        <v>2021</v>
      </c>
      <c r="F2341" s="1" t="s">
        <v>212</v>
      </c>
      <c r="G2341" s="1" t="s">
        <v>202</v>
      </c>
      <c r="H2341" s="1" t="s">
        <v>219</v>
      </c>
      <c r="I2341" s="3" t="s">
        <v>1</v>
      </c>
      <c r="J2341" s="1" t="s">
        <v>1</v>
      </c>
      <c r="K2341" s="1" t="s">
        <v>220</v>
      </c>
      <c r="L2341" s="1" t="s">
        <v>221</v>
      </c>
      <c r="M2341" s="1" t="s">
        <v>208</v>
      </c>
      <c r="N2341" s="1">
        <v>0</v>
      </c>
      <c r="O2341">
        <v>3000</v>
      </c>
      <c r="P2341">
        <v>1000</v>
      </c>
      <c r="Q2341" s="1" t="s">
        <v>209</v>
      </c>
      <c r="R2341" s="4">
        <v>3.73</v>
      </c>
      <c r="S2341" s="3">
        <v>1</v>
      </c>
      <c r="U2341" t="s">
        <v>204</v>
      </c>
    </row>
    <row r="2342" spans="1:21" x14ac:dyDescent="0.3">
      <c r="A2342" t="s">
        <v>957</v>
      </c>
      <c r="B2342" s="1" t="s">
        <v>958</v>
      </c>
      <c r="C2342" s="1" t="s">
        <v>958</v>
      </c>
      <c r="D2342" s="1" t="s">
        <v>958</v>
      </c>
      <c r="E2342">
        <v>2021</v>
      </c>
      <c r="F2342" s="1" t="s">
        <v>212</v>
      </c>
      <c r="G2342" s="1" t="s">
        <v>202</v>
      </c>
      <c r="H2342" s="1" t="s">
        <v>219</v>
      </c>
      <c r="I2342" s="3" t="s">
        <v>1</v>
      </c>
      <c r="J2342" s="1" t="s">
        <v>1</v>
      </c>
      <c r="K2342" s="1" t="s">
        <v>220</v>
      </c>
      <c r="L2342" s="1" t="s">
        <v>221</v>
      </c>
      <c r="M2342" s="1" t="s">
        <v>208</v>
      </c>
      <c r="N2342" s="1">
        <v>3001</v>
      </c>
      <c r="O2342" s="10">
        <v>1000000000</v>
      </c>
      <c r="P2342">
        <v>1000</v>
      </c>
      <c r="Q2342" s="1" t="s">
        <v>209</v>
      </c>
      <c r="R2342" s="4">
        <v>3.86</v>
      </c>
      <c r="S2342" s="3">
        <v>1</v>
      </c>
      <c r="U2342" t="s">
        <v>204</v>
      </c>
    </row>
    <row r="2343" spans="1:21" x14ac:dyDescent="0.3">
      <c r="A2343" t="s">
        <v>957</v>
      </c>
      <c r="B2343" s="1" t="s">
        <v>958</v>
      </c>
      <c r="C2343" s="1" t="s">
        <v>958</v>
      </c>
      <c r="D2343" s="1" t="s">
        <v>958</v>
      </c>
      <c r="E2343">
        <v>2021</v>
      </c>
      <c r="F2343" s="1" t="s">
        <v>212</v>
      </c>
      <c r="G2343" s="1" t="s">
        <v>202</v>
      </c>
      <c r="H2343" s="1" t="s">
        <v>206</v>
      </c>
      <c r="I2343" s="3" t="s">
        <v>1</v>
      </c>
      <c r="J2343" s="1" t="s">
        <v>1</v>
      </c>
      <c r="K2343" s="1" t="s">
        <v>220</v>
      </c>
      <c r="L2343" s="1" t="s">
        <v>225</v>
      </c>
      <c r="M2343" s="1" t="s">
        <v>204</v>
      </c>
      <c r="N2343" s="1" t="s">
        <v>1</v>
      </c>
      <c r="O2343" s="1" t="s">
        <v>1</v>
      </c>
      <c r="P2343" s="1" t="s">
        <v>1</v>
      </c>
      <c r="Q2343" s="1" t="s">
        <v>1</v>
      </c>
      <c r="R2343" s="4">
        <v>20.399999999999999</v>
      </c>
      <c r="S2343" s="3">
        <v>1</v>
      </c>
      <c r="U2343" t="s">
        <v>204</v>
      </c>
    </row>
    <row r="2344" spans="1:21" x14ac:dyDescent="0.3">
      <c r="A2344" t="s">
        <v>957</v>
      </c>
      <c r="B2344" s="1" t="s">
        <v>958</v>
      </c>
      <c r="C2344" s="1" t="s">
        <v>958</v>
      </c>
      <c r="D2344" s="1" t="s">
        <v>958</v>
      </c>
      <c r="E2344">
        <v>2021</v>
      </c>
      <c r="F2344" s="1" t="s">
        <v>212</v>
      </c>
      <c r="G2344" s="1" t="s">
        <v>202</v>
      </c>
      <c r="H2344" s="1" t="s">
        <v>219</v>
      </c>
      <c r="I2344" s="3" t="s">
        <v>1</v>
      </c>
      <c r="J2344" s="1" t="s">
        <v>1</v>
      </c>
      <c r="K2344" s="1" t="s">
        <v>220</v>
      </c>
      <c r="L2344" s="1" t="s">
        <v>225</v>
      </c>
      <c r="M2344" s="1" t="s">
        <v>208</v>
      </c>
      <c r="N2344" s="1">
        <v>0</v>
      </c>
      <c r="O2344">
        <v>3000</v>
      </c>
      <c r="P2344">
        <v>1000</v>
      </c>
      <c r="Q2344" s="1" t="s">
        <v>209</v>
      </c>
      <c r="R2344" s="4">
        <v>5.6</v>
      </c>
      <c r="S2344" s="3">
        <v>1</v>
      </c>
      <c r="U2344" t="s">
        <v>204</v>
      </c>
    </row>
    <row r="2345" spans="1:21" x14ac:dyDescent="0.3">
      <c r="A2345" t="s">
        <v>957</v>
      </c>
      <c r="B2345" s="1" t="s">
        <v>958</v>
      </c>
      <c r="C2345" s="1" t="s">
        <v>958</v>
      </c>
      <c r="D2345" s="1" t="s">
        <v>958</v>
      </c>
      <c r="E2345">
        <v>2021</v>
      </c>
      <c r="F2345" s="1" t="s">
        <v>212</v>
      </c>
      <c r="G2345" s="1" t="s">
        <v>202</v>
      </c>
      <c r="H2345" s="1" t="s">
        <v>219</v>
      </c>
      <c r="I2345" s="3" t="s">
        <v>1</v>
      </c>
      <c r="J2345" s="1" t="s">
        <v>1</v>
      </c>
      <c r="K2345" s="1" t="s">
        <v>220</v>
      </c>
      <c r="L2345" s="1" t="s">
        <v>225</v>
      </c>
      <c r="M2345" s="1" t="s">
        <v>208</v>
      </c>
      <c r="N2345" s="1">
        <v>3001</v>
      </c>
      <c r="O2345" s="10">
        <v>1000000000</v>
      </c>
      <c r="P2345">
        <v>1000</v>
      </c>
      <c r="Q2345" s="1" t="s">
        <v>209</v>
      </c>
      <c r="R2345" s="4">
        <v>5.79</v>
      </c>
      <c r="S2345" s="3">
        <v>1</v>
      </c>
      <c r="U2345" t="s">
        <v>204</v>
      </c>
    </row>
    <row r="2346" spans="1:21" x14ac:dyDescent="0.3">
      <c r="A2346" t="s">
        <v>957</v>
      </c>
      <c r="B2346" s="1" t="s">
        <v>958</v>
      </c>
      <c r="C2346" s="1" t="s">
        <v>958</v>
      </c>
      <c r="D2346" s="1" t="s">
        <v>958</v>
      </c>
      <c r="E2346">
        <v>2021</v>
      </c>
      <c r="F2346" s="1" t="s">
        <v>213</v>
      </c>
      <c r="G2346" s="1" t="s">
        <v>202</v>
      </c>
      <c r="H2346" s="1" t="s">
        <v>206</v>
      </c>
      <c r="I2346" s="3" t="s">
        <v>1</v>
      </c>
      <c r="J2346" s="1" t="s">
        <v>1</v>
      </c>
      <c r="K2346" s="1" t="s">
        <v>220</v>
      </c>
      <c r="L2346" s="1" t="s">
        <v>221</v>
      </c>
      <c r="M2346" s="1" t="s">
        <v>204</v>
      </c>
      <c r="N2346" s="1" t="s">
        <v>1</v>
      </c>
      <c r="O2346" s="1" t="s">
        <v>1</v>
      </c>
      <c r="P2346" s="1" t="s">
        <v>1</v>
      </c>
      <c r="Q2346" s="1" t="s">
        <v>1</v>
      </c>
      <c r="R2346" s="4">
        <v>17.29</v>
      </c>
      <c r="S2346" s="3">
        <v>1</v>
      </c>
      <c r="U2346" t="s">
        <v>204</v>
      </c>
    </row>
    <row r="2347" spans="1:21" x14ac:dyDescent="0.3">
      <c r="A2347" t="s">
        <v>957</v>
      </c>
      <c r="B2347" s="1" t="s">
        <v>958</v>
      </c>
      <c r="C2347" s="1" t="s">
        <v>958</v>
      </c>
      <c r="D2347" s="1" t="s">
        <v>958</v>
      </c>
      <c r="E2347">
        <v>2021</v>
      </c>
      <c r="F2347" s="1" t="s">
        <v>213</v>
      </c>
      <c r="G2347" s="1" t="s">
        <v>202</v>
      </c>
      <c r="H2347" s="1" t="s">
        <v>231</v>
      </c>
      <c r="I2347" s="3" t="s">
        <v>1</v>
      </c>
      <c r="J2347" s="1" t="s">
        <v>1</v>
      </c>
      <c r="K2347" s="1" t="s">
        <v>220</v>
      </c>
      <c r="L2347" s="1" t="s">
        <v>221</v>
      </c>
      <c r="M2347" s="1" t="s">
        <v>208</v>
      </c>
      <c r="N2347" s="1">
        <v>0</v>
      </c>
      <c r="O2347">
        <v>10000</v>
      </c>
      <c r="P2347">
        <v>1000</v>
      </c>
      <c r="Q2347" s="1" t="s">
        <v>209</v>
      </c>
      <c r="R2347" s="4">
        <v>0.12</v>
      </c>
      <c r="S2347" s="3">
        <v>1</v>
      </c>
      <c r="U2347" t="s">
        <v>204</v>
      </c>
    </row>
    <row r="2348" spans="1:21" x14ac:dyDescent="0.3">
      <c r="A2348" t="s">
        <v>957</v>
      </c>
      <c r="B2348" s="1" t="s">
        <v>958</v>
      </c>
      <c r="C2348" s="1" t="s">
        <v>958</v>
      </c>
      <c r="D2348" s="1" t="s">
        <v>958</v>
      </c>
      <c r="E2348">
        <v>2021</v>
      </c>
      <c r="F2348" s="1" t="s">
        <v>213</v>
      </c>
      <c r="G2348" s="1" t="s">
        <v>202</v>
      </c>
      <c r="H2348" s="1" t="s">
        <v>231</v>
      </c>
      <c r="I2348" s="3" t="s">
        <v>1</v>
      </c>
      <c r="J2348" s="1" t="s">
        <v>1</v>
      </c>
      <c r="K2348" s="1" t="s">
        <v>220</v>
      </c>
      <c r="L2348" s="1" t="s">
        <v>221</v>
      </c>
      <c r="M2348" s="1" t="s">
        <v>208</v>
      </c>
      <c r="N2348" s="1">
        <v>10001</v>
      </c>
      <c r="O2348" s="10">
        <v>1000000000</v>
      </c>
      <c r="P2348">
        <v>1000</v>
      </c>
      <c r="Q2348" s="1" t="s">
        <v>209</v>
      </c>
      <c r="R2348" s="4">
        <v>0</v>
      </c>
      <c r="S2348" s="3">
        <v>1</v>
      </c>
      <c r="U2348" t="s">
        <v>204</v>
      </c>
    </row>
    <row r="2349" spans="1:21" x14ac:dyDescent="0.3">
      <c r="A2349" t="s">
        <v>957</v>
      </c>
      <c r="B2349" s="1" t="s">
        <v>958</v>
      </c>
      <c r="C2349" s="1" t="s">
        <v>958</v>
      </c>
      <c r="D2349" s="1" t="s">
        <v>958</v>
      </c>
      <c r="E2349">
        <v>2021</v>
      </c>
      <c r="F2349" s="1" t="s">
        <v>213</v>
      </c>
      <c r="G2349" s="1" t="s">
        <v>202</v>
      </c>
      <c r="H2349" s="1" t="s">
        <v>206</v>
      </c>
      <c r="I2349" s="3" t="s">
        <v>1</v>
      </c>
      <c r="J2349" s="1" t="s">
        <v>1</v>
      </c>
      <c r="K2349" s="1" t="s">
        <v>220</v>
      </c>
      <c r="L2349" s="1" t="s">
        <v>225</v>
      </c>
      <c r="M2349" s="1" t="s">
        <v>204</v>
      </c>
      <c r="N2349" s="1" t="s">
        <v>1</v>
      </c>
      <c r="O2349" s="1" t="s">
        <v>1</v>
      </c>
      <c r="P2349" s="1" t="s">
        <v>1</v>
      </c>
      <c r="Q2349" s="1" t="s">
        <v>1</v>
      </c>
      <c r="R2349" s="4">
        <v>25.93</v>
      </c>
      <c r="S2349" s="3">
        <v>1</v>
      </c>
      <c r="U2349" t="s">
        <v>204</v>
      </c>
    </row>
    <row r="2350" spans="1:21" x14ac:dyDescent="0.3">
      <c r="A2350" t="s">
        <v>957</v>
      </c>
      <c r="B2350" s="1" t="s">
        <v>958</v>
      </c>
      <c r="C2350" s="1" t="s">
        <v>958</v>
      </c>
      <c r="D2350" s="1" t="s">
        <v>958</v>
      </c>
      <c r="E2350">
        <v>2021</v>
      </c>
      <c r="F2350" s="1" t="s">
        <v>213</v>
      </c>
      <c r="G2350" s="1" t="s">
        <v>202</v>
      </c>
      <c r="H2350" s="1" t="s">
        <v>231</v>
      </c>
      <c r="I2350" s="3" t="s">
        <v>1</v>
      </c>
      <c r="J2350" s="1" t="s">
        <v>1</v>
      </c>
      <c r="K2350" s="1" t="s">
        <v>220</v>
      </c>
      <c r="L2350" s="1" t="s">
        <v>225</v>
      </c>
      <c r="M2350" s="1" t="s">
        <v>208</v>
      </c>
      <c r="N2350" s="1">
        <v>0</v>
      </c>
      <c r="O2350">
        <v>10000</v>
      </c>
      <c r="P2350">
        <v>1000</v>
      </c>
      <c r="Q2350" s="1" t="s">
        <v>209</v>
      </c>
      <c r="R2350" s="4">
        <v>0.18</v>
      </c>
      <c r="S2350" s="3">
        <v>1</v>
      </c>
      <c r="U2350" t="s">
        <v>204</v>
      </c>
    </row>
    <row r="2351" spans="1:21" x14ac:dyDescent="0.3">
      <c r="A2351" t="s">
        <v>957</v>
      </c>
      <c r="B2351" s="1" t="s">
        <v>958</v>
      </c>
      <c r="C2351" s="1" t="s">
        <v>958</v>
      </c>
      <c r="D2351" s="1" t="s">
        <v>958</v>
      </c>
      <c r="E2351">
        <v>2021</v>
      </c>
      <c r="F2351" s="1" t="s">
        <v>213</v>
      </c>
      <c r="G2351" s="1" t="s">
        <v>202</v>
      </c>
      <c r="H2351" s="1" t="s">
        <v>231</v>
      </c>
      <c r="I2351" s="3" t="s">
        <v>1</v>
      </c>
      <c r="J2351" s="1" t="s">
        <v>1</v>
      </c>
      <c r="K2351" s="1" t="s">
        <v>220</v>
      </c>
      <c r="L2351" s="1" t="s">
        <v>225</v>
      </c>
      <c r="M2351" s="1" t="s">
        <v>208</v>
      </c>
      <c r="N2351" s="1">
        <v>10001</v>
      </c>
      <c r="O2351" s="10">
        <v>1000000000</v>
      </c>
      <c r="P2351">
        <v>1000</v>
      </c>
      <c r="Q2351" s="1" t="s">
        <v>209</v>
      </c>
      <c r="R2351" s="4">
        <v>0</v>
      </c>
      <c r="S2351" s="3">
        <v>1</v>
      </c>
      <c r="U2351" t="s">
        <v>204</v>
      </c>
    </row>
    <row r="2352" spans="1:21" x14ac:dyDescent="0.3">
      <c r="A2352" t="s">
        <v>960</v>
      </c>
      <c r="B2352" s="1" t="s">
        <v>961</v>
      </c>
      <c r="C2352" s="1" t="s">
        <v>961</v>
      </c>
      <c r="D2352" s="1" t="s">
        <v>961</v>
      </c>
      <c r="E2352">
        <v>2013</v>
      </c>
      <c r="F2352" s="1" t="s">
        <v>212</v>
      </c>
      <c r="G2352" s="1" t="s">
        <v>202</v>
      </c>
      <c r="H2352" s="1" t="s">
        <v>206</v>
      </c>
      <c r="I2352" s="3" t="s">
        <v>1</v>
      </c>
      <c r="J2352" s="1" t="s">
        <v>1</v>
      </c>
      <c r="K2352" s="1" t="s">
        <v>1</v>
      </c>
      <c r="L2352" s="1" t="s">
        <v>1</v>
      </c>
      <c r="M2352" s="1" t="s">
        <v>204</v>
      </c>
      <c r="N2352" s="1" t="s">
        <v>1</v>
      </c>
      <c r="O2352" s="1" t="s">
        <v>1</v>
      </c>
      <c r="P2352" s="1" t="s">
        <v>1</v>
      </c>
      <c r="Q2352" s="1" t="s">
        <v>1</v>
      </c>
      <c r="R2352" s="4">
        <v>33</v>
      </c>
      <c r="S2352" s="3">
        <v>1</v>
      </c>
      <c r="U2352" t="s">
        <v>204</v>
      </c>
    </row>
    <row r="2353" spans="1:21" x14ac:dyDescent="0.3">
      <c r="A2353" t="s">
        <v>960</v>
      </c>
      <c r="B2353" s="1" t="s">
        <v>961</v>
      </c>
      <c r="C2353" s="1" t="s">
        <v>961</v>
      </c>
      <c r="D2353" s="1" t="s">
        <v>961</v>
      </c>
      <c r="E2353">
        <v>2013</v>
      </c>
      <c r="F2353" s="1" t="s">
        <v>212</v>
      </c>
      <c r="G2353" s="1" t="s">
        <v>202</v>
      </c>
      <c r="H2353" s="1" t="s">
        <v>219</v>
      </c>
      <c r="I2353" s="3" t="s">
        <v>1</v>
      </c>
      <c r="J2353" s="1" t="s">
        <v>1</v>
      </c>
      <c r="K2353" s="1" t="s">
        <v>1</v>
      </c>
      <c r="L2353" s="1" t="s">
        <v>1</v>
      </c>
      <c r="M2353" s="1" t="s">
        <v>208</v>
      </c>
      <c r="N2353" s="1">
        <v>0</v>
      </c>
      <c r="O2353">
        <v>6000</v>
      </c>
      <c r="P2353">
        <v>1000</v>
      </c>
      <c r="Q2353" s="1" t="s">
        <v>209</v>
      </c>
      <c r="R2353" s="4">
        <v>2.35</v>
      </c>
      <c r="S2353" s="3">
        <v>1</v>
      </c>
      <c r="U2353" t="s">
        <v>204</v>
      </c>
    </row>
    <row r="2354" spans="1:21" x14ac:dyDescent="0.3">
      <c r="A2354" t="s">
        <v>960</v>
      </c>
      <c r="B2354" s="1" t="s">
        <v>961</v>
      </c>
      <c r="C2354" s="1" t="s">
        <v>961</v>
      </c>
      <c r="D2354" s="1" t="s">
        <v>961</v>
      </c>
      <c r="E2354">
        <v>2013</v>
      </c>
      <c r="F2354" s="1" t="s">
        <v>212</v>
      </c>
      <c r="G2354" s="1" t="s">
        <v>202</v>
      </c>
      <c r="H2354" s="1" t="s">
        <v>219</v>
      </c>
      <c r="I2354" s="3" t="s">
        <v>1</v>
      </c>
      <c r="J2354" s="1" t="s">
        <v>1</v>
      </c>
      <c r="K2354" s="1" t="s">
        <v>1</v>
      </c>
      <c r="L2354" s="1" t="s">
        <v>1</v>
      </c>
      <c r="M2354" s="1" t="s">
        <v>208</v>
      </c>
      <c r="N2354" s="1">
        <v>6001</v>
      </c>
      <c r="O2354">
        <v>12000</v>
      </c>
      <c r="P2354">
        <v>1000</v>
      </c>
      <c r="Q2354" s="1" t="s">
        <v>209</v>
      </c>
      <c r="R2354" s="4">
        <v>3.25</v>
      </c>
      <c r="S2354" s="3">
        <v>1</v>
      </c>
      <c r="U2354" t="s">
        <v>204</v>
      </c>
    </row>
    <row r="2355" spans="1:21" x14ac:dyDescent="0.3">
      <c r="A2355" t="s">
        <v>960</v>
      </c>
      <c r="B2355" s="1" t="s">
        <v>961</v>
      </c>
      <c r="C2355" s="1" t="s">
        <v>961</v>
      </c>
      <c r="D2355" s="1" t="s">
        <v>961</v>
      </c>
      <c r="E2355">
        <v>2013</v>
      </c>
      <c r="F2355" s="1" t="s">
        <v>212</v>
      </c>
      <c r="G2355" s="1" t="s">
        <v>202</v>
      </c>
      <c r="H2355" s="1" t="s">
        <v>219</v>
      </c>
      <c r="I2355" s="3" t="s">
        <v>1</v>
      </c>
      <c r="J2355" s="1" t="s">
        <v>1</v>
      </c>
      <c r="K2355" s="1" t="s">
        <v>1</v>
      </c>
      <c r="L2355" s="1" t="s">
        <v>1</v>
      </c>
      <c r="M2355" s="1" t="s">
        <v>208</v>
      </c>
      <c r="N2355" s="1">
        <v>12001</v>
      </c>
      <c r="O2355">
        <v>18000</v>
      </c>
      <c r="P2355">
        <v>1000</v>
      </c>
      <c r="Q2355" s="1" t="s">
        <v>209</v>
      </c>
      <c r="R2355" s="4">
        <v>5.25</v>
      </c>
      <c r="S2355" s="3">
        <v>1</v>
      </c>
      <c r="U2355" t="s">
        <v>204</v>
      </c>
    </row>
    <row r="2356" spans="1:21" x14ac:dyDescent="0.3">
      <c r="A2356" t="s">
        <v>960</v>
      </c>
      <c r="B2356" s="1" t="s">
        <v>961</v>
      </c>
      <c r="C2356" s="1" t="s">
        <v>961</v>
      </c>
      <c r="D2356" s="1" t="s">
        <v>961</v>
      </c>
      <c r="E2356">
        <v>2013</v>
      </c>
      <c r="F2356" s="1" t="s">
        <v>212</v>
      </c>
      <c r="G2356" s="1" t="s">
        <v>202</v>
      </c>
      <c r="H2356" s="1" t="s">
        <v>219</v>
      </c>
      <c r="I2356" s="3" t="s">
        <v>1</v>
      </c>
      <c r="J2356" s="1" t="s">
        <v>1</v>
      </c>
      <c r="K2356" s="1" t="s">
        <v>1</v>
      </c>
      <c r="L2356" s="1" t="s">
        <v>1</v>
      </c>
      <c r="M2356" s="1" t="s">
        <v>208</v>
      </c>
      <c r="N2356" s="1">
        <v>18001</v>
      </c>
      <c r="O2356">
        <v>24000</v>
      </c>
      <c r="P2356">
        <v>1000</v>
      </c>
      <c r="Q2356" s="1" t="s">
        <v>209</v>
      </c>
      <c r="R2356" s="4">
        <v>7.25</v>
      </c>
      <c r="S2356" s="3">
        <v>1</v>
      </c>
      <c r="U2356" t="s">
        <v>204</v>
      </c>
    </row>
    <row r="2357" spans="1:21" x14ac:dyDescent="0.3">
      <c r="A2357" t="s">
        <v>960</v>
      </c>
      <c r="B2357" s="1" t="s">
        <v>961</v>
      </c>
      <c r="C2357" s="1" t="s">
        <v>961</v>
      </c>
      <c r="D2357" s="1" t="s">
        <v>961</v>
      </c>
      <c r="E2357">
        <v>2013</v>
      </c>
      <c r="F2357" s="1" t="s">
        <v>212</v>
      </c>
      <c r="G2357" s="1" t="s">
        <v>202</v>
      </c>
      <c r="H2357" s="1" t="s">
        <v>219</v>
      </c>
      <c r="I2357" s="3" t="s">
        <v>1</v>
      </c>
      <c r="J2357" s="1" t="s">
        <v>1</v>
      </c>
      <c r="K2357" s="1" t="s">
        <v>1</v>
      </c>
      <c r="L2357" s="1" t="s">
        <v>1</v>
      </c>
      <c r="M2357" s="1" t="s">
        <v>208</v>
      </c>
      <c r="N2357" s="1">
        <v>24001</v>
      </c>
      <c r="O2357" s="10">
        <v>1000000000</v>
      </c>
      <c r="P2357">
        <v>1000</v>
      </c>
      <c r="Q2357" s="1" t="s">
        <v>209</v>
      </c>
      <c r="R2357" s="4">
        <v>13.5</v>
      </c>
      <c r="S2357" s="3">
        <v>1</v>
      </c>
      <c r="U2357" t="s">
        <v>204</v>
      </c>
    </row>
    <row r="2358" spans="1:21" x14ac:dyDescent="0.3">
      <c r="A2358" t="s">
        <v>960</v>
      </c>
      <c r="B2358" s="1" t="s">
        <v>961</v>
      </c>
      <c r="C2358" s="1" t="s">
        <v>961</v>
      </c>
      <c r="D2358" s="1" t="s">
        <v>898</v>
      </c>
      <c r="E2358">
        <v>2013</v>
      </c>
      <c r="F2358" s="1" t="s">
        <v>561</v>
      </c>
      <c r="G2358" s="1" t="s">
        <v>202</v>
      </c>
      <c r="H2358" s="1" t="s">
        <v>206</v>
      </c>
      <c r="I2358" s="3" t="s">
        <v>1</v>
      </c>
      <c r="J2358" s="1" t="s">
        <v>1</v>
      </c>
      <c r="K2358" s="1" t="s">
        <v>1</v>
      </c>
      <c r="L2358" s="1" t="s">
        <v>1</v>
      </c>
      <c r="M2358" s="1" t="s">
        <v>204</v>
      </c>
      <c r="N2358" s="1" t="s">
        <v>1</v>
      </c>
      <c r="O2358" t="s">
        <v>1</v>
      </c>
      <c r="P2358" t="s">
        <v>1</v>
      </c>
      <c r="Q2358" s="1" t="s">
        <v>1</v>
      </c>
      <c r="R2358" s="4">
        <v>32.89</v>
      </c>
      <c r="S2358" s="3">
        <v>1</v>
      </c>
      <c r="U2358" t="s">
        <v>204</v>
      </c>
    </row>
    <row r="2359" spans="1:21" x14ac:dyDescent="0.3">
      <c r="A2359" t="s">
        <v>964</v>
      </c>
      <c r="B2359" s="1" t="s">
        <v>965</v>
      </c>
      <c r="C2359" s="1" t="s">
        <v>965</v>
      </c>
      <c r="D2359" s="1" t="s">
        <v>965</v>
      </c>
      <c r="E2359">
        <v>2013</v>
      </c>
      <c r="F2359" s="1" t="s">
        <v>212</v>
      </c>
      <c r="G2359" s="1" t="s">
        <v>202</v>
      </c>
      <c r="H2359" s="1" t="s">
        <v>206</v>
      </c>
      <c r="I2359" s="3" t="s">
        <v>1</v>
      </c>
      <c r="J2359" s="1" t="s">
        <v>1</v>
      </c>
      <c r="K2359" s="1" t="s">
        <v>1</v>
      </c>
      <c r="L2359" s="1" t="s">
        <v>1</v>
      </c>
      <c r="M2359" s="1" t="s">
        <v>204</v>
      </c>
      <c r="N2359" s="1" t="s">
        <v>1</v>
      </c>
      <c r="O2359" s="1" t="s">
        <v>1</v>
      </c>
      <c r="P2359" s="1" t="s">
        <v>1</v>
      </c>
      <c r="Q2359" s="1" t="s">
        <v>1</v>
      </c>
      <c r="R2359" s="4">
        <v>33</v>
      </c>
      <c r="S2359" s="3">
        <v>1</v>
      </c>
      <c r="U2359" t="s">
        <v>204</v>
      </c>
    </row>
    <row r="2360" spans="1:21" x14ac:dyDescent="0.3">
      <c r="A2360" t="s">
        <v>964</v>
      </c>
      <c r="B2360" s="1" t="s">
        <v>965</v>
      </c>
      <c r="C2360" s="1" t="s">
        <v>965</v>
      </c>
      <c r="D2360" s="1" t="s">
        <v>965</v>
      </c>
      <c r="E2360">
        <v>2013</v>
      </c>
      <c r="F2360" s="1" t="s">
        <v>212</v>
      </c>
      <c r="G2360" s="1" t="s">
        <v>202</v>
      </c>
      <c r="H2360" s="1" t="s">
        <v>219</v>
      </c>
      <c r="I2360" s="3" t="s">
        <v>1</v>
      </c>
      <c r="J2360" s="1" t="s">
        <v>1</v>
      </c>
      <c r="K2360" s="1" t="s">
        <v>1</v>
      </c>
      <c r="L2360" s="1" t="s">
        <v>1</v>
      </c>
      <c r="M2360" s="1" t="s">
        <v>208</v>
      </c>
      <c r="N2360" s="1">
        <v>0</v>
      </c>
      <c r="O2360">
        <v>6000</v>
      </c>
      <c r="P2360">
        <v>1000</v>
      </c>
      <c r="Q2360" s="1" t="s">
        <v>209</v>
      </c>
      <c r="R2360" s="4">
        <v>2.35</v>
      </c>
      <c r="S2360" s="3">
        <v>1</v>
      </c>
      <c r="U2360" t="s">
        <v>204</v>
      </c>
    </row>
    <row r="2361" spans="1:21" x14ac:dyDescent="0.3">
      <c r="A2361" t="s">
        <v>964</v>
      </c>
      <c r="B2361" s="1" t="s">
        <v>965</v>
      </c>
      <c r="C2361" s="1" t="s">
        <v>965</v>
      </c>
      <c r="D2361" s="1" t="s">
        <v>965</v>
      </c>
      <c r="E2361">
        <v>2013</v>
      </c>
      <c r="F2361" s="1" t="s">
        <v>212</v>
      </c>
      <c r="G2361" s="1" t="s">
        <v>202</v>
      </c>
      <c r="H2361" s="1" t="s">
        <v>219</v>
      </c>
      <c r="I2361" s="3" t="s">
        <v>1</v>
      </c>
      <c r="J2361" s="1" t="s">
        <v>1</v>
      </c>
      <c r="K2361" s="1" t="s">
        <v>1</v>
      </c>
      <c r="L2361" s="1" t="s">
        <v>1</v>
      </c>
      <c r="M2361" s="1" t="s">
        <v>208</v>
      </c>
      <c r="N2361" s="1">
        <v>6001</v>
      </c>
      <c r="O2361">
        <v>12000</v>
      </c>
      <c r="P2361">
        <v>1000</v>
      </c>
      <c r="Q2361" s="1" t="s">
        <v>209</v>
      </c>
      <c r="R2361" s="4">
        <v>3.25</v>
      </c>
      <c r="S2361" s="3">
        <v>1</v>
      </c>
      <c r="U2361" t="s">
        <v>204</v>
      </c>
    </row>
    <row r="2362" spans="1:21" x14ac:dyDescent="0.3">
      <c r="A2362" t="s">
        <v>964</v>
      </c>
      <c r="B2362" s="1" t="s">
        <v>965</v>
      </c>
      <c r="C2362" s="1" t="s">
        <v>965</v>
      </c>
      <c r="D2362" s="1" t="s">
        <v>965</v>
      </c>
      <c r="E2362">
        <v>2013</v>
      </c>
      <c r="F2362" s="1" t="s">
        <v>212</v>
      </c>
      <c r="G2362" s="1" t="s">
        <v>202</v>
      </c>
      <c r="H2362" s="1" t="s">
        <v>219</v>
      </c>
      <c r="I2362" s="3" t="s">
        <v>1</v>
      </c>
      <c r="J2362" s="1" t="s">
        <v>1</v>
      </c>
      <c r="K2362" s="1" t="s">
        <v>1</v>
      </c>
      <c r="L2362" s="1" t="s">
        <v>1</v>
      </c>
      <c r="M2362" s="1" t="s">
        <v>208</v>
      </c>
      <c r="N2362" s="1">
        <v>12001</v>
      </c>
      <c r="O2362">
        <v>18000</v>
      </c>
      <c r="P2362">
        <v>1000</v>
      </c>
      <c r="Q2362" s="1" t="s">
        <v>209</v>
      </c>
      <c r="R2362" s="4">
        <v>5.25</v>
      </c>
      <c r="S2362" s="3">
        <v>1</v>
      </c>
      <c r="U2362" t="s">
        <v>204</v>
      </c>
    </row>
    <row r="2363" spans="1:21" x14ac:dyDescent="0.3">
      <c r="A2363" t="s">
        <v>964</v>
      </c>
      <c r="B2363" s="1" t="s">
        <v>965</v>
      </c>
      <c r="C2363" s="1" t="s">
        <v>965</v>
      </c>
      <c r="D2363" s="1" t="s">
        <v>965</v>
      </c>
      <c r="E2363">
        <v>2013</v>
      </c>
      <c r="F2363" s="1" t="s">
        <v>212</v>
      </c>
      <c r="G2363" s="1" t="s">
        <v>202</v>
      </c>
      <c r="H2363" s="1" t="s">
        <v>219</v>
      </c>
      <c r="I2363" s="3" t="s">
        <v>1</v>
      </c>
      <c r="J2363" s="1" t="s">
        <v>1</v>
      </c>
      <c r="K2363" s="1" t="s">
        <v>1</v>
      </c>
      <c r="L2363" s="1" t="s">
        <v>1</v>
      </c>
      <c r="M2363" s="1" t="s">
        <v>208</v>
      </c>
      <c r="N2363" s="1">
        <v>18001</v>
      </c>
      <c r="O2363">
        <v>24000</v>
      </c>
      <c r="P2363">
        <v>1000</v>
      </c>
      <c r="Q2363" s="1" t="s">
        <v>209</v>
      </c>
      <c r="R2363" s="4">
        <v>7.25</v>
      </c>
      <c r="S2363" s="3">
        <v>1</v>
      </c>
      <c r="U2363" t="s">
        <v>204</v>
      </c>
    </row>
    <row r="2364" spans="1:21" x14ac:dyDescent="0.3">
      <c r="A2364" t="s">
        <v>964</v>
      </c>
      <c r="B2364" s="1" t="s">
        <v>965</v>
      </c>
      <c r="C2364" s="1" t="s">
        <v>965</v>
      </c>
      <c r="D2364" s="1" t="s">
        <v>965</v>
      </c>
      <c r="E2364">
        <v>2013</v>
      </c>
      <c r="F2364" s="1" t="s">
        <v>212</v>
      </c>
      <c r="G2364" s="1" t="s">
        <v>202</v>
      </c>
      <c r="H2364" s="1" t="s">
        <v>219</v>
      </c>
      <c r="I2364" s="3" t="s">
        <v>1</v>
      </c>
      <c r="J2364" s="1" t="s">
        <v>1</v>
      </c>
      <c r="K2364" s="1" t="s">
        <v>1</v>
      </c>
      <c r="L2364" s="1" t="s">
        <v>1</v>
      </c>
      <c r="M2364" s="1" t="s">
        <v>208</v>
      </c>
      <c r="N2364" s="1">
        <v>24001</v>
      </c>
      <c r="O2364" s="10">
        <v>1000000000</v>
      </c>
      <c r="P2364">
        <v>1000</v>
      </c>
      <c r="Q2364" s="1" t="s">
        <v>209</v>
      </c>
      <c r="R2364" s="4">
        <v>13.5</v>
      </c>
      <c r="S2364" s="3">
        <v>1</v>
      </c>
      <c r="U2364" t="s">
        <v>204</v>
      </c>
    </row>
    <row r="2365" spans="1:21" x14ac:dyDescent="0.3">
      <c r="A2365" t="s">
        <v>964</v>
      </c>
      <c r="B2365" s="1" t="s">
        <v>965</v>
      </c>
      <c r="C2365" s="1" t="s">
        <v>965</v>
      </c>
      <c r="D2365" s="1" t="s">
        <v>898</v>
      </c>
      <c r="E2365">
        <v>2013</v>
      </c>
      <c r="F2365" s="1" t="s">
        <v>561</v>
      </c>
      <c r="G2365" s="1" t="s">
        <v>202</v>
      </c>
      <c r="H2365" s="1" t="s">
        <v>206</v>
      </c>
      <c r="I2365" s="3" t="s">
        <v>1</v>
      </c>
      <c r="J2365" s="1" t="s">
        <v>1</v>
      </c>
      <c r="K2365" s="1" t="s">
        <v>1</v>
      </c>
      <c r="L2365" s="1" t="s">
        <v>1</v>
      </c>
      <c r="M2365" s="1" t="s">
        <v>204</v>
      </c>
      <c r="N2365" s="1" t="s">
        <v>1</v>
      </c>
      <c r="O2365" t="s">
        <v>1</v>
      </c>
      <c r="P2365" t="s">
        <v>1</v>
      </c>
      <c r="Q2365" s="1" t="s">
        <v>1</v>
      </c>
      <c r="R2365" s="4">
        <v>32.89</v>
      </c>
      <c r="S2365" s="3">
        <v>1</v>
      </c>
      <c r="U2365" t="s">
        <v>204</v>
      </c>
    </row>
    <row r="2366" spans="1:21" x14ac:dyDescent="0.3">
      <c r="A2366" t="s">
        <v>966</v>
      </c>
      <c r="B2366" s="1" t="s">
        <v>967</v>
      </c>
      <c r="C2366" s="1" t="s">
        <v>967</v>
      </c>
      <c r="D2366" s="1" t="s">
        <v>967</v>
      </c>
      <c r="E2366">
        <v>2011</v>
      </c>
      <c r="F2366" s="1" t="s">
        <v>212</v>
      </c>
      <c r="G2366" s="1" t="s">
        <v>202</v>
      </c>
      <c r="H2366" s="1" t="s">
        <v>206</v>
      </c>
      <c r="I2366" s="3">
        <v>0.625</v>
      </c>
      <c r="J2366" s="1" t="s">
        <v>203</v>
      </c>
      <c r="K2366" s="1" t="s">
        <v>1</v>
      </c>
      <c r="L2366" s="1" t="s">
        <v>1</v>
      </c>
      <c r="M2366" s="1" t="s">
        <v>204</v>
      </c>
      <c r="N2366" s="1" t="s">
        <v>1</v>
      </c>
      <c r="O2366" s="1" t="s">
        <v>1</v>
      </c>
      <c r="P2366" s="1" t="s">
        <v>1</v>
      </c>
      <c r="Q2366" s="1" t="s">
        <v>1</v>
      </c>
      <c r="R2366" s="4">
        <v>31.25</v>
      </c>
      <c r="S2366" s="3">
        <v>1</v>
      </c>
      <c r="U2366" t="s">
        <v>204</v>
      </c>
    </row>
    <row r="2367" spans="1:21" x14ac:dyDescent="0.3">
      <c r="A2367" t="s">
        <v>966</v>
      </c>
      <c r="B2367" s="1" t="s">
        <v>967</v>
      </c>
      <c r="C2367" s="1" t="s">
        <v>967</v>
      </c>
      <c r="D2367" s="1" t="s">
        <v>967</v>
      </c>
      <c r="E2367">
        <v>2011</v>
      </c>
      <c r="F2367" s="1" t="s">
        <v>212</v>
      </c>
      <c r="G2367" s="1" t="s">
        <v>202</v>
      </c>
      <c r="H2367" s="1" t="s">
        <v>231</v>
      </c>
      <c r="I2367" s="3" t="s">
        <v>1</v>
      </c>
      <c r="J2367" s="1" t="s">
        <v>1</v>
      </c>
      <c r="K2367" s="1" t="s">
        <v>1</v>
      </c>
      <c r="L2367" s="1" t="s">
        <v>1</v>
      </c>
      <c r="M2367" s="1" t="s">
        <v>208</v>
      </c>
      <c r="N2367" s="1">
        <v>0</v>
      </c>
      <c r="O2367">
        <v>2000</v>
      </c>
      <c r="P2367">
        <v>1000</v>
      </c>
      <c r="Q2367" s="1" t="s">
        <v>209</v>
      </c>
      <c r="R2367" s="4">
        <v>0</v>
      </c>
      <c r="S2367" s="3">
        <v>1</v>
      </c>
      <c r="U2367" t="s">
        <v>204</v>
      </c>
    </row>
    <row r="2368" spans="1:21" x14ac:dyDescent="0.3">
      <c r="A2368" t="s">
        <v>966</v>
      </c>
      <c r="B2368" s="1" t="s">
        <v>967</v>
      </c>
      <c r="C2368" s="1" t="s">
        <v>967</v>
      </c>
      <c r="D2368" s="1" t="s">
        <v>967</v>
      </c>
      <c r="E2368">
        <v>2011</v>
      </c>
      <c r="F2368" s="1" t="s">
        <v>212</v>
      </c>
      <c r="G2368" s="1" t="s">
        <v>202</v>
      </c>
      <c r="H2368" s="1" t="s">
        <v>231</v>
      </c>
      <c r="I2368" s="3" t="s">
        <v>1</v>
      </c>
      <c r="J2368" s="1" t="s">
        <v>1</v>
      </c>
      <c r="K2368" s="1" t="s">
        <v>1</v>
      </c>
      <c r="L2368" s="1" t="s">
        <v>1</v>
      </c>
      <c r="M2368" s="1" t="s">
        <v>208</v>
      </c>
      <c r="N2368" s="1">
        <v>2001</v>
      </c>
      <c r="O2368" s="10">
        <v>1000000000</v>
      </c>
      <c r="P2368">
        <v>1000</v>
      </c>
      <c r="Q2368" s="1" t="s">
        <v>209</v>
      </c>
      <c r="R2368" s="4">
        <v>3.13</v>
      </c>
      <c r="S2368" s="3">
        <v>1</v>
      </c>
      <c r="U2368" t="s">
        <v>204</v>
      </c>
    </row>
    <row r="2369" spans="1:21" x14ac:dyDescent="0.3">
      <c r="A2369" t="s">
        <v>966</v>
      </c>
      <c r="B2369" s="1" t="s">
        <v>967</v>
      </c>
      <c r="C2369" s="1" t="s">
        <v>967</v>
      </c>
      <c r="D2369" s="1" t="s">
        <v>898</v>
      </c>
      <c r="E2369">
        <v>2011</v>
      </c>
      <c r="F2369" s="1" t="s">
        <v>561</v>
      </c>
      <c r="G2369" s="1" t="s">
        <v>202</v>
      </c>
      <c r="H2369" s="1" t="s">
        <v>206</v>
      </c>
      <c r="I2369" s="3" t="s">
        <v>1</v>
      </c>
      <c r="J2369" s="1" t="s">
        <v>1</v>
      </c>
      <c r="K2369" s="1" t="s">
        <v>1</v>
      </c>
      <c r="L2369" s="1" t="s">
        <v>1</v>
      </c>
      <c r="M2369" s="1" t="s">
        <v>204</v>
      </c>
      <c r="N2369" s="1" t="s">
        <v>1</v>
      </c>
      <c r="O2369" t="s">
        <v>1</v>
      </c>
      <c r="P2369" t="s">
        <v>1</v>
      </c>
      <c r="Q2369" s="1" t="s">
        <v>1</v>
      </c>
      <c r="R2369" s="4">
        <v>32.89</v>
      </c>
      <c r="S2369" s="3">
        <v>1</v>
      </c>
      <c r="U2369" t="s">
        <v>204</v>
      </c>
    </row>
    <row r="2370" spans="1:21" x14ac:dyDescent="0.3">
      <c r="A2370" t="s">
        <v>970</v>
      </c>
      <c r="B2370" s="1" t="s">
        <v>971</v>
      </c>
      <c r="C2370" s="1" t="s">
        <v>971</v>
      </c>
      <c r="D2370" s="1" t="s">
        <v>971</v>
      </c>
      <c r="E2370">
        <v>2021</v>
      </c>
      <c r="F2370" s="1" t="s">
        <v>212</v>
      </c>
      <c r="G2370" s="1" t="s">
        <v>202</v>
      </c>
      <c r="H2370" s="1" t="s">
        <v>206</v>
      </c>
      <c r="I2370" s="3" t="s">
        <v>1</v>
      </c>
      <c r="J2370" s="1" t="s">
        <v>1</v>
      </c>
      <c r="K2370" s="1" t="s">
        <v>1</v>
      </c>
      <c r="L2370" s="1" t="s">
        <v>1</v>
      </c>
      <c r="M2370" s="1" t="s">
        <v>204</v>
      </c>
      <c r="N2370" s="1" t="s">
        <v>1</v>
      </c>
      <c r="O2370" s="1" t="s">
        <v>1</v>
      </c>
      <c r="P2370" s="1" t="s">
        <v>1</v>
      </c>
      <c r="Q2370" s="1" t="s">
        <v>1</v>
      </c>
      <c r="R2370" s="4">
        <f>31+5</f>
        <v>36</v>
      </c>
      <c r="S2370" s="3">
        <v>1</v>
      </c>
      <c r="U2370" t="s">
        <v>204</v>
      </c>
    </row>
    <row r="2371" spans="1:21" x14ac:dyDescent="0.3">
      <c r="A2371" t="s">
        <v>970</v>
      </c>
      <c r="B2371" s="1" t="s">
        <v>971</v>
      </c>
      <c r="C2371" s="1" t="s">
        <v>971</v>
      </c>
      <c r="D2371" s="1" t="s">
        <v>971</v>
      </c>
      <c r="E2371">
        <v>2021</v>
      </c>
      <c r="F2371" s="1" t="s">
        <v>212</v>
      </c>
      <c r="G2371" s="1" t="s">
        <v>202</v>
      </c>
      <c r="H2371" s="1" t="s">
        <v>219</v>
      </c>
      <c r="I2371" s="3" t="s">
        <v>1</v>
      </c>
      <c r="J2371" s="1" t="s">
        <v>1</v>
      </c>
      <c r="K2371" s="1" t="s">
        <v>1</v>
      </c>
      <c r="L2371" s="1" t="s">
        <v>1</v>
      </c>
      <c r="M2371" s="1" t="s">
        <v>208</v>
      </c>
      <c r="N2371" s="1">
        <v>0</v>
      </c>
      <c r="O2371">
        <v>1000</v>
      </c>
      <c r="P2371">
        <v>1000</v>
      </c>
      <c r="Q2371" s="1" t="s">
        <v>209</v>
      </c>
      <c r="R2371" s="4">
        <v>0</v>
      </c>
      <c r="S2371" s="3">
        <v>1</v>
      </c>
      <c r="U2371" t="s">
        <v>204</v>
      </c>
    </row>
    <row r="2372" spans="1:21" x14ac:dyDescent="0.3">
      <c r="A2372" t="s">
        <v>970</v>
      </c>
      <c r="B2372" s="1" t="s">
        <v>971</v>
      </c>
      <c r="C2372" s="1" t="s">
        <v>971</v>
      </c>
      <c r="D2372" s="1" t="s">
        <v>971</v>
      </c>
      <c r="E2372">
        <v>2021</v>
      </c>
      <c r="F2372" s="1" t="s">
        <v>212</v>
      </c>
      <c r="G2372" s="1" t="s">
        <v>202</v>
      </c>
      <c r="H2372" s="1" t="s">
        <v>219</v>
      </c>
      <c r="I2372" s="3" t="s">
        <v>1</v>
      </c>
      <c r="J2372" s="1" t="s">
        <v>1</v>
      </c>
      <c r="K2372" s="1" t="s">
        <v>1</v>
      </c>
      <c r="L2372" s="1" t="s">
        <v>1</v>
      </c>
      <c r="M2372" s="1" t="s">
        <v>208</v>
      </c>
      <c r="N2372" s="1">
        <v>1001</v>
      </c>
      <c r="O2372">
        <v>3000</v>
      </c>
      <c r="P2372">
        <v>1000</v>
      </c>
      <c r="Q2372" s="1" t="s">
        <v>209</v>
      </c>
      <c r="R2372" s="4">
        <v>3</v>
      </c>
      <c r="S2372" s="3">
        <v>1</v>
      </c>
      <c r="U2372" t="s">
        <v>204</v>
      </c>
    </row>
    <row r="2373" spans="1:21" x14ac:dyDescent="0.3">
      <c r="A2373" t="s">
        <v>970</v>
      </c>
      <c r="B2373" s="1" t="s">
        <v>971</v>
      </c>
      <c r="C2373" s="1" t="s">
        <v>971</v>
      </c>
      <c r="D2373" s="1" t="s">
        <v>971</v>
      </c>
      <c r="E2373">
        <v>2021</v>
      </c>
      <c r="F2373" s="1" t="s">
        <v>212</v>
      </c>
      <c r="G2373" s="1" t="s">
        <v>202</v>
      </c>
      <c r="H2373" s="1" t="s">
        <v>219</v>
      </c>
      <c r="I2373" s="3" t="s">
        <v>1</v>
      </c>
      <c r="J2373" s="1" t="s">
        <v>1</v>
      </c>
      <c r="K2373" s="1" t="s">
        <v>1</v>
      </c>
      <c r="L2373" s="1" t="s">
        <v>1</v>
      </c>
      <c r="M2373" s="1" t="s">
        <v>208</v>
      </c>
      <c r="N2373" s="1">
        <v>3001</v>
      </c>
      <c r="O2373">
        <v>5000</v>
      </c>
      <c r="P2373">
        <v>1000</v>
      </c>
      <c r="Q2373" s="1" t="s">
        <v>209</v>
      </c>
      <c r="R2373" s="4">
        <v>3.5</v>
      </c>
      <c r="S2373" s="3">
        <v>1</v>
      </c>
      <c r="U2373" t="s">
        <v>204</v>
      </c>
    </row>
    <row r="2374" spans="1:21" x14ac:dyDescent="0.3">
      <c r="A2374" t="s">
        <v>970</v>
      </c>
      <c r="B2374" s="1" t="s">
        <v>971</v>
      </c>
      <c r="C2374" s="1" t="s">
        <v>971</v>
      </c>
      <c r="D2374" s="1" t="s">
        <v>971</v>
      </c>
      <c r="E2374">
        <v>2021</v>
      </c>
      <c r="F2374" s="1" t="s">
        <v>212</v>
      </c>
      <c r="G2374" s="1" t="s">
        <v>202</v>
      </c>
      <c r="H2374" s="1" t="s">
        <v>219</v>
      </c>
      <c r="I2374" s="3" t="s">
        <v>1</v>
      </c>
      <c r="J2374" s="1" t="s">
        <v>1</v>
      </c>
      <c r="K2374" s="1" t="s">
        <v>1</v>
      </c>
      <c r="L2374" s="1" t="s">
        <v>1</v>
      </c>
      <c r="M2374" s="1" t="s">
        <v>208</v>
      </c>
      <c r="N2374" s="1">
        <v>5001</v>
      </c>
      <c r="O2374">
        <v>7000</v>
      </c>
      <c r="P2374">
        <v>1000</v>
      </c>
      <c r="Q2374" s="1" t="s">
        <v>209</v>
      </c>
      <c r="R2374" s="4">
        <v>4</v>
      </c>
      <c r="S2374" s="3">
        <v>1</v>
      </c>
      <c r="U2374" t="s">
        <v>204</v>
      </c>
    </row>
    <row r="2375" spans="1:21" x14ac:dyDescent="0.3">
      <c r="A2375" t="s">
        <v>970</v>
      </c>
      <c r="B2375" s="1" t="s">
        <v>971</v>
      </c>
      <c r="C2375" s="1" t="s">
        <v>971</v>
      </c>
      <c r="D2375" s="1" t="s">
        <v>971</v>
      </c>
      <c r="E2375">
        <v>2021</v>
      </c>
      <c r="F2375" s="1" t="s">
        <v>212</v>
      </c>
      <c r="G2375" s="1" t="s">
        <v>202</v>
      </c>
      <c r="H2375" s="1" t="s">
        <v>219</v>
      </c>
      <c r="I2375" s="3" t="s">
        <v>1</v>
      </c>
      <c r="J2375" s="1" t="s">
        <v>1</v>
      </c>
      <c r="K2375" s="1" t="s">
        <v>1</v>
      </c>
      <c r="L2375" s="1" t="s">
        <v>1</v>
      </c>
      <c r="M2375" s="1" t="s">
        <v>208</v>
      </c>
      <c r="N2375" s="1">
        <v>7001</v>
      </c>
      <c r="O2375">
        <v>9000</v>
      </c>
      <c r="P2375">
        <v>1000</v>
      </c>
      <c r="Q2375" s="1" t="s">
        <v>209</v>
      </c>
      <c r="R2375" s="4">
        <v>4.5</v>
      </c>
      <c r="S2375" s="3">
        <v>1</v>
      </c>
      <c r="U2375" t="s">
        <v>204</v>
      </c>
    </row>
    <row r="2376" spans="1:21" x14ac:dyDescent="0.3">
      <c r="A2376" t="s">
        <v>970</v>
      </c>
      <c r="B2376" s="1" t="s">
        <v>971</v>
      </c>
      <c r="C2376" s="1" t="s">
        <v>971</v>
      </c>
      <c r="D2376" s="1" t="s">
        <v>971</v>
      </c>
      <c r="E2376">
        <v>2021</v>
      </c>
      <c r="F2376" s="1" t="s">
        <v>212</v>
      </c>
      <c r="G2376" s="1" t="s">
        <v>202</v>
      </c>
      <c r="H2376" s="1" t="s">
        <v>219</v>
      </c>
      <c r="I2376" s="3" t="s">
        <v>1</v>
      </c>
      <c r="J2376" s="1" t="s">
        <v>1</v>
      </c>
      <c r="K2376" s="1" t="s">
        <v>1</v>
      </c>
      <c r="L2376" s="1" t="s">
        <v>1</v>
      </c>
      <c r="M2376" s="1" t="s">
        <v>208</v>
      </c>
      <c r="N2376" s="1">
        <v>9001</v>
      </c>
      <c r="O2376" s="10">
        <v>1000000000</v>
      </c>
      <c r="P2376">
        <v>1000</v>
      </c>
      <c r="Q2376" s="1" t="s">
        <v>209</v>
      </c>
      <c r="R2376" s="4">
        <v>5</v>
      </c>
      <c r="S2376" s="3">
        <v>1</v>
      </c>
      <c r="U2376" t="s">
        <v>204</v>
      </c>
    </row>
    <row r="2377" spans="1:21" x14ac:dyDescent="0.3">
      <c r="A2377" t="s">
        <v>970</v>
      </c>
      <c r="B2377" s="1" t="s">
        <v>971</v>
      </c>
      <c r="C2377" s="1" t="s">
        <v>971</v>
      </c>
      <c r="D2377" s="1" t="s">
        <v>898</v>
      </c>
      <c r="E2377">
        <v>2021</v>
      </c>
      <c r="F2377" s="1" t="s">
        <v>561</v>
      </c>
      <c r="G2377" s="1" t="s">
        <v>202</v>
      </c>
      <c r="H2377" s="1" t="s">
        <v>206</v>
      </c>
      <c r="I2377" s="3" t="s">
        <v>1</v>
      </c>
      <c r="J2377" s="1" t="s">
        <v>1</v>
      </c>
      <c r="K2377" s="1" t="s">
        <v>1</v>
      </c>
      <c r="L2377" s="1" t="s">
        <v>1</v>
      </c>
      <c r="M2377" s="1" t="s">
        <v>204</v>
      </c>
      <c r="N2377" s="1" t="s">
        <v>1</v>
      </c>
      <c r="O2377" t="s">
        <v>1</v>
      </c>
      <c r="P2377" t="s">
        <v>1</v>
      </c>
      <c r="Q2377" s="1" t="s">
        <v>1</v>
      </c>
      <c r="R2377" s="4">
        <v>32.89</v>
      </c>
      <c r="S2377" s="3">
        <v>1</v>
      </c>
      <c r="U2377" t="s">
        <v>204</v>
      </c>
    </row>
    <row r="2378" spans="1:21" x14ac:dyDescent="0.3">
      <c r="A2378" t="s">
        <v>973</v>
      </c>
      <c r="B2378" s="1" t="s">
        <v>974</v>
      </c>
      <c r="C2378" s="1" t="s">
        <v>393</v>
      </c>
      <c r="D2378" s="1" t="s">
        <v>974</v>
      </c>
      <c r="E2378">
        <v>2021</v>
      </c>
      <c r="F2378" s="1" t="s">
        <v>212</v>
      </c>
      <c r="G2378" s="1" t="s">
        <v>202</v>
      </c>
      <c r="H2378" s="1" t="s">
        <v>206</v>
      </c>
      <c r="I2378" s="3" t="s">
        <v>1</v>
      </c>
      <c r="J2378" s="1" t="s">
        <v>1</v>
      </c>
      <c r="K2378" s="1" t="s">
        <v>1</v>
      </c>
      <c r="L2378" s="1" t="s">
        <v>1</v>
      </c>
      <c r="M2378" s="1" t="s">
        <v>204</v>
      </c>
      <c r="N2378" s="1" t="s">
        <v>1</v>
      </c>
      <c r="O2378" s="1" t="s">
        <v>1</v>
      </c>
      <c r="P2378" s="1" t="s">
        <v>1</v>
      </c>
      <c r="Q2378" s="1" t="s">
        <v>1</v>
      </c>
      <c r="R2378" s="4">
        <v>50</v>
      </c>
      <c r="S2378" s="3">
        <v>1</v>
      </c>
      <c r="U2378" t="s">
        <v>204</v>
      </c>
    </row>
    <row r="2379" spans="1:21" x14ac:dyDescent="0.3">
      <c r="A2379" t="s">
        <v>973</v>
      </c>
      <c r="B2379" s="1" t="s">
        <v>974</v>
      </c>
      <c r="C2379" s="1" t="s">
        <v>393</v>
      </c>
      <c r="D2379" s="1" t="s">
        <v>974</v>
      </c>
      <c r="E2379">
        <v>2021</v>
      </c>
      <c r="F2379" s="1" t="s">
        <v>212</v>
      </c>
      <c r="G2379" s="1" t="s">
        <v>202</v>
      </c>
      <c r="H2379" s="1" t="s">
        <v>219</v>
      </c>
      <c r="I2379" s="3" t="s">
        <v>1</v>
      </c>
      <c r="J2379" s="1" t="s">
        <v>1</v>
      </c>
      <c r="K2379" s="1" t="s">
        <v>1</v>
      </c>
      <c r="L2379" s="1" t="s">
        <v>1</v>
      </c>
      <c r="M2379" s="1" t="s">
        <v>208</v>
      </c>
      <c r="N2379" s="1">
        <v>0</v>
      </c>
      <c r="O2379">
        <v>40000</v>
      </c>
      <c r="P2379">
        <v>1000</v>
      </c>
      <c r="Q2379" s="1" t="s">
        <v>209</v>
      </c>
      <c r="R2379" s="4">
        <v>7</v>
      </c>
      <c r="S2379" s="3">
        <v>1</v>
      </c>
      <c r="U2379" t="s">
        <v>204</v>
      </c>
    </row>
    <row r="2380" spans="1:21" x14ac:dyDescent="0.3">
      <c r="A2380" t="s">
        <v>973</v>
      </c>
      <c r="B2380" s="1" t="s">
        <v>974</v>
      </c>
      <c r="C2380" s="1" t="s">
        <v>393</v>
      </c>
      <c r="D2380" s="1" t="s">
        <v>974</v>
      </c>
      <c r="E2380">
        <v>2021</v>
      </c>
      <c r="F2380" s="1" t="s">
        <v>212</v>
      </c>
      <c r="G2380" s="1" t="s">
        <v>202</v>
      </c>
      <c r="H2380" s="1" t="s">
        <v>219</v>
      </c>
      <c r="I2380" s="3" t="s">
        <v>1</v>
      </c>
      <c r="J2380" s="1" t="s">
        <v>1</v>
      </c>
      <c r="K2380" s="1" t="s">
        <v>1</v>
      </c>
      <c r="L2380" s="1" t="s">
        <v>1</v>
      </c>
      <c r="M2380" s="1" t="s">
        <v>208</v>
      </c>
      <c r="N2380" s="1">
        <v>40001</v>
      </c>
      <c r="O2380" s="10">
        <v>1000000000</v>
      </c>
      <c r="P2380">
        <v>1000</v>
      </c>
      <c r="Q2380" s="1" t="s">
        <v>209</v>
      </c>
      <c r="R2380" s="4">
        <v>10</v>
      </c>
      <c r="S2380" s="3">
        <v>1</v>
      </c>
      <c r="U2380" t="s">
        <v>204</v>
      </c>
    </row>
    <row r="2381" spans="1:21" x14ac:dyDescent="0.3">
      <c r="A2381" t="s">
        <v>973</v>
      </c>
      <c r="B2381" s="1" t="s">
        <v>974</v>
      </c>
      <c r="C2381" s="1" t="s">
        <v>755</v>
      </c>
      <c r="D2381" s="1" t="s">
        <v>974</v>
      </c>
      <c r="E2381">
        <v>2021</v>
      </c>
      <c r="F2381" s="1" t="s">
        <v>212</v>
      </c>
      <c r="G2381" s="1" t="s">
        <v>202</v>
      </c>
      <c r="H2381" s="1" t="s">
        <v>206</v>
      </c>
      <c r="I2381" s="3" t="s">
        <v>1</v>
      </c>
      <c r="J2381" s="1" t="s">
        <v>1</v>
      </c>
      <c r="K2381" s="1" t="s">
        <v>1</v>
      </c>
      <c r="L2381" s="1" t="s">
        <v>1</v>
      </c>
      <c r="M2381" s="1" t="s">
        <v>204</v>
      </c>
      <c r="N2381" s="1" t="s">
        <v>1</v>
      </c>
      <c r="O2381" s="1" t="s">
        <v>1</v>
      </c>
      <c r="P2381" s="1" t="s">
        <v>1</v>
      </c>
      <c r="Q2381" s="1" t="s">
        <v>1</v>
      </c>
      <c r="R2381" s="4">
        <v>50</v>
      </c>
      <c r="S2381" s="3">
        <v>1</v>
      </c>
      <c r="U2381" t="s">
        <v>204</v>
      </c>
    </row>
    <row r="2382" spans="1:21" x14ac:dyDescent="0.3">
      <c r="A2382" t="s">
        <v>973</v>
      </c>
      <c r="B2382" s="1" t="s">
        <v>974</v>
      </c>
      <c r="C2382" s="1" t="s">
        <v>755</v>
      </c>
      <c r="D2382" s="1" t="s">
        <v>974</v>
      </c>
      <c r="E2382">
        <v>2021</v>
      </c>
      <c r="F2382" s="1" t="s">
        <v>212</v>
      </c>
      <c r="G2382" s="1" t="s">
        <v>202</v>
      </c>
      <c r="H2382" s="1" t="s">
        <v>219</v>
      </c>
      <c r="I2382" s="3" t="s">
        <v>1</v>
      </c>
      <c r="J2382" s="1" t="s">
        <v>1</v>
      </c>
      <c r="K2382" s="1" t="s">
        <v>1</v>
      </c>
      <c r="L2382" s="1" t="s">
        <v>1</v>
      </c>
      <c r="M2382" s="1" t="s">
        <v>208</v>
      </c>
      <c r="N2382" s="1">
        <v>0</v>
      </c>
      <c r="O2382">
        <v>40000</v>
      </c>
      <c r="P2382">
        <v>1000</v>
      </c>
      <c r="Q2382" s="1" t="s">
        <v>209</v>
      </c>
      <c r="R2382" s="4">
        <v>7</v>
      </c>
      <c r="S2382" s="3">
        <v>1</v>
      </c>
      <c r="U2382" t="s">
        <v>204</v>
      </c>
    </row>
    <row r="2383" spans="1:21" x14ac:dyDescent="0.3">
      <c r="A2383" t="s">
        <v>973</v>
      </c>
      <c r="B2383" s="1" t="s">
        <v>974</v>
      </c>
      <c r="C2383" s="1" t="s">
        <v>755</v>
      </c>
      <c r="D2383" s="1" t="s">
        <v>974</v>
      </c>
      <c r="E2383">
        <v>2021</v>
      </c>
      <c r="F2383" s="1" t="s">
        <v>212</v>
      </c>
      <c r="G2383" s="1" t="s">
        <v>202</v>
      </c>
      <c r="H2383" s="1" t="s">
        <v>219</v>
      </c>
      <c r="I2383" s="3" t="s">
        <v>1</v>
      </c>
      <c r="J2383" s="1" t="s">
        <v>1</v>
      </c>
      <c r="K2383" s="1" t="s">
        <v>1</v>
      </c>
      <c r="L2383" s="1" t="s">
        <v>1</v>
      </c>
      <c r="M2383" s="1" t="s">
        <v>208</v>
      </c>
      <c r="N2383" s="1">
        <v>40001</v>
      </c>
      <c r="O2383" s="10">
        <v>1000000000</v>
      </c>
      <c r="P2383">
        <v>1000</v>
      </c>
      <c r="Q2383" s="1" t="s">
        <v>209</v>
      </c>
      <c r="R2383" s="4">
        <v>10</v>
      </c>
      <c r="S2383" s="3">
        <v>1</v>
      </c>
      <c r="U2383" t="s">
        <v>204</v>
      </c>
    </row>
    <row r="2384" spans="1:21" x14ac:dyDescent="0.3">
      <c r="A2384" t="s">
        <v>973</v>
      </c>
      <c r="B2384" s="1" t="s">
        <v>974</v>
      </c>
      <c r="C2384" s="1" t="s">
        <v>755</v>
      </c>
      <c r="D2384" s="1" t="s">
        <v>898</v>
      </c>
      <c r="E2384">
        <v>2021</v>
      </c>
      <c r="F2384" s="1" t="s">
        <v>561</v>
      </c>
      <c r="G2384" s="1" t="s">
        <v>202</v>
      </c>
      <c r="H2384" s="1" t="s">
        <v>206</v>
      </c>
      <c r="I2384" s="3" t="s">
        <v>1</v>
      </c>
      <c r="J2384" s="1" t="s">
        <v>1</v>
      </c>
      <c r="K2384" s="1" t="s">
        <v>1</v>
      </c>
      <c r="L2384" s="1" t="s">
        <v>1</v>
      </c>
      <c r="M2384" s="1" t="s">
        <v>204</v>
      </c>
      <c r="N2384" s="1" t="s">
        <v>1</v>
      </c>
      <c r="O2384" t="s">
        <v>1</v>
      </c>
      <c r="P2384" t="s">
        <v>1</v>
      </c>
      <c r="Q2384" s="1" t="s">
        <v>1</v>
      </c>
      <c r="R2384" s="4">
        <v>32.89</v>
      </c>
      <c r="S2384" s="3">
        <v>1</v>
      </c>
      <c r="U2384" t="s">
        <v>204</v>
      </c>
    </row>
    <row r="2385" spans="1:21" x14ac:dyDescent="0.3">
      <c r="A2385" t="s">
        <v>973</v>
      </c>
      <c r="B2385" s="1" t="s">
        <v>974</v>
      </c>
      <c r="C2385" s="1" t="s">
        <v>393</v>
      </c>
      <c r="D2385" s="1" t="s">
        <v>393</v>
      </c>
      <c r="E2385">
        <v>2020</v>
      </c>
      <c r="F2385" s="1" t="s">
        <v>213</v>
      </c>
      <c r="G2385" s="1" t="s">
        <v>202</v>
      </c>
      <c r="H2385" s="1" t="s">
        <v>206</v>
      </c>
      <c r="I2385" s="3" t="s">
        <v>1</v>
      </c>
      <c r="J2385" s="1" t="s">
        <v>1</v>
      </c>
      <c r="K2385" s="1" t="s">
        <v>1</v>
      </c>
      <c r="L2385" s="1" t="s">
        <v>1</v>
      </c>
      <c r="M2385" s="1" t="s">
        <v>204</v>
      </c>
      <c r="N2385" s="1" t="s">
        <v>1</v>
      </c>
      <c r="O2385" s="1" t="s">
        <v>1</v>
      </c>
      <c r="P2385" s="1" t="s">
        <v>1</v>
      </c>
      <c r="Q2385" s="1" t="s">
        <v>1</v>
      </c>
      <c r="R2385" s="4">
        <v>21.44</v>
      </c>
      <c r="S2385" s="3">
        <v>1</v>
      </c>
      <c r="U2385" t="s">
        <v>204</v>
      </c>
    </row>
    <row r="2386" spans="1:21" x14ac:dyDescent="0.3">
      <c r="A2386" t="s">
        <v>973</v>
      </c>
      <c r="B2386" s="1" t="s">
        <v>974</v>
      </c>
      <c r="C2386" s="1" t="s">
        <v>393</v>
      </c>
      <c r="D2386" s="1" t="s">
        <v>393</v>
      </c>
      <c r="E2386">
        <v>2020</v>
      </c>
      <c r="F2386" s="1" t="s">
        <v>213</v>
      </c>
      <c r="G2386" s="1" t="s">
        <v>202</v>
      </c>
      <c r="H2386" s="1" t="s">
        <v>231</v>
      </c>
      <c r="I2386" s="3" t="s">
        <v>1</v>
      </c>
      <c r="J2386" s="1" t="s">
        <v>1</v>
      </c>
      <c r="K2386" s="1" t="s">
        <v>1</v>
      </c>
      <c r="L2386" s="1" t="s">
        <v>1</v>
      </c>
      <c r="M2386" s="1" t="s">
        <v>208</v>
      </c>
      <c r="N2386" s="1">
        <v>0</v>
      </c>
      <c r="O2386">
        <v>2000</v>
      </c>
      <c r="P2386">
        <v>1000</v>
      </c>
      <c r="Q2386" s="1" t="s">
        <v>209</v>
      </c>
      <c r="R2386" s="4">
        <v>0</v>
      </c>
      <c r="S2386" s="3">
        <v>1</v>
      </c>
      <c r="U2386" t="s">
        <v>204</v>
      </c>
    </row>
    <row r="2387" spans="1:21" x14ac:dyDescent="0.3">
      <c r="A2387" t="s">
        <v>973</v>
      </c>
      <c r="B2387" s="1" t="s">
        <v>974</v>
      </c>
      <c r="C2387" s="1" t="s">
        <v>393</v>
      </c>
      <c r="D2387" s="1" t="s">
        <v>393</v>
      </c>
      <c r="E2387">
        <v>2020</v>
      </c>
      <c r="F2387" s="1" t="s">
        <v>213</v>
      </c>
      <c r="G2387" s="1" t="s">
        <v>202</v>
      </c>
      <c r="H2387" s="1" t="s">
        <v>231</v>
      </c>
      <c r="I2387" s="3" t="s">
        <v>1</v>
      </c>
      <c r="J2387" s="1" t="s">
        <v>1</v>
      </c>
      <c r="K2387" s="1" t="s">
        <v>1</v>
      </c>
      <c r="L2387" s="1" t="s">
        <v>1</v>
      </c>
      <c r="M2387" s="1" t="s">
        <v>208</v>
      </c>
      <c r="N2387" s="1">
        <v>2001</v>
      </c>
      <c r="O2387" s="10">
        <v>6000</v>
      </c>
      <c r="P2387">
        <v>1000</v>
      </c>
      <c r="Q2387" s="1" t="s">
        <v>209</v>
      </c>
      <c r="R2387" s="4">
        <v>4.2300000000000004</v>
      </c>
      <c r="S2387" s="3">
        <v>1</v>
      </c>
      <c r="U2387" t="s">
        <v>204</v>
      </c>
    </row>
    <row r="2388" spans="1:21" x14ac:dyDescent="0.3">
      <c r="A2388" t="s">
        <v>973</v>
      </c>
      <c r="B2388" s="1" t="s">
        <v>974</v>
      </c>
      <c r="C2388" s="1" t="s">
        <v>393</v>
      </c>
      <c r="D2388" s="1" t="s">
        <v>393</v>
      </c>
      <c r="E2388">
        <v>2020</v>
      </c>
      <c r="F2388" s="1" t="s">
        <v>213</v>
      </c>
      <c r="G2388" s="1" t="s">
        <v>202</v>
      </c>
      <c r="H2388" s="1" t="s">
        <v>231</v>
      </c>
      <c r="I2388" s="3" t="s">
        <v>1</v>
      </c>
      <c r="J2388" s="1" t="s">
        <v>1</v>
      </c>
      <c r="K2388" s="1" t="s">
        <v>1</v>
      </c>
      <c r="L2388" s="1" t="s">
        <v>1</v>
      </c>
      <c r="M2388" s="1" t="s">
        <v>208</v>
      </c>
      <c r="N2388" s="1">
        <v>6001</v>
      </c>
      <c r="O2388" s="10">
        <v>1000000000</v>
      </c>
      <c r="P2388">
        <v>1000</v>
      </c>
      <c r="Q2388" s="1" t="s">
        <v>209</v>
      </c>
      <c r="R2388" s="4">
        <v>0</v>
      </c>
      <c r="S2388" s="3">
        <v>1</v>
      </c>
      <c r="U2388" t="s">
        <v>204</v>
      </c>
    </row>
    <row r="2389" spans="1:21" x14ac:dyDescent="0.3">
      <c r="A2389" t="s">
        <v>973</v>
      </c>
      <c r="B2389" s="1" t="s">
        <v>974</v>
      </c>
      <c r="C2389" s="1" t="s">
        <v>393</v>
      </c>
      <c r="D2389" s="1" t="s">
        <v>393</v>
      </c>
      <c r="E2389">
        <v>2020</v>
      </c>
      <c r="F2389" s="1" t="s">
        <v>217</v>
      </c>
      <c r="G2389" s="1" t="s">
        <v>202</v>
      </c>
      <c r="H2389" s="1" t="s">
        <v>207</v>
      </c>
      <c r="I2389" s="3" t="s">
        <v>1</v>
      </c>
      <c r="J2389" s="1" t="s">
        <v>1</v>
      </c>
      <c r="K2389" s="1" t="s">
        <v>1</v>
      </c>
      <c r="L2389" s="1" t="s">
        <v>1</v>
      </c>
      <c r="M2389" s="1" t="s">
        <v>205</v>
      </c>
      <c r="N2389">
        <v>0</v>
      </c>
      <c r="O2389" s="10">
        <v>43560</v>
      </c>
      <c r="P2389" s="1">
        <v>12</v>
      </c>
      <c r="Q2389" s="1" t="s">
        <v>540</v>
      </c>
      <c r="R2389" s="4">
        <v>4.55</v>
      </c>
      <c r="S2389" s="3">
        <v>1</v>
      </c>
      <c r="U2389" t="s">
        <v>204</v>
      </c>
    </row>
    <row r="2390" spans="1:21" x14ac:dyDescent="0.3">
      <c r="A2390" t="s">
        <v>973</v>
      </c>
      <c r="B2390" s="1" t="s">
        <v>974</v>
      </c>
      <c r="C2390" s="1" t="s">
        <v>393</v>
      </c>
      <c r="D2390" s="1" t="s">
        <v>393</v>
      </c>
      <c r="E2390">
        <v>2020</v>
      </c>
      <c r="F2390" s="1" t="s">
        <v>217</v>
      </c>
      <c r="G2390" s="1" t="s">
        <v>202</v>
      </c>
      <c r="H2390" s="1" t="s">
        <v>207</v>
      </c>
      <c r="I2390" s="3" t="s">
        <v>1</v>
      </c>
      <c r="J2390" s="1" t="s">
        <v>1</v>
      </c>
      <c r="K2390" s="1" t="s">
        <v>1</v>
      </c>
      <c r="L2390" s="1" t="s">
        <v>1</v>
      </c>
      <c r="M2390" s="1" t="s">
        <v>205</v>
      </c>
      <c r="N2390">
        <v>43561</v>
      </c>
      <c r="O2390" s="10">
        <v>217800</v>
      </c>
      <c r="P2390" s="1">
        <v>12</v>
      </c>
      <c r="Q2390" s="1" t="s">
        <v>540</v>
      </c>
      <c r="R2390" s="4">
        <v>3.92</v>
      </c>
      <c r="S2390" s="3">
        <v>1</v>
      </c>
      <c r="U2390" t="s">
        <v>204</v>
      </c>
    </row>
    <row r="2391" spans="1:21" x14ac:dyDescent="0.3">
      <c r="A2391" t="s">
        <v>973</v>
      </c>
      <c r="B2391" s="1" t="s">
        <v>974</v>
      </c>
      <c r="C2391" s="1" t="s">
        <v>393</v>
      </c>
      <c r="D2391" s="1" t="s">
        <v>393</v>
      </c>
      <c r="E2391">
        <v>2020</v>
      </c>
      <c r="F2391" s="1" t="s">
        <v>217</v>
      </c>
      <c r="G2391" s="1" t="s">
        <v>202</v>
      </c>
      <c r="H2391" s="1" t="s">
        <v>207</v>
      </c>
      <c r="I2391" s="3" t="s">
        <v>1</v>
      </c>
      <c r="J2391" s="1" t="s">
        <v>1</v>
      </c>
      <c r="K2391" s="1" t="s">
        <v>1</v>
      </c>
      <c r="L2391" s="1" t="s">
        <v>1</v>
      </c>
      <c r="M2391" s="1" t="s">
        <v>205</v>
      </c>
      <c r="N2391">
        <v>217801</v>
      </c>
      <c r="O2391" s="10">
        <v>1000000000</v>
      </c>
      <c r="P2391" s="1">
        <v>12</v>
      </c>
      <c r="Q2391" s="1" t="s">
        <v>540</v>
      </c>
      <c r="R2391" s="4">
        <v>3.3</v>
      </c>
      <c r="S2391" s="3">
        <v>1</v>
      </c>
      <c r="U2391" t="s">
        <v>204</v>
      </c>
    </row>
    <row r="2392" spans="1:21" x14ac:dyDescent="0.3">
      <c r="A2392" t="s">
        <v>976</v>
      </c>
      <c r="B2392" s="1" t="s">
        <v>977</v>
      </c>
      <c r="C2392" s="1" t="s">
        <v>977</v>
      </c>
      <c r="D2392" s="1" t="s">
        <v>977</v>
      </c>
      <c r="E2392">
        <v>2018</v>
      </c>
      <c r="F2392" s="1" t="s">
        <v>212</v>
      </c>
      <c r="G2392" s="1" t="s">
        <v>202</v>
      </c>
      <c r="H2392" s="1" t="s">
        <v>206</v>
      </c>
      <c r="I2392" s="3">
        <v>0.75</v>
      </c>
      <c r="J2392" s="1" t="s">
        <v>203</v>
      </c>
      <c r="K2392" s="1" t="s">
        <v>220</v>
      </c>
      <c r="L2392" s="1" t="s">
        <v>221</v>
      </c>
      <c r="M2392" s="1" t="s">
        <v>204</v>
      </c>
      <c r="N2392" s="1" t="s">
        <v>1</v>
      </c>
      <c r="O2392" s="1" t="s">
        <v>1</v>
      </c>
      <c r="P2392" s="1" t="s">
        <v>1</v>
      </c>
      <c r="Q2392" s="1" t="s">
        <v>1</v>
      </c>
      <c r="R2392" s="4">
        <v>22</v>
      </c>
      <c r="S2392" s="3">
        <v>1</v>
      </c>
      <c r="U2392" t="s">
        <v>204</v>
      </c>
    </row>
    <row r="2393" spans="1:21" x14ac:dyDescent="0.3">
      <c r="A2393" t="s">
        <v>976</v>
      </c>
      <c r="B2393" s="1" t="s">
        <v>977</v>
      </c>
      <c r="C2393" s="1" t="s">
        <v>977</v>
      </c>
      <c r="D2393" s="1" t="s">
        <v>977</v>
      </c>
      <c r="E2393">
        <v>2018</v>
      </c>
      <c r="F2393" s="1" t="s">
        <v>212</v>
      </c>
      <c r="G2393" s="1" t="s">
        <v>202</v>
      </c>
      <c r="H2393" s="1" t="s">
        <v>219</v>
      </c>
      <c r="I2393" s="3" t="s">
        <v>1</v>
      </c>
      <c r="J2393" s="1" t="s">
        <v>1</v>
      </c>
      <c r="K2393" s="1" t="s">
        <v>220</v>
      </c>
      <c r="L2393" s="1" t="s">
        <v>221</v>
      </c>
      <c r="M2393" s="1" t="s">
        <v>208</v>
      </c>
      <c r="N2393">
        <v>0</v>
      </c>
      <c r="O2393" s="10">
        <v>2000</v>
      </c>
      <c r="P2393" s="1">
        <v>1000</v>
      </c>
      <c r="Q2393" s="1" t="s">
        <v>209</v>
      </c>
      <c r="R2393" s="4">
        <v>3.5</v>
      </c>
      <c r="S2393" s="3">
        <v>1</v>
      </c>
      <c r="U2393" t="s">
        <v>204</v>
      </c>
    </row>
    <row r="2394" spans="1:21" x14ac:dyDescent="0.3">
      <c r="A2394" t="s">
        <v>976</v>
      </c>
      <c r="B2394" s="1" t="s">
        <v>977</v>
      </c>
      <c r="C2394" s="1" t="s">
        <v>977</v>
      </c>
      <c r="D2394" s="1" t="s">
        <v>977</v>
      </c>
      <c r="E2394">
        <v>2018</v>
      </c>
      <c r="F2394" s="1" t="s">
        <v>212</v>
      </c>
      <c r="G2394" s="1" t="s">
        <v>202</v>
      </c>
      <c r="H2394" s="1" t="s">
        <v>219</v>
      </c>
      <c r="I2394" s="3" t="s">
        <v>1</v>
      </c>
      <c r="J2394" s="1" t="s">
        <v>1</v>
      </c>
      <c r="K2394" s="1" t="s">
        <v>220</v>
      </c>
      <c r="L2394" s="1" t="s">
        <v>221</v>
      </c>
      <c r="M2394" s="1" t="s">
        <v>208</v>
      </c>
      <c r="N2394">
        <v>2001</v>
      </c>
      <c r="O2394" s="10">
        <v>4000</v>
      </c>
      <c r="P2394" s="1">
        <v>1000</v>
      </c>
      <c r="Q2394" s="1" t="s">
        <v>209</v>
      </c>
      <c r="R2394" s="4">
        <v>4</v>
      </c>
      <c r="S2394" s="3">
        <v>1</v>
      </c>
      <c r="U2394" t="s">
        <v>204</v>
      </c>
    </row>
    <row r="2395" spans="1:21" x14ac:dyDescent="0.3">
      <c r="A2395" t="s">
        <v>976</v>
      </c>
      <c r="B2395" s="1" t="s">
        <v>977</v>
      </c>
      <c r="C2395" s="1" t="s">
        <v>977</v>
      </c>
      <c r="D2395" s="1" t="s">
        <v>977</v>
      </c>
      <c r="E2395">
        <v>2018</v>
      </c>
      <c r="F2395" s="1" t="s">
        <v>212</v>
      </c>
      <c r="G2395" s="1" t="s">
        <v>202</v>
      </c>
      <c r="H2395" s="1" t="s">
        <v>219</v>
      </c>
      <c r="I2395" s="3" t="s">
        <v>1</v>
      </c>
      <c r="J2395" s="1" t="s">
        <v>1</v>
      </c>
      <c r="K2395" s="1" t="s">
        <v>220</v>
      </c>
      <c r="L2395" s="1" t="s">
        <v>221</v>
      </c>
      <c r="M2395" s="1" t="s">
        <v>208</v>
      </c>
      <c r="N2395">
        <v>4001</v>
      </c>
      <c r="O2395" s="10">
        <v>6000</v>
      </c>
      <c r="P2395" s="1">
        <v>1000</v>
      </c>
      <c r="Q2395" s="1" t="s">
        <v>209</v>
      </c>
      <c r="R2395" s="4">
        <v>5</v>
      </c>
      <c r="S2395" s="3">
        <v>1</v>
      </c>
      <c r="U2395" t="s">
        <v>204</v>
      </c>
    </row>
    <row r="2396" spans="1:21" x14ac:dyDescent="0.3">
      <c r="A2396" t="s">
        <v>976</v>
      </c>
      <c r="B2396" s="1" t="s">
        <v>977</v>
      </c>
      <c r="C2396" s="1" t="s">
        <v>977</v>
      </c>
      <c r="D2396" s="1" t="s">
        <v>977</v>
      </c>
      <c r="E2396">
        <v>2018</v>
      </c>
      <c r="F2396" s="1" t="s">
        <v>212</v>
      </c>
      <c r="G2396" s="1" t="s">
        <v>202</v>
      </c>
      <c r="H2396" s="1" t="s">
        <v>219</v>
      </c>
      <c r="I2396" s="3" t="s">
        <v>1</v>
      </c>
      <c r="J2396" s="1" t="s">
        <v>1</v>
      </c>
      <c r="K2396" s="1" t="s">
        <v>220</v>
      </c>
      <c r="L2396" s="1" t="s">
        <v>221</v>
      </c>
      <c r="M2396" s="1" t="s">
        <v>208</v>
      </c>
      <c r="N2396">
        <v>6001</v>
      </c>
      <c r="O2396" s="10">
        <v>9000</v>
      </c>
      <c r="P2396" s="1">
        <v>1000</v>
      </c>
      <c r="Q2396" s="1" t="s">
        <v>209</v>
      </c>
      <c r="R2396" s="4">
        <v>6</v>
      </c>
      <c r="S2396" s="3">
        <v>1</v>
      </c>
      <c r="U2396" t="s">
        <v>204</v>
      </c>
    </row>
    <row r="2397" spans="1:21" x14ac:dyDescent="0.3">
      <c r="A2397" t="s">
        <v>976</v>
      </c>
      <c r="B2397" s="1" t="s">
        <v>977</v>
      </c>
      <c r="C2397" s="1" t="s">
        <v>977</v>
      </c>
      <c r="D2397" s="1" t="s">
        <v>977</v>
      </c>
      <c r="E2397">
        <v>2018</v>
      </c>
      <c r="F2397" s="1" t="s">
        <v>212</v>
      </c>
      <c r="G2397" s="1" t="s">
        <v>202</v>
      </c>
      <c r="H2397" s="1" t="s">
        <v>219</v>
      </c>
      <c r="I2397" s="3" t="s">
        <v>1</v>
      </c>
      <c r="J2397" s="1" t="s">
        <v>1</v>
      </c>
      <c r="K2397" s="1" t="s">
        <v>220</v>
      </c>
      <c r="L2397" s="1" t="s">
        <v>221</v>
      </c>
      <c r="M2397" s="1" t="s">
        <v>208</v>
      </c>
      <c r="N2397">
        <v>9001</v>
      </c>
      <c r="O2397" s="10">
        <v>12000</v>
      </c>
      <c r="P2397" s="1">
        <v>1000</v>
      </c>
      <c r="Q2397" s="1" t="s">
        <v>209</v>
      </c>
      <c r="R2397" s="4">
        <v>7.25</v>
      </c>
      <c r="S2397" s="3">
        <v>1</v>
      </c>
      <c r="U2397" t="s">
        <v>204</v>
      </c>
    </row>
    <row r="2398" spans="1:21" x14ac:dyDescent="0.3">
      <c r="A2398" t="s">
        <v>976</v>
      </c>
      <c r="B2398" s="1" t="s">
        <v>977</v>
      </c>
      <c r="C2398" s="1" t="s">
        <v>977</v>
      </c>
      <c r="D2398" s="1" t="s">
        <v>977</v>
      </c>
      <c r="E2398">
        <v>2018</v>
      </c>
      <c r="F2398" s="1" t="s">
        <v>212</v>
      </c>
      <c r="G2398" s="1" t="s">
        <v>202</v>
      </c>
      <c r="H2398" s="1" t="s">
        <v>219</v>
      </c>
      <c r="I2398" s="3" t="s">
        <v>1</v>
      </c>
      <c r="J2398" s="1" t="s">
        <v>1</v>
      </c>
      <c r="K2398" s="1" t="s">
        <v>220</v>
      </c>
      <c r="L2398" s="1" t="s">
        <v>221</v>
      </c>
      <c r="M2398" s="1" t="s">
        <v>208</v>
      </c>
      <c r="N2398">
        <v>12001</v>
      </c>
      <c r="O2398" s="10">
        <v>1000000000</v>
      </c>
      <c r="P2398" s="1">
        <v>1000</v>
      </c>
      <c r="Q2398" s="1" t="s">
        <v>209</v>
      </c>
      <c r="R2398" s="4">
        <v>8.5</v>
      </c>
      <c r="S2398" s="3">
        <v>1</v>
      </c>
      <c r="U2398" t="s">
        <v>204</v>
      </c>
    </row>
    <row r="2399" spans="1:21" x14ac:dyDescent="0.3">
      <c r="A2399" t="s">
        <v>976</v>
      </c>
      <c r="B2399" s="1" t="s">
        <v>977</v>
      </c>
      <c r="C2399" s="1" t="s">
        <v>977</v>
      </c>
      <c r="D2399" s="1" t="s">
        <v>977</v>
      </c>
      <c r="E2399">
        <v>2018</v>
      </c>
      <c r="F2399" s="1" t="s">
        <v>212</v>
      </c>
      <c r="G2399" s="1" t="s">
        <v>202</v>
      </c>
      <c r="H2399" s="1" t="s">
        <v>206</v>
      </c>
      <c r="I2399" s="3">
        <v>0.75</v>
      </c>
      <c r="J2399" s="1" t="s">
        <v>203</v>
      </c>
      <c r="K2399" s="1" t="s">
        <v>220</v>
      </c>
      <c r="L2399" s="1" t="s">
        <v>225</v>
      </c>
      <c r="M2399" s="1" t="s">
        <v>204</v>
      </c>
      <c r="N2399" s="1" t="s">
        <v>1</v>
      </c>
      <c r="O2399" s="1" t="s">
        <v>1</v>
      </c>
      <c r="P2399" s="1" t="s">
        <v>1</v>
      </c>
      <c r="Q2399" s="1" t="s">
        <v>1</v>
      </c>
      <c r="R2399" s="4">
        <v>27</v>
      </c>
      <c r="S2399" s="3">
        <v>1</v>
      </c>
      <c r="U2399" t="s">
        <v>204</v>
      </c>
    </row>
    <row r="2400" spans="1:21" x14ac:dyDescent="0.3">
      <c r="A2400" t="s">
        <v>976</v>
      </c>
      <c r="B2400" s="1" t="s">
        <v>977</v>
      </c>
      <c r="C2400" s="1" t="s">
        <v>977</v>
      </c>
      <c r="D2400" s="1" t="s">
        <v>977</v>
      </c>
      <c r="E2400">
        <v>2018</v>
      </c>
      <c r="F2400" s="1" t="s">
        <v>212</v>
      </c>
      <c r="G2400" s="1" t="s">
        <v>202</v>
      </c>
      <c r="H2400" s="1" t="s">
        <v>219</v>
      </c>
      <c r="I2400" s="3" t="s">
        <v>1</v>
      </c>
      <c r="J2400" s="1" t="s">
        <v>1</v>
      </c>
      <c r="K2400" s="1" t="s">
        <v>220</v>
      </c>
      <c r="L2400" s="1" t="s">
        <v>225</v>
      </c>
      <c r="M2400" s="1" t="s">
        <v>208</v>
      </c>
      <c r="N2400">
        <v>0</v>
      </c>
      <c r="O2400" s="10">
        <v>4000</v>
      </c>
      <c r="P2400" s="1">
        <v>1000</v>
      </c>
      <c r="Q2400" s="1" t="s">
        <v>209</v>
      </c>
      <c r="R2400" s="4">
        <v>6</v>
      </c>
      <c r="S2400" s="3">
        <v>1</v>
      </c>
      <c r="U2400" t="s">
        <v>204</v>
      </c>
    </row>
    <row r="2401" spans="1:21" x14ac:dyDescent="0.3">
      <c r="A2401" t="s">
        <v>976</v>
      </c>
      <c r="B2401" s="1" t="s">
        <v>977</v>
      </c>
      <c r="C2401" s="1" t="s">
        <v>977</v>
      </c>
      <c r="D2401" s="1" t="s">
        <v>977</v>
      </c>
      <c r="E2401">
        <v>2018</v>
      </c>
      <c r="F2401" s="1" t="s">
        <v>212</v>
      </c>
      <c r="G2401" s="1" t="s">
        <v>202</v>
      </c>
      <c r="H2401" s="1" t="s">
        <v>219</v>
      </c>
      <c r="I2401" s="3" t="s">
        <v>1</v>
      </c>
      <c r="J2401" s="1" t="s">
        <v>1</v>
      </c>
      <c r="K2401" s="1" t="s">
        <v>220</v>
      </c>
      <c r="L2401" s="1" t="s">
        <v>225</v>
      </c>
      <c r="M2401" s="1" t="s">
        <v>208</v>
      </c>
      <c r="N2401">
        <v>4001</v>
      </c>
      <c r="O2401" s="10">
        <v>9000</v>
      </c>
      <c r="P2401" s="1">
        <v>1000</v>
      </c>
      <c r="Q2401" s="1" t="s">
        <v>209</v>
      </c>
      <c r="R2401" s="4">
        <v>7</v>
      </c>
      <c r="S2401" s="3">
        <v>1</v>
      </c>
      <c r="U2401" t="s">
        <v>204</v>
      </c>
    </row>
    <row r="2402" spans="1:21" x14ac:dyDescent="0.3">
      <c r="A2402" t="s">
        <v>976</v>
      </c>
      <c r="B2402" s="1" t="s">
        <v>977</v>
      </c>
      <c r="C2402" s="1" t="s">
        <v>977</v>
      </c>
      <c r="D2402" s="1" t="s">
        <v>977</v>
      </c>
      <c r="E2402">
        <v>2018</v>
      </c>
      <c r="F2402" s="1" t="s">
        <v>212</v>
      </c>
      <c r="G2402" s="1" t="s">
        <v>202</v>
      </c>
      <c r="H2402" s="1" t="s">
        <v>219</v>
      </c>
      <c r="I2402" s="3" t="s">
        <v>1</v>
      </c>
      <c r="J2402" s="1" t="s">
        <v>1</v>
      </c>
      <c r="K2402" s="1" t="s">
        <v>220</v>
      </c>
      <c r="L2402" s="1" t="s">
        <v>225</v>
      </c>
      <c r="M2402" s="1" t="s">
        <v>208</v>
      </c>
      <c r="N2402">
        <v>9001</v>
      </c>
      <c r="O2402" s="10">
        <v>1000000000</v>
      </c>
      <c r="P2402" s="1">
        <v>1000</v>
      </c>
      <c r="Q2402" s="1" t="s">
        <v>209</v>
      </c>
      <c r="R2402" s="4">
        <v>8</v>
      </c>
      <c r="S2402" s="3">
        <v>1</v>
      </c>
      <c r="U2402" t="s">
        <v>204</v>
      </c>
    </row>
    <row r="2403" spans="1:21" x14ac:dyDescent="0.3">
      <c r="A2403" t="s">
        <v>976</v>
      </c>
      <c r="B2403" s="1" t="s">
        <v>977</v>
      </c>
      <c r="C2403" s="1" t="s">
        <v>977</v>
      </c>
      <c r="D2403" s="1" t="s">
        <v>977</v>
      </c>
      <c r="E2403">
        <v>2018</v>
      </c>
      <c r="F2403" s="1" t="s">
        <v>213</v>
      </c>
      <c r="G2403" s="1" t="s">
        <v>202</v>
      </c>
      <c r="H2403" s="1" t="s">
        <v>206</v>
      </c>
      <c r="I2403" s="3" t="s">
        <v>1</v>
      </c>
      <c r="J2403" s="1" t="s">
        <v>1</v>
      </c>
      <c r="K2403" s="1" t="s">
        <v>220</v>
      </c>
      <c r="L2403" s="1" t="s">
        <v>221</v>
      </c>
      <c r="M2403" s="1" t="s">
        <v>204</v>
      </c>
      <c r="N2403" s="1" t="s">
        <v>1</v>
      </c>
      <c r="O2403" s="1" t="s">
        <v>1</v>
      </c>
      <c r="P2403" s="1" t="s">
        <v>1</v>
      </c>
      <c r="Q2403" s="1" t="s">
        <v>1</v>
      </c>
      <c r="R2403" s="4">
        <v>21</v>
      </c>
      <c r="S2403" s="3">
        <v>1</v>
      </c>
      <c r="U2403" t="s">
        <v>204</v>
      </c>
    </row>
    <row r="2404" spans="1:21" x14ac:dyDescent="0.3">
      <c r="A2404" t="s">
        <v>976</v>
      </c>
      <c r="B2404" s="1" t="s">
        <v>977</v>
      </c>
      <c r="C2404" s="1" t="s">
        <v>977</v>
      </c>
      <c r="D2404" s="1" t="s">
        <v>977</v>
      </c>
      <c r="E2404">
        <v>2018</v>
      </c>
      <c r="F2404" s="1" t="s">
        <v>213</v>
      </c>
      <c r="G2404" s="1" t="s">
        <v>202</v>
      </c>
      <c r="H2404" s="1" t="s">
        <v>231</v>
      </c>
      <c r="I2404" s="3" t="s">
        <v>1</v>
      </c>
      <c r="J2404" s="1" t="s">
        <v>1</v>
      </c>
      <c r="K2404" s="1" t="s">
        <v>220</v>
      </c>
      <c r="L2404" s="1" t="s">
        <v>221</v>
      </c>
      <c r="M2404" s="1" t="s">
        <v>208</v>
      </c>
      <c r="N2404">
        <v>0</v>
      </c>
      <c r="O2404" s="10">
        <v>1000000000</v>
      </c>
      <c r="P2404" s="1">
        <v>1000</v>
      </c>
      <c r="Q2404" s="1" t="s">
        <v>209</v>
      </c>
      <c r="R2404" s="4">
        <v>2</v>
      </c>
      <c r="S2404" s="3">
        <v>1</v>
      </c>
      <c r="U2404" t="s">
        <v>204</v>
      </c>
    </row>
    <row r="2405" spans="1:21" x14ac:dyDescent="0.3">
      <c r="A2405" t="s">
        <v>976</v>
      </c>
      <c r="B2405" s="1" t="s">
        <v>977</v>
      </c>
      <c r="C2405" s="1" t="s">
        <v>977</v>
      </c>
      <c r="D2405" s="1" t="s">
        <v>977</v>
      </c>
      <c r="E2405">
        <v>2018</v>
      </c>
      <c r="F2405" s="1" t="s">
        <v>213</v>
      </c>
      <c r="G2405" s="1" t="s">
        <v>202</v>
      </c>
      <c r="H2405" s="1" t="s">
        <v>206</v>
      </c>
      <c r="I2405" s="3" t="s">
        <v>1</v>
      </c>
      <c r="J2405" s="1" t="s">
        <v>1</v>
      </c>
      <c r="K2405" s="1" t="s">
        <v>220</v>
      </c>
      <c r="L2405" s="1" t="s">
        <v>225</v>
      </c>
      <c r="M2405" s="1" t="s">
        <v>204</v>
      </c>
      <c r="N2405" s="1" t="s">
        <v>1</v>
      </c>
      <c r="O2405" s="1" t="s">
        <v>1</v>
      </c>
      <c r="P2405" s="1" t="s">
        <v>1</v>
      </c>
      <c r="Q2405" s="1" t="s">
        <v>1</v>
      </c>
      <c r="R2405" s="4">
        <v>21</v>
      </c>
      <c r="S2405" s="3">
        <v>1</v>
      </c>
      <c r="U2405" t="s">
        <v>204</v>
      </c>
    </row>
    <row r="2406" spans="1:21" x14ac:dyDescent="0.3">
      <c r="A2406" t="s">
        <v>976</v>
      </c>
      <c r="B2406" s="1" t="s">
        <v>977</v>
      </c>
      <c r="C2406" s="1" t="s">
        <v>977</v>
      </c>
      <c r="D2406" s="1" t="s">
        <v>977</v>
      </c>
      <c r="E2406">
        <v>2018</v>
      </c>
      <c r="F2406" s="1" t="s">
        <v>213</v>
      </c>
      <c r="G2406" s="1" t="s">
        <v>202</v>
      </c>
      <c r="H2406" s="1" t="s">
        <v>231</v>
      </c>
      <c r="I2406" s="3" t="s">
        <v>1</v>
      </c>
      <c r="J2406" s="1" t="s">
        <v>1</v>
      </c>
      <c r="K2406" s="1" t="s">
        <v>220</v>
      </c>
      <c r="L2406" s="1" t="s">
        <v>221</v>
      </c>
      <c r="M2406" s="1" t="s">
        <v>208</v>
      </c>
      <c r="N2406">
        <v>0</v>
      </c>
      <c r="O2406" s="10">
        <v>1000000000</v>
      </c>
      <c r="P2406" s="1">
        <v>1000</v>
      </c>
      <c r="Q2406" s="1" t="s">
        <v>209</v>
      </c>
      <c r="R2406" s="4">
        <v>3.5</v>
      </c>
      <c r="S2406" s="3">
        <v>1</v>
      </c>
      <c r="U2406" t="s">
        <v>204</v>
      </c>
    </row>
    <row r="2407" spans="1:21" x14ac:dyDescent="0.3">
      <c r="A2407" t="s">
        <v>979</v>
      </c>
      <c r="B2407" s="1" t="s">
        <v>989</v>
      </c>
      <c r="C2407" s="1" t="s">
        <v>989</v>
      </c>
      <c r="D2407" s="1" t="s">
        <v>989</v>
      </c>
      <c r="E2407">
        <v>2018</v>
      </c>
      <c r="F2407" s="1" t="s">
        <v>212</v>
      </c>
      <c r="G2407" s="1" t="s">
        <v>202</v>
      </c>
      <c r="H2407" s="1" t="s">
        <v>206</v>
      </c>
      <c r="I2407" s="3" t="s">
        <v>1</v>
      </c>
      <c r="J2407" s="1" t="s">
        <v>1</v>
      </c>
      <c r="K2407" s="1" t="s">
        <v>220</v>
      </c>
      <c r="L2407" s="1" t="s">
        <v>221</v>
      </c>
      <c r="M2407" s="1" t="s">
        <v>204</v>
      </c>
      <c r="N2407" s="1" t="s">
        <v>1</v>
      </c>
      <c r="O2407" s="1" t="s">
        <v>1</v>
      </c>
      <c r="P2407" s="1" t="s">
        <v>1</v>
      </c>
      <c r="Q2407" s="1" t="s">
        <v>1</v>
      </c>
      <c r="R2407" s="4">
        <v>46</v>
      </c>
      <c r="S2407" s="3">
        <v>1</v>
      </c>
      <c r="U2407" t="s">
        <v>204</v>
      </c>
    </row>
    <row r="2408" spans="1:21" x14ac:dyDescent="0.3">
      <c r="A2408" t="s">
        <v>979</v>
      </c>
      <c r="B2408" s="1" t="s">
        <v>989</v>
      </c>
      <c r="C2408" s="1" t="s">
        <v>989</v>
      </c>
      <c r="D2408" s="1" t="s">
        <v>989</v>
      </c>
      <c r="E2408">
        <v>2018</v>
      </c>
      <c r="F2408" s="1" t="s">
        <v>212</v>
      </c>
      <c r="G2408" s="1" t="s">
        <v>202</v>
      </c>
      <c r="H2408" s="1" t="s">
        <v>231</v>
      </c>
      <c r="I2408" s="3" t="s">
        <v>1</v>
      </c>
      <c r="J2408" s="1" t="s">
        <v>1</v>
      </c>
      <c r="K2408" s="1" t="s">
        <v>220</v>
      </c>
      <c r="L2408" s="1" t="s">
        <v>221</v>
      </c>
      <c r="M2408" s="1" t="s">
        <v>208</v>
      </c>
      <c r="N2408">
        <v>0</v>
      </c>
      <c r="O2408">
        <v>1250</v>
      </c>
      <c r="P2408">
        <v>1000</v>
      </c>
      <c r="Q2408" s="1" t="s">
        <v>209</v>
      </c>
      <c r="R2408" s="4">
        <v>0</v>
      </c>
      <c r="S2408" s="3">
        <v>1</v>
      </c>
      <c r="U2408" t="s">
        <v>204</v>
      </c>
    </row>
    <row r="2409" spans="1:21" x14ac:dyDescent="0.3">
      <c r="A2409" t="s">
        <v>979</v>
      </c>
      <c r="B2409" s="1" t="s">
        <v>989</v>
      </c>
      <c r="C2409" s="1" t="s">
        <v>989</v>
      </c>
      <c r="D2409" s="1" t="s">
        <v>989</v>
      </c>
      <c r="E2409">
        <v>2018</v>
      </c>
      <c r="F2409" s="1" t="s">
        <v>212</v>
      </c>
      <c r="G2409" s="1" t="s">
        <v>202</v>
      </c>
      <c r="H2409" s="1" t="s">
        <v>231</v>
      </c>
      <c r="I2409" s="3" t="s">
        <v>1</v>
      </c>
      <c r="J2409" s="1" t="s">
        <v>1</v>
      </c>
      <c r="K2409" s="1" t="s">
        <v>220</v>
      </c>
      <c r="L2409" s="1" t="s">
        <v>221</v>
      </c>
      <c r="M2409" s="1" t="s">
        <v>208</v>
      </c>
      <c r="N2409" s="1">
        <v>1251</v>
      </c>
      <c r="O2409" s="10">
        <v>1000000000</v>
      </c>
      <c r="P2409">
        <v>1000</v>
      </c>
      <c r="Q2409" s="1" t="s">
        <v>209</v>
      </c>
      <c r="R2409" s="4">
        <v>7</v>
      </c>
      <c r="S2409" s="3">
        <v>1</v>
      </c>
      <c r="U2409" t="s">
        <v>204</v>
      </c>
    </row>
    <row r="2410" spans="1:21" x14ac:dyDescent="0.3">
      <c r="A2410" t="s">
        <v>979</v>
      </c>
      <c r="B2410" s="1" t="s">
        <v>989</v>
      </c>
      <c r="C2410" s="1" t="s">
        <v>989</v>
      </c>
      <c r="D2410" s="1" t="s">
        <v>989</v>
      </c>
      <c r="E2410">
        <v>2018</v>
      </c>
      <c r="F2410" s="1" t="s">
        <v>212</v>
      </c>
      <c r="G2410" s="1" t="s">
        <v>202</v>
      </c>
      <c r="H2410" s="1" t="s">
        <v>206</v>
      </c>
      <c r="I2410" s="3" t="s">
        <v>1</v>
      </c>
      <c r="J2410" s="1" t="s">
        <v>1</v>
      </c>
      <c r="K2410" s="1" t="s">
        <v>220</v>
      </c>
      <c r="L2410" s="1" t="s">
        <v>225</v>
      </c>
      <c r="M2410" s="1" t="s">
        <v>204</v>
      </c>
      <c r="N2410" s="1" t="s">
        <v>1</v>
      </c>
      <c r="O2410" s="1" t="s">
        <v>1</v>
      </c>
      <c r="P2410" s="1" t="s">
        <v>1</v>
      </c>
      <c r="Q2410" s="1" t="s">
        <v>1</v>
      </c>
      <c r="R2410" s="4">
        <v>52</v>
      </c>
      <c r="S2410" s="3">
        <v>1</v>
      </c>
      <c r="U2410" t="s">
        <v>204</v>
      </c>
    </row>
    <row r="2411" spans="1:21" x14ac:dyDescent="0.3">
      <c r="A2411" t="s">
        <v>979</v>
      </c>
      <c r="B2411" s="1" t="s">
        <v>989</v>
      </c>
      <c r="C2411" s="1" t="s">
        <v>989</v>
      </c>
      <c r="D2411" s="1" t="s">
        <v>989</v>
      </c>
      <c r="E2411">
        <v>2018</v>
      </c>
      <c r="F2411" s="1" t="s">
        <v>212</v>
      </c>
      <c r="G2411" s="1" t="s">
        <v>202</v>
      </c>
      <c r="H2411" s="1" t="s">
        <v>231</v>
      </c>
      <c r="I2411" s="3" t="s">
        <v>1</v>
      </c>
      <c r="J2411" s="1" t="s">
        <v>1</v>
      </c>
      <c r="K2411" s="1" t="s">
        <v>220</v>
      </c>
      <c r="L2411" s="1" t="s">
        <v>225</v>
      </c>
      <c r="M2411" s="1" t="s">
        <v>208</v>
      </c>
      <c r="N2411">
        <v>0</v>
      </c>
      <c r="O2411">
        <v>1250</v>
      </c>
      <c r="P2411">
        <v>1000</v>
      </c>
      <c r="Q2411" s="1" t="s">
        <v>209</v>
      </c>
      <c r="R2411" s="4">
        <v>0</v>
      </c>
      <c r="S2411" s="3">
        <v>1</v>
      </c>
      <c r="U2411" t="s">
        <v>204</v>
      </c>
    </row>
    <row r="2412" spans="1:21" x14ac:dyDescent="0.3">
      <c r="A2412" t="s">
        <v>979</v>
      </c>
      <c r="B2412" s="1" t="s">
        <v>989</v>
      </c>
      <c r="C2412" s="1" t="s">
        <v>989</v>
      </c>
      <c r="D2412" s="1" t="s">
        <v>989</v>
      </c>
      <c r="E2412">
        <v>2018</v>
      </c>
      <c r="F2412" s="1" t="s">
        <v>212</v>
      </c>
      <c r="G2412" s="1" t="s">
        <v>202</v>
      </c>
      <c r="H2412" s="1" t="s">
        <v>231</v>
      </c>
      <c r="I2412" s="3" t="s">
        <v>1</v>
      </c>
      <c r="J2412" s="1" t="s">
        <v>1</v>
      </c>
      <c r="K2412" s="1" t="s">
        <v>220</v>
      </c>
      <c r="L2412" s="1" t="s">
        <v>225</v>
      </c>
      <c r="M2412" s="1" t="s">
        <v>208</v>
      </c>
      <c r="N2412" s="1">
        <v>1251</v>
      </c>
      <c r="O2412" s="10">
        <v>1000000000</v>
      </c>
      <c r="P2412">
        <v>1000</v>
      </c>
      <c r="Q2412" s="1" t="s">
        <v>209</v>
      </c>
      <c r="R2412" s="4">
        <v>7</v>
      </c>
      <c r="S2412" s="3">
        <v>1</v>
      </c>
      <c r="U2412" t="s">
        <v>204</v>
      </c>
    </row>
    <row r="2413" spans="1:21" x14ac:dyDescent="0.3">
      <c r="A2413" t="s">
        <v>979</v>
      </c>
      <c r="B2413" s="1" t="s">
        <v>989</v>
      </c>
      <c r="C2413" s="1" t="s">
        <v>989</v>
      </c>
      <c r="D2413" s="1" t="s">
        <v>989</v>
      </c>
      <c r="E2413">
        <v>2014</v>
      </c>
      <c r="F2413" s="1" t="s">
        <v>213</v>
      </c>
      <c r="G2413" s="1" t="s">
        <v>202</v>
      </c>
      <c r="H2413" s="1" t="s">
        <v>206</v>
      </c>
      <c r="I2413" s="3" t="s">
        <v>1</v>
      </c>
      <c r="J2413" s="1" t="s">
        <v>1</v>
      </c>
      <c r="K2413" s="1" t="s">
        <v>1</v>
      </c>
      <c r="L2413" s="1" t="s">
        <v>1</v>
      </c>
      <c r="M2413" s="1" t="s">
        <v>204</v>
      </c>
      <c r="N2413" s="1" t="s">
        <v>1</v>
      </c>
      <c r="O2413" s="1" t="s">
        <v>1</v>
      </c>
      <c r="P2413" s="1" t="s">
        <v>1</v>
      </c>
      <c r="Q2413" s="1" t="s">
        <v>1</v>
      </c>
      <c r="R2413" s="4">
        <v>21</v>
      </c>
      <c r="S2413" s="3">
        <v>1</v>
      </c>
      <c r="U2413" t="s">
        <v>204</v>
      </c>
    </row>
    <row r="2414" spans="1:21" x14ac:dyDescent="0.3">
      <c r="A2414" t="s">
        <v>981</v>
      </c>
      <c r="B2414" s="1" t="s">
        <v>990</v>
      </c>
      <c r="C2414" s="1" t="s">
        <v>990</v>
      </c>
      <c r="D2414" s="1" t="s">
        <v>990</v>
      </c>
      <c r="E2414">
        <v>2019</v>
      </c>
      <c r="F2414" s="1" t="s">
        <v>212</v>
      </c>
      <c r="G2414" s="1" t="s">
        <v>202</v>
      </c>
      <c r="H2414" s="1" t="s">
        <v>206</v>
      </c>
      <c r="I2414" s="3" t="s">
        <v>1</v>
      </c>
      <c r="J2414" s="1" t="s">
        <v>1</v>
      </c>
      <c r="K2414" s="1" t="s">
        <v>1</v>
      </c>
      <c r="L2414" s="1" t="s">
        <v>1</v>
      </c>
      <c r="M2414" s="1" t="s">
        <v>204</v>
      </c>
      <c r="N2414" s="1" t="s">
        <v>1</v>
      </c>
      <c r="O2414" s="1" t="s">
        <v>1</v>
      </c>
      <c r="P2414" s="1" t="s">
        <v>1</v>
      </c>
      <c r="Q2414" s="1" t="s">
        <v>1</v>
      </c>
      <c r="R2414" s="4">
        <v>31.68</v>
      </c>
      <c r="S2414" s="3">
        <v>1</v>
      </c>
      <c r="U2414" t="s">
        <v>204</v>
      </c>
    </row>
    <row r="2415" spans="1:21" x14ac:dyDescent="0.3">
      <c r="A2415" t="s">
        <v>981</v>
      </c>
      <c r="B2415" s="1" t="s">
        <v>990</v>
      </c>
      <c r="C2415" s="1" t="s">
        <v>990</v>
      </c>
      <c r="D2415" s="1" t="s">
        <v>990</v>
      </c>
      <c r="E2415">
        <v>2019</v>
      </c>
      <c r="F2415" s="1" t="s">
        <v>212</v>
      </c>
      <c r="G2415" s="1" t="s">
        <v>202</v>
      </c>
      <c r="H2415" s="1" t="s">
        <v>219</v>
      </c>
      <c r="I2415" s="3" t="s">
        <v>1</v>
      </c>
      <c r="J2415" s="1" t="s">
        <v>1</v>
      </c>
      <c r="K2415" s="1" t="s">
        <v>1</v>
      </c>
      <c r="L2415" s="1" t="s">
        <v>1</v>
      </c>
      <c r="M2415" s="1" t="s">
        <v>208</v>
      </c>
      <c r="N2415">
        <v>0</v>
      </c>
      <c r="O2415">
        <v>1500</v>
      </c>
      <c r="P2415">
        <v>1000</v>
      </c>
      <c r="Q2415" s="1" t="s">
        <v>209</v>
      </c>
      <c r="R2415" s="4">
        <v>0</v>
      </c>
      <c r="S2415" s="3">
        <v>1</v>
      </c>
      <c r="U2415" t="s">
        <v>204</v>
      </c>
    </row>
    <row r="2416" spans="1:21" x14ac:dyDescent="0.3">
      <c r="A2416" t="s">
        <v>981</v>
      </c>
      <c r="B2416" s="1" t="s">
        <v>990</v>
      </c>
      <c r="C2416" s="1" t="s">
        <v>990</v>
      </c>
      <c r="D2416" s="1" t="s">
        <v>990</v>
      </c>
      <c r="E2416">
        <v>2019</v>
      </c>
      <c r="F2416" s="1" t="s">
        <v>212</v>
      </c>
      <c r="G2416" s="1" t="s">
        <v>202</v>
      </c>
      <c r="H2416" s="1" t="s">
        <v>219</v>
      </c>
      <c r="I2416" s="3" t="s">
        <v>1</v>
      </c>
      <c r="J2416" s="1" t="s">
        <v>1</v>
      </c>
      <c r="K2416" s="1" t="s">
        <v>1</v>
      </c>
      <c r="L2416" s="1" t="s">
        <v>1</v>
      </c>
      <c r="M2416" s="1" t="s">
        <v>208</v>
      </c>
      <c r="N2416" s="1">
        <v>1501</v>
      </c>
      <c r="O2416">
        <v>3000</v>
      </c>
      <c r="P2416">
        <v>1000</v>
      </c>
      <c r="Q2416" s="1" t="s">
        <v>209</v>
      </c>
      <c r="R2416" s="4">
        <v>5.58</v>
      </c>
      <c r="S2416" s="3">
        <v>1</v>
      </c>
      <c r="U2416" t="s">
        <v>204</v>
      </c>
    </row>
    <row r="2417" spans="1:21" x14ac:dyDescent="0.3">
      <c r="A2417" t="s">
        <v>981</v>
      </c>
      <c r="B2417" s="1" t="s">
        <v>990</v>
      </c>
      <c r="C2417" s="1" t="s">
        <v>990</v>
      </c>
      <c r="D2417" s="1" t="s">
        <v>990</v>
      </c>
      <c r="E2417">
        <v>2019</v>
      </c>
      <c r="F2417" s="1" t="s">
        <v>212</v>
      </c>
      <c r="G2417" s="1" t="s">
        <v>202</v>
      </c>
      <c r="H2417" s="1" t="s">
        <v>219</v>
      </c>
      <c r="I2417" s="3" t="s">
        <v>1</v>
      </c>
      <c r="J2417" s="1" t="s">
        <v>1</v>
      </c>
      <c r="K2417" s="1" t="s">
        <v>1</v>
      </c>
      <c r="L2417" s="1" t="s">
        <v>1</v>
      </c>
      <c r="M2417" s="1" t="s">
        <v>208</v>
      </c>
      <c r="N2417" s="1">
        <v>3001</v>
      </c>
      <c r="O2417">
        <v>10000</v>
      </c>
      <c r="P2417">
        <v>1000</v>
      </c>
      <c r="Q2417" s="1" t="s">
        <v>209</v>
      </c>
      <c r="R2417" s="4">
        <v>5.98</v>
      </c>
      <c r="S2417" s="3">
        <v>1</v>
      </c>
      <c r="U2417" t="s">
        <v>204</v>
      </c>
    </row>
    <row r="2418" spans="1:21" x14ac:dyDescent="0.3">
      <c r="A2418" t="s">
        <v>981</v>
      </c>
      <c r="B2418" s="1" t="s">
        <v>990</v>
      </c>
      <c r="C2418" s="1" t="s">
        <v>990</v>
      </c>
      <c r="D2418" s="1" t="s">
        <v>990</v>
      </c>
      <c r="E2418">
        <v>2019</v>
      </c>
      <c r="F2418" s="1" t="s">
        <v>212</v>
      </c>
      <c r="G2418" s="1" t="s">
        <v>202</v>
      </c>
      <c r="H2418" s="1" t="s">
        <v>219</v>
      </c>
      <c r="I2418" s="3" t="s">
        <v>1</v>
      </c>
      <c r="J2418" s="1" t="s">
        <v>1</v>
      </c>
      <c r="K2418" s="1" t="s">
        <v>1</v>
      </c>
      <c r="L2418" s="1" t="s">
        <v>1</v>
      </c>
      <c r="M2418" s="1" t="s">
        <v>208</v>
      </c>
      <c r="N2418" s="1">
        <v>10001</v>
      </c>
      <c r="O2418">
        <v>15000</v>
      </c>
      <c r="P2418">
        <v>1000</v>
      </c>
      <c r="Q2418" s="1" t="s">
        <v>209</v>
      </c>
      <c r="R2418" s="4">
        <v>6.38</v>
      </c>
      <c r="S2418" s="3">
        <v>1</v>
      </c>
      <c r="U2418" t="s">
        <v>204</v>
      </c>
    </row>
    <row r="2419" spans="1:21" x14ac:dyDescent="0.3">
      <c r="A2419" t="s">
        <v>981</v>
      </c>
      <c r="B2419" s="1" t="s">
        <v>990</v>
      </c>
      <c r="C2419" s="1" t="s">
        <v>990</v>
      </c>
      <c r="D2419" s="1" t="s">
        <v>990</v>
      </c>
      <c r="E2419">
        <v>2019</v>
      </c>
      <c r="F2419" s="1" t="s">
        <v>212</v>
      </c>
      <c r="G2419" s="1" t="s">
        <v>202</v>
      </c>
      <c r="H2419" s="1" t="s">
        <v>219</v>
      </c>
      <c r="I2419" s="3" t="s">
        <v>1</v>
      </c>
      <c r="J2419" s="1" t="s">
        <v>1</v>
      </c>
      <c r="K2419" s="1" t="s">
        <v>1</v>
      </c>
      <c r="L2419" s="1" t="s">
        <v>1</v>
      </c>
      <c r="M2419" s="1" t="s">
        <v>208</v>
      </c>
      <c r="N2419" s="1">
        <v>15001</v>
      </c>
      <c r="O2419">
        <v>25000</v>
      </c>
      <c r="P2419">
        <v>1000</v>
      </c>
      <c r="Q2419" s="1" t="s">
        <v>209</v>
      </c>
      <c r="R2419" s="4">
        <v>6.77</v>
      </c>
      <c r="S2419" s="3">
        <v>1</v>
      </c>
      <c r="U2419" t="s">
        <v>204</v>
      </c>
    </row>
    <row r="2420" spans="1:21" x14ac:dyDescent="0.3">
      <c r="A2420" t="s">
        <v>981</v>
      </c>
      <c r="B2420" s="1" t="s">
        <v>990</v>
      </c>
      <c r="C2420" s="1" t="s">
        <v>990</v>
      </c>
      <c r="D2420" s="1" t="s">
        <v>990</v>
      </c>
      <c r="E2420">
        <v>2019</v>
      </c>
      <c r="F2420" s="1" t="s">
        <v>212</v>
      </c>
      <c r="G2420" s="1" t="s">
        <v>202</v>
      </c>
      <c r="H2420" s="1" t="s">
        <v>219</v>
      </c>
      <c r="I2420" s="3" t="s">
        <v>1</v>
      </c>
      <c r="J2420" s="1" t="s">
        <v>1</v>
      </c>
      <c r="K2420" s="1" t="s">
        <v>1</v>
      </c>
      <c r="L2420" s="1" t="s">
        <v>1</v>
      </c>
      <c r="M2420" s="1" t="s">
        <v>208</v>
      </c>
      <c r="N2420" s="1">
        <v>25001</v>
      </c>
      <c r="O2420" s="10">
        <v>1000000000</v>
      </c>
      <c r="P2420">
        <v>1000</v>
      </c>
      <c r="Q2420" s="1" t="s">
        <v>209</v>
      </c>
      <c r="R2420" s="4">
        <v>7.17</v>
      </c>
      <c r="S2420" s="3">
        <v>1</v>
      </c>
      <c r="U2420" t="s">
        <v>204</v>
      </c>
    </row>
    <row r="2421" spans="1:21" x14ac:dyDescent="0.3">
      <c r="A2421" t="s">
        <v>981</v>
      </c>
      <c r="B2421" s="1" t="s">
        <v>990</v>
      </c>
      <c r="C2421" s="1" t="s">
        <v>990</v>
      </c>
      <c r="D2421" s="1" t="s">
        <v>990</v>
      </c>
      <c r="E2421">
        <v>2019</v>
      </c>
      <c r="F2421" s="1" t="s">
        <v>213</v>
      </c>
      <c r="G2421" s="1" t="s">
        <v>202</v>
      </c>
      <c r="H2421" s="1" t="s">
        <v>206</v>
      </c>
      <c r="I2421" s="3" t="s">
        <v>1</v>
      </c>
      <c r="J2421" s="1" t="s">
        <v>1</v>
      </c>
      <c r="K2421" s="1" t="s">
        <v>1</v>
      </c>
      <c r="L2421" s="1" t="s">
        <v>1</v>
      </c>
      <c r="M2421" s="1" t="s">
        <v>204</v>
      </c>
      <c r="N2421" s="1" t="s">
        <v>1</v>
      </c>
      <c r="O2421" s="1" t="s">
        <v>1</v>
      </c>
      <c r="P2421" s="1" t="s">
        <v>1</v>
      </c>
      <c r="Q2421" s="1" t="s">
        <v>1</v>
      </c>
      <c r="R2421" s="4">
        <v>29.26</v>
      </c>
      <c r="S2421" s="3">
        <v>1</v>
      </c>
      <c r="U2421" t="s">
        <v>204</v>
      </c>
    </row>
    <row r="2422" spans="1:21" x14ac:dyDescent="0.3">
      <c r="A2422" t="s">
        <v>981</v>
      </c>
      <c r="B2422" s="1" t="s">
        <v>990</v>
      </c>
      <c r="C2422" s="1" t="s">
        <v>990</v>
      </c>
      <c r="D2422" s="1" t="s">
        <v>990</v>
      </c>
      <c r="E2422">
        <v>2019</v>
      </c>
      <c r="F2422" s="1" t="s">
        <v>213</v>
      </c>
      <c r="G2422" s="1" t="s">
        <v>202</v>
      </c>
      <c r="H2422" s="1" t="s">
        <v>207</v>
      </c>
      <c r="I2422" s="3" t="s">
        <v>1</v>
      </c>
      <c r="J2422" s="1" t="s">
        <v>1</v>
      </c>
      <c r="K2422" s="1" t="s">
        <v>1</v>
      </c>
      <c r="L2422" s="1" t="s">
        <v>1</v>
      </c>
      <c r="M2422" s="1" t="s">
        <v>205</v>
      </c>
      <c r="N2422" s="1">
        <v>0</v>
      </c>
      <c r="O2422">
        <v>2500</v>
      </c>
      <c r="P2422" t="s">
        <v>1</v>
      </c>
      <c r="Q2422" s="1" t="s">
        <v>209</v>
      </c>
      <c r="R2422" s="4">
        <v>0</v>
      </c>
      <c r="S2422" s="3">
        <v>1</v>
      </c>
      <c r="U2422" t="s">
        <v>204</v>
      </c>
    </row>
    <row r="2423" spans="1:21" x14ac:dyDescent="0.3">
      <c r="A2423" t="s">
        <v>981</v>
      </c>
      <c r="B2423" s="1" t="s">
        <v>990</v>
      </c>
      <c r="C2423" s="1" t="s">
        <v>990</v>
      </c>
      <c r="D2423" s="1" t="s">
        <v>990</v>
      </c>
      <c r="E2423">
        <v>2019</v>
      </c>
      <c r="F2423" s="1" t="s">
        <v>213</v>
      </c>
      <c r="G2423" s="1" t="s">
        <v>202</v>
      </c>
      <c r="H2423" s="1" t="s">
        <v>207</v>
      </c>
      <c r="I2423" s="3" t="s">
        <v>1</v>
      </c>
      <c r="J2423" s="1" t="s">
        <v>1</v>
      </c>
      <c r="K2423" s="1" t="s">
        <v>1</v>
      </c>
      <c r="L2423" s="1" t="s">
        <v>1</v>
      </c>
      <c r="M2423" s="1" t="s">
        <v>205</v>
      </c>
      <c r="N2423" s="1">
        <v>2501</v>
      </c>
      <c r="O2423">
        <v>8000</v>
      </c>
      <c r="P2423" t="s">
        <v>1</v>
      </c>
      <c r="Q2423" s="1" t="s">
        <v>209</v>
      </c>
      <c r="R2423" s="4">
        <f>37.76-29.26</f>
        <v>8.4999999999999964</v>
      </c>
      <c r="S2423" s="3">
        <v>1</v>
      </c>
      <c r="U2423" t="s">
        <v>204</v>
      </c>
    </row>
    <row r="2424" spans="1:21" x14ac:dyDescent="0.3">
      <c r="A2424" t="s">
        <v>981</v>
      </c>
      <c r="B2424" s="1" t="s">
        <v>990</v>
      </c>
      <c r="C2424" s="1" t="s">
        <v>990</v>
      </c>
      <c r="D2424" s="1" t="s">
        <v>990</v>
      </c>
      <c r="E2424">
        <v>2019</v>
      </c>
      <c r="F2424" s="1" t="s">
        <v>213</v>
      </c>
      <c r="G2424" s="1" t="s">
        <v>202</v>
      </c>
      <c r="H2424" s="1" t="s">
        <v>207</v>
      </c>
      <c r="I2424" s="3" t="s">
        <v>1</v>
      </c>
      <c r="J2424" s="1" t="s">
        <v>1</v>
      </c>
      <c r="K2424" s="1" t="s">
        <v>1</v>
      </c>
      <c r="L2424" s="1" t="s">
        <v>1</v>
      </c>
      <c r="M2424" s="1" t="s">
        <v>205</v>
      </c>
      <c r="N2424" s="1">
        <v>8001</v>
      </c>
      <c r="O2424" s="10">
        <v>1000000000</v>
      </c>
      <c r="P2424" t="s">
        <v>1</v>
      </c>
      <c r="Q2424" s="1" t="s">
        <v>209</v>
      </c>
      <c r="R2424" s="4">
        <f>50.12-29.26</f>
        <v>20.859999999999996</v>
      </c>
      <c r="S2424" s="3">
        <v>1</v>
      </c>
      <c r="U2424" t="s">
        <v>204</v>
      </c>
    </row>
    <row r="2425" spans="1:21" x14ac:dyDescent="0.3">
      <c r="A2425" t="s">
        <v>983</v>
      </c>
      <c r="B2425" s="1" t="s">
        <v>991</v>
      </c>
      <c r="C2425" s="1" t="s">
        <v>991</v>
      </c>
      <c r="D2425" s="1" t="s">
        <v>991</v>
      </c>
      <c r="E2425">
        <v>2020</v>
      </c>
      <c r="F2425" s="1" t="s">
        <v>212</v>
      </c>
      <c r="G2425" s="1" t="s">
        <v>202</v>
      </c>
      <c r="H2425" s="1" t="s">
        <v>206</v>
      </c>
      <c r="I2425" s="3" t="s">
        <v>1</v>
      </c>
      <c r="J2425" s="1" t="s">
        <v>1</v>
      </c>
      <c r="K2425" s="1" t="s">
        <v>220</v>
      </c>
      <c r="L2425" s="1" t="s">
        <v>221</v>
      </c>
      <c r="M2425" s="1" t="s">
        <v>205</v>
      </c>
      <c r="N2425" s="1">
        <v>0</v>
      </c>
      <c r="O2425" s="1">
        <v>2000</v>
      </c>
      <c r="P2425" s="1" t="s">
        <v>1</v>
      </c>
      <c r="Q2425" s="1" t="s">
        <v>209</v>
      </c>
      <c r="R2425" s="4">
        <v>20.67</v>
      </c>
      <c r="S2425" s="3">
        <v>1</v>
      </c>
      <c r="U2425" t="s">
        <v>204</v>
      </c>
    </row>
    <row r="2426" spans="1:21" x14ac:dyDescent="0.3">
      <c r="A2426" t="s">
        <v>983</v>
      </c>
      <c r="B2426" s="1" t="s">
        <v>991</v>
      </c>
      <c r="C2426" s="1" t="s">
        <v>991</v>
      </c>
      <c r="D2426" s="1" t="s">
        <v>991</v>
      </c>
      <c r="E2426">
        <v>2020</v>
      </c>
      <c r="F2426" s="1" t="s">
        <v>212</v>
      </c>
      <c r="G2426" s="1" t="s">
        <v>202</v>
      </c>
      <c r="H2426" s="1" t="s">
        <v>206</v>
      </c>
      <c r="I2426" s="3" t="s">
        <v>1</v>
      </c>
      <c r="J2426" s="1" t="s">
        <v>1</v>
      </c>
      <c r="K2426" s="1" t="s">
        <v>220</v>
      </c>
      <c r="L2426" s="1" t="s">
        <v>221</v>
      </c>
      <c r="M2426" s="1" t="s">
        <v>205</v>
      </c>
      <c r="N2426" s="1">
        <v>2001</v>
      </c>
      <c r="O2426" s="10">
        <v>1000000000</v>
      </c>
      <c r="P2426" s="1" t="s">
        <v>1</v>
      </c>
      <c r="Q2426" s="1" t="s">
        <v>209</v>
      </c>
      <c r="R2426" s="4">
        <v>24.8</v>
      </c>
      <c r="S2426" s="3">
        <v>1</v>
      </c>
      <c r="U2426" t="s">
        <v>204</v>
      </c>
    </row>
    <row r="2427" spans="1:21" x14ac:dyDescent="0.3">
      <c r="A2427" t="s">
        <v>983</v>
      </c>
      <c r="B2427" s="1" t="s">
        <v>991</v>
      </c>
      <c r="C2427" s="1" t="s">
        <v>991</v>
      </c>
      <c r="D2427" s="1" t="s">
        <v>991</v>
      </c>
      <c r="E2427">
        <v>2020</v>
      </c>
      <c r="F2427" s="1" t="s">
        <v>212</v>
      </c>
      <c r="G2427" s="1" t="s">
        <v>202</v>
      </c>
      <c r="H2427" s="1" t="s">
        <v>219</v>
      </c>
      <c r="I2427" s="3" t="s">
        <v>1</v>
      </c>
      <c r="J2427" s="1" t="s">
        <v>1</v>
      </c>
      <c r="K2427" s="1" t="s">
        <v>220</v>
      </c>
      <c r="L2427" s="1" t="s">
        <v>221</v>
      </c>
      <c r="M2427" s="1" t="s">
        <v>208</v>
      </c>
      <c r="N2427" s="1">
        <v>0</v>
      </c>
      <c r="O2427">
        <v>2000</v>
      </c>
      <c r="P2427">
        <v>1000</v>
      </c>
      <c r="Q2427" s="1" t="s">
        <v>209</v>
      </c>
      <c r="R2427" s="4">
        <v>0</v>
      </c>
      <c r="S2427" s="3">
        <v>1</v>
      </c>
      <c r="U2427" t="s">
        <v>204</v>
      </c>
    </row>
    <row r="2428" spans="1:21" x14ac:dyDescent="0.3">
      <c r="A2428" t="s">
        <v>983</v>
      </c>
      <c r="B2428" s="1" t="s">
        <v>991</v>
      </c>
      <c r="C2428" s="1" t="s">
        <v>991</v>
      </c>
      <c r="D2428" s="1" t="s">
        <v>991</v>
      </c>
      <c r="E2428">
        <v>2020</v>
      </c>
      <c r="F2428" s="1" t="s">
        <v>212</v>
      </c>
      <c r="G2428" s="1" t="s">
        <v>202</v>
      </c>
      <c r="H2428" s="1" t="s">
        <v>219</v>
      </c>
      <c r="I2428" s="3" t="s">
        <v>1</v>
      </c>
      <c r="J2428" s="1" t="s">
        <v>1</v>
      </c>
      <c r="K2428" s="1" t="s">
        <v>220</v>
      </c>
      <c r="L2428" s="1" t="s">
        <v>221</v>
      </c>
      <c r="M2428" s="1" t="s">
        <v>208</v>
      </c>
      <c r="N2428" s="1">
        <v>2001</v>
      </c>
      <c r="O2428">
        <v>5000</v>
      </c>
      <c r="P2428">
        <v>1000</v>
      </c>
      <c r="Q2428" s="1" t="s">
        <v>209</v>
      </c>
      <c r="R2428" s="4">
        <v>4.47</v>
      </c>
      <c r="S2428" s="3">
        <v>1</v>
      </c>
      <c r="U2428" t="s">
        <v>204</v>
      </c>
    </row>
    <row r="2429" spans="1:21" x14ac:dyDescent="0.3">
      <c r="A2429" t="s">
        <v>983</v>
      </c>
      <c r="B2429" s="1" t="s">
        <v>991</v>
      </c>
      <c r="C2429" s="1" t="s">
        <v>991</v>
      </c>
      <c r="D2429" s="1" t="s">
        <v>991</v>
      </c>
      <c r="E2429">
        <v>2020</v>
      </c>
      <c r="F2429" s="1" t="s">
        <v>212</v>
      </c>
      <c r="G2429" s="1" t="s">
        <v>202</v>
      </c>
      <c r="H2429" s="1" t="s">
        <v>219</v>
      </c>
      <c r="I2429" s="3" t="s">
        <v>1</v>
      </c>
      <c r="J2429" s="1" t="s">
        <v>1</v>
      </c>
      <c r="K2429" s="1" t="s">
        <v>220</v>
      </c>
      <c r="L2429" s="1" t="s">
        <v>221</v>
      </c>
      <c r="M2429" s="1" t="s">
        <v>208</v>
      </c>
      <c r="N2429" s="1">
        <v>5001</v>
      </c>
      <c r="O2429">
        <v>15000</v>
      </c>
      <c r="P2429">
        <v>1000</v>
      </c>
      <c r="Q2429" s="1" t="s">
        <v>209</v>
      </c>
      <c r="R2429" s="4">
        <v>6.21</v>
      </c>
      <c r="S2429" s="3">
        <v>1</v>
      </c>
      <c r="U2429" t="s">
        <v>204</v>
      </c>
    </row>
    <row r="2430" spans="1:21" x14ac:dyDescent="0.3">
      <c r="A2430" t="s">
        <v>983</v>
      </c>
      <c r="B2430" s="1" t="s">
        <v>991</v>
      </c>
      <c r="C2430" s="1" t="s">
        <v>991</v>
      </c>
      <c r="D2430" s="1" t="s">
        <v>991</v>
      </c>
      <c r="E2430">
        <v>2020</v>
      </c>
      <c r="F2430" s="1" t="s">
        <v>212</v>
      </c>
      <c r="G2430" s="1" t="s">
        <v>202</v>
      </c>
      <c r="H2430" s="1" t="s">
        <v>219</v>
      </c>
      <c r="I2430" s="3" t="s">
        <v>1</v>
      </c>
      <c r="J2430" s="1" t="s">
        <v>1</v>
      </c>
      <c r="K2430" s="1" t="s">
        <v>220</v>
      </c>
      <c r="L2430" s="1" t="s">
        <v>221</v>
      </c>
      <c r="M2430" s="1" t="s">
        <v>208</v>
      </c>
      <c r="N2430" s="1">
        <v>15001</v>
      </c>
      <c r="O2430">
        <v>25000</v>
      </c>
      <c r="P2430">
        <v>1000</v>
      </c>
      <c r="Q2430" s="1" t="s">
        <v>209</v>
      </c>
      <c r="R2430" s="4">
        <v>7.23</v>
      </c>
      <c r="S2430" s="3">
        <v>1</v>
      </c>
      <c r="U2430" t="s">
        <v>204</v>
      </c>
    </row>
    <row r="2431" spans="1:21" x14ac:dyDescent="0.3">
      <c r="A2431" t="s">
        <v>983</v>
      </c>
      <c r="B2431" s="1" t="s">
        <v>991</v>
      </c>
      <c r="C2431" s="1" t="s">
        <v>991</v>
      </c>
      <c r="D2431" s="1" t="s">
        <v>991</v>
      </c>
      <c r="E2431">
        <v>2020</v>
      </c>
      <c r="F2431" s="1" t="s">
        <v>212</v>
      </c>
      <c r="G2431" s="1" t="s">
        <v>202</v>
      </c>
      <c r="H2431" s="1" t="s">
        <v>219</v>
      </c>
      <c r="I2431" s="3" t="s">
        <v>1</v>
      </c>
      <c r="J2431" s="1" t="s">
        <v>1</v>
      </c>
      <c r="K2431" s="1" t="s">
        <v>220</v>
      </c>
      <c r="L2431" s="1" t="s">
        <v>221</v>
      </c>
      <c r="M2431" s="1" t="s">
        <v>208</v>
      </c>
      <c r="N2431" s="1">
        <v>25001</v>
      </c>
      <c r="O2431" s="10">
        <v>1000000000</v>
      </c>
      <c r="P2431">
        <v>1000</v>
      </c>
      <c r="Q2431" s="1" t="s">
        <v>209</v>
      </c>
      <c r="R2431" s="4">
        <v>8.27</v>
      </c>
      <c r="S2431" s="3">
        <v>1</v>
      </c>
      <c r="U2431" t="s">
        <v>204</v>
      </c>
    </row>
    <row r="2432" spans="1:21" x14ac:dyDescent="0.3">
      <c r="A2432" t="s">
        <v>983</v>
      </c>
      <c r="B2432" s="1" t="s">
        <v>991</v>
      </c>
      <c r="C2432" s="1" t="s">
        <v>991</v>
      </c>
      <c r="D2432" s="1" t="s">
        <v>991</v>
      </c>
      <c r="E2432">
        <v>2020</v>
      </c>
      <c r="F2432" s="1" t="s">
        <v>213</v>
      </c>
      <c r="G2432" s="1" t="s">
        <v>202</v>
      </c>
      <c r="H2432" s="1" t="s">
        <v>206</v>
      </c>
      <c r="I2432" s="3" t="s">
        <v>1</v>
      </c>
      <c r="J2432" s="1" t="s">
        <v>1</v>
      </c>
      <c r="K2432" s="1" t="s">
        <v>220</v>
      </c>
      <c r="L2432" s="1" t="s">
        <v>221</v>
      </c>
      <c r="M2432" s="1" t="s">
        <v>205</v>
      </c>
      <c r="N2432" s="1">
        <v>0</v>
      </c>
      <c r="O2432">
        <v>1500</v>
      </c>
      <c r="P2432" s="1" t="s">
        <v>1</v>
      </c>
      <c r="Q2432" s="1" t="s">
        <v>209</v>
      </c>
      <c r="R2432" s="4">
        <v>17.23</v>
      </c>
      <c r="S2432" s="3">
        <v>1</v>
      </c>
      <c r="U2432" t="s">
        <v>204</v>
      </c>
    </row>
    <row r="2433" spans="1:21" x14ac:dyDescent="0.3">
      <c r="A2433" t="s">
        <v>983</v>
      </c>
      <c r="B2433" s="1" t="s">
        <v>991</v>
      </c>
      <c r="C2433" s="1" t="s">
        <v>991</v>
      </c>
      <c r="D2433" s="1" t="s">
        <v>991</v>
      </c>
      <c r="E2433">
        <v>2020</v>
      </c>
      <c r="F2433" s="1" t="s">
        <v>213</v>
      </c>
      <c r="G2433" s="1" t="s">
        <v>202</v>
      </c>
      <c r="H2433" s="1" t="s">
        <v>206</v>
      </c>
      <c r="I2433" s="3" t="s">
        <v>1</v>
      </c>
      <c r="J2433" s="1" t="s">
        <v>1</v>
      </c>
      <c r="K2433" s="1" t="s">
        <v>220</v>
      </c>
      <c r="L2433" s="1" t="s">
        <v>221</v>
      </c>
      <c r="M2433" s="1" t="s">
        <v>205</v>
      </c>
      <c r="N2433" s="1">
        <v>1501</v>
      </c>
      <c r="O2433" s="10">
        <v>1000000000</v>
      </c>
      <c r="P2433" s="1" t="s">
        <v>1</v>
      </c>
      <c r="Q2433" s="1" t="s">
        <v>209</v>
      </c>
      <c r="R2433" s="4">
        <v>20.68</v>
      </c>
      <c r="S2433" s="3">
        <v>1</v>
      </c>
      <c r="U2433" t="s">
        <v>204</v>
      </c>
    </row>
    <row r="2434" spans="1:21" x14ac:dyDescent="0.3">
      <c r="A2434" t="s">
        <v>983</v>
      </c>
      <c r="B2434" s="1" t="s">
        <v>991</v>
      </c>
      <c r="C2434" s="1" t="s">
        <v>991</v>
      </c>
      <c r="D2434" s="1" t="s">
        <v>991</v>
      </c>
      <c r="E2434">
        <v>2020</v>
      </c>
      <c r="F2434" s="1" t="s">
        <v>213</v>
      </c>
      <c r="G2434" s="1" t="s">
        <v>202</v>
      </c>
      <c r="H2434" s="1" t="s">
        <v>231</v>
      </c>
      <c r="I2434" s="3" t="s">
        <v>1</v>
      </c>
      <c r="J2434" s="1" t="s">
        <v>1</v>
      </c>
      <c r="K2434" s="1" t="s">
        <v>220</v>
      </c>
      <c r="L2434" s="1" t="s">
        <v>221</v>
      </c>
      <c r="M2434" s="1" t="s">
        <v>208</v>
      </c>
      <c r="N2434" s="1">
        <v>0</v>
      </c>
      <c r="O2434">
        <v>2000</v>
      </c>
      <c r="P2434">
        <v>1000</v>
      </c>
      <c r="Q2434" s="1" t="s">
        <v>209</v>
      </c>
      <c r="R2434" s="4">
        <v>0</v>
      </c>
      <c r="S2434" s="3">
        <v>1</v>
      </c>
      <c r="U2434" t="s">
        <v>204</v>
      </c>
    </row>
    <row r="2435" spans="1:21" x14ac:dyDescent="0.3">
      <c r="A2435" t="s">
        <v>983</v>
      </c>
      <c r="B2435" s="1" t="s">
        <v>991</v>
      </c>
      <c r="C2435" s="1" t="s">
        <v>991</v>
      </c>
      <c r="D2435" s="1" t="s">
        <v>991</v>
      </c>
      <c r="E2435">
        <v>2020</v>
      </c>
      <c r="F2435" s="1" t="s">
        <v>213</v>
      </c>
      <c r="G2435" s="1" t="s">
        <v>202</v>
      </c>
      <c r="H2435" s="1" t="s">
        <v>231</v>
      </c>
      <c r="I2435" s="3" t="s">
        <v>1</v>
      </c>
      <c r="J2435" s="1" t="s">
        <v>1</v>
      </c>
      <c r="K2435" s="1" t="s">
        <v>220</v>
      </c>
      <c r="L2435" s="1" t="s">
        <v>221</v>
      </c>
      <c r="M2435" s="1" t="s">
        <v>208</v>
      </c>
      <c r="N2435" s="1">
        <v>2001</v>
      </c>
      <c r="O2435" s="10">
        <v>1000000000</v>
      </c>
      <c r="P2435">
        <v>1000</v>
      </c>
      <c r="Q2435" s="1" t="s">
        <v>209</v>
      </c>
      <c r="R2435" s="4">
        <v>4.47</v>
      </c>
      <c r="S2435" s="3">
        <v>1</v>
      </c>
      <c r="U2435" t="s">
        <v>204</v>
      </c>
    </row>
    <row r="2436" spans="1:21" x14ac:dyDescent="0.3">
      <c r="A2436" t="s">
        <v>983</v>
      </c>
      <c r="B2436" s="1" t="s">
        <v>991</v>
      </c>
      <c r="C2436" s="1" t="s">
        <v>991</v>
      </c>
      <c r="D2436" s="1" t="s">
        <v>991</v>
      </c>
      <c r="E2436">
        <v>2020</v>
      </c>
      <c r="F2436" s="1" t="s">
        <v>212</v>
      </c>
      <c r="G2436" s="1" t="s">
        <v>202</v>
      </c>
      <c r="H2436" s="1" t="s">
        <v>206</v>
      </c>
      <c r="I2436" s="3" t="s">
        <v>1</v>
      </c>
      <c r="J2436" s="1" t="s">
        <v>1</v>
      </c>
      <c r="K2436" s="1" t="s">
        <v>220</v>
      </c>
      <c r="L2436" s="1" t="s">
        <v>225</v>
      </c>
      <c r="M2436" s="1" t="s">
        <v>204</v>
      </c>
      <c r="N2436" s="1" t="s">
        <v>1</v>
      </c>
      <c r="O2436" s="1" t="s">
        <v>1</v>
      </c>
      <c r="P2436" s="1" t="s">
        <v>1</v>
      </c>
      <c r="Q2436" s="1" t="s">
        <v>1</v>
      </c>
      <c r="R2436" s="4">
        <v>54.72</v>
      </c>
      <c r="S2436" s="3">
        <v>1</v>
      </c>
      <c r="U2436" t="s">
        <v>204</v>
      </c>
    </row>
    <row r="2437" spans="1:21" x14ac:dyDescent="0.3">
      <c r="A2437" t="s">
        <v>983</v>
      </c>
      <c r="B2437" s="1" t="s">
        <v>991</v>
      </c>
      <c r="C2437" s="1" t="s">
        <v>991</v>
      </c>
      <c r="D2437" s="1" t="s">
        <v>991</v>
      </c>
      <c r="E2437">
        <v>2020</v>
      </c>
      <c r="F2437" s="1" t="s">
        <v>212</v>
      </c>
      <c r="G2437" s="1" t="s">
        <v>202</v>
      </c>
      <c r="H2437" s="1" t="s">
        <v>219</v>
      </c>
      <c r="I2437" s="3" t="s">
        <v>1</v>
      </c>
      <c r="J2437" s="1" t="s">
        <v>1</v>
      </c>
      <c r="K2437" s="1" t="s">
        <v>220</v>
      </c>
      <c r="L2437" s="1" t="s">
        <v>225</v>
      </c>
      <c r="M2437" s="1" t="s">
        <v>208</v>
      </c>
      <c r="N2437" s="1">
        <v>0</v>
      </c>
      <c r="O2437">
        <v>2000</v>
      </c>
      <c r="P2437">
        <v>1000</v>
      </c>
      <c r="Q2437" s="1" t="s">
        <v>209</v>
      </c>
      <c r="R2437" s="4">
        <v>0</v>
      </c>
      <c r="S2437" s="3">
        <v>1</v>
      </c>
      <c r="U2437" t="s">
        <v>204</v>
      </c>
    </row>
    <row r="2438" spans="1:21" x14ac:dyDescent="0.3">
      <c r="A2438" t="s">
        <v>983</v>
      </c>
      <c r="B2438" s="1" t="s">
        <v>991</v>
      </c>
      <c r="C2438" s="1" t="s">
        <v>991</v>
      </c>
      <c r="D2438" s="1" t="s">
        <v>991</v>
      </c>
      <c r="E2438">
        <v>2020</v>
      </c>
      <c r="F2438" s="1" t="s">
        <v>212</v>
      </c>
      <c r="G2438" s="1" t="s">
        <v>202</v>
      </c>
      <c r="H2438" s="1" t="s">
        <v>219</v>
      </c>
      <c r="I2438" s="3" t="s">
        <v>1</v>
      </c>
      <c r="J2438" s="1" t="s">
        <v>1</v>
      </c>
      <c r="K2438" s="1" t="s">
        <v>220</v>
      </c>
      <c r="L2438" s="1" t="s">
        <v>225</v>
      </c>
      <c r="M2438" s="1" t="s">
        <v>208</v>
      </c>
      <c r="N2438" s="1">
        <v>2001</v>
      </c>
      <c r="O2438">
        <v>5000</v>
      </c>
      <c r="P2438">
        <v>1000</v>
      </c>
      <c r="Q2438" s="1" t="s">
        <v>209</v>
      </c>
      <c r="R2438" s="4">
        <v>4.47</v>
      </c>
      <c r="S2438" s="3">
        <v>1</v>
      </c>
      <c r="U2438" t="s">
        <v>204</v>
      </c>
    </row>
    <row r="2439" spans="1:21" x14ac:dyDescent="0.3">
      <c r="A2439" t="s">
        <v>983</v>
      </c>
      <c r="B2439" s="1" t="s">
        <v>991</v>
      </c>
      <c r="C2439" s="1" t="s">
        <v>991</v>
      </c>
      <c r="D2439" s="1" t="s">
        <v>991</v>
      </c>
      <c r="E2439">
        <v>2020</v>
      </c>
      <c r="F2439" s="1" t="s">
        <v>212</v>
      </c>
      <c r="G2439" s="1" t="s">
        <v>202</v>
      </c>
      <c r="H2439" s="1" t="s">
        <v>219</v>
      </c>
      <c r="I2439" s="3" t="s">
        <v>1</v>
      </c>
      <c r="J2439" s="1" t="s">
        <v>1</v>
      </c>
      <c r="K2439" s="1" t="s">
        <v>220</v>
      </c>
      <c r="L2439" s="1" t="s">
        <v>225</v>
      </c>
      <c r="M2439" s="1" t="s">
        <v>208</v>
      </c>
      <c r="N2439" s="1">
        <v>5001</v>
      </c>
      <c r="O2439">
        <v>15000</v>
      </c>
      <c r="P2439">
        <v>1000</v>
      </c>
      <c r="Q2439" s="1" t="s">
        <v>209</v>
      </c>
      <c r="R2439" s="4">
        <v>6.21</v>
      </c>
      <c r="S2439" s="3">
        <v>1</v>
      </c>
      <c r="U2439" t="s">
        <v>204</v>
      </c>
    </row>
    <row r="2440" spans="1:21" x14ac:dyDescent="0.3">
      <c r="A2440" t="s">
        <v>983</v>
      </c>
      <c r="B2440" s="1" t="s">
        <v>991</v>
      </c>
      <c r="C2440" s="1" t="s">
        <v>991</v>
      </c>
      <c r="D2440" s="1" t="s">
        <v>991</v>
      </c>
      <c r="E2440">
        <v>2020</v>
      </c>
      <c r="F2440" s="1" t="s">
        <v>212</v>
      </c>
      <c r="G2440" s="1" t="s">
        <v>202</v>
      </c>
      <c r="H2440" s="1" t="s">
        <v>219</v>
      </c>
      <c r="I2440" s="3" t="s">
        <v>1</v>
      </c>
      <c r="J2440" s="1" t="s">
        <v>1</v>
      </c>
      <c r="K2440" s="1" t="s">
        <v>220</v>
      </c>
      <c r="L2440" s="1" t="s">
        <v>225</v>
      </c>
      <c r="M2440" s="1" t="s">
        <v>208</v>
      </c>
      <c r="N2440" s="1">
        <v>15001</v>
      </c>
      <c r="O2440">
        <v>25000</v>
      </c>
      <c r="P2440">
        <v>1000</v>
      </c>
      <c r="Q2440" s="1" t="s">
        <v>209</v>
      </c>
      <c r="R2440" s="4">
        <v>7.23</v>
      </c>
      <c r="S2440" s="3">
        <v>1</v>
      </c>
      <c r="U2440" t="s">
        <v>204</v>
      </c>
    </row>
    <row r="2441" spans="1:21" x14ac:dyDescent="0.3">
      <c r="A2441" t="s">
        <v>983</v>
      </c>
      <c r="B2441" s="1" t="s">
        <v>991</v>
      </c>
      <c r="C2441" s="1" t="s">
        <v>991</v>
      </c>
      <c r="D2441" s="1" t="s">
        <v>991</v>
      </c>
      <c r="E2441">
        <v>2020</v>
      </c>
      <c r="F2441" s="1" t="s">
        <v>212</v>
      </c>
      <c r="G2441" s="1" t="s">
        <v>202</v>
      </c>
      <c r="H2441" s="1" t="s">
        <v>219</v>
      </c>
      <c r="I2441" s="3" t="s">
        <v>1</v>
      </c>
      <c r="J2441" s="1" t="s">
        <v>1</v>
      </c>
      <c r="K2441" s="1" t="s">
        <v>220</v>
      </c>
      <c r="L2441" s="1" t="s">
        <v>225</v>
      </c>
      <c r="M2441" s="1" t="s">
        <v>208</v>
      </c>
      <c r="N2441" s="1">
        <v>25001</v>
      </c>
      <c r="O2441" s="10">
        <v>1000000000</v>
      </c>
      <c r="P2441">
        <v>1000</v>
      </c>
      <c r="Q2441" s="1" t="s">
        <v>209</v>
      </c>
      <c r="R2441" s="4">
        <v>8.27</v>
      </c>
      <c r="S2441" s="3">
        <v>1</v>
      </c>
      <c r="U2441" t="s">
        <v>204</v>
      </c>
    </row>
    <row r="2442" spans="1:21" x14ac:dyDescent="0.3">
      <c r="A2442" t="s">
        <v>983</v>
      </c>
      <c r="B2442" s="1" t="s">
        <v>991</v>
      </c>
      <c r="C2442" s="1" t="s">
        <v>991</v>
      </c>
      <c r="D2442" s="1" t="s">
        <v>991</v>
      </c>
      <c r="E2442">
        <v>2020</v>
      </c>
      <c r="F2442" s="1" t="s">
        <v>213</v>
      </c>
      <c r="G2442" s="1" t="s">
        <v>202</v>
      </c>
      <c r="H2442" s="1" t="s">
        <v>206</v>
      </c>
      <c r="I2442" s="3" t="s">
        <v>1</v>
      </c>
      <c r="J2442" s="1" t="s">
        <v>1</v>
      </c>
      <c r="K2442" s="1" t="s">
        <v>220</v>
      </c>
      <c r="L2442" s="1" t="s">
        <v>225</v>
      </c>
      <c r="M2442" s="1" t="s">
        <v>204</v>
      </c>
      <c r="N2442" s="1" t="s">
        <v>1</v>
      </c>
      <c r="O2442" t="s">
        <v>1</v>
      </c>
      <c r="P2442" s="1" t="s">
        <v>1</v>
      </c>
      <c r="Q2442" s="1" t="s">
        <v>1</v>
      </c>
      <c r="R2442" s="4">
        <v>33.86</v>
      </c>
      <c r="S2442" s="3">
        <v>1</v>
      </c>
      <c r="U2442" t="s">
        <v>204</v>
      </c>
    </row>
    <row r="2443" spans="1:21" x14ac:dyDescent="0.3">
      <c r="A2443" t="s">
        <v>983</v>
      </c>
      <c r="B2443" s="1" t="s">
        <v>991</v>
      </c>
      <c r="C2443" s="1" t="s">
        <v>991</v>
      </c>
      <c r="D2443" s="1" t="s">
        <v>991</v>
      </c>
      <c r="E2443">
        <v>2020</v>
      </c>
      <c r="F2443" s="1" t="s">
        <v>213</v>
      </c>
      <c r="G2443" s="1" t="s">
        <v>202</v>
      </c>
      <c r="H2443" s="1" t="s">
        <v>231</v>
      </c>
      <c r="I2443" s="3" t="s">
        <v>1</v>
      </c>
      <c r="J2443" s="1" t="s">
        <v>1</v>
      </c>
      <c r="K2443" s="1" t="s">
        <v>220</v>
      </c>
      <c r="L2443" s="1" t="s">
        <v>225</v>
      </c>
      <c r="M2443" s="1" t="s">
        <v>208</v>
      </c>
      <c r="N2443" s="1">
        <v>0</v>
      </c>
      <c r="O2443">
        <v>2000</v>
      </c>
      <c r="P2443">
        <v>1000</v>
      </c>
      <c r="Q2443" s="1" t="s">
        <v>209</v>
      </c>
      <c r="R2443" s="4">
        <v>0</v>
      </c>
      <c r="S2443" s="3">
        <v>1</v>
      </c>
      <c r="U2443" t="s">
        <v>204</v>
      </c>
    </row>
    <row r="2444" spans="1:21" x14ac:dyDescent="0.3">
      <c r="A2444" t="s">
        <v>983</v>
      </c>
      <c r="B2444" s="1" t="s">
        <v>991</v>
      </c>
      <c r="C2444" s="1" t="s">
        <v>991</v>
      </c>
      <c r="D2444" s="1" t="s">
        <v>991</v>
      </c>
      <c r="E2444">
        <v>2020</v>
      </c>
      <c r="F2444" s="1" t="s">
        <v>213</v>
      </c>
      <c r="G2444" s="1" t="s">
        <v>202</v>
      </c>
      <c r="H2444" s="1" t="s">
        <v>231</v>
      </c>
      <c r="I2444" s="3" t="s">
        <v>1</v>
      </c>
      <c r="J2444" s="1" t="s">
        <v>1</v>
      </c>
      <c r="K2444" s="1" t="s">
        <v>220</v>
      </c>
      <c r="L2444" s="1" t="s">
        <v>225</v>
      </c>
      <c r="M2444" s="1" t="s">
        <v>208</v>
      </c>
      <c r="N2444" s="1">
        <v>2001</v>
      </c>
      <c r="O2444" s="10">
        <v>1000000000</v>
      </c>
      <c r="P2444">
        <v>1000</v>
      </c>
      <c r="Q2444" s="1" t="s">
        <v>209</v>
      </c>
      <c r="R2444" s="4">
        <v>4.47</v>
      </c>
      <c r="S2444" s="3">
        <v>1</v>
      </c>
      <c r="U2444" t="s">
        <v>204</v>
      </c>
    </row>
    <row r="2445" spans="1:21" x14ac:dyDescent="0.3">
      <c r="A2445" t="s">
        <v>985</v>
      </c>
      <c r="B2445" s="1" t="s">
        <v>992</v>
      </c>
      <c r="C2445" s="1" t="s">
        <v>992</v>
      </c>
      <c r="D2445" s="1" t="s">
        <v>992</v>
      </c>
      <c r="E2445">
        <v>2017</v>
      </c>
      <c r="F2445" s="1" t="s">
        <v>212</v>
      </c>
      <c r="G2445" s="1" t="s">
        <v>202</v>
      </c>
      <c r="H2445" s="1" t="s">
        <v>206</v>
      </c>
      <c r="I2445" s="3" t="s">
        <v>1</v>
      </c>
      <c r="J2445" s="1" t="s">
        <v>1</v>
      </c>
      <c r="K2445" s="1" t="s">
        <v>220</v>
      </c>
      <c r="L2445" s="1" t="s">
        <v>221</v>
      </c>
      <c r="M2445" s="1" t="s">
        <v>204</v>
      </c>
      <c r="N2445" s="1" t="s">
        <v>1</v>
      </c>
      <c r="O2445" s="1" t="s">
        <v>1</v>
      </c>
      <c r="P2445" s="1" t="s">
        <v>1</v>
      </c>
      <c r="Q2445" s="1" t="s">
        <v>1</v>
      </c>
      <c r="R2445" s="4">
        <v>32.5</v>
      </c>
      <c r="S2445" s="3">
        <v>1</v>
      </c>
      <c r="U2445" t="s">
        <v>204</v>
      </c>
    </row>
    <row r="2446" spans="1:21" x14ac:dyDescent="0.3">
      <c r="A2446" t="s">
        <v>985</v>
      </c>
      <c r="B2446" s="1" t="s">
        <v>992</v>
      </c>
      <c r="C2446" s="1" t="s">
        <v>992</v>
      </c>
      <c r="D2446" s="1" t="s">
        <v>992</v>
      </c>
      <c r="E2446">
        <v>2017</v>
      </c>
      <c r="F2446" s="1" t="s">
        <v>212</v>
      </c>
      <c r="G2446" s="1" t="s">
        <v>202</v>
      </c>
      <c r="H2446" s="1" t="s">
        <v>231</v>
      </c>
      <c r="I2446" s="3" t="s">
        <v>1</v>
      </c>
      <c r="J2446" s="1" t="s">
        <v>1</v>
      </c>
      <c r="K2446" s="1" t="s">
        <v>220</v>
      </c>
      <c r="L2446" s="1" t="s">
        <v>221</v>
      </c>
      <c r="M2446" s="1" t="s">
        <v>208</v>
      </c>
      <c r="N2446" s="1">
        <v>0</v>
      </c>
      <c r="O2446" s="10">
        <v>1000000000</v>
      </c>
      <c r="P2446">
        <v>1000</v>
      </c>
      <c r="Q2446" s="1" t="s">
        <v>209</v>
      </c>
      <c r="R2446" s="4">
        <v>7.5</v>
      </c>
      <c r="S2446" s="3">
        <v>1</v>
      </c>
      <c r="U2446" t="s">
        <v>204</v>
      </c>
    </row>
    <row r="2447" spans="1:21" x14ac:dyDescent="0.3">
      <c r="A2447" t="s">
        <v>985</v>
      </c>
      <c r="B2447" s="1" t="s">
        <v>992</v>
      </c>
      <c r="C2447" s="1" t="s">
        <v>992</v>
      </c>
      <c r="D2447" s="1" t="s">
        <v>992</v>
      </c>
      <c r="E2447">
        <v>2017</v>
      </c>
      <c r="F2447" s="1" t="s">
        <v>212</v>
      </c>
      <c r="G2447" s="1" t="s">
        <v>202</v>
      </c>
      <c r="H2447" s="1" t="s">
        <v>206</v>
      </c>
      <c r="I2447" s="3" t="s">
        <v>1</v>
      </c>
      <c r="J2447" s="1" t="s">
        <v>1</v>
      </c>
      <c r="K2447" s="1" t="s">
        <v>220</v>
      </c>
      <c r="L2447" s="1" t="s">
        <v>225</v>
      </c>
      <c r="M2447" s="1" t="s">
        <v>204</v>
      </c>
      <c r="N2447" s="1" t="s">
        <v>1</v>
      </c>
      <c r="O2447" s="1" t="s">
        <v>1</v>
      </c>
      <c r="P2447" s="1" t="s">
        <v>1</v>
      </c>
      <c r="Q2447" s="1" t="s">
        <v>1</v>
      </c>
      <c r="R2447" s="4">
        <v>50.75</v>
      </c>
      <c r="S2447" s="3">
        <v>1</v>
      </c>
      <c r="U2447" t="s">
        <v>204</v>
      </c>
    </row>
    <row r="2448" spans="1:21" x14ac:dyDescent="0.3">
      <c r="A2448" t="s">
        <v>985</v>
      </c>
      <c r="B2448" s="1" t="s">
        <v>992</v>
      </c>
      <c r="C2448" s="1" t="s">
        <v>992</v>
      </c>
      <c r="D2448" s="1" t="s">
        <v>992</v>
      </c>
      <c r="E2448">
        <v>2017</v>
      </c>
      <c r="F2448" s="1" t="s">
        <v>212</v>
      </c>
      <c r="G2448" s="1" t="s">
        <v>202</v>
      </c>
      <c r="H2448" s="1" t="s">
        <v>231</v>
      </c>
      <c r="I2448" s="3" t="s">
        <v>1</v>
      </c>
      <c r="J2448" s="1" t="s">
        <v>1</v>
      </c>
      <c r="K2448" s="1" t="s">
        <v>220</v>
      </c>
      <c r="L2448" s="1" t="s">
        <v>225</v>
      </c>
      <c r="M2448" s="1" t="s">
        <v>208</v>
      </c>
      <c r="N2448" s="1">
        <v>0</v>
      </c>
      <c r="O2448" s="10">
        <v>1000000000</v>
      </c>
      <c r="P2448">
        <v>1000</v>
      </c>
      <c r="Q2448" s="1" t="s">
        <v>209</v>
      </c>
      <c r="R2448" s="4">
        <v>7.5</v>
      </c>
      <c r="S2448" s="3">
        <v>1</v>
      </c>
      <c r="U2448" t="s">
        <v>204</v>
      </c>
    </row>
    <row r="2449" spans="1:21" x14ac:dyDescent="0.3">
      <c r="A2449" t="s">
        <v>985</v>
      </c>
      <c r="B2449" s="1" t="s">
        <v>992</v>
      </c>
      <c r="C2449" s="1" t="s">
        <v>992</v>
      </c>
      <c r="D2449" s="1" t="s">
        <v>992</v>
      </c>
      <c r="E2449">
        <v>2017</v>
      </c>
      <c r="F2449" s="1" t="s">
        <v>212</v>
      </c>
      <c r="G2449" s="1" t="s">
        <v>202</v>
      </c>
      <c r="H2449" s="1" t="s">
        <v>987</v>
      </c>
      <c r="I2449" s="3" t="s">
        <v>1</v>
      </c>
      <c r="J2449" s="1" t="s">
        <v>1</v>
      </c>
      <c r="K2449" s="1" t="s">
        <v>1</v>
      </c>
      <c r="L2449" s="1" t="s">
        <v>1</v>
      </c>
      <c r="M2449" s="1" t="s">
        <v>208</v>
      </c>
      <c r="N2449" s="1">
        <v>0</v>
      </c>
      <c r="O2449" s="10">
        <v>1000000000</v>
      </c>
      <c r="P2449" s="1">
        <v>1000</v>
      </c>
      <c r="Q2449" s="1" t="s">
        <v>209</v>
      </c>
      <c r="R2449" s="4">
        <v>0.03</v>
      </c>
      <c r="S2449" s="3">
        <v>1</v>
      </c>
      <c r="U2449" t="s">
        <v>204</v>
      </c>
    </row>
    <row r="2450" spans="1:21" x14ac:dyDescent="0.3">
      <c r="A2450" t="s">
        <v>985</v>
      </c>
      <c r="B2450" s="1" t="s">
        <v>992</v>
      </c>
      <c r="C2450" s="1" t="s">
        <v>992</v>
      </c>
      <c r="D2450" s="1" t="s">
        <v>992</v>
      </c>
      <c r="E2450">
        <v>2017</v>
      </c>
      <c r="F2450" s="1" t="s">
        <v>213</v>
      </c>
      <c r="G2450" s="1" t="s">
        <v>202</v>
      </c>
      <c r="H2450" s="1" t="s">
        <v>206</v>
      </c>
      <c r="I2450" s="3" t="s">
        <v>1</v>
      </c>
      <c r="J2450" s="1" t="s">
        <v>1</v>
      </c>
      <c r="K2450" s="1" t="s">
        <v>220</v>
      </c>
      <c r="L2450" s="1" t="s">
        <v>221</v>
      </c>
      <c r="M2450" s="1" t="s">
        <v>204</v>
      </c>
      <c r="N2450" s="1" t="s">
        <v>1</v>
      </c>
      <c r="O2450" s="1" t="s">
        <v>1</v>
      </c>
      <c r="P2450" s="1" t="s">
        <v>1</v>
      </c>
      <c r="Q2450" s="1" t="s">
        <v>1</v>
      </c>
      <c r="R2450" s="4">
        <v>12</v>
      </c>
      <c r="S2450" s="3">
        <v>1</v>
      </c>
      <c r="U2450" t="s">
        <v>204</v>
      </c>
    </row>
    <row r="2451" spans="1:21" x14ac:dyDescent="0.3">
      <c r="A2451" t="s">
        <v>985</v>
      </c>
      <c r="B2451" s="1" t="s">
        <v>992</v>
      </c>
      <c r="C2451" s="1" t="s">
        <v>992</v>
      </c>
      <c r="D2451" s="1" t="s">
        <v>992</v>
      </c>
      <c r="E2451">
        <v>2017</v>
      </c>
      <c r="F2451" s="1" t="s">
        <v>213</v>
      </c>
      <c r="G2451" s="1" t="s">
        <v>202</v>
      </c>
      <c r="H2451" s="1" t="s">
        <v>231</v>
      </c>
      <c r="I2451" s="3" t="s">
        <v>1</v>
      </c>
      <c r="J2451" s="1" t="s">
        <v>1</v>
      </c>
      <c r="K2451" s="1" t="s">
        <v>220</v>
      </c>
      <c r="L2451" s="1" t="s">
        <v>221</v>
      </c>
      <c r="M2451" s="1" t="s">
        <v>208</v>
      </c>
      <c r="N2451" s="1">
        <v>0</v>
      </c>
      <c r="O2451" s="10">
        <v>10000</v>
      </c>
      <c r="P2451" s="1">
        <v>1000</v>
      </c>
      <c r="Q2451" s="1" t="s">
        <v>209</v>
      </c>
      <c r="R2451" s="4">
        <v>1.75</v>
      </c>
      <c r="S2451" s="3">
        <v>1</v>
      </c>
      <c r="U2451" t="s">
        <v>204</v>
      </c>
    </row>
    <row r="2452" spans="1:21" x14ac:dyDescent="0.3">
      <c r="A2452" t="s">
        <v>985</v>
      </c>
      <c r="B2452" s="1" t="s">
        <v>992</v>
      </c>
      <c r="C2452" s="1" t="s">
        <v>992</v>
      </c>
      <c r="D2452" s="1" t="s">
        <v>992</v>
      </c>
      <c r="E2452">
        <v>2017</v>
      </c>
      <c r="F2452" s="1" t="s">
        <v>213</v>
      </c>
      <c r="G2452" s="1" t="s">
        <v>202</v>
      </c>
      <c r="H2452" s="1" t="s">
        <v>231</v>
      </c>
      <c r="I2452" s="3" t="s">
        <v>1</v>
      </c>
      <c r="J2452" s="1" t="s">
        <v>1</v>
      </c>
      <c r="K2452" s="1" t="s">
        <v>220</v>
      </c>
      <c r="L2452" s="1" t="s">
        <v>221</v>
      </c>
      <c r="M2452" s="1" t="s">
        <v>208</v>
      </c>
      <c r="N2452" s="1">
        <v>10001</v>
      </c>
      <c r="O2452" s="10">
        <v>1000000000</v>
      </c>
      <c r="P2452" s="1">
        <v>1000</v>
      </c>
      <c r="Q2452" s="1" t="s">
        <v>209</v>
      </c>
      <c r="R2452" s="4">
        <v>0</v>
      </c>
      <c r="S2452" s="3">
        <v>1</v>
      </c>
      <c r="U2452" t="s">
        <v>204</v>
      </c>
    </row>
    <row r="2453" spans="1:21" x14ac:dyDescent="0.3">
      <c r="A2453" t="s">
        <v>985</v>
      </c>
      <c r="B2453" s="1" t="s">
        <v>992</v>
      </c>
      <c r="C2453" s="1" t="s">
        <v>992</v>
      </c>
      <c r="D2453" s="1" t="s">
        <v>992</v>
      </c>
      <c r="E2453">
        <v>2017</v>
      </c>
      <c r="F2453" s="1" t="s">
        <v>213</v>
      </c>
      <c r="G2453" s="1" t="s">
        <v>202</v>
      </c>
      <c r="H2453" s="1" t="s">
        <v>206</v>
      </c>
      <c r="I2453" s="3" t="s">
        <v>1</v>
      </c>
      <c r="J2453" s="1" t="s">
        <v>1</v>
      </c>
      <c r="K2453" s="1" t="s">
        <v>220</v>
      </c>
      <c r="L2453" s="1" t="s">
        <v>225</v>
      </c>
      <c r="M2453" s="1" t="s">
        <v>204</v>
      </c>
      <c r="N2453" s="1" t="s">
        <v>1</v>
      </c>
      <c r="O2453" s="1" t="s">
        <v>1</v>
      </c>
      <c r="P2453" s="1" t="s">
        <v>1</v>
      </c>
      <c r="Q2453" s="1" t="s">
        <v>1</v>
      </c>
      <c r="R2453" s="4">
        <v>19</v>
      </c>
      <c r="S2453" s="3">
        <v>1</v>
      </c>
      <c r="U2453" t="s">
        <v>204</v>
      </c>
    </row>
    <row r="2454" spans="1:21" x14ac:dyDescent="0.3">
      <c r="A2454" t="s">
        <v>985</v>
      </c>
      <c r="B2454" s="1" t="s">
        <v>992</v>
      </c>
      <c r="C2454" s="1" t="s">
        <v>992</v>
      </c>
      <c r="D2454" s="1" t="s">
        <v>992</v>
      </c>
      <c r="E2454">
        <v>2017</v>
      </c>
      <c r="F2454" s="1" t="s">
        <v>213</v>
      </c>
      <c r="G2454" s="1" t="s">
        <v>202</v>
      </c>
      <c r="H2454" s="1" t="s">
        <v>231</v>
      </c>
      <c r="I2454" s="3" t="s">
        <v>1</v>
      </c>
      <c r="J2454" s="1" t="s">
        <v>1</v>
      </c>
      <c r="K2454" s="1" t="s">
        <v>220</v>
      </c>
      <c r="L2454" s="1" t="s">
        <v>225</v>
      </c>
      <c r="M2454" s="1" t="s">
        <v>208</v>
      </c>
      <c r="N2454" s="1">
        <v>0</v>
      </c>
      <c r="O2454" s="10">
        <v>10000</v>
      </c>
      <c r="P2454" s="1">
        <v>1000</v>
      </c>
      <c r="Q2454" s="1" t="s">
        <v>209</v>
      </c>
      <c r="R2454" s="4">
        <v>1.75</v>
      </c>
      <c r="S2454" s="3">
        <v>1</v>
      </c>
      <c r="U2454" t="s">
        <v>204</v>
      </c>
    </row>
    <row r="2455" spans="1:21" x14ac:dyDescent="0.3">
      <c r="A2455" t="s">
        <v>985</v>
      </c>
      <c r="B2455" s="1" t="s">
        <v>992</v>
      </c>
      <c r="C2455" s="1" t="s">
        <v>992</v>
      </c>
      <c r="D2455" s="1" t="s">
        <v>992</v>
      </c>
      <c r="E2455">
        <v>2017</v>
      </c>
      <c r="F2455" s="1" t="s">
        <v>213</v>
      </c>
      <c r="G2455" s="1" t="s">
        <v>202</v>
      </c>
      <c r="H2455" s="1" t="s">
        <v>231</v>
      </c>
      <c r="I2455" s="3" t="s">
        <v>1</v>
      </c>
      <c r="J2455" s="1" t="s">
        <v>1</v>
      </c>
      <c r="K2455" s="1" t="s">
        <v>220</v>
      </c>
      <c r="L2455" s="1" t="s">
        <v>225</v>
      </c>
      <c r="M2455" s="1" t="s">
        <v>208</v>
      </c>
      <c r="N2455" s="1">
        <v>10001</v>
      </c>
      <c r="O2455" s="10">
        <v>1000000000</v>
      </c>
      <c r="P2455" s="1">
        <v>1000</v>
      </c>
      <c r="Q2455" s="1" t="s">
        <v>209</v>
      </c>
      <c r="R2455" s="4">
        <v>0</v>
      </c>
      <c r="S2455" s="3">
        <v>1</v>
      </c>
      <c r="U2455" t="s">
        <v>204</v>
      </c>
    </row>
    <row r="2456" spans="1:21" x14ac:dyDescent="0.3">
      <c r="A2456" t="s">
        <v>995</v>
      </c>
      <c r="B2456" s="1" t="s">
        <v>993</v>
      </c>
      <c r="C2456" s="1" t="s">
        <v>993</v>
      </c>
      <c r="D2456" s="1" t="s">
        <v>993</v>
      </c>
      <c r="E2456">
        <v>2021</v>
      </c>
      <c r="F2456" s="1" t="s">
        <v>212</v>
      </c>
      <c r="G2456" s="1" t="s">
        <v>202</v>
      </c>
      <c r="H2456" s="1" t="s">
        <v>206</v>
      </c>
      <c r="I2456" s="3">
        <v>0.625</v>
      </c>
      <c r="J2456" s="1" t="s">
        <v>203</v>
      </c>
      <c r="K2456" s="1" t="s">
        <v>220</v>
      </c>
      <c r="L2456" s="1" t="s">
        <v>221</v>
      </c>
      <c r="M2456" s="1" t="s">
        <v>204</v>
      </c>
      <c r="N2456" s="1" t="s">
        <v>1</v>
      </c>
      <c r="O2456" s="1" t="s">
        <v>1</v>
      </c>
      <c r="P2456" s="1" t="s">
        <v>1</v>
      </c>
      <c r="Q2456" s="1" t="s">
        <v>1</v>
      </c>
      <c r="R2456" s="4">
        <v>24.25</v>
      </c>
      <c r="S2456" s="3">
        <v>1</v>
      </c>
      <c r="U2456" t="s">
        <v>204</v>
      </c>
    </row>
    <row r="2457" spans="1:21" x14ac:dyDescent="0.3">
      <c r="A2457" t="s">
        <v>995</v>
      </c>
      <c r="B2457" s="1" t="s">
        <v>993</v>
      </c>
      <c r="C2457" s="1" t="s">
        <v>993</v>
      </c>
      <c r="D2457" s="1" t="s">
        <v>993</v>
      </c>
      <c r="E2457">
        <v>2021</v>
      </c>
      <c r="F2457" s="1" t="s">
        <v>212</v>
      </c>
      <c r="G2457" s="1" t="s">
        <v>202</v>
      </c>
      <c r="H2457" s="1" t="s">
        <v>219</v>
      </c>
      <c r="I2457" s="3" t="s">
        <v>1</v>
      </c>
      <c r="J2457" s="1" t="s">
        <v>1</v>
      </c>
      <c r="K2457" s="1" t="s">
        <v>220</v>
      </c>
      <c r="L2457" s="1" t="s">
        <v>221</v>
      </c>
      <c r="M2457" s="1" t="s">
        <v>208</v>
      </c>
      <c r="N2457" s="1">
        <v>0</v>
      </c>
      <c r="O2457" s="10">
        <v>2000</v>
      </c>
      <c r="P2457" s="1">
        <v>1000</v>
      </c>
      <c r="Q2457" s="1" t="s">
        <v>209</v>
      </c>
      <c r="R2457" s="4">
        <v>0</v>
      </c>
      <c r="S2457" s="3">
        <v>1</v>
      </c>
      <c r="U2457" t="s">
        <v>204</v>
      </c>
    </row>
    <row r="2458" spans="1:21" x14ac:dyDescent="0.3">
      <c r="A2458" t="s">
        <v>995</v>
      </c>
      <c r="B2458" s="1" t="s">
        <v>993</v>
      </c>
      <c r="C2458" s="1" t="s">
        <v>993</v>
      </c>
      <c r="D2458" s="1" t="s">
        <v>993</v>
      </c>
      <c r="E2458">
        <v>2021</v>
      </c>
      <c r="F2458" s="1" t="s">
        <v>212</v>
      </c>
      <c r="G2458" s="1" t="s">
        <v>202</v>
      </c>
      <c r="H2458" s="1" t="s">
        <v>219</v>
      </c>
      <c r="I2458" s="3" t="s">
        <v>1</v>
      </c>
      <c r="J2458" s="1" t="s">
        <v>1</v>
      </c>
      <c r="K2458" s="1" t="s">
        <v>220</v>
      </c>
      <c r="L2458" s="1" t="s">
        <v>221</v>
      </c>
      <c r="M2458" s="1" t="s">
        <v>208</v>
      </c>
      <c r="N2458" s="1">
        <v>2001</v>
      </c>
      <c r="O2458" s="10">
        <v>15000</v>
      </c>
      <c r="P2458" s="1">
        <v>1000</v>
      </c>
      <c r="Q2458" s="1" t="s">
        <v>209</v>
      </c>
      <c r="R2458" s="4">
        <v>1.3</v>
      </c>
      <c r="S2458" s="3">
        <v>1</v>
      </c>
      <c r="U2458" t="s">
        <v>204</v>
      </c>
    </row>
    <row r="2459" spans="1:21" x14ac:dyDescent="0.3">
      <c r="A2459" t="s">
        <v>995</v>
      </c>
      <c r="B2459" s="1" t="s">
        <v>993</v>
      </c>
      <c r="C2459" s="1" t="s">
        <v>993</v>
      </c>
      <c r="D2459" s="1" t="s">
        <v>993</v>
      </c>
      <c r="E2459">
        <v>2021</v>
      </c>
      <c r="F2459" s="1" t="s">
        <v>212</v>
      </c>
      <c r="G2459" s="1" t="s">
        <v>202</v>
      </c>
      <c r="H2459" s="1" t="s">
        <v>219</v>
      </c>
      <c r="I2459" s="3" t="s">
        <v>1</v>
      </c>
      <c r="J2459" s="1" t="s">
        <v>1</v>
      </c>
      <c r="K2459" s="1" t="s">
        <v>220</v>
      </c>
      <c r="L2459" s="1" t="s">
        <v>221</v>
      </c>
      <c r="M2459" s="1" t="s">
        <v>208</v>
      </c>
      <c r="N2459" s="1">
        <v>15001</v>
      </c>
      <c r="O2459" s="10">
        <v>25000</v>
      </c>
      <c r="P2459" s="1">
        <v>1000</v>
      </c>
      <c r="Q2459" s="1" t="s">
        <v>209</v>
      </c>
      <c r="R2459" s="4">
        <v>1.4</v>
      </c>
      <c r="S2459" s="3">
        <v>1</v>
      </c>
      <c r="U2459" t="s">
        <v>204</v>
      </c>
    </row>
    <row r="2460" spans="1:21" x14ac:dyDescent="0.3">
      <c r="A2460" t="s">
        <v>995</v>
      </c>
      <c r="B2460" s="1" t="s">
        <v>993</v>
      </c>
      <c r="C2460" s="1" t="s">
        <v>993</v>
      </c>
      <c r="D2460" s="1" t="s">
        <v>993</v>
      </c>
      <c r="E2460">
        <v>2021</v>
      </c>
      <c r="F2460" s="1" t="s">
        <v>212</v>
      </c>
      <c r="G2460" s="1" t="s">
        <v>202</v>
      </c>
      <c r="H2460" s="1" t="s">
        <v>219</v>
      </c>
      <c r="I2460" s="3" t="s">
        <v>1</v>
      </c>
      <c r="J2460" s="1" t="s">
        <v>1</v>
      </c>
      <c r="K2460" s="1" t="s">
        <v>220</v>
      </c>
      <c r="L2460" s="1" t="s">
        <v>221</v>
      </c>
      <c r="M2460" s="1" t="s">
        <v>208</v>
      </c>
      <c r="N2460" s="1">
        <v>25001</v>
      </c>
      <c r="O2460" s="10">
        <v>35000</v>
      </c>
      <c r="P2460" s="1">
        <v>1000</v>
      </c>
      <c r="Q2460" s="1" t="s">
        <v>209</v>
      </c>
      <c r="R2460" s="4">
        <v>1.5</v>
      </c>
      <c r="S2460" s="3">
        <v>1</v>
      </c>
      <c r="U2460" t="s">
        <v>204</v>
      </c>
    </row>
    <row r="2461" spans="1:21" x14ac:dyDescent="0.3">
      <c r="A2461" t="s">
        <v>995</v>
      </c>
      <c r="B2461" s="1" t="s">
        <v>993</v>
      </c>
      <c r="C2461" s="1" t="s">
        <v>993</v>
      </c>
      <c r="D2461" s="1" t="s">
        <v>993</v>
      </c>
      <c r="E2461">
        <v>2021</v>
      </c>
      <c r="F2461" s="1" t="s">
        <v>212</v>
      </c>
      <c r="G2461" s="1" t="s">
        <v>202</v>
      </c>
      <c r="H2461" s="1" t="s">
        <v>219</v>
      </c>
      <c r="I2461" s="3" t="s">
        <v>1</v>
      </c>
      <c r="J2461" s="1" t="s">
        <v>1</v>
      </c>
      <c r="K2461" s="1" t="s">
        <v>220</v>
      </c>
      <c r="L2461" s="1" t="s">
        <v>221</v>
      </c>
      <c r="M2461" s="1" t="s">
        <v>208</v>
      </c>
      <c r="N2461" s="1">
        <v>35001</v>
      </c>
      <c r="O2461" s="10">
        <v>50000</v>
      </c>
      <c r="P2461" s="1">
        <v>1000</v>
      </c>
      <c r="Q2461" s="1" t="s">
        <v>209</v>
      </c>
      <c r="R2461" s="4">
        <v>1.7</v>
      </c>
      <c r="S2461" s="3">
        <v>1</v>
      </c>
      <c r="U2461" t="s">
        <v>204</v>
      </c>
    </row>
    <row r="2462" spans="1:21" x14ac:dyDescent="0.3">
      <c r="A2462" t="s">
        <v>995</v>
      </c>
      <c r="B2462" s="1" t="s">
        <v>993</v>
      </c>
      <c r="C2462" s="1" t="s">
        <v>993</v>
      </c>
      <c r="D2462" s="1" t="s">
        <v>993</v>
      </c>
      <c r="E2462">
        <v>2021</v>
      </c>
      <c r="F2462" s="1" t="s">
        <v>212</v>
      </c>
      <c r="G2462" s="1" t="s">
        <v>202</v>
      </c>
      <c r="H2462" s="1" t="s">
        <v>219</v>
      </c>
      <c r="I2462" s="3" t="s">
        <v>1</v>
      </c>
      <c r="J2462" s="1" t="s">
        <v>1</v>
      </c>
      <c r="K2462" s="1" t="s">
        <v>220</v>
      </c>
      <c r="L2462" s="1" t="s">
        <v>221</v>
      </c>
      <c r="M2462" s="1" t="s">
        <v>208</v>
      </c>
      <c r="N2462" s="1">
        <v>50001</v>
      </c>
      <c r="O2462" s="10">
        <v>1000000000</v>
      </c>
      <c r="P2462" s="1">
        <v>1000</v>
      </c>
      <c r="Q2462" s="1" t="s">
        <v>209</v>
      </c>
      <c r="R2462" s="4">
        <v>1.9</v>
      </c>
      <c r="S2462" s="3">
        <v>1</v>
      </c>
      <c r="U2462" t="s">
        <v>204</v>
      </c>
    </row>
    <row r="2463" spans="1:21" x14ac:dyDescent="0.3">
      <c r="A2463" t="s">
        <v>995</v>
      </c>
      <c r="B2463" s="1" t="s">
        <v>993</v>
      </c>
      <c r="C2463" s="1" t="s">
        <v>993</v>
      </c>
      <c r="D2463" s="1" t="s">
        <v>993</v>
      </c>
      <c r="E2463">
        <v>2021</v>
      </c>
      <c r="F2463" s="1" t="s">
        <v>212</v>
      </c>
      <c r="G2463" s="1" t="s">
        <v>202</v>
      </c>
      <c r="H2463" s="1" t="s">
        <v>206</v>
      </c>
      <c r="I2463" s="3">
        <v>0.625</v>
      </c>
      <c r="J2463" s="1" t="s">
        <v>203</v>
      </c>
      <c r="K2463" s="1" t="s">
        <v>220</v>
      </c>
      <c r="L2463" s="1" t="s">
        <v>225</v>
      </c>
      <c r="M2463" s="1" t="s">
        <v>204</v>
      </c>
      <c r="N2463" s="1" t="s">
        <v>1</v>
      </c>
      <c r="O2463" s="1" t="s">
        <v>1</v>
      </c>
      <c r="P2463" s="1" t="s">
        <v>1</v>
      </c>
      <c r="Q2463" s="1" t="s">
        <v>1</v>
      </c>
      <c r="R2463" s="4">
        <v>31.53</v>
      </c>
      <c r="S2463" s="3">
        <v>1</v>
      </c>
      <c r="U2463" t="s">
        <v>204</v>
      </c>
    </row>
    <row r="2464" spans="1:21" x14ac:dyDescent="0.3">
      <c r="A2464" t="s">
        <v>995</v>
      </c>
      <c r="B2464" s="1" t="s">
        <v>993</v>
      </c>
      <c r="C2464" s="1" t="s">
        <v>993</v>
      </c>
      <c r="D2464" s="1" t="s">
        <v>993</v>
      </c>
      <c r="E2464">
        <v>2021</v>
      </c>
      <c r="F2464" s="1" t="s">
        <v>212</v>
      </c>
      <c r="G2464" s="1" t="s">
        <v>202</v>
      </c>
      <c r="H2464" s="1" t="s">
        <v>219</v>
      </c>
      <c r="I2464" s="3" t="s">
        <v>1</v>
      </c>
      <c r="J2464" s="1" t="s">
        <v>1</v>
      </c>
      <c r="K2464" s="1" t="s">
        <v>220</v>
      </c>
      <c r="L2464" s="1" t="s">
        <v>225</v>
      </c>
      <c r="M2464" s="1" t="s">
        <v>208</v>
      </c>
      <c r="N2464" s="1">
        <v>0</v>
      </c>
      <c r="O2464" s="10">
        <v>2000</v>
      </c>
      <c r="P2464" s="1">
        <v>1000</v>
      </c>
      <c r="Q2464" s="1" t="s">
        <v>209</v>
      </c>
      <c r="R2464" s="4">
        <v>0</v>
      </c>
      <c r="S2464" s="3">
        <v>1</v>
      </c>
      <c r="U2464" t="s">
        <v>204</v>
      </c>
    </row>
    <row r="2465" spans="1:21" x14ac:dyDescent="0.3">
      <c r="A2465" t="s">
        <v>995</v>
      </c>
      <c r="B2465" s="1" t="s">
        <v>993</v>
      </c>
      <c r="C2465" s="1" t="s">
        <v>993</v>
      </c>
      <c r="D2465" s="1" t="s">
        <v>993</v>
      </c>
      <c r="E2465">
        <v>2021</v>
      </c>
      <c r="F2465" s="1" t="s">
        <v>212</v>
      </c>
      <c r="G2465" s="1" t="s">
        <v>202</v>
      </c>
      <c r="H2465" s="1" t="s">
        <v>219</v>
      </c>
      <c r="I2465" s="3" t="s">
        <v>1</v>
      </c>
      <c r="J2465" s="1" t="s">
        <v>1</v>
      </c>
      <c r="K2465" s="1" t="s">
        <v>220</v>
      </c>
      <c r="L2465" s="1" t="s">
        <v>225</v>
      </c>
      <c r="M2465" s="1" t="s">
        <v>208</v>
      </c>
      <c r="N2465" s="1">
        <v>2001</v>
      </c>
      <c r="O2465" s="10">
        <v>15000</v>
      </c>
      <c r="P2465" s="1">
        <v>1000</v>
      </c>
      <c r="Q2465" s="1" t="s">
        <v>209</v>
      </c>
      <c r="R2465" s="4">
        <v>1.69</v>
      </c>
      <c r="S2465" s="3">
        <v>1</v>
      </c>
      <c r="U2465" t="s">
        <v>204</v>
      </c>
    </row>
    <row r="2466" spans="1:21" x14ac:dyDescent="0.3">
      <c r="A2466" t="s">
        <v>995</v>
      </c>
      <c r="B2466" s="1" t="s">
        <v>993</v>
      </c>
      <c r="C2466" s="1" t="s">
        <v>993</v>
      </c>
      <c r="D2466" s="1" t="s">
        <v>993</v>
      </c>
      <c r="E2466">
        <v>2021</v>
      </c>
      <c r="F2466" s="1" t="s">
        <v>212</v>
      </c>
      <c r="G2466" s="1" t="s">
        <v>202</v>
      </c>
      <c r="H2466" s="1" t="s">
        <v>219</v>
      </c>
      <c r="I2466" s="3" t="s">
        <v>1</v>
      </c>
      <c r="J2466" s="1" t="s">
        <v>1</v>
      </c>
      <c r="K2466" s="1" t="s">
        <v>220</v>
      </c>
      <c r="L2466" s="1" t="s">
        <v>225</v>
      </c>
      <c r="M2466" s="1" t="s">
        <v>208</v>
      </c>
      <c r="N2466" s="1">
        <v>15001</v>
      </c>
      <c r="O2466" s="10">
        <v>25000</v>
      </c>
      <c r="P2466" s="1">
        <v>1000</v>
      </c>
      <c r="Q2466" s="1" t="s">
        <v>209</v>
      </c>
      <c r="R2466" s="4">
        <v>1.82</v>
      </c>
      <c r="S2466" s="3">
        <v>1</v>
      </c>
      <c r="U2466" t="s">
        <v>204</v>
      </c>
    </row>
    <row r="2467" spans="1:21" x14ac:dyDescent="0.3">
      <c r="A2467" t="s">
        <v>995</v>
      </c>
      <c r="B2467" s="1" t="s">
        <v>993</v>
      </c>
      <c r="C2467" s="1" t="s">
        <v>993</v>
      </c>
      <c r="D2467" s="1" t="s">
        <v>993</v>
      </c>
      <c r="E2467">
        <v>2021</v>
      </c>
      <c r="F2467" s="1" t="s">
        <v>212</v>
      </c>
      <c r="G2467" s="1" t="s">
        <v>202</v>
      </c>
      <c r="H2467" s="1" t="s">
        <v>219</v>
      </c>
      <c r="I2467" s="3" t="s">
        <v>1</v>
      </c>
      <c r="J2467" s="1" t="s">
        <v>1</v>
      </c>
      <c r="K2467" s="1" t="s">
        <v>220</v>
      </c>
      <c r="L2467" s="1" t="s">
        <v>225</v>
      </c>
      <c r="M2467" s="1" t="s">
        <v>208</v>
      </c>
      <c r="N2467" s="1">
        <v>25001</v>
      </c>
      <c r="O2467" s="10">
        <v>35000</v>
      </c>
      <c r="P2467" s="1">
        <v>1000</v>
      </c>
      <c r="Q2467" s="1" t="s">
        <v>209</v>
      </c>
      <c r="R2467" s="4">
        <v>1.95</v>
      </c>
      <c r="S2467" s="3">
        <v>1</v>
      </c>
      <c r="U2467" t="s">
        <v>204</v>
      </c>
    </row>
    <row r="2468" spans="1:21" x14ac:dyDescent="0.3">
      <c r="A2468" t="s">
        <v>995</v>
      </c>
      <c r="B2468" s="1" t="s">
        <v>993</v>
      </c>
      <c r="C2468" s="1" t="s">
        <v>993</v>
      </c>
      <c r="D2468" s="1" t="s">
        <v>993</v>
      </c>
      <c r="E2468">
        <v>2021</v>
      </c>
      <c r="F2468" s="1" t="s">
        <v>212</v>
      </c>
      <c r="G2468" s="1" t="s">
        <v>202</v>
      </c>
      <c r="H2468" s="1" t="s">
        <v>219</v>
      </c>
      <c r="I2468" s="3" t="s">
        <v>1</v>
      </c>
      <c r="J2468" s="1" t="s">
        <v>1</v>
      </c>
      <c r="K2468" s="1" t="s">
        <v>220</v>
      </c>
      <c r="L2468" s="1" t="s">
        <v>225</v>
      </c>
      <c r="M2468" s="1" t="s">
        <v>208</v>
      </c>
      <c r="N2468" s="1">
        <v>35001</v>
      </c>
      <c r="O2468" s="10">
        <v>50000</v>
      </c>
      <c r="P2468" s="1">
        <v>1000</v>
      </c>
      <c r="Q2468" s="1" t="s">
        <v>209</v>
      </c>
      <c r="R2468" s="4">
        <v>2.21</v>
      </c>
      <c r="S2468" s="3">
        <v>1</v>
      </c>
      <c r="U2468" t="s">
        <v>204</v>
      </c>
    </row>
    <row r="2469" spans="1:21" x14ac:dyDescent="0.3">
      <c r="A2469" t="s">
        <v>995</v>
      </c>
      <c r="B2469" s="1" t="s">
        <v>993</v>
      </c>
      <c r="C2469" s="1" t="s">
        <v>993</v>
      </c>
      <c r="D2469" s="1" t="s">
        <v>993</v>
      </c>
      <c r="E2469">
        <v>2021</v>
      </c>
      <c r="F2469" s="1" t="s">
        <v>212</v>
      </c>
      <c r="G2469" s="1" t="s">
        <v>202</v>
      </c>
      <c r="H2469" s="1" t="s">
        <v>219</v>
      </c>
      <c r="I2469" s="3" t="s">
        <v>1</v>
      </c>
      <c r="J2469" s="1" t="s">
        <v>1</v>
      </c>
      <c r="K2469" s="1" t="s">
        <v>220</v>
      </c>
      <c r="L2469" s="1" t="s">
        <v>225</v>
      </c>
      <c r="M2469" s="1" t="s">
        <v>208</v>
      </c>
      <c r="N2469" s="1">
        <v>50001</v>
      </c>
      <c r="O2469" s="10">
        <v>1000000000</v>
      </c>
      <c r="P2469" s="1">
        <v>1000</v>
      </c>
      <c r="Q2469" s="1" t="s">
        <v>209</v>
      </c>
      <c r="R2469" s="4">
        <v>2.4700000000000002</v>
      </c>
      <c r="S2469" s="3">
        <v>1</v>
      </c>
      <c r="U2469" t="s">
        <v>204</v>
      </c>
    </row>
    <row r="2470" spans="1:21" x14ac:dyDescent="0.3">
      <c r="A2470" t="s">
        <v>995</v>
      </c>
      <c r="B2470" s="1" t="s">
        <v>993</v>
      </c>
      <c r="C2470" s="1" t="s">
        <v>993</v>
      </c>
      <c r="D2470" s="1" t="s">
        <v>993</v>
      </c>
      <c r="E2470">
        <v>2021</v>
      </c>
      <c r="F2470" s="1" t="s">
        <v>213</v>
      </c>
      <c r="G2470" s="1" t="s">
        <v>202</v>
      </c>
      <c r="H2470" s="1" t="s">
        <v>206</v>
      </c>
      <c r="I2470" s="3" t="s">
        <v>1</v>
      </c>
      <c r="J2470" s="1" t="s">
        <v>1</v>
      </c>
      <c r="K2470" s="1" t="s">
        <v>220</v>
      </c>
      <c r="L2470" s="1" t="s">
        <v>221</v>
      </c>
      <c r="M2470" s="1" t="s">
        <v>204</v>
      </c>
      <c r="N2470" s="1" t="s">
        <v>1</v>
      </c>
      <c r="O2470" s="1" t="s">
        <v>1</v>
      </c>
      <c r="P2470" s="1" t="s">
        <v>1</v>
      </c>
      <c r="Q2470" s="1" t="s">
        <v>1</v>
      </c>
      <c r="R2470" s="4">
        <v>26.45</v>
      </c>
      <c r="S2470" s="3">
        <v>1</v>
      </c>
      <c r="U2470" t="s">
        <v>204</v>
      </c>
    </row>
    <row r="2471" spans="1:21" x14ac:dyDescent="0.3">
      <c r="A2471" t="s">
        <v>995</v>
      </c>
      <c r="B2471" s="1" t="s">
        <v>993</v>
      </c>
      <c r="C2471" s="1" t="s">
        <v>993</v>
      </c>
      <c r="D2471" s="1" t="s">
        <v>993</v>
      </c>
      <c r="E2471">
        <v>2021</v>
      </c>
      <c r="F2471" s="1" t="s">
        <v>213</v>
      </c>
      <c r="G2471" s="1" t="s">
        <v>202</v>
      </c>
      <c r="H2471" s="1" t="s">
        <v>219</v>
      </c>
      <c r="I2471" s="3" t="s">
        <v>1</v>
      </c>
      <c r="J2471" s="1" t="s">
        <v>1</v>
      </c>
      <c r="K2471" s="1" t="s">
        <v>220</v>
      </c>
      <c r="L2471" s="1" t="s">
        <v>221</v>
      </c>
      <c r="M2471" s="1" t="s">
        <v>208</v>
      </c>
      <c r="N2471" s="1">
        <v>0</v>
      </c>
      <c r="O2471" s="10">
        <v>2000</v>
      </c>
      <c r="P2471" s="1">
        <v>1000</v>
      </c>
      <c r="Q2471" s="1" t="s">
        <v>209</v>
      </c>
      <c r="R2471" s="4">
        <v>0</v>
      </c>
      <c r="S2471" s="3">
        <v>1</v>
      </c>
      <c r="U2471" t="s">
        <v>204</v>
      </c>
    </row>
    <row r="2472" spans="1:21" x14ac:dyDescent="0.3">
      <c r="A2472" t="s">
        <v>995</v>
      </c>
      <c r="B2472" s="1" t="s">
        <v>993</v>
      </c>
      <c r="C2472" s="1" t="s">
        <v>993</v>
      </c>
      <c r="D2472" s="1" t="s">
        <v>993</v>
      </c>
      <c r="E2472">
        <v>2021</v>
      </c>
      <c r="F2472" s="1" t="s">
        <v>213</v>
      </c>
      <c r="G2472" s="1" t="s">
        <v>202</v>
      </c>
      <c r="H2472" s="1" t="s">
        <v>219</v>
      </c>
      <c r="I2472" s="3" t="s">
        <v>1</v>
      </c>
      <c r="J2472" s="1" t="s">
        <v>1</v>
      </c>
      <c r="K2472" s="1" t="s">
        <v>220</v>
      </c>
      <c r="L2472" s="1" t="s">
        <v>221</v>
      </c>
      <c r="M2472" s="1" t="s">
        <v>208</v>
      </c>
      <c r="N2472" s="1">
        <v>2001</v>
      </c>
      <c r="O2472" s="10">
        <v>5000</v>
      </c>
      <c r="P2472" s="1">
        <v>1000</v>
      </c>
      <c r="Q2472" s="1" t="s">
        <v>209</v>
      </c>
      <c r="R2472" s="4">
        <v>0.63</v>
      </c>
      <c r="S2472" s="3">
        <v>1</v>
      </c>
      <c r="U2472" t="s">
        <v>204</v>
      </c>
    </row>
    <row r="2473" spans="1:21" x14ac:dyDescent="0.3">
      <c r="A2473" t="s">
        <v>995</v>
      </c>
      <c r="B2473" s="1" t="s">
        <v>993</v>
      </c>
      <c r="C2473" s="1" t="s">
        <v>993</v>
      </c>
      <c r="D2473" s="1" t="s">
        <v>993</v>
      </c>
      <c r="E2473">
        <v>2021</v>
      </c>
      <c r="F2473" s="1" t="s">
        <v>213</v>
      </c>
      <c r="G2473" s="1" t="s">
        <v>202</v>
      </c>
      <c r="H2473" s="1" t="s">
        <v>219</v>
      </c>
      <c r="I2473" s="3" t="s">
        <v>1</v>
      </c>
      <c r="J2473" s="1" t="s">
        <v>1</v>
      </c>
      <c r="K2473" s="1" t="s">
        <v>220</v>
      </c>
      <c r="L2473" s="1" t="s">
        <v>221</v>
      </c>
      <c r="M2473" s="1" t="s">
        <v>208</v>
      </c>
      <c r="N2473" s="1">
        <v>5001</v>
      </c>
      <c r="O2473" s="10">
        <v>8000</v>
      </c>
      <c r="P2473" s="1">
        <v>1000</v>
      </c>
      <c r="Q2473" s="1" t="s">
        <v>209</v>
      </c>
      <c r="R2473" s="4">
        <v>0.82</v>
      </c>
      <c r="S2473" s="3">
        <v>1</v>
      </c>
      <c r="U2473" t="s">
        <v>204</v>
      </c>
    </row>
    <row r="2474" spans="1:21" x14ac:dyDescent="0.3">
      <c r="A2474" t="s">
        <v>995</v>
      </c>
      <c r="B2474" s="1" t="s">
        <v>993</v>
      </c>
      <c r="C2474" s="1" t="s">
        <v>993</v>
      </c>
      <c r="D2474" s="1" t="s">
        <v>993</v>
      </c>
      <c r="E2474">
        <v>2021</v>
      </c>
      <c r="F2474" s="1" t="s">
        <v>213</v>
      </c>
      <c r="G2474" s="1" t="s">
        <v>202</v>
      </c>
      <c r="H2474" s="1" t="s">
        <v>219</v>
      </c>
      <c r="I2474" s="3" t="s">
        <v>1</v>
      </c>
      <c r="J2474" s="1" t="s">
        <v>1</v>
      </c>
      <c r="K2474" s="1" t="s">
        <v>220</v>
      </c>
      <c r="L2474" s="1" t="s">
        <v>221</v>
      </c>
      <c r="M2474" s="1" t="s">
        <v>208</v>
      </c>
      <c r="N2474" s="1">
        <v>8001</v>
      </c>
      <c r="O2474" s="10">
        <v>1000000000</v>
      </c>
      <c r="P2474" s="1">
        <v>1000</v>
      </c>
      <c r="Q2474" s="1" t="s">
        <v>209</v>
      </c>
      <c r="R2474" s="4">
        <v>0.9</v>
      </c>
      <c r="S2474" s="3">
        <v>1</v>
      </c>
      <c r="U2474" t="s">
        <v>204</v>
      </c>
    </row>
    <row r="2475" spans="1:21" x14ac:dyDescent="0.3">
      <c r="A2475" t="s">
        <v>995</v>
      </c>
      <c r="B2475" s="1" t="s">
        <v>993</v>
      </c>
      <c r="C2475" s="1" t="s">
        <v>993</v>
      </c>
      <c r="D2475" s="1" t="s">
        <v>993</v>
      </c>
      <c r="E2475">
        <v>2021</v>
      </c>
      <c r="F2475" s="1" t="s">
        <v>213</v>
      </c>
      <c r="G2475" s="1" t="s">
        <v>202</v>
      </c>
      <c r="H2475" s="1" t="s">
        <v>206</v>
      </c>
      <c r="I2475" s="3" t="s">
        <v>1</v>
      </c>
      <c r="J2475" s="1" t="s">
        <v>1</v>
      </c>
      <c r="K2475" s="1" t="s">
        <v>220</v>
      </c>
      <c r="L2475" s="1" t="s">
        <v>225</v>
      </c>
      <c r="M2475" s="1" t="s">
        <v>204</v>
      </c>
      <c r="N2475" s="1" t="s">
        <v>1</v>
      </c>
      <c r="O2475" s="1" t="s">
        <v>1</v>
      </c>
      <c r="P2475" s="1" t="s">
        <v>1</v>
      </c>
      <c r="Q2475" s="1" t="s">
        <v>1</v>
      </c>
      <c r="R2475" s="4">
        <v>29.11</v>
      </c>
      <c r="S2475" s="3">
        <v>1</v>
      </c>
      <c r="U2475" t="s">
        <v>204</v>
      </c>
    </row>
    <row r="2476" spans="1:21" x14ac:dyDescent="0.3">
      <c r="A2476" t="s">
        <v>995</v>
      </c>
      <c r="B2476" s="1" t="s">
        <v>993</v>
      </c>
      <c r="C2476" s="1" t="s">
        <v>993</v>
      </c>
      <c r="D2476" s="1" t="s">
        <v>993</v>
      </c>
      <c r="E2476">
        <v>2021</v>
      </c>
      <c r="F2476" s="1" t="s">
        <v>213</v>
      </c>
      <c r="G2476" s="1" t="s">
        <v>202</v>
      </c>
      <c r="H2476" s="1" t="s">
        <v>219</v>
      </c>
      <c r="I2476" s="3" t="s">
        <v>1</v>
      </c>
      <c r="J2476" s="1" t="s">
        <v>1</v>
      </c>
      <c r="K2476" s="1" t="s">
        <v>220</v>
      </c>
      <c r="L2476" s="1" t="s">
        <v>225</v>
      </c>
      <c r="M2476" s="1" t="s">
        <v>208</v>
      </c>
      <c r="N2476" s="1">
        <v>0</v>
      </c>
      <c r="O2476" s="10">
        <v>2000</v>
      </c>
      <c r="P2476" s="1">
        <v>1000</v>
      </c>
      <c r="Q2476" s="1" t="s">
        <v>209</v>
      </c>
      <c r="R2476" s="4">
        <v>0</v>
      </c>
      <c r="S2476" s="3">
        <v>1</v>
      </c>
      <c r="U2476" t="s">
        <v>204</v>
      </c>
    </row>
    <row r="2477" spans="1:21" x14ac:dyDescent="0.3">
      <c r="A2477" t="s">
        <v>995</v>
      </c>
      <c r="B2477" s="1" t="s">
        <v>993</v>
      </c>
      <c r="C2477" s="1" t="s">
        <v>993</v>
      </c>
      <c r="D2477" s="1" t="s">
        <v>993</v>
      </c>
      <c r="E2477">
        <v>2021</v>
      </c>
      <c r="F2477" s="1" t="s">
        <v>213</v>
      </c>
      <c r="G2477" s="1" t="s">
        <v>202</v>
      </c>
      <c r="H2477" s="1" t="s">
        <v>219</v>
      </c>
      <c r="I2477" s="3" t="s">
        <v>1</v>
      </c>
      <c r="J2477" s="1" t="s">
        <v>1</v>
      </c>
      <c r="K2477" s="1" t="s">
        <v>220</v>
      </c>
      <c r="L2477" s="1" t="s">
        <v>225</v>
      </c>
      <c r="M2477" s="1" t="s">
        <v>208</v>
      </c>
      <c r="N2477" s="1">
        <v>2001</v>
      </c>
      <c r="O2477" s="10">
        <v>5000</v>
      </c>
      <c r="P2477" s="1">
        <v>1000</v>
      </c>
      <c r="Q2477" s="1" t="s">
        <v>209</v>
      </c>
      <c r="R2477" s="4">
        <v>0.63</v>
      </c>
      <c r="S2477" s="3">
        <v>1</v>
      </c>
      <c r="U2477" t="s">
        <v>204</v>
      </c>
    </row>
    <row r="2478" spans="1:21" x14ac:dyDescent="0.3">
      <c r="A2478" t="s">
        <v>995</v>
      </c>
      <c r="B2478" s="1" t="s">
        <v>993</v>
      </c>
      <c r="C2478" s="1" t="s">
        <v>993</v>
      </c>
      <c r="D2478" s="1" t="s">
        <v>993</v>
      </c>
      <c r="E2478">
        <v>2021</v>
      </c>
      <c r="F2478" s="1" t="s">
        <v>213</v>
      </c>
      <c r="G2478" s="1" t="s">
        <v>202</v>
      </c>
      <c r="H2478" s="1" t="s">
        <v>219</v>
      </c>
      <c r="I2478" s="3" t="s">
        <v>1</v>
      </c>
      <c r="J2478" s="1" t="s">
        <v>1</v>
      </c>
      <c r="K2478" s="1" t="s">
        <v>220</v>
      </c>
      <c r="L2478" s="1" t="s">
        <v>225</v>
      </c>
      <c r="M2478" s="1" t="s">
        <v>208</v>
      </c>
      <c r="N2478" s="1">
        <v>5001</v>
      </c>
      <c r="O2478" s="10">
        <v>8000</v>
      </c>
      <c r="P2478" s="1">
        <v>1000</v>
      </c>
      <c r="Q2478" s="1" t="s">
        <v>209</v>
      </c>
      <c r="R2478" s="4">
        <v>0.82</v>
      </c>
      <c r="S2478" s="3">
        <v>1</v>
      </c>
      <c r="U2478" t="s">
        <v>204</v>
      </c>
    </row>
    <row r="2479" spans="1:21" x14ac:dyDescent="0.3">
      <c r="A2479" t="s">
        <v>995</v>
      </c>
      <c r="B2479" s="1" t="s">
        <v>993</v>
      </c>
      <c r="C2479" s="1" t="s">
        <v>993</v>
      </c>
      <c r="D2479" s="1" t="s">
        <v>993</v>
      </c>
      <c r="E2479">
        <v>2021</v>
      </c>
      <c r="F2479" s="1" t="s">
        <v>213</v>
      </c>
      <c r="G2479" s="1" t="s">
        <v>202</v>
      </c>
      <c r="H2479" s="1" t="s">
        <v>219</v>
      </c>
      <c r="I2479" s="3" t="s">
        <v>1</v>
      </c>
      <c r="J2479" s="1" t="s">
        <v>1</v>
      </c>
      <c r="K2479" s="1" t="s">
        <v>220</v>
      </c>
      <c r="L2479" s="1" t="s">
        <v>225</v>
      </c>
      <c r="M2479" s="1" t="s">
        <v>208</v>
      </c>
      <c r="N2479" s="1">
        <v>8001</v>
      </c>
      <c r="O2479" s="10">
        <v>1000000000</v>
      </c>
      <c r="P2479" s="1">
        <v>1000</v>
      </c>
      <c r="Q2479" s="1" t="s">
        <v>209</v>
      </c>
      <c r="R2479" s="4">
        <v>0.9</v>
      </c>
      <c r="S2479" s="3">
        <v>1</v>
      </c>
      <c r="U2479" t="s">
        <v>204</v>
      </c>
    </row>
    <row r="2480" spans="1:21" x14ac:dyDescent="0.3">
      <c r="A2480" t="s">
        <v>1001</v>
      </c>
      <c r="B2480" s="1" t="s">
        <v>1002</v>
      </c>
      <c r="C2480" s="1" t="s">
        <v>1002</v>
      </c>
      <c r="D2480" s="1" t="s">
        <v>1002</v>
      </c>
      <c r="E2480">
        <v>2020</v>
      </c>
      <c r="F2480" s="1" t="s">
        <v>212</v>
      </c>
      <c r="G2480" s="1" t="s">
        <v>202</v>
      </c>
      <c r="H2480" s="1" t="s">
        <v>206</v>
      </c>
      <c r="I2480" s="3" t="s">
        <v>1</v>
      </c>
      <c r="J2480" s="1" t="s">
        <v>1</v>
      </c>
      <c r="K2480" s="1" t="s">
        <v>1</v>
      </c>
      <c r="L2480" s="1" t="s">
        <v>1</v>
      </c>
      <c r="M2480" s="1" t="s">
        <v>204</v>
      </c>
      <c r="N2480" t="s">
        <v>1</v>
      </c>
      <c r="O2480" t="s">
        <v>1</v>
      </c>
      <c r="P2480" t="s">
        <v>1</v>
      </c>
      <c r="Q2480" s="1" t="s">
        <v>1</v>
      </c>
      <c r="R2480" s="4">
        <v>17.5</v>
      </c>
      <c r="S2480" s="3">
        <v>1</v>
      </c>
      <c r="U2480" t="s">
        <v>204</v>
      </c>
    </row>
    <row r="2481" spans="1:21" x14ac:dyDescent="0.3">
      <c r="A2481" t="s">
        <v>1001</v>
      </c>
      <c r="B2481" s="1" t="s">
        <v>1002</v>
      </c>
      <c r="C2481" s="1" t="s">
        <v>1002</v>
      </c>
      <c r="D2481" s="1" t="s">
        <v>1002</v>
      </c>
      <c r="E2481">
        <v>2020</v>
      </c>
      <c r="F2481" s="1" t="s">
        <v>212</v>
      </c>
      <c r="G2481" s="1" t="s">
        <v>202</v>
      </c>
      <c r="H2481" s="1" t="s">
        <v>219</v>
      </c>
      <c r="I2481" s="3" t="s">
        <v>1</v>
      </c>
      <c r="J2481" s="1" t="s">
        <v>1</v>
      </c>
      <c r="K2481" s="1" t="s">
        <v>1</v>
      </c>
      <c r="L2481" s="1" t="s">
        <v>1</v>
      </c>
      <c r="M2481" s="1" t="s">
        <v>208</v>
      </c>
      <c r="N2481" s="1">
        <v>0</v>
      </c>
      <c r="O2481" s="10">
        <v>2000</v>
      </c>
      <c r="P2481" s="1">
        <v>1000</v>
      </c>
      <c r="Q2481" s="1" t="s">
        <v>209</v>
      </c>
      <c r="R2481" s="4">
        <v>0</v>
      </c>
      <c r="S2481" s="3">
        <v>1</v>
      </c>
      <c r="U2481" t="s">
        <v>204</v>
      </c>
    </row>
    <row r="2482" spans="1:21" x14ac:dyDescent="0.3">
      <c r="A2482" t="s">
        <v>1001</v>
      </c>
      <c r="B2482" s="1" t="s">
        <v>1002</v>
      </c>
      <c r="C2482" s="1" t="s">
        <v>1002</v>
      </c>
      <c r="D2482" s="1" t="s">
        <v>1002</v>
      </c>
      <c r="E2482">
        <v>2020</v>
      </c>
      <c r="F2482" s="1" t="s">
        <v>212</v>
      </c>
      <c r="G2482" s="1" t="s">
        <v>202</v>
      </c>
      <c r="H2482" s="1" t="s">
        <v>219</v>
      </c>
      <c r="I2482" s="3" t="s">
        <v>1</v>
      </c>
      <c r="J2482" s="1" t="s">
        <v>1</v>
      </c>
      <c r="K2482" s="1" t="s">
        <v>1</v>
      </c>
      <c r="L2482" s="1" t="s">
        <v>1</v>
      </c>
      <c r="M2482" s="1" t="s">
        <v>208</v>
      </c>
      <c r="N2482" s="1">
        <v>2001</v>
      </c>
      <c r="O2482" s="10">
        <v>10000</v>
      </c>
      <c r="P2482" s="1">
        <v>1000</v>
      </c>
      <c r="Q2482" s="1" t="s">
        <v>209</v>
      </c>
      <c r="R2482" s="4">
        <v>3.3</v>
      </c>
      <c r="S2482" s="3">
        <v>1</v>
      </c>
      <c r="U2482" t="s">
        <v>204</v>
      </c>
    </row>
    <row r="2483" spans="1:21" x14ac:dyDescent="0.3">
      <c r="A2483" t="s">
        <v>1001</v>
      </c>
      <c r="B2483" s="1" t="s">
        <v>1002</v>
      </c>
      <c r="C2483" s="1" t="s">
        <v>1002</v>
      </c>
      <c r="D2483" s="1" t="s">
        <v>1002</v>
      </c>
      <c r="E2483">
        <v>2020</v>
      </c>
      <c r="F2483" s="1" t="s">
        <v>212</v>
      </c>
      <c r="G2483" s="1" t="s">
        <v>202</v>
      </c>
      <c r="H2483" s="1" t="s">
        <v>219</v>
      </c>
      <c r="I2483" s="3" t="s">
        <v>1</v>
      </c>
      <c r="J2483" s="1" t="s">
        <v>1</v>
      </c>
      <c r="K2483" s="1" t="s">
        <v>1</v>
      </c>
      <c r="L2483" s="1" t="s">
        <v>1</v>
      </c>
      <c r="M2483" s="1" t="s">
        <v>208</v>
      </c>
      <c r="N2483" s="1">
        <v>10001</v>
      </c>
      <c r="O2483" s="10">
        <v>20000</v>
      </c>
      <c r="P2483" s="1">
        <v>1000</v>
      </c>
      <c r="Q2483" s="1" t="s">
        <v>209</v>
      </c>
      <c r="R2483" s="4">
        <v>3.66</v>
      </c>
      <c r="S2483" s="3">
        <v>1</v>
      </c>
      <c r="U2483" t="s">
        <v>204</v>
      </c>
    </row>
    <row r="2484" spans="1:21" x14ac:dyDescent="0.3">
      <c r="A2484" t="s">
        <v>1001</v>
      </c>
      <c r="B2484" s="1" t="s">
        <v>1002</v>
      </c>
      <c r="C2484" s="1" t="s">
        <v>1002</v>
      </c>
      <c r="D2484" s="1" t="s">
        <v>1002</v>
      </c>
      <c r="E2484">
        <v>2020</v>
      </c>
      <c r="F2484" s="1" t="s">
        <v>212</v>
      </c>
      <c r="G2484" s="1" t="s">
        <v>202</v>
      </c>
      <c r="H2484" s="1" t="s">
        <v>219</v>
      </c>
      <c r="I2484" s="3" t="s">
        <v>1</v>
      </c>
      <c r="J2484" s="1" t="s">
        <v>1</v>
      </c>
      <c r="K2484" s="1" t="s">
        <v>1</v>
      </c>
      <c r="L2484" s="1" t="s">
        <v>1</v>
      </c>
      <c r="M2484" s="1" t="s">
        <v>208</v>
      </c>
      <c r="N2484" s="1">
        <v>20001</v>
      </c>
      <c r="O2484" s="10">
        <v>40000</v>
      </c>
      <c r="P2484" s="1">
        <v>1000</v>
      </c>
      <c r="Q2484" s="1" t="s">
        <v>209</v>
      </c>
      <c r="R2484" s="4">
        <v>4.1399999999999997</v>
      </c>
      <c r="S2484" s="3">
        <v>1</v>
      </c>
      <c r="U2484" t="s">
        <v>204</v>
      </c>
    </row>
    <row r="2485" spans="1:21" x14ac:dyDescent="0.3">
      <c r="A2485" t="s">
        <v>1001</v>
      </c>
      <c r="B2485" s="1" t="s">
        <v>1002</v>
      </c>
      <c r="C2485" s="1" t="s">
        <v>1002</v>
      </c>
      <c r="D2485" s="1" t="s">
        <v>1002</v>
      </c>
      <c r="E2485">
        <v>2020</v>
      </c>
      <c r="F2485" s="1" t="s">
        <v>212</v>
      </c>
      <c r="G2485" s="1" t="s">
        <v>202</v>
      </c>
      <c r="H2485" s="1" t="s">
        <v>219</v>
      </c>
      <c r="I2485" s="3" t="s">
        <v>1</v>
      </c>
      <c r="J2485" s="1" t="s">
        <v>1</v>
      </c>
      <c r="K2485" s="1" t="s">
        <v>1</v>
      </c>
      <c r="L2485" s="1" t="s">
        <v>1</v>
      </c>
      <c r="M2485" s="1" t="s">
        <v>208</v>
      </c>
      <c r="N2485" s="1">
        <v>40001</v>
      </c>
      <c r="O2485" s="10">
        <v>1000000000</v>
      </c>
      <c r="P2485" s="1">
        <v>1000</v>
      </c>
      <c r="Q2485" s="1" t="s">
        <v>209</v>
      </c>
      <c r="R2485" s="4">
        <v>4.96</v>
      </c>
      <c r="S2485" s="3">
        <v>1</v>
      </c>
      <c r="U2485" t="s">
        <v>204</v>
      </c>
    </row>
    <row r="2486" spans="1:21" x14ac:dyDescent="0.3">
      <c r="A2486" t="s">
        <v>1001</v>
      </c>
      <c r="B2486" s="1" t="s">
        <v>1002</v>
      </c>
      <c r="C2486" s="1" t="s">
        <v>1002</v>
      </c>
      <c r="D2486" s="1" t="s">
        <v>1002</v>
      </c>
      <c r="E2486">
        <v>2020</v>
      </c>
      <c r="F2486" s="1" t="s">
        <v>213</v>
      </c>
      <c r="G2486" s="1" t="s">
        <v>202</v>
      </c>
      <c r="H2486" s="1" t="s">
        <v>206</v>
      </c>
      <c r="I2486" s="3" t="s">
        <v>1</v>
      </c>
      <c r="J2486" s="1" t="s">
        <v>1</v>
      </c>
      <c r="K2486" s="1" t="s">
        <v>1</v>
      </c>
      <c r="L2486" s="1" t="s">
        <v>1</v>
      </c>
      <c r="M2486" s="1" t="s">
        <v>204</v>
      </c>
      <c r="N2486" s="1" t="s">
        <v>1</v>
      </c>
      <c r="O2486" s="1" t="s">
        <v>1</v>
      </c>
      <c r="P2486" s="1" t="s">
        <v>1</v>
      </c>
      <c r="Q2486" s="1" t="s">
        <v>1</v>
      </c>
      <c r="R2486" s="4">
        <v>15</v>
      </c>
      <c r="S2486" s="3">
        <v>1</v>
      </c>
      <c r="U2486" t="s">
        <v>204</v>
      </c>
    </row>
    <row r="2487" spans="1:21" x14ac:dyDescent="0.3">
      <c r="A2487" t="s">
        <v>3103</v>
      </c>
      <c r="B2487" s="1" t="s">
        <v>3104</v>
      </c>
      <c r="C2487" s="1" t="s">
        <v>3104</v>
      </c>
      <c r="D2487" s="1" t="s">
        <v>3104</v>
      </c>
      <c r="E2487">
        <v>2019</v>
      </c>
      <c r="F2487" s="1" t="s">
        <v>212</v>
      </c>
      <c r="G2487" s="1" t="s">
        <v>202</v>
      </c>
      <c r="H2487" s="1" t="s">
        <v>206</v>
      </c>
      <c r="I2487" s="3" t="s">
        <v>1</v>
      </c>
      <c r="J2487" s="1" t="s">
        <v>1</v>
      </c>
      <c r="K2487" s="1" t="s">
        <v>220</v>
      </c>
      <c r="L2487" s="1" t="s">
        <v>221</v>
      </c>
      <c r="M2487" s="1" t="s">
        <v>204</v>
      </c>
      <c r="N2487" s="1" t="s">
        <v>1</v>
      </c>
      <c r="O2487" s="1" t="s">
        <v>1</v>
      </c>
      <c r="P2487" s="1" t="s">
        <v>1</v>
      </c>
      <c r="Q2487" s="1" t="s">
        <v>1</v>
      </c>
      <c r="R2487" s="4">
        <v>12.5</v>
      </c>
      <c r="S2487" s="3">
        <v>1</v>
      </c>
      <c r="T2487" s="4" t="s">
        <v>3105</v>
      </c>
      <c r="U2487" t="s">
        <v>204</v>
      </c>
    </row>
    <row r="2488" spans="1:21" x14ac:dyDescent="0.3">
      <c r="A2488" t="s">
        <v>3103</v>
      </c>
      <c r="B2488" s="1" t="s">
        <v>3104</v>
      </c>
      <c r="C2488" s="1" t="s">
        <v>3104</v>
      </c>
      <c r="D2488" s="1" t="s">
        <v>3104</v>
      </c>
      <c r="E2488">
        <v>2019</v>
      </c>
      <c r="F2488" s="1" t="s">
        <v>212</v>
      </c>
      <c r="G2488" s="1" t="s">
        <v>202</v>
      </c>
      <c r="H2488" s="1" t="s">
        <v>231</v>
      </c>
      <c r="I2488" s="3" t="s">
        <v>1</v>
      </c>
      <c r="J2488" s="1" t="s">
        <v>1</v>
      </c>
      <c r="K2488" s="1" t="s">
        <v>220</v>
      </c>
      <c r="L2488" s="1" t="s">
        <v>221</v>
      </c>
      <c r="M2488" s="1" t="s">
        <v>208</v>
      </c>
      <c r="N2488" s="1">
        <v>0</v>
      </c>
      <c r="O2488" s="10">
        <v>2000</v>
      </c>
      <c r="P2488" s="1">
        <v>1000</v>
      </c>
      <c r="Q2488" s="1" t="s">
        <v>209</v>
      </c>
      <c r="R2488" s="4">
        <v>0</v>
      </c>
      <c r="S2488" s="3">
        <v>1</v>
      </c>
      <c r="T2488" s="4"/>
      <c r="U2488" t="s">
        <v>204</v>
      </c>
    </row>
    <row r="2489" spans="1:21" x14ac:dyDescent="0.3">
      <c r="A2489" t="s">
        <v>3103</v>
      </c>
      <c r="B2489" s="1" t="s">
        <v>3104</v>
      </c>
      <c r="C2489" s="1" t="s">
        <v>3104</v>
      </c>
      <c r="D2489" s="1" t="s">
        <v>3104</v>
      </c>
      <c r="E2489">
        <v>2019</v>
      </c>
      <c r="F2489" s="1" t="s">
        <v>212</v>
      </c>
      <c r="G2489" s="1" t="s">
        <v>202</v>
      </c>
      <c r="H2489" s="1" t="s">
        <v>231</v>
      </c>
      <c r="I2489" s="3" t="s">
        <v>1</v>
      </c>
      <c r="J2489" s="1" t="s">
        <v>1</v>
      </c>
      <c r="K2489" s="1" t="s">
        <v>220</v>
      </c>
      <c r="L2489" s="1" t="s">
        <v>221</v>
      </c>
      <c r="M2489" s="1" t="s">
        <v>208</v>
      </c>
      <c r="N2489" s="1">
        <v>2001</v>
      </c>
      <c r="O2489" s="10">
        <v>1000000000</v>
      </c>
      <c r="P2489" s="1">
        <v>1000</v>
      </c>
      <c r="Q2489" s="1" t="s">
        <v>209</v>
      </c>
      <c r="R2489" s="4">
        <v>2.5</v>
      </c>
      <c r="S2489" s="3">
        <v>1</v>
      </c>
      <c r="T2489" s="4"/>
      <c r="U2489" t="s">
        <v>204</v>
      </c>
    </row>
    <row r="2490" spans="1:21" x14ac:dyDescent="0.3">
      <c r="A2490" t="s">
        <v>3103</v>
      </c>
      <c r="B2490" s="1" t="s">
        <v>3104</v>
      </c>
      <c r="C2490" s="1" t="s">
        <v>3104</v>
      </c>
      <c r="D2490" s="1" t="s">
        <v>3104</v>
      </c>
      <c r="E2490">
        <v>2019</v>
      </c>
      <c r="F2490" s="1" t="s">
        <v>213</v>
      </c>
      <c r="G2490" s="1" t="s">
        <v>202</v>
      </c>
      <c r="H2490" s="1" t="s">
        <v>206</v>
      </c>
      <c r="I2490" s="3" t="s">
        <v>1</v>
      </c>
      <c r="J2490" s="1" t="s">
        <v>1</v>
      </c>
      <c r="K2490" s="1" t="s">
        <v>220</v>
      </c>
      <c r="L2490" s="1" t="s">
        <v>221</v>
      </c>
      <c r="M2490" s="1" t="s">
        <v>204</v>
      </c>
      <c r="N2490" s="1" t="s">
        <v>1</v>
      </c>
      <c r="O2490" s="1" t="s">
        <v>1</v>
      </c>
      <c r="P2490" s="1" t="s">
        <v>1</v>
      </c>
      <c r="Q2490" s="1" t="s">
        <v>1</v>
      </c>
      <c r="R2490" s="4">
        <v>11.5</v>
      </c>
      <c r="S2490" s="3">
        <v>1</v>
      </c>
      <c r="T2490" s="4" t="s">
        <v>3105</v>
      </c>
      <c r="U2490" t="s">
        <v>204</v>
      </c>
    </row>
    <row r="2491" spans="1:21" x14ac:dyDescent="0.3">
      <c r="A2491" t="s">
        <v>3103</v>
      </c>
      <c r="B2491" s="1" t="s">
        <v>3104</v>
      </c>
      <c r="C2491" s="1" t="s">
        <v>3104</v>
      </c>
      <c r="D2491" s="1" t="s">
        <v>3104</v>
      </c>
      <c r="E2491">
        <v>2019</v>
      </c>
      <c r="F2491" s="1" t="s">
        <v>213</v>
      </c>
      <c r="G2491" s="1" t="s">
        <v>202</v>
      </c>
      <c r="H2491" s="1" t="s">
        <v>231</v>
      </c>
      <c r="I2491" s="3" t="s">
        <v>1</v>
      </c>
      <c r="J2491" s="1" t="s">
        <v>1</v>
      </c>
      <c r="K2491" s="1" t="s">
        <v>220</v>
      </c>
      <c r="L2491" s="1" t="s">
        <v>221</v>
      </c>
      <c r="M2491" s="1" t="s">
        <v>208</v>
      </c>
      <c r="N2491" s="1">
        <v>0</v>
      </c>
      <c r="O2491" s="10">
        <v>2000</v>
      </c>
      <c r="P2491" s="1">
        <v>1000</v>
      </c>
      <c r="Q2491" s="1" t="s">
        <v>209</v>
      </c>
      <c r="R2491" s="4">
        <v>0</v>
      </c>
      <c r="S2491" s="3">
        <v>1</v>
      </c>
      <c r="T2491" s="4"/>
      <c r="U2491" t="s">
        <v>204</v>
      </c>
    </row>
    <row r="2492" spans="1:21" x14ac:dyDescent="0.3">
      <c r="A2492" t="s">
        <v>3103</v>
      </c>
      <c r="B2492" s="1" t="s">
        <v>3104</v>
      </c>
      <c r="C2492" s="1" t="s">
        <v>3104</v>
      </c>
      <c r="D2492" s="1" t="s">
        <v>3104</v>
      </c>
      <c r="E2492">
        <v>2019</v>
      </c>
      <c r="F2492" s="1" t="s">
        <v>213</v>
      </c>
      <c r="G2492" s="1" t="s">
        <v>202</v>
      </c>
      <c r="H2492" s="1" t="s">
        <v>231</v>
      </c>
      <c r="I2492" s="3" t="s">
        <v>1</v>
      </c>
      <c r="J2492" s="1" t="s">
        <v>1</v>
      </c>
      <c r="K2492" s="1" t="s">
        <v>220</v>
      </c>
      <c r="L2492" s="1" t="s">
        <v>221</v>
      </c>
      <c r="M2492" s="1" t="s">
        <v>208</v>
      </c>
      <c r="N2492" s="1">
        <v>2001</v>
      </c>
      <c r="O2492" s="10">
        <v>1000000000</v>
      </c>
      <c r="P2492" s="1">
        <v>1000</v>
      </c>
      <c r="Q2492" s="1" t="s">
        <v>209</v>
      </c>
      <c r="R2492" s="4">
        <v>2.5</v>
      </c>
      <c r="S2492" s="3">
        <v>1</v>
      </c>
      <c r="T2492" s="4"/>
      <c r="U2492" t="s">
        <v>204</v>
      </c>
    </row>
    <row r="2493" spans="1:21" x14ac:dyDescent="0.3">
      <c r="A2493" t="s">
        <v>3106</v>
      </c>
      <c r="B2493" s="1" t="s">
        <v>3107</v>
      </c>
      <c r="C2493" s="1" t="s">
        <v>3107</v>
      </c>
      <c r="D2493" s="1" t="s">
        <v>3107</v>
      </c>
      <c r="E2493">
        <v>2021</v>
      </c>
      <c r="F2493" s="1" t="s">
        <v>212</v>
      </c>
      <c r="G2493" s="1" t="s">
        <v>202</v>
      </c>
      <c r="H2493" s="1" t="s">
        <v>206</v>
      </c>
      <c r="I2493" s="3">
        <v>0.625</v>
      </c>
      <c r="J2493" s="1" t="s">
        <v>203</v>
      </c>
      <c r="K2493" s="1" t="s">
        <v>220</v>
      </c>
      <c r="L2493" s="1" t="s">
        <v>221</v>
      </c>
      <c r="M2493" s="1" t="s">
        <v>204</v>
      </c>
      <c r="N2493" s="1" t="s">
        <v>1</v>
      </c>
      <c r="O2493" s="1" t="s">
        <v>1</v>
      </c>
      <c r="P2493" s="1" t="s">
        <v>1</v>
      </c>
      <c r="Q2493" s="1" t="s">
        <v>1</v>
      </c>
      <c r="R2493" s="4">
        <v>27.5</v>
      </c>
      <c r="S2493" s="3">
        <v>1</v>
      </c>
      <c r="T2493" s="4"/>
      <c r="U2493" t="s">
        <v>204</v>
      </c>
    </row>
    <row r="2494" spans="1:21" x14ac:dyDescent="0.3">
      <c r="A2494" t="s">
        <v>3106</v>
      </c>
      <c r="B2494" s="1" t="s">
        <v>3107</v>
      </c>
      <c r="C2494" s="1" t="s">
        <v>3107</v>
      </c>
      <c r="D2494" s="1" t="s">
        <v>3107</v>
      </c>
      <c r="E2494">
        <v>2021</v>
      </c>
      <c r="F2494" s="1" t="s">
        <v>212</v>
      </c>
      <c r="G2494" s="1" t="s">
        <v>202</v>
      </c>
      <c r="H2494" s="1" t="s">
        <v>219</v>
      </c>
      <c r="I2494" s="3" t="s">
        <v>1</v>
      </c>
      <c r="J2494" s="1" t="s">
        <v>1</v>
      </c>
      <c r="K2494" s="1" t="s">
        <v>220</v>
      </c>
      <c r="L2494" s="1" t="s">
        <v>221</v>
      </c>
      <c r="M2494" s="1" t="s">
        <v>208</v>
      </c>
      <c r="N2494" s="1">
        <v>0</v>
      </c>
      <c r="O2494" s="10">
        <v>2000</v>
      </c>
      <c r="P2494" s="1">
        <v>1000</v>
      </c>
      <c r="Q2494" s="1" t="s">
        <v>209</v>
      </c>
      <c r="R2494" s="4">
        <v>2.85</v>
      </c>
      <c r="S2494" s="3">
        <v>1</v>
      </c>
      <c r="T2494" s="4"/>
      <c r="U2494" t="s">
        <v>204</v>
      </c>
    </row>
    <row r="2495" spans="1:21" x14ac:dyDescent="0.3">
      <c r="A2495" t="s">
        <v>3106</v>
      </c>
      <c r="B2495" s="1" t="s">
        <v>3107</v>
      </c>
      <c r="C2495" s="1" t="s">
        <v>3107</v>
      </c>
      <c r="D2495" s="1" t="s">
        <v>3107</v>
      </c>
      <c r="E2495">
        <v>2021</v>
      </c>
      <c r="F2495" s="1" t="s">
        <v>212</v>
      </c>
      <c r="G2495" s="1" t="s">
        <v>202</v>
      </c>
      <c r="H2495" s="1" t="s">
        <v>219</v>
      </c>
      <c r="I2495" s="3" t="s">
        <v>1</v>
      </c>
      <c r="J2495" s="1" t="s">
        <v>1</v>
      </c>
      <c r="K2495" s="1" t="s">
        <v>220</v>
      </c>
      <c r="L2495" s="1" t="s">
        <v>221</v>
      </c>
      <c r="M2495" s="1" t="s">
        <v>208</v>
      </c>
      <c r="N2495" s="1">
        <v>2001</v>
      </c>
      <c r="O2495" s="10">
        <v>5000</v>
      </c>
      <c r="P2495" s="1">
        <v>1000</v>
      </c>
      <c r="Q2495" s="1" t="s">
        <v>209</v>
      </c>
      <c r="R2495" s="4">
        <v>3.85</v>
      </c>
      <c r="S2495" s="3">
        <v>1</v>
      </c>
      <c r="T2495" s="4"/>
      <c r="U2495" t="s">
        <v>204</v>
      </c>
    </row>
    <row r="2496" spans="1:21" x14ac:dyDescent="0.3">
      <c r="A2496" t="s">
        <v>3106</v>
      </c>
      <c r="B2496" s="1" t="s">
        <v>3107</v>
      </c>
      <c r="C2496" s="1" t="s">
        <v>3107</v>
      </c>
      <c r="D2496" s="1" t="s">
        <v>3107</v>
      </c>
      <c r="E2496">
        <v>2021</v>
      </c>
      <c r="F2496" s="1" t="s">
        <v>212</v>
      </c>
      <c r="G2496" s="1" t="s">
        <v>202</v>
      </c>
      <c r="H2496" s="1" t="s">
        <v>219</v>
      </c>
      <c r="I2496" s="3" t="s">
        <v>1</v>
      </c>
      <c r="J2496" s="1" t="s">
        <v>1</v>
      </c>
      <c r="K2496" s="1" t="s">
        <v>220</v>
      </c>
      <c r="L2496" s="1" t="s">
        <v>221</v>
      </c>
      <c r="M2496" s="1" t="s">
        <v>208</v>
      </c>
      <c r="N2496" s="1">
        <v>5001</v>
      </c>
      <c r="O2496" s="10">
        <v>10000</v>
      </c>
      <c r="P2496" s="1">
        <v>1000</v>
      </c>
      <c r="Q2496" s="1" t="s">
        <v>209</v>
      </c>
      <c r="R2496" s="4">
        <v>4.8499999999999996</v>
      </c>
      <c r="S2496" s="3">
        <v>1</v>
      </c>
      <c r="T2496" s="4"/>
      <c r="U2496" t="s">
        <v>204</v>
      </c>
    </row>
    <row r="2497" spans="1:21" x14ac:dyDescent="0.3">
      <c r="A2497" t="s">
        <v>3106</v>
      </c>
      <c r="B2497" s="1" t="s">
        <v>3107</v>
      </c>
      <c r="C2497" s="1" t="s">
        <v>3107</v>
      </c>
      <c r="D2497" s="1" t="s">
        <v>3107</v>
      </c>
      <c r="E2497">
        <v>2021</v>
      </c>
      <c r="F2497" s="1" t="s">
        <v>212</v>
      </c>
      <c r="G2497" s="1" t="s">
        <v>202</v>
      </c>
      <c r="H2497" s="1" t="s">
        <v>219</v>
      </c>
      <c r="I2497" s="3" t="s">
        <v>1</v>
      </c>
      <c r="J2497" s="1" t="s">
        <v>1</v>
      </c>
      <c r="K2497" s="1" t="s">
        <v>220</v>
      </c>
      <c r="L2497" s="1" t="s">
        <v>221</v>
      </c>
      <c r="M2497" s="1" t="s">
        <v>208</v>
      </c>
      <c r="N2497" s="1">
        <v>10001</v>
      </c>
      <c r="O2497" s="10">
        <v>1000000000</v>
      </c>
      <c r="P2497" s="1">
        <v>1000</v>
      </c>
      <c r="Q2497" s="1" t="s">
        <v>209</v>
      </c>
      <c r="R2497" s="4">
        <v>5</v>
      </c>
      <c r="S2497" s="3">
        <v>1</v>
      </c>
      <c r="T2497" s="4"/>
      <c r="U2497" t="s">
        <v>204</v>
      </c>
    </row>
    <row r="2498" spans="1:21" x14ac:dyDescent="0.3">
      <c r="A2498" t="s">
        <v>3106</v>
      </c>
      <c r="B2498" s="1" t="s">
        <v>3107</v>
      </c>
      <c r="C2498" s="1" t="s">
        <v>3107</v>
      </c>
      <c r="D2498" s="1" t="s">
        <v>3107</v>
      </c>
      <c r="E2498">
        <v>2021</v>
      </c>
      <c r="F2498" s="1" t="s">
        <v>212</v>
      </c>
      <c r="G2498" s="1" t="s">
        <v>202</v>
      </c>
      <c r="H2498" s="1" t="s">
        <v>206</v>
      </c>
      <c r="I2498" s="3">
        <v>0.625</v>
      </c>
      <c r="J2498" s="1" t="s">
        <v>203</v>
      </c>
      <c r="K2498" s="1" t="s">
        <v>220</v>
      </c>
      <c r="L2498" s="1" t="s">
        <v>225</v>
      </c>
      <c r="M2498" s="1" t="s">
        <v>204</v>
      </c>
      <c r="N2498" s="1" t="s">
        <v>1</v>
      </c>
      <c r="O2498" s="1" t="s">
        <v>1</v>
      </c>
      <c r="P2498" s="1" t="s">
        <v>1</v>
      </c>
      <c r="Q2498" s="1" t="s">
        <v>1</v>
      </c>
      <c r="R2498" s="4">
        <v>33.5</v>
      </c>
      <c r="S2498" s="3">
        <v>1</v>
      </c>
      <c r="T2498" s="4"/>
      <c r="U2498" t="s">
        <v>204</v>
      </c>
    </row>
    <row r="2499" spans="1:21" x14ac:dyDescent="0.3">
      <c r="A2499" t="s">
        <v>3106</v>
      </c>
      <c r="B2499" s="1" t="s">
        <v>3107</v>
      </c>
      <c r="C2499" s="1" t="s">
        <v>3107</v>
      </c>
      <c r="D2499" s="1" t="s">
        <v>3107</v>
      </c>
      <c r="E2499">
        <v>2021</v>
      </c>
      <c r="F2499" s="1" t="s">
        <v>212</v>
      </c>
      <c r="G2499" s="1" t="s">
        <v>202</v>
      </c>
      <c r="H2499" s="1" t="s">
        <v>219</v>
      </c>
      <c r="I2499" s="3" t="s">
        <v>1</v>
      </c>
      <c r="J2499" s="1" t="s">
        <v>1</v>
      </c>
      <c r="K2499" s="1" t="s">
        <v>220</v>
      </c>
      <c r="L2499" s="1" t="s">
        <v>225</v>
      </c>
      <c r="M2499" s="1" t="s">
        <v>208</v>
      </c>
      <c r="N2499" s="1">
        <v>0</v>
      </c>
      <c r="O2499" s="10">
        <v>2000</v>
      </c>
      <c r="P2499" s="1">
        <v>1000</v>
      </c>
      <c r="Q2499" s="1" t="s">
        <v>209</v>
      </c>
      <c r="R2499" s="4">
        <v>2.95</v>
      </c>
      <c r="S2499" s="3">
        <v>1</v>
      </c>
      <c r="T2499" s="4"/>
      <c r="U2499" t="s">
        <v>204</v>
      </c>
    </row>
    <row r="2500" spans="1:21" x14ac:dyDescent="0.3">
      <c r="A2500" t="s">
        <v>3106</v>
      </c>
      <c r="B2500" s="1" t="s">
        <v>3107</v>
      </c>
      <c r="C2500" s="1" t="s">
        <v>3107</v>
      </c>
      <c r="D2500" s="1" t="s">
        <v>3107</v>
      </c>
      <c r="E2500">
        <v>2021</v>
      </c>
      <c r="F2500" s="1" t="s">
        <v>212</v>
      </c>
      <c r="G2500" s="1" t="s">
        <v>202</v>
      </c>
      <c r="H2500" s="1" t="s">
        <v>219</v>
      </c>
      <c r="I2500" s="3" t="s">
        <v>1</v>
      </c>
      <c r="J2500" s="1" t="s">
        <v>1</v>
      </c>
      <c r="K2500" s="1" t="s">
        <v>220</v>
      </c>
      <c r="L2500" s="1" t="s">
        <v>225</v>
      </c>
      <c r="M2500" s="1" t="s">
        <v>208</v>
      </c>
      <c r="N2500" s="1">
        <v>2001</v>
      </c>
      <c r="O2500" s="10">
        <v>5000</v>
      </c>
      <c r="P2500" s="1">
        <v>1000</v>
      </c>
      <c r="Q2500" s="1" t="s">
        <v>209</v>
      </c>
      <c r="R2500" s="4">
        <v>3.95</v>
      </c>
      <c r="S2500" s="3">
        <v>1</v>
      </c>
      <c r="T2500" s="4"/>
      <c r="U2500" t="s">
        <v>204</v>
      </c>
    </row>
    <row r="2501" spans="1:21" x14ac:dyDescent="0.3">
      <c r="A2501" t="s">
        <v>3106</v>
      </c>
      <c r="B2501" s="1" t="s">
        <v>3107</v>
      </c>
      <c r="C2501" s="1" t="s">
        <v>3107</v>
      </c>
      <c r="D2501" s="1" t="s">
        <v>3107</v>
      </c>
      <c r="E2501">
        <v>2021</v>
      </c>
      <c r="F2501" s="1" t="s">
        <v>212</v>
      </c>
      <c r="G2501" s="1" t="s">
        <v>202</v>
      </c>
      <c r="H2501" s="1" t="s">
        <v>219</v>
      </c>
      <c r="I2501" s="3" t="s">
        <v>1</v>
      </c>
      <c r="J2501" s="1" t="s">
        <v>1</v>
      </c>
      <c r="K2501" s="1" t="s">
        <v>220</v>
      </c>
      <c r="L2501" s="1" t="s">
        <v>225</v>
      </c>
      <c r="M2501" s="1" t="s">
        <v>208</v>
      </c>
      <c r="N2501" s="1">
        <v>5001</v>
      </c>
      <c r="O2501" s="10">
        <v>10000</v>
      </c>
      <c r="P2501" s="1">
        <v>1000</v>
      </c>
      <c r="Q2501" s="1" t="s">
        <v>209</v>
      </c>
      <c r="R2501" s="4">
        <v>4.95</v>
      </c>
      <c r="S2501" s="3">
        <v>1</v>
      </c>
      <c r="T2501" s="4"/>
      <c r="U2501" t="s">
        <v>204</v>
      </c>
    </row>
    <row r="2502" spans="1:21" x14ac:dyDescent="0.3">
      <c r="A2502" t="s">
        <v>3106</v>
      </c>
      <c r="B2502" s="1" t="s">
        <v>3107</v>
      </c>
      <c r="C2502" s="1" t="s">
        <v>3107</v>
      </c>
      <c r="D2502" s="1" t="s">
        <v>3107</v>
      </c>
      <c r="E2502">
        <v>2021</v>
      </c>
      <c r="F2502" s="1" t="s">
        <v>212</v>
      </c>
      <c r="G2502" s="1" t="s">
        <v>202</v>
      </c>
      <c r="H2502" s="1" t="s">
        <v>219</v>
      </c>
      <c r="I2502" s="3" t="s">
        <v>1</v>
      </c>
      <c r="J2502" s="1" t="s">
        <v>1</v>
      </c>
      <c r="K2502" s="1" t="s">
        <v>220</v>
      </c>
      <c r="L2502" s="1" t="s">
        <v>225</v>
      </c>
      <c r="M2502" s="1" t="s">
        <v>208</v>
      </c>
      <c r="N2502" s="1">
        <v>10001</v>
      </c>
      <c r="O2502" s="10">
        <v>1000000000</v>
      </c>
      <c r="P2502" s="1">
        <v>1000</v>
      </c>
      <c r="Q2502" s="1" t="s">
        <v>209</v>
      </c>
      <c r="R2502" s="4">
        <v>5.0999999999999996</v>
      </c>
      <c r="S2502" s="3">
        <v>1</v>
      </c>
      <c r="T2502" s="4"/>
      <c r="U2502" t="s">
        <v>204</v>
      </c>
    </row>
    <row r="2503" spans="1:21" x14ac:dyDescent="0.3">
      <c r="A2503" t="s">
        <v>3106</v>
      </c>
      <c r="B2503" s="1" t="s">
        <v>3107</v>
      </c>
      <c r="C2503" s="1" t="s">
        <v>3107</v>
      </c>
      <c r="D2503" s="1" t="s">
        <v>3107</v>
      </c>
      <c r="E2503">
        <v>2021</v>
      </c>
      <c r="F2503" s="1" t="s">
        <v>213</v>
      </c>
      <c r="G2503" s="1" t="s">
        <v>202</v>
      </c>
      <c r="H2503" s="1" t="s">
        <v>206</v>
      </c>
      <c r="I2503" s="3" t="s">
        <v>1</v>
      </c>
      <c r="J2503" s="1" t="s">
        <v>1</v>
      </c>
      <c r="K2503" s="1" t="s">
        <v>1</v>
      </c>
      <c r="L2503" s="1" t="s">
        <v>1</v>
      </c>
      <c r="M2503" s="1" t="s">
        <v>204</v>
      </c>
      <c r="N2503" s="1" t="s">
        <v>1</v>
      </c>
      <c r="O2503" s="1" t="s">
        <v>1</v>
      </c>
      <c r="P2503" s="1" t="s">
        <v>1</v>
      </c>
      <c r="Q2503" s="1" t="s">
        <v>1</v>
      </c>
      <c r="R2503" s="4">
        <v>24.5</v>
      </c>
      <c r="S2503" s="3">
        <v>1</v>
      </c>
      <c r="T2503" s="4"/>
      <c r="U2503" t="s">
        <v>204</v>
      </c>
    </row>
    <row r="2504" spans="1:21" x14ac:dyDescent="0.3">
      <c r="A2504" t="s">
        <v>3106</v>
      </c>
      <c r="B2504" s="1" t="s">
        <v>3107</v>
      </c>
      <c r="C2504" s="1" t="s">
        <v>3107</v>
      </c>
      <c r="D2504" s="1" t="s">
        <v>3107</v>
      </c>
      <c r="E2504">
        <v>2021</v>
      </c>
      <c r="F2504" s="1" t="s">
        <v>213</v>
      </c>
      <c r="G2504" s="1" t="s">
        <v>202</v>
      </c>
      <c r="H2504" s="1" t="s">
        <v>219</v>
      </c>
      <c r="I2504" s="3" t="s">
        <v>1</v>
      </c>
      <c r="J2504" s="1" t="s">
        <v>1</v>
      </c>
      <c r="K2504" s="1" t="s">
        <v>1</v>
      </c>
      <c r="L2504" s="1" t="s">
        <v>1</v>
      </c>
      <c r="M2504" s="1" t="s">
        <v>208</v>
      </c>
      <c r="N2504" s="1">
        <v>0</v>
      </c>
      <c r="O2504" s="10">
        <v>2000</v>
      </c>
      <c r="P2504" s="1">
        <v>1000</v>
      </c>
      <c r="Q2504" s="1" t="s">
        <v>209</v>
      </c>
      <c r="R2504" s="4">
        <v>1.85</v>
      </c>
      <c r="S2504" s="3">
        <v>1</v>
      </c>
      <c r="T2504" s="4" t="s">
        <v>3109</v>
      </c>
      <c r="U2504" t="s">
        <v>204</v>
      </c>
    </row>
    <row r="2505" spans="1:21" x14ac:dyDescent="0.3">
      <c r="A2505" t="s">
        <v>3106</v>
      </c>
      <c r="B2505" s="1" t="s">
        <v>3107</v>
      </c>
      <c r="C2505" s="1" t="s">
        <v>3107</v>
      </c>
      <c r="D2505" s="1" t="s">
        <v>3107</v>
      </c>
      <c r="E2505">
        <v>2021</v>
      </c>
      <c r="F2505" s="1" t="s">
        <v>213</v>
      </c>
      <c r="G2505" s="1" t="s">
        <v>202</v>
      </c>
      <c r="H2505" s="1" t="s">
        <v>219</v>
      </c>
      <c r="I2505" s="3" t="s">
        <v>1</v>
      </c>
      <c r="J2505" s="1" t="s">
        <v>1</v>
      </c>
      <c r="K2505" s="1" t="s">
        <v>1</v>
      </c>
      <c r="L2505" s="1" t="s">
        <v>1</v>
      </c>
      <c r="M2505" s="1" t="s">
        <v>208</v>
      </c>
      <c r="N2505" s="1">
        <v>2001</v>
      </c>
      <c r="O2505" s="10">
        <v>5000</v>
      </c>
      <c r="P2505" s="1">
        <v>1000</v>
      </c>
      <c r="Q2505" s="1" t="s">
        <v>209</v>
      </c>
      <c r="R2505" s="4">
        <v>2.85</v>
      </c>
      <c r="S2505" s="3">
        <v>1</v>
      </c>
      <c r="T2505" s="4"/>
      <c r="U2505" t="s">
        <v>204</v>
      </c>
    </row>
    <row r="2506" spans="1:21" x14ac:dyDescent="0.3">
      <c r="A2506" t="s">
        <v>3106</v>
      </c>
      <c r="B2506" s="1" t="s">
        <v>3107</v>
      </c>
      <c r="C2506" s="1" t="s">
        <v>3107</v>
      </c>
      <c r="D2506" s="1" t="s">
        <v>3107</v>
      </c>
      <c r="E2506">
        <v>2021</v>
      </c>
      <c r="F2506" s="1" t="s">
        <v>213</v>
      </c>
      <c r="G2506" s="1" t="s">
        <v>202</v>
      </c>
      <c r="H2506" s="1" t="s">
        <v>219</v>
      </c>
      <c r="I2506" s="3" t="s">
        <v>1</v>
      </c>
      <c r="J2506" s="1" t="s">
        <v>1</v>
      </c>
      <c r="K2506" s="1" t="s">
        <v>1</v>
      </c>
      <c r="L2506" s="1" t="s">
        <v>1</v>
      </c>
      <c r="M2506" s="1" t="s">
        <v>208</v>
      </c>
      <c r="N2506" s="1">
        <v>5001</v>
      </c>
      <c r="O2506" s="10">
        <v>10000</v>
      </c>
      <c r="P2506" s="1">
        <v>1000</v>
      </c>
      <c r="Q2506" s="1" t="s">
        <v>209</v>
      </c>
      <c r="R2506" s="4">
        <v>3.85</v>
      </c>
      <c r="S2506" s="3">
        <v>1</v>
      </c>
      <c r="T2506" s="4"/>
      <c r="U2506" t="s">
        <v>204</v>
      </c>
    </row>
    <row r="2507" spans="1:21" x14ac:dyDescent="0.3">
      <c r="A2507" t="s">
        <v>3106</v>
      </c>
      <c r="B2507" s="1" t="s">
        <v>3107</v>
      </c>
      <c r="C2507" s="1" t="s">
        <v>3107</v>
      </c>
      <c r="D2507" s="1" t="s">
        <v>3107</v>
      </c>
      <c r="E2507">
        <v>2021</v>
      </c>
      <c r="F2507" s="1" t="s">
        <v>213</v>
      </c>
      <c r="G2507" s="1" t="s">
        <v>202</v>
      </c>
      <c r="H2507" s="1" t="s">
        <v>219</v>
      </c>
      <c r="I2507" s="3" t="s">
        <v>1</v>
      </c>
      <c r="J2507" s="1" t="s">
        <v>1</v>
      </c>
      <c r="K2507" s="1" t="s">
        <v>1</v>
      </c>
      <c r="L2507" s="1" t="s">
        <v>1</v>
      </c>
      <c r="M2507" s="1" t="s">
        <v>208</v>
      </c>
      <c r="N2507" s="1">
        <v>10001</v>
      </c>
      <c r="O2507" s="10">
        <v>1000000000</v>
      </c>
      <c r="P2507" s="1">
        <v>1000</v>
      </c>
      <c r="Q2507" s="1" t="s">
        <v>209</v>
      </c>
      <c r="R2507" s="4">
        <v>4.0999999999999996</v>
      </c>
      <c r="S2507" s="3">
        <v>1</v>
      </c>
      <c r="T2507" s="4"/>
      <c r="U2507" t="s">
        <v>204</v>
      </c>
    </row>
    <row r="2508" spans="1:21" x14ac:dyDescent="0.3">
      <c r="A2508" t="s">
        <v>3110</v>
      </c>
      <c r="B2508" s="1" t="s">
        <v>3111</v>
      </c>
      <c r="C2508" s="1" t="s">
        <v>3111</v>
      </c>
      <c r="D2508" s="1" t="s">
        <v>3111</v>
      </c>
      <c r="E2508">
        <v>2015</v>
      </c>
      <c r="F2508" s="1" t="s">
        <v>212</v>
      </c>
      <c r="G2508" s="1" t="s">
        <v>202</v>
      </c>
      <c r="H2508" s="1" t="s">
        <v>206</v>
      </c>
      <c r="I2508" s="3" t="s">
        <v>1</v>
      </c>
      <c r="J2508" s="1" t="s">
        <v>1</v>
      </c>
      <c r="K2508" s="1" t="s">
        <v>1</v>
      </c>
      <c r="L2508" s="1" t="s">
        <v>1</v>
      </c>
      <c r="M2508" s="1" t="s">
        <v>204</v>
      </c>
      <c r="N2508" s="1" t="s">
        <v>1</v>
      </c>
      <c r="O2508" s="1" t="s">
        <v>1</v>
      </c>
      <c r="P2508" s="1" t="s">
        <v>1</v>
      </c>
      <c r="Q2508" s="1" t="s">
        <v>1</v>
      </c>
      <c r="R2508" s="4">
        <v>15</v>
      </c>
      <c r="S2508" s="3">
        <v>1</v>
      </c>
      <c r="T2508" s="4" t="s">
        <v>3112</v>
      </c>
      <c r="U2508" t="s">
        <v>204</v>
      </c>
    </row>
    <row r="2509" spans="1:21" x14ac:dyDescent="0.3">
      <c r="A2509" t="s">
        <v>3110</v>
      </c>
      <c r="B2509" s="1" t="s">
        <v>3111</v>
      </c>
      <c r="C2509" s="1" t="s">
        <v>3111</v>
      </c>
      <c r="D2509" s="1" t="s">
        <v>3111</v>
      </c>
      <c r="E2509">
        <v>2015</v>
      </c>
      <c r="F2509" s="1" t="s">
        <v>212</v>
      </c>
      <c r="G2509" s="1" t="s">
        <v>202</v>
      </c>
      <c r="H2509" s="1" t="s">
        <v>231</v>
      </c>
      <c r="I2509" s="3" t="s">
        <v>1</v>
      </c>
      <c r="J2509" s="1" t="s">
        <v>1</v>
      </c>
      <c r="K2509" s="1" t="s">
        <v>1</v>
      </c>
      <c r="L2509" s="1" t="s">
        <v>1</v>
      </c>
      <c r="M2509" s="1" t="s">
        <v>208</v>
      </c>
      <c r="N2509" s="1">
        <v>0</v>
      </c>
      <c r="O2509" s="10">
        <v>3000</v>
      </c>
      <c r="P2509" s="1">
        <v>1000</v>
      </c>
      <c r="Q2509" s="1" t="s">
        <v>209</v>
      </c>
      <c r="R2509" s="4">
        <v>0</v>
      </c>
      <c r="S2509" s="3">
        <v>1</v>
      </c>
      <c r="T2509" s="4"/>
      <c r="U2509" t="s">
        <v>204</v>
      </c>
    </row>
    <row r="2510" spans="1:21" x14ac:dyDescent="0.3">
      <c r="A2510" t="s">
        <v>3110</v>
      </c>
      <c r="B2510" s="1" t="s">
        <v>3111</v>
      </c>
      <c r="C2510" s="1" t="s">
        <v>3111</v>
      </c>
      <c r="D2510" s="1" t="s">
        <v>3111</v>
      </c>
      <c r="E2510">
        <v>2015</v>
      </c>
      <c r="F2510" s="1" t="s">
        <v>212</v>
      </c>
      <c r="G2510" s="1" t="s">
        <v>202</v>
      </c>
      <c r="H2510" s="1" t="s">
        <v>231</v>
      </c>
      <c r="I2510" s="3" t="s">
        <v>1</v>
      </c>
      <c r="J2510" s="1" t="s">
        <v>1</v>
      </c>
      <c r="K2510" s="1" t="s">
        <v>1</v>
      </c>
      <c r="L2510" s="1" t="s">
        <v>1</v>
      </c>
      <c r="M2510" s="1" t="s">
        <v>208</v>
      </c>
      <c r="N2510" s="1">
        <v>3001</v>
      </c>
      <c r="O2510" s="10">
        <v>1000000000</v>
      </c>
      <c r="P2510" s="1">
        <v>1000</v>
      </c>
      <c r="Q2510" s="1" t="s">
        <v>209</v>
      </c>
      <c r="R2510" s="4">
        <v>5.0000000000000001E-3</v>
      </c>
      <c r="S2510" s="3">
        <v>1</v>
      </c>
      <c r="T2510" s="4"/>
      <c r="U2510" t="s">
        <v>204</v>
      </c>
    </row>
    <row r="2511" spans="1:21" x14ac:dyDescent="0.3">
      <c r="A2511" t="s">
        <v>3110</v>
      </c>
      <c r="B2511" s="1" t="s">
        <v>3111</v>
      </c>
      <c r="C2511" s="1" t="s">
        <v>3111</v>
      </c>
      <c r="D2511" s="1" t="s">
        <v>3111</v>
      </c>
      <c r="E2511">
        <v>2015</v>
      </c>
      <c r="F2511" s="1" t="s">
        <v>213</v>
      </c>
      <c r="G2511" s="1" t="s">
        <v>202</v>
      </c>
      <c r="H2511" s="1" t="s">
        <v>206</v>
      </c>
      <c r="I2511" s="3" t="s">
        <v>1</v>
      </c>
      <c r="J2511" s="1" t="s">
        <v>1</v>
      </c>
      <c r="K2511" s="1" t="s">
        <v>1</v>
      </c>
      <c r="L2511" s="1" t="s">
        <v>1</v>
      </c>
      <c r="M2511" s="1" t="s">
        <v>204</v>
      </c>
      <c r="N2511" s="1" t="s">
        <v>1</v>
      </c>
      <c r="O2511" s="1" t="s">
        <v>1</v>
      </c>
      <c r="P2511" s="1" t="s">
        <v>1</v>
      </c>
      <c r="Q2511" s="1" t="s">
        <v>1</v>
      </c>
      <c r="R2511" s="4">
        <v>15</v>
      </c>
      <c r="S2511" s="3">
        <v>1</v>
      </c>
      <c r="T2511" s="4" t="s">
        <v>3112</v>
      </c>
      <c r="U2511" t="s">
        <v>204</v>
      </c>
    </row>
    <row r="2512" spans="1:21" x14ac:dyDescent="0.3">
      <c r="A2512" t="s">
        <v>3110</v>
      </c>
      <c r="B2512" s="1" t="s">
        <v>3111</v>
      </c>
      <c r="C2512" s="1" t="s">
        <v>3111</v>
      </c>
      <c r="D2512" s="1" t="s">
        <v>3111</v>
      </c>
      <c r="E2512">
        <v>2015</v>
      </c>
      <c r="F2512" s="1" t="s">
        <v>213</v>
      </c>
      <c r="G2512" s="1" t="s">
        <v>202</v>
      </c>
      <c r="H2512" s="1" t="s">
        <v>231</v>
      </c>
      <c r="I2512" s="3" t="s">
        <v>1</v>
      </c>
      <c r="J2512" s="1" t="s">
        <v>1</v>
      </c>
      <c r="K2512" s="1" t="s">
        <v>1</v>
      </c>
      <c r="L2512" s="1" t="s">
        <v>1</v>
      </c>
      <c r="M2512" s="1" t="s">
        <v>208</v>
      </c>
      <c r="N2512" s="1">
        <v>0</v>
      </c>
      <c r="O2512" s="10">
        <v>3000</v>
      </c>
      <c r="P2512" s="1">
        <v>1000</v>
      </c>
      <c r="Q2512" s="1" t="s">
        <v>209</v>
      </c>
      <c r="R2512" s="4">
        <v>0</v>
      </c>
      <c r="S2512" s="3">
        <v>1</v>
      </c>
      <c r="T2512" s="4"/>
      <c r="U2512" t="s">
        <v>204</v>
      </c>
    </row>
    <row r="2513" spans="1:21" x14ac:dyDescent="0.3">
      <c r="A2513" t="s">
        <v>3110</v>
      </c>
      <c r="B2513" s="1" t="s">
        <v>3111</v>
      </c>
      <c r="C2513" s="1" t="s">
        <v>3111</v>
      </c>
      <c r="D2513" s="1" t="s">
        <v>3111</v>
      </c>
      <c r="E2513">
        <v>2015</v>
      </c>
      <c r="F2513" s="1" t="s">
        <v>213</v>
      </c>
      <c r="G2513" s="1" t="s">
        <v>202</v>
      </c>
      <c r="H2513" s="1" t="s">
        <v>231</v>
      </c>
      <c r="I2513" s="3" t="s">
        <v>1</v>
      </c>
      <c r="J2513" s="1" t="s">
        <v>1</v>
      </c>
      <c r="K2513" s="1" t="s">
        <v>1</v>
      </c>
      <c r="L2513" s="1" t="s">
        <v>1</v>
      </c>
      <c r="M2513" s="1" t="s">
        <v>208</v>
      </c>
      <c r="N2513" s="1">
        <v>3001</v>
      </c>
      <c r="O2513" s="10">
        <v>1000000000</v>
      </c>
      <c r="P2513" s="1">
        <v>1000</v>
      </c>
      <c r="Q2513" s="1" t="s">
        <v>209</v>
      </c>
      <c r="R2513" s="4">
        <v>5.0000000000000001E-3</v>
      </c>
      <c r="S2513" s="3">
        <v>1</v>
      </c>
      <c r="T2513" s="4"/>
      <c r="U2513" t="s">
        <v>204</v>
      </c>
    </row>
    <row r="2514" spans="1:21" x14ac:dyDescent="0.3">
      <c r="A2514" t="s">
        <v>3114</v>
      </c>
      <c r="B2514" s="1" t="s">
        <v>3115</v>
      </c>
      <c r="C2514" s="1" t="s">
        <v>3115</v>
      </c>
      <c r="D2514" s="1" t="s">
        <v>3115</v>
      </c>
      <c r="E2514">
        <v>2017</v>
      </c>
      <c r="F2514" s="1" t="s">
        <v>212</v>
      </c>
      <c r="G2514" s="1" t="s">
        <v>202</v>
      </c>
      <c r="H2514" s="1" t="s">
        <v>206</v>
      </c>
      <c r="I2514" s="3" t="s">
        <v>1</v>
      </c>
      <c r="J2514" s="1" t="s">
        <v>1</v>
      </c>
      <c r="K2514" s="1" t="s">
        <v>220</v>
      </c>
      <c r="L2514" s="1" t="s">
        <v>221</v>
      </c>
      <c r="M2514" s="1" t="s">
        <v>204</v>
      </c>
      <c r="N2514" s="1" t="s">
        <v>1</v>
      </c>
      <c r="O2514" s="1" t="s">
        <v>1</v>
      </c>
      <c r="P2514" s="1" t="s">
        <v>1</v>
      </c>
      <c r="Q2514" s="1" t="s">
        <v>1</v>
      </c>
      <c r="R2514" s="4">
        <v>19.399999999999999</v>
      </c>
      <c r="S2514" s="3">
        <v>1</v>
      </c>
      <c r="T2514" s="4"/>
      <c r="U2514" t="s">
        <v>204</v>
      </c>
    </row>
    <row r="2515" spans="1:21" x14ac:dyDescent="0.3">
      <c r="A2515" t="s">
        <v>3114</v>
      </c>
      <c r="B2515" s="1" t="s">
        <v>3115</v>
      </c>
      <c r="C2515" s="1" t="s">
        <v>3115</v>
      </c>
      <c r="D2515" s="1" t="s">
        <v>3115</v>
      </c>
      <c r="E2515">
        <v>2017</v>
      </c>
      <c r="F2515" s="1" t="s">
        <v>212</v>
      </c>
      <c r="G2515" s="1" t="s">
        <v>202</v>
      </c>
      <c r="H2515" s="1" t="s">
        <v>231</v>
      </c>
      <c r="I2515" s="3" t="s">
        <v>1</v>
      </c>
      <c r="J2515" s="1" t="s">
        <v>1</v>
      </c>
      <c r="K2515" s="1" t="s">
        <v>220</v>
      </c>
      <c r="L2515" s="1" t="s">
        <v>221</v>
      </c>
      <c r="M2515" s="1" t="s">
        <v>208</v>
      </c>
      <c r="N2515" s="1">
        <v>0</v>
      </c>
      <c r="O2515" s="10">
        <v>4000</v>
      </c>
      <c r="P2515" s="1">
        <v>1000</v>
      </c>
      <c r="Q2515" s="1" t="s">
        <v>209</v>
      </c>
      <c r="R2515" s="4">
        <v>0</v>
      </c>
      <c r="S2515" s="3">
        <v>1</v>
      </c>
      <c r="T2515" s="4"/>
      <c r="U2515" t="s">
        <v>204</v>
      </c>
    </row>
    <row r="2516" spans="1:21" x14ac:dyDescent="0.3">
      <c r="A2516" t="s">
        <v>3114</v>
      </c>
      <c r="B2516" s="1" t="s">
        <v>3115</v>
      </c>
      <c r="C2516" s="1" t="s">
        <v>3115</v>
      </c>
      <c r="D2516" s="1" t="s">
        <v>3115</v>
      </c>
      <c r="E2516">
        <v>2017</v>
      </c>
      <c r="F2516" s="1" t="s">
        <v>212</v>
      </c>
      <c r="G2516" s="1" t="s">
        <v>202</v>
      </c>
      <c r="H2516" s="1" t="s">
        <v>231</v>
      </c>
      <c r="I2516" s="3" t="s">
        <v>1</v>
      </c>
      <c r="J2516" s="1" t="s">
        <v>1</v>
      </c>
      <c r="K2516" s="1" t="s">
        <v>220</v>
      </c>
      <c r="L2516" s="1" t="s">
        <v>221</v>
      </c>
      <c r="M2516" s="1" t="s">
        <v>208</v>
      </c>
      <c r="N2516" s="1">
        <v>4001</v>
      </c>
      <c r="O2516" s="10">
        <v>1000000000</v>
      </c>
      <c r="P2516" s="1">
        <v>1000</v>
      </c>
      <c r="Q2516" s="1" t="s">
        <v>209</v>
      </c>
      <c r="R2516" s="4">
        <v>7.4</v>
      </c>
      <c r="S2516" s="3">
        <v>1</v>
      </c>
      <c r="T2516" s="4"/>
      <c r="U2516" t="s">
        <v>204</v>
      </c>
    </row>
    <row r="2517" spans="1:21" x14ac:dyDescent="0.3">
      <c r="A2517" t="s">
        <v>3114</v>
      </c>
      <c r="B2517" s="1" t="s">
        <v>3115</v>
      </c>
      <c r="C2517" s="1" t="s">
        <v>3115</v>
      </c>
      <c r="D2517" s="1" t="s">
        <v>3115</v>
      </c>
      <c r="E2517">
        <v>2017</v>
      </c>
      <c r="F2517" s="1" t="s">
        <v>212</v>
      </c>
      <c r="G2517" s="1" t="s">
        <v>202</v>
      </c>
      <c r="H2517" s="1" t="s">
        <v>206</v>
      </c>
      <c r="I2517" s="3" t="s">
        <v>1</v>
      </c>
      <c r="J2517" s="1" t="s">
        <v>1</v>
      </c>
      <c r="K2517" s="1" t="s">
        <v>220</v>
      </c>
      <c r="L2517" s="1" t="s">
        <v>225</v>
      </c>
      <c r="M2517" s="1" t="s">
        <v>204</v>
      </c>
      <c r="N2517" s="1" t="s">
        <v>1</v>
      </c>
      <c r="O2517" s="1" t="s">
        <v>1</v>
      </c>
      <c r="P2517" s="1" t="s">
        <v>1</v>
      </c>
      <c r="Q2517" s="1" t="s">
        <v>1</v>
      </c>
      <c r="R2517" s="4">
        <v>34.200000000000003</v>
      </c>
      <c r="S2517" s="3">
        <v>1</v>
      </c>
      <c r="T2517" s="4"/>
      <c r="U2517" t="s">
        <v>204</v>
      </c>
    </row>
    <row r="2518" spans="1:21" x14ac:dyDescent="0.3">
      <c r="A2518" t="s">
        <v>3114</v>
      </c>
      <c r="B2518" s="1" t="s">
        <v>3115</v>
      </c>
      <c r="C2518" s="1" t="s">
        <v>3115</v>
      </c>
      <c r="D2518" s="1" t="s">
        <v>3115</v>
      </c>
      <c r="E2518">
        <v>2017</v>
      </c>
      <c r="F2518" s="1" t="s">
        <v>212</v>
      </c>
      <c r="G2518" s="1" t="s">
        <v>202</v>
      </c>
      <c r="H2518" s="1" t="s">
        <v>231</v>
      </c>
      <c r="I2518" s="3" t="s">
        <v>1</v>
      </c>
      <c r="J2518" s="1" t="s">
        <v>1</v>
      </c>
      <c r="K2518" s="1" t="s">
        <v>220</v>
      </c>
      <c r="L2518" s="1" t="s">
        <v>225</v>
      </c>
      <c r="M2518" s="1" t="s">
        <v>208</v>
      </c>
      <c r="N2518" s="1">
        <v>0</v>
      </c>
      <c r="O2518" s="10">
        <v>4000</v>
      </c>
      <c r="P2518" s="1">
        <v>1000</v>
      </c>
      <c r="Q2518" s="1" t="s">
        <v>209</v>
      </c>
      <c r="R2518" s="4">
        <v>0</v>
      </c>
      <c r="S2518" s="3">
        <v>1</v>
      </c>
      <c r="T2518" s="4"/>
      <c r="U2518" t="s">
        <v>204</v>
      </c>
    </row>
    <row r="2519" spans="1:21" x14ac:dyDescent="0.3">
      <c r="A2519" t="s">
        <v>3114</v>
      </c>
      <c r="B2519" s="1" t="s">
        <v>3115</v>
      </c>
      <c r="C2519" s="1" t="s">
        <v>3115</v>
      </c>
      <c r="D2519" s="1" t="s">
        <v>3115</v>
      </c>
      <c r="E2519">
        <v>2017</v>
      </c>
      <c r="F2519" s="1" t="s">
        <v>212</v>
      </c>
      <c r="G2519" s="1" t="s">
        <v>202</v>
      </c>
      <c r="H2519" s="1" t="s">
        <v>231</v>
      </c>
      <c r="I2519" s="3" t="s">
        <v>1</v>
      </c>
      <c r="J2519" s="1" t="s">
        <v>1</v>
      </c>
      <c r="K2519" s="1" t="s">
        <v>220</v>
      </c>
      <c r="L2519" s="1" t="s">
        <v>225</v>
      </c>
      <c r="M2519" s="1" t="s">
        <v>208</v>
      </c>
      <c r="N2519" s="1">
        <v>4001</v>
      </c>
      <c r="O2519" s="10">
        <v>1000000000</v>
      </c>
      <c r="P2519" s="1">
        <v>1000</v>
      </c>
      <c r="Q2519" s="1" t="s">
        <v>209</v>
      </c>
      <c r="R2519" s="4">
        <v>11.4</v>
      </c>
      <c r="S2519" s="3">
        <v>1</v>
      </c>
      <c r="T2519" s="4"/>
      <c r="U2519" t="s">
        <v>204</v>
      </c>
    </row>
    <row r="2520" spans="1:21" x14ac:dyDescent="0.3">
      <c r="A2520" t="s">
        <v>3114</v>
      </c>
      <c r="B2520" s="1" t="s">
        <v>3115</v>
      </c>
      <c r="C2520" s="1" t="s">
        <v>3115</v>
      </c>
      <c r="D2520" s="1" t="s">
        <v>3115</v>
      </c>
      <c r="E2520">
        <v>2017</v>
      </c>
      <c r="F2520" s="1" t="s">
        <v>213</v>
      </c>
      <c r="G2520" s="1" t="s">
        <v>202</v>
      </c>
      <c r="H2520" s="1" t="s">
        <v>206</v>
      </c>
      <c r="I2520" s="3" t="s">
        <v>1</v>
      </c>
      <c r="J2520" s="1" t="s">
        <v>1</v>
      </c>
      <c r="K2520" s="1" t="s">
        <v>220</v>
      </c>
      <c r="L2520" s="1" t="s">
        <v>221</v>
      </c>
      <c r="M2520" s="1" t="s">
        <v>204</v>
      </c>
      <c r="N2520" s="1" t="s">
        <v>1</v>
      </c>
      <c r="O2520" s="1" t="s">
        <v>1</v>
      </c>
      <c r="P2520" s="1" t="s">
        <v>1</v>
      </c>
      <c r="Q2520" s="1" t="s">
        <v>1</v>
      </c>
      <c r="R2520" s="4">
        <v>25</v>
      </c>
      <c r="S2520" s="3">
        <v>1</v>
      </c>
      <c r="T2520" s="4"/>
      <c r="U2520" t="s">
        <v>204</v>
      </c>
    </row>
    <row r="2521" spans="1:21" x14ac:dyDescent="0.3">
      <c r="A2521" t="s">
        <v>3114</v>
      </c>
      <c r="B2521" s="1" t="s">
        <v>3115</v>
      </c>
      <c r="C2521" s="1" t="s">
        <v>3115</v>
      </c>
      <c r="D2521" s="1" t="s">
        <v>3115</v>
      </c>
      <c r="E2521">
        <v>2017</v>
      </c>
      <c r="F2521" s="1" t="s">
        <v>213</v>
      </c>
      <c r="G2521" s="1" t="s">
        <v>202</v>
      </c>
      <c r="H2521" s="1" t="s">
        <v>206</v>
      </c>
      <c r="I2521" s="3" t="s">
        <v>1</v>
      </c>
      <c r="J2521" s="1" t="s">
        <v>1</v>
      </c>
      <c r="K2521" s="1" t="s">
        <v>220</v>
      </c>
      <c r="L2521" s="1" t="s">
        <v>225</v>
      </c>
      <c r="M2521" s="1" t="s">
        <v>204</v>
      </c>
      <c r="N2521" s="1" t="s">
        <v>1</v>
      </c>
      <c r="O2521" s="1" t="s">
        <v>1</v>
      </c>
      <c r="P2521" s="1" t="s">
        <v>1</v>
      </c>
      <c r="Q2521" s="1" t="s">
        <v>1</v>
      </c>
      <c r="R2521" s="4">
        <v>38</v>
      </c>
      <c r="S2521" s="3">
        <v>1</v>
      </c>
      <c r="T2521" s="4"/>
      <c r="U2521" t="s">
        <v>204</v>
      </c>
    </row>
    <row r="2522" spans="1:21" x14ac:dyDescent="0.3">
      <c r="A2522" t="s">
        <v>3118</v>
      </c>
      <c r="B2522" s="1" t="s">
        <v>3119</v>
      </c>
      <c r="C2522" s="1" t="s">
        <v>3119</v>
      </c>
      <c r="D2522" s="1" t="s">
        <v>3119</v>
      </c>
      <c r="E2522">
        <v>2018</v>
      </c>
      <c r="F2522" s="1" t="s">
        <v>212</v>
      </c>
      <c r="G2522" s="1" t="s">
        <v>202</v>
      </c>
      <c r="H2522" s="1" t="s">
        <v>206</v>
      </c>
      <c r="I2522" s="3" t="s">
        <v>1</v>
      </c>
      <c r="J2522" s="1" t="s">
        <v>1</v>
      </c>
      <c r="K2522" s="1" t="s">
        <v>1</v>
      </c>
      <c r="L2522" s="1" t="s">
        <v>1</v>
      </c>
      <c r="M2522" s="1" t="s">
        <v>204</v>
      </c>
      <c r="N2522" s="1" t="s">
        <v>1</v>
      </c>
      <c r="O2522" s="10" t="s">
        <v>1</v>
      </c>
      <c r="P2522" s="10" t="s">
        <v>1</v>
      </c>
      <c r="Q2522" s="10" t="s">
        <v>1</v>
      </c>
      <c r="R2522" s="4">
        <v>19</v>
      </c>
      <c r="S2522" s="3">
        <v>1</v>
      </c>
      <c r="T2522" s="4"/>
      <c r="U2522" t="s">
        <v>204</v>
      </c>
    </row>
    <row r="2523" spans="1:21" x14ac:dyDescent="0.3">
      <c r="A2523" t="s">
        <v>3118</v>
      </c>
      <c r="B2523" s="1" t="s">
        <v>3119</v>
      </c>
      <c r="C2523" s="1" t="s">
        <v>3119</v>
      </c>
      <c r="D2523" s="1" t="s">
        <v>3119</v>
      </c>
      <c r="E2523">
        <v>2018</v>
      </c>
      <c r="F2523" s="1" t="s">
        <v>212</v>
      </c>
      <c r="G2523" s="1" t="s">
        <v>202</v>
      </c>
      <c r="H2523" s="1" t="s">
        <v>231</v>
      </c>
      <c r="I2523" s="3" t="s">
        <v>1</v>
      </c>
      <c r="J2523" s="1" t="s">
        <v>1</v>
      </c>
      <c r="K2523" s="1" t="s">
        <v>1</v>
      </c>
      <c r="L2523" s="1" t="s">
        <v>1</v>
      </c>
      <c r="M2523" s="1" t="s">
        <v>208</v>
      </c>
      <c r="N2523" s="1">
        <v>0</v>
      </c>
      <c r="O2523" s="1">
        <v>2999</v>
      </c>
      <c r="P2523" s="1">
        <v>1000</v>
      </c>
      <c r="Q2523" s="1" t="s">
        <v>209</v>
      </c>
      <c r="R2523" s="4">
        <v>0</v>
      </c>
      <c r="S2523" s="3">
        <v>1</v>
      </c>
      <c r="T2523" s="4"/>
      <c r="U2523" t="s">
        <v>204</v>
      </c>
    </row>
    <row r="2524" spans="1:21" x14ac:dyDescent="0.3">
      <c r="A2524" t="s">
        <v>3118</v>
      </c>
      <c r="B2524" s="1" t="s">
        <v>3119</v>
      </c>
      <c r="C2524" s="1" t="s">
        <v>3119</v>
      </c>
      <c r="D2524" s="1" t="s">
        <v>3119</v>
      </c>
      <c r="E2524">
        <v>2018</v>
      </c>
      <c r="F2524" s="1" t="s">
        <v>212</v>
      </c>
      <c r="G2524" s="1" t="s">
        <v>202</v>
      </c>
      <c r="H2524" s="1" t="s">
        <v>231</v>
      </c>
      <c r="I2524" s="3" t="s">
        <v>1</v>
      </c>
      <c r="J2524" s="1" t="s">
        <v>1</v>
      </c>
      <c r="K2524" s="1" t="s">
        <v>1</v>
      </c>
      <c r="L2524" s="1" t="s">
        <v>1</v>
      </c>
      <c r="M2524" s="1" t="s">
        <v>208</v>
      </c>
      <c r="N2524" s="1">
        <v>3000</v>
      </c>
      <c r="O2524" s="10">
        <v>1000000000</v>
      </c>
      <c r="P2524" s="1">
        <v>1000</v>
      </c>
      <c r="Q2524" s="1" t="s">
        <v>209</v>
      </c>
      <c r="R2524" s="4">
        <v>3.25</v>
      </c>
      <c r="S2524" s="3">
        <v>1</v>
      </c>
      <c r="T2524" s="4"/>
      <c r="U2524" t="s">
        <v>204</v>
      </c>
    </row>
    <row r="2525" spans="1:21" x14ac:dyDescent="0.3">
      <c r="A2525" t="s">
        <v>3118</v>
      </c>
      <c r="B2525" s="1" t="s">
        <v>3119</v>
      </c>
      <c r="C2525" s="1" t="s">
        <v>3119</v>
      </c>
      <c r="D2525" s="1" t="s">
        <v>3119</v>
      </c>
      <c r="E2525">
        <v>2018</v>
      </c>
      <c r="F2525" s="1" t="s">
        <v>213</v>
      </c>
      <c r="G2525" s="1" t="s">
        <v>202</v>
      </c>
      <c r="H2525" s="1" t="s">
        <v>206</v>
      </c>
      <c r="I2525" s="3" t="s">
        <v>1</v>
      </c>
      <c r="J2525" s="1" t="s">
        <v>1</v>
      </c>
      <c r="K2525" s="1" t="s">
        <v>1</v>
      </c>
      <c r="L2525" s="1" t="s">
        <v>1</v>
      </c>
      <c r="M2525" s="1" t="s">
        <v>204</v>
      </c>
      <c r="N2525" s="1" t="s">
        <v>1</v>
      </c>
      <c r="O2525" s="10" t="s">
        <v>1</v>
      </c>
      <c r="P2525" s="10" t="s">
        <v>1</v>
      </c>
      <c r="Q2525" s="10" t="s">
        <v>1</v>
      </c>
      <c r="R2525" s="4">
        <v>19</v>
      </c>
      <c r="S2525" s="3">
        <v>1</v>
      </c>
      <c r="T2525" s="4"/>
      <c r="U2525" t="s">
        <v>204</v>
      </c>
    </row>
    <row r="2526" spans="1:21" x14ac:dyDescent="0.3">
      <c r="A2526" t="s">
        <v>3118</v>
      </c>
      <c r="B2526" s="1" t="s">
        <v>3119</v>
      </c>
      <c r="C2526" s="1" t="s">
        <v>3119</v>
      </c>
      <c r="D2526" s="1" t="s">
        <v>3119</v>
      </c>
      <c r="E2526">
        <v>2018</v>
      </c>
      <c r="F2526" s="1" t="s">
        <v>213</v>
      </c>
      <c r="G2526" s="1" t="s">
        <v>202</v>
      </c>
      <c r="H2526" s="1" t="s">
        <v>231</v>
      </c>
      <c r="I2526" s="3" t="s">
        <v>1</v>
      </c>
      <c r="J2526" s="1" t="s">
        <v>1</v>
      </c>
      <c r="K2526" s="1" t="s">
        <v>1</v>
      </c>
      <c r="L2526" s="1" t="s">
        <v>1</v>
      </c>
      <c r="M2526" s="1" t="s">
        <v>208</v>
      </c>
      <c r="N2526" s="1">
        <v>0</v>
      </c>
      <c r="O2526" s="1">
        <v>2999</v>
      </c>
      <c r="P2526" s="1">
        <v>1000</v>
      </c>
      <c r="Q2526" s="1" t="s">
        <v>209</v>
      </c>
      <c r="R2526" s="4">
        <v>0</v>
      </c>
      <c r="S2526" s="3">
        <v>1</v>
      </c>
      <c r="T2526" s="4"/>
      <c r="U2526" t="s">
        <v>204</v>
      </c>
    </row>
    <row r="2527" spans="1:21" x14ac:dyDescent="0.3">
      <c r="A2527" t="s">
        <v>3118</v>
      </c>
      <c r="B2527" s="1" t="s">
        <v>3119</v>
      </c>
      <c r="C2527" s="1" t="s">
        <v>3119</v>
      </c>
      <c r="D2527" s="1" t="s">
        <v>3119</v>
      </c>
      <c r="E2527">
        <v>2018</v>
      </c>
      <c r="F2527" s="1" t="s">
        <v>213</v>
      </c>
      <c r="G2527" s="1" t="s">
        <v>202</v>
      </c>
      <c r="H2527" s="1" t="s">
        <v>231</v>
      </c>
      <c r="I2527" s="3" t="s">
        <v>1</v>
      </c>
      <c r="J2527" s="1" t="s">
        <v>1</v>
      </c>
      <c r="K2527" s="1" t="s">
        <v>1</v>
      </c>
      <c r="L2527" s="1" t="s">
        <v>1</v>
      </c>
      <c r="M2527" s="1" t="s">
        <v>208</v>
      </c>
      <c r="N2527" s="1">
        <v>3000</v>
      </c>
      <c r="O2527" s="10">
        <v>1000000000</v>
      </c>
      <c r="P2527" s="1">
        <v>1000</v>
      </c>
      <c r="Q2527" s="1" t="s">
        <v>209</v>
      </c>
      <c r="R2527" s="4">
        <v>3</v>
      </c>
      <c r="S2527" s="3">
        <v>1</v>
      </c>
      <c r="T2527" s="4"/>
      <c r="U2527" t="s">
        <v>204</v>
      </c>
    </row>
    <row r="2528" spans="1:21" x14ac:dyDescent="0.3">
      <c r="A2528" t="s">
        <v>3121</v>
      </c>
      <c r="B2528" s="1" t="s">
        <v>3122</v>
      </c>
      <c r="C2528" s="1" t="s">
        <v>3122</v>
      </c>
      <c r="D2528" s="1" t="s">
        <v>3122</v>
      </c>
      <c r="E2528">
        <v>2018</v>
      </c>
      <c r="F2528" s="1" t="s">
        <v>212</v>
      </c>
      <c r="G2528" s="1" t="s">
        <v>202</v>
      </c>
      <c r="H2528" s="1" t="s">
        <v>206</v>
      </c>
      <c r="I2528" s="3">
        <v>0.75</v>
      </c>
      <c r="J2528" s="1" t="s">
        <v>203</v>
      </c>
      <c r="K2528" s="1" t="s">
        <v>220</v>
      </c>
      <c r="L2528" s="1" t="s">
        <v>221</v>
      </c>
      <c r="M2528" s="1" t="s">
        <v>204</v>
      </c>
      <c r="N2528" s="1" t="s">
        <v>1</v>
      </c>
      <c r="O2528" s="1" t="s">
        <v>1</v>
      </c>
      <c r="P2528" s="1" t="s">
        <v>1</v>
      </c>
      <c r="Q2528" s="1" t="s">
        <v>1</v>
      </c>
      <c r="R2528" s="4">
        <v>36.15</v>
      </c>
      <c r="S2528" s="3">
        <v>1</v>
      </c>
      <c r="T2528" s="4"/>
      <c r="U2528" t="s">
        <v>204</v>
      </c>
    </row>
    <row r="2529" spans="1:21" x14ac:dyDescent="0.3">
      <c r="A2529" t="s">
        <v>3121</v>
      </c>
      <c r="B2529" s="1" t="s">
        <v>3122</v>
      </c>
      <c r="C2529" s="1" t="s">
        <v>3122</v>
      </c>
      <c r="D2529" s="1" t="s">
        <v>3122</v>
      </c>
      <c r="E2529">
        <v>2018</v>
      </c>
      <c r="F2529" s="1" t="s">
        <v>212</v>
      </c>
      <c r="G2529" s="1" t="s">
        <v>202</v>
      </c>
      <c r="H2529" s="1" t="s">
        <v>219</v>
      </c>
      <c r="I2529" s="3" t="s">
        <v>1</v>
      </c>
      <c r="J2529" s="1" t="s">
        <v>1</v>
      </c>
      <c r="K2529" s="1" t="s">
        <v>220</v>
      </c>
      <c r="L2529" s="1" t="s">
        <v>221</v>
      </c>
      <c r="M2529" s="1" t="s">
        <v>208</v>
      </c>
      <c r="N2529" s="1">
        <v>0</v>
      </c>
      <c r="O2529" s="10">
        <v>1500</v>
      </c>
      <c r="P2529" s="1">
        <v>1000</v>
      </c>
      <c r="Q2529" s="1" t="s">
        <v>209</v>
      </c>
      <c r="R2529" s="4">
        <v>0</v>
      </c>
      <c r="S2529" s="3">
        <v>1</v>
      </c>
      <c r="T2529" s="4"/>
      <c r="U2529" t="s">
        <v>204</v>
      </c>
    </row>
    <row r="2530" spans="1:21" x14ac:dyDescent="0.3">
      <c r="A2530" t="s">
        <v>3121</v>
      </c>
      <c r="B2530" s="1" t="s">
        <v>3122</v>
      </c>
      <c r="C2530" s="1" t="s">
        <v>3122</v>
      </c>
      <c r="D2530" s="1" t="s">
        <v>3122</v>
      </c>
      <c r="E2530">
        <v>2018</v>
      </c>
      <c r="F2530" s="1" t="s">
        <v>212</v>
      </c>
      <c r="G2530" s="1" t="s">
        <v>202</v>
      </c>
      <c r="H2530" s="1" t="s">
        <v>219</v>
      </c>
      <c r="I2530" s="3" t="s">
        <v>1</v>
      </c>
      <c r="J2530" s="1" t="s">
        <v>1</v>
      </c>
      <c r="K2530" s="1" t="s">
        <v>220</v>
      </c>
      <c r="L2530" s="1" t="s">
        <v>221</v>
      </c>
      <c r="M2530" s="1" t="s">
        <v>208</v>
      </c>
      <c r="N2530" s="1">
        <v>1501</v>
      </c>
      <c r="O2530" s="1">
        <v>10000</v>
      </c>
      <c r="P2530" s="1">
        <v>1000</v>
      </c>
      <c r="Q2530" s="1" t="s">
        <v>209</v>
      </c>
      <c r="R2530" s="4">
        <v>6.69</v>
      </c>
      <c r="S2530" s="3">
        <v>1</v>
      </c>
      <c r="T2530" s="4"/>
      <c r="U2530" t="s">
        <v>204</v>
      </c>
    </row>
    <row r="2531" spans="1:21" x14ac:dyDescent="0.3">
      <c r="A2531" t="s">
        <v>3121</v>
      </c>
      <c r="B2531" s="1" t="s">
        <v>3122</v>
      </c>
      <c r="C2531" s="1" t="s">
        <v>3122</v>
      </c>
      <c r="D2531" s="1" t="s">
        <v>3122</v>
      </c>
      <c r="E2531">
        <v>2018</v>
      </c>
      <c r="F2531" s="1" t="s">
        <v>212</v>
      </c>
      <c r="G2531" s="1" t="s">
        <v>202</v>
      </c>
      <c r="H2531" s="1" t="s">
        <v>219</v>
      </c>
      <c r="I2531" s="3" t="s">
        <v>1</v>
      </c>
      <c r="J2531" s="1" t="s">
        <v>1</v>
      </c>
      <c r="K2531" s="1" t="s">
        <v>220</v>
      </c>
      <c r="L2531" s="1" t="s">
        <v>221</v>
      </c>
      <c r="M2531" s="1" t="s">
        <v>208</v>
      </c>
      <c r="N2531" s="1">
        <v>10000</v>
      </c>
      <c r="O2531" s="10">
        <v>1000000000</v>
      </c>
      <c r="P2531" s="1">
        <v>1000</v>
      </c>
      <c r="Q2531" s="1" t="s">
        <v>209</v>
      </c>
      <c r="R2531" s="4">
        <v>7.84</v>
      </c>
      <c r="S2531" s="3">
        <v>1</v>
      </c>
      <c r="T2531" s="4"/>
      <c r="U2531" t="s">
        <v>204</v>
      </c>
    </row>
    <row r="2532" spans="1:21" x14ac:dyDescent="0.3">
      <c r="A2532" t="s">
        <v>3121</v>
      </c>
      <c r="B2532" s="1" t="s">
        <v>3122</v>
      </c>
      <c r="C2532" s="1" t="s">
        <v>3122</v>
      </c>
      <c r="D2532" s="1" t="s">
        <v>3122</v>
      </c>
      <c r="E2532">
        <v>2018</v>
      </c>
      <c r="F2532" s="1" t="s">
        <v>212</v>
      </c>
      <c r="G2532" s="1" t="s">
        <v>202</v>
      </c>
      <c r="H2532" s="1" t="s">
        <v>206</v>
      </c>
      <c r="I2532" s="3">
        <v>0.75</v>
      </c>
      <c r="J2532" s="1" t="s">
        <v>203</v>
      </c>
      <c r="K2532" s="1" t="s">
        <v>220</v>
      </c>
      <c r="L2532" s="1" t="s">
        <v>225</v>
      </c>
      <c r="M2532" s="1" t="s">
        <v>204</v>
      </c>
      <c r="N2532" s="1" t="s">
        <v>1</v>
      </c>
      <c r="O2532" s="1" t="s">
        <v>1</v>
      </c>
      <c r="P2532" s="1" t="s">
        <v>1</v>
      </c>
      <c r="Q2532" s="1" t="s">
        <v>1</v>
      </c>
      <c r="R2532" s="4">
        <v>45.07</v>
      </c>
      <c r="S2532" s="3">
        <v>1</v>
      </c>
      <c r="T2532" s="4"/>
      <c r="U2532" t="s">
        <v>204</v>
      </c>
    </row>
    <row r="2533" spans="1:21" x14ac:dyDescent="0.3">
      <c r="A2533" t="s">
        <v>3121</v>
      </c>
      <c r="B2533" s="1" t="s">
        <v>3122</v>
      </c>
      <c r="C2533" s="1" t="s">
        <v>3122</v>
      </c>
      <c r="D2533" s="1" t="s">
        <v>3122</v>
      </c>
      <c r="E2533">
        <v>2018</v>
      </c>
      <c r="F2533" s="1" t="s">
        <v>212</v>
      </c>
      <c r="G2533" s="1" t="s">
        <v>202</v>
      </c>
      <c r="H2533" s="1" t="s">
        <v>219</v>
      </c>
      <c r="I2533" s="3" t="s">
        <v>1</v>
      </c>
      <c r="J2533" s="1" t="s">
        <v>1</v>
      </c>
      <c r="K2533" s="1" t="s">
        <v>220</v>
      </c>
      <c r="L2533" s="1" t="s">
        <v>225</v>
      </c>
      <c r="M2533" s="1" t="s">
        <v>208</v>
      </c>
      <c r="N2533" s="1">
        <v>0</v>
      </c>
      <c r="O2533" s="10">
        <v>1500</v>
      </c>
      <c r="P2533" s="1">
        <v>1000</v>
      </c>
      <c r="Q2533" s="1" t="s">
        <v>209</v>
      </c>
      <c r="R2533" s="4">
        <v>0</v>
      </c>
      <c r="S2533" s="3">
        <v>1</v>
      </c>
      <c r="T2533" s="4"/>
      <c r="U2533" t="s">
        <v>204</v>
      </c>
    </row>
    <row r="2534" spans="1:21" x14ac:dyDescent="0.3">
      <c r="A2534" t="s">
        <v>3121</v>
      </c>
      <c r="B2534" s="1" t="s">
        <v>3122</v>
      </c>
      <c r="C2534" s="1" t="s">
        <v>3122</v>
      </c>
      <c r="D2534" s="1" t="s">
        <v>3122</v>
      </c>
      <c r="E2534">
        <v>2018</v>
      </c>
      <c r="F2534" s="1" t="s">
        <v>212</v>
      </c>
      <c r="G2534" s="1" t="s">
        <v>202</v>
      </c>
      <c r="H2534" s="1" t="s">
        <v>219</v>
      </c>
      <c r="I2534" s="3" t="s">
        <v>1</v>
      </c>
      <c r="J2534" s="1" t="s">
        <v>1</v>
      </c>
      <c r="K2534" s="1" t="s">
        <v>220</v>
      </c>
      <c r="L2534" s="1" t="s">
        <v>225</v>
      </c>
      <c r="M2534" s="1" t="s">
        <v>208</v>
      </c>
      <c r="N2534" s="1">
        <v>1501</v>
      </c>
      <c r="O2534" s="1">
        <v>10000</v>
      </c>
      <c r="P2534" s="1">
        <v>1000</v>
      </c>
      <c r="Q2534" s="1" t="s">
        <v>209</v>
      </c>
      <c r="R2534" s="4">
        <v>8.01</v>
      </c>
      <c r="S2534" s="3">
        <v>1</v>
      </c>
      <c r="T2534" s="4"/>
      <c r="U2534" t="s">
        <v>204</v>
      </c>
    </row>
    <row r="2535" spans="1:21" x14ac:dyDescent="0.3">
      <c r="A2535" t="s">
        <v>3121</v>
      </c>
      <c r="B2535" s="1" t="s">
        <v>3122</v>
      </c>
      <c r="C2535" s="1" t="s">
        <v>3122</v>
      </c>
      <c r="D2535" s="1" t="s">
        <v>3122</v>
      </c>
      <c r="E2535">
        <v>2018</v>
      </c>
      <c r="F2535" s="1" t="s">
        <v>212</v>
      </c>
      <c r="G2535" s="1" t="s">
        <v>202</v>
      </c>
      <c r="H2535" s="1" t="s">
        <v>219</v>
      </c>
      <c r="I2535" s="3" t="s">
        <v>1</v>
      </c>
      <c r="J2535" s="1" t="s">
        <v>1</v>
      </c>
      <c r="K2535" s="1" t="s">
        <v>220</v>
      </c>
      <c r="L2535" s="1" t="s">
        <v>225</v>
      </c>
      <c r="M2535" s="1" t="s">
        <v>208</v>
      </c>
      <c r="N2535" s="1">
        <v>10000</v>
      </c>
      <c r="O2535" s="10">
        <v>1000000000</v>
      </c>
      <c r="P2535" s="1">
        <v>1000</v>
      </c>
      <c r="Q2535" s="1" t="s">
        <v>209</v>
      </c>
      <c r="R2535" s="4">
        <v>9.16</v>
      </c>
      <c r="S2535" s="3">
        <v>1</v>
      </c>
      <c r="T2535" s="4"/>
      <c r="U2535" t="s">
        <v>204</v>
      </c>
    </row>
    <row r="2536" spans="1:21" x14ac:dyDescent="0.3">
      <c r="A2536" t="s">
        <v>3121</v>
      </c>
      <c r="B2536" s="1" t="s">
        <v>3122</v>
      </c>
      <c r="C2536" s="1" t="s">
        <v>3122</v>
      </c>
      <c r="D2536" s="1" t="s">
        <v>3122</v>
      </c>
      <c r="E2536">
        <v>2018</v>
      </c>
      <c r="F2536" s="1" t="s">
        <v>213</v>
      </c>
      <c r="G2536" s="1" t="s">
        <v>202</v>
      </c>
      <c r="H2536" s="1" t="s">
        <v>206</v>
      </c>
      <c r="I2536" s="3" t="s">
        <v>1</v>
      </c>
      <c r="J2536" s="1" t="s">
        <v>1</v>
      </c>
      <c r="K2536" s="1" t="s">
        <v>1</v>
      </c>
      <c r="L2536" s="1" t="s">
        <v>1</v>
      </c>
      <c r="M2536" s="1" t="s">
        <v>204</v>
      </c>
      <c r="N2536" s="1" t="s">
        <v>1</v>
      </c>
      <c r="O2536" s="1" t="s">
        <v>1</v>
      </c>
      <c r="P2536" s="1" t="s">
        <v>1</v>
      </c>
      <c r="Q2536" s="1" t="s">
        <v>1</v>
      </c>
      <c r="R2536" s="4">
        <v>20</v>
      </c>
      <c r="S2536" s="3">
        <v>1</v>
      </c>
      <c r="T2536" s="4"/>
      <c r="U2536" t="s">
        <v>204</v>
      </c>
    </row>
    <row r="2537" spans="1:21" x14ac:dyDescent="0.3">
      <c r="A2537" t="s">
        <v>3121</v>
      </c>
      <c r="B2537" s="1" t="s">
        <v>3122</v>
      </c>
      <c r="C2537" s="1" t="s">
        <v>3122</v>
      </c>
      <c r="D2537" s="1" t="s">
        <v>3122</v>
      </c>
      <c r="E2537">
        <v>2018</v>
      </c>
      <c r="F2537" s="1" t="s">
        <v>213</v>
      </c>
      <c r="G2537" s="1" t="s">
        <v>202</v>
      </c>
      <c r="H2537" s="1" t="s">
        <v>231</v>
      </c>
      <c r="I2537" s="3" t="s">
        <v>1</v>
      </c>
      <c r="J2537" s="1" t="s">
        <v>1</v>
      </c>
      <c r="K2537" s="1" t="s">
        <v>1</v>
      </c>
      <c r="L2537" s="1" t="s">
        <v>1</v>
      </c>
      <c r="M2537" s="1" t="s">
        <v>208</v>
      </c>
      <c r="N2537" s="1">
        <v>0</v>
      </c>
      <c r="O2537" s="10">
        <v>1500</v>
      </c>
      <c r="P2537" s="1">
        <v>1000</v>
      </c>
      <c r="Q2537" s="1" t="s">
        <v>209</v>
      </c>
      <c r="R2537" s="4">
        <v>0</v>
      </c>
      <c r="S2537" s="3">
        <v>1</v>
      </c>
      <c r="T2537" s="4"/>
      <c r="U2537" t="s">
        <v>204</v>
      </c>
    </row>
    <row r="2538" spans="1:21" x14ac:dyDescent="0.3">
      <c r="A2538" t="s">
        <v>3121</v>
      </c>
      <c r="B2538" s="1" t="s">
        <v>3122</v>
      </c>
      <c r="C2538" s="1" t="s">
        <v>3122</v>
      </c>
      <c r="D2538" s="1" t="s">
        <v>3122</v>
      </c>
      <c r="E2538">
        <v>2018</v>
      </c>
      <c r="F2538" s="1" t="s">
        <v>213</v>
      </c>
      <c r="G2538" s="1" t="s">
        <v>202</v>
      </c>
      <c r="H2538" s="1" t="s">
        <v>231</v>
      </c>
      <c r="I2538" s="3" t="s">
        <v>1</v>
      </c>
      <c r="J2538" s="1" t="s">
        <v>1</v>
      </c>
      <c r="K2538" s="1" t="s">
        <v>1</v>
      </c>
      <c r="L2538" s="1" t="s">
        <v>1</v>
      </c>
      <c r="M2538" s="1" t="s">
        <v>208</v>
      </c>
      <c r="N2538" s="1">
        <v>1501</v>
      </c>
      <c r="O2538" s="10">
        <v>1000000000</v>
      </c>
      <c r="P2538" s="1">
        <v>1000</v>
      </c>
      <c r="Q2538" s="1" t="s">
        <v>209</v>
      </c>
      <c r="R2538" s="4">
        <v>2.2000000000000002</v>
      </c>
      <c r="S2538" s="3">
        <v>1</v>
      </c>
      <c r="T2538" s="4"/>
      <c r="U2538" t="s">
        <v>204</v>
      </c>
    </row>
    <row r="2539" spans="1:21" x14ac:dyDescent="0.3">
      <c r="A2539" t="s">
        <v>3124</v>
      </c>
      <c r="B2539" s="1" t="s">
        <v>3125</v>
      </c>
      <c r="C2539" s="1" t="s">
        <v>3125</v>
      </c>
      <c r="D2539" s="1" t="s">
        <v>3125</v>
      </c>
      <c r="E2539">
        <v>2019</v>
      </c>
      <c r="F2539" s="1" t="s">
        <v>212</v>
      </c>
      <c r="G2539" s="1" t="s">
        <v>202</v>
      </c>
      <c r="H2539" s="1" t="s">
        <v>206</v>
      </c>
      <c r="I2539" s="3" t="s">
        <v>1</v>
      </c>
      <c r="J2539" s="1" t="s">
        <v>1</v>
      </c>
      <c r="K2539" s="1" t="s">
        <v>220</v>
      </c>
      <c r="L2539" s="1" t="s">
        <v>221</v>
      </c>
      <c r="M2539" s="1" t="s">
        <v>204</v>
      </c>
      <c r="N2539" s="1" t="s">
        <v>1</v>
      </c>
      <c r="O2539" s="1" t="s">
        <v>1</v>
      </c>
      <c r="P2539" s="1" t="s">
        <v>1</v>
      </c>
      <c r="Q2539" s="1" t="s">
        <v>1</v>
      </c>
      <c r="R2539" s="4">
        <v>31.62</v>
      </c>
      <c r="S2539" s="3">
        <v>1</v>
      </c>
      <c r="T2539" s="4"/>
      <c r="U2539" t="s">
        <v>204</v>
      </c>
    </row>
    <row r="2540" spans="1:21" x14ac:dyDescent="0.3">
      <c r="A2540" t="s">
        <v>3124</v>
      </c>
      <c r="B2540" s="1" t="s">
        <v>3125</v>
      </c>
      <c r="C2540" s="1" t="s">
        <v>3125</v>
      </c>
      <c r="D2540" s="1" t="s">
        <v>3125</v>
      </c>
      <c r="E2540">
        <v>2019</v>
      </c>
      <c r="F2540" s="1" t="s">
        <v>212</v>
      </c>
      <c r="G2540" s="1" t="s">
        <v>202</v>
      </c>
      <c r="H2540" s="1" t="s">
        <v>219</v>
      </c>
      <c r="I2540" s="3" t="s">
        <v>1</v>
      </c>
      <c r="J2540" s="1" t="s">
        <v>1</v>
      </c>
      <c r="K2540" s="1" t="s">
        <v>220</v>
      </c>
      <c r="L2540" s="1" t="s">
        <v>221</v>
      </c>
      <c r="M2540" s="1" t="s">
        <v>208</v>
      </c>
      <c r="N2540" s="1">
        <v>0</v>
      </c>
      <c r="O2540" s="10">
        <v>2000</v>
      </c>
      <c r="P2540" s="1">
        <v>1000</v>
      </c>
      <c r="Q2540" s="1" t="s">
        <v>209</v>
      </c>
      <c r="R2540" s="4">
        <v>0</v>
      </c>
      <c r="S2540" s="3">
        <v>1</v>
      </c>
      <c r="T2540" s="4"/>
      <c r="U2540" t="s">
        <v>204</v>
      </c>
    </row>
    <row r="2541" spans="1:21" x14ac:dyDescent="0.3">
      <c r="A2541" t="s">
        <v>3124</v>
      </c>
      <c r="B2541" s="1" t="s">
        <v>3125</v>
      </c>
      <c r="C2541" s="1" t="s">
        <v>3125</v>
      </c>
      <c r="D2541" s="1" t="s">
        <v>3125</v>
      </c>
      <c r="E2541">
        <v>2019</v>
      </c>
      <c r="F2541" s="1" t="s">
        <v>212</v>
      </c>
      <c r="G2541" s="1" t="s">
        <v>202</v>
      </c>
      <c r="H2541" s="1" t="s">
        <v>219</v>
      </c>
      <c r="I2541" s="3" t="s">
        <v>1</v>
      </c>
      <c r="J2541" s="1" t="s">
        <v>1</v>
      </c>
      <c r="K2541" s="1" t="s">
        <v>220</v>
      </c>
      <c r="L2541" s="1" t="s">
        <v>221</v>
      </c>
      <c r="M2541" s="1" t="s">
        <v>208</v>
      </c>
      <c r="N2541" s="1">
        <v>2001</v>
      </c>
      <c r="O2541" s="10">
        <v>5000</v>
      </c>
      <c r="P2541" s="1">
        <v>1000</v>
      </c>
      <c r="Q2541" s="1" t="s">
        <v>209</v>
      </c>
      <c r="R2541" s="4">
        <v>3.57</v>
      </c>
      <c r="S2541" s="3">
        <v>1</v>
      </c>
      <c r="T2541" s="4"/>
      <c r="U2541" t="s">
        <v>204</v>
      </c>
    </row>
    <row r="2542" spans="1:21" x14ac:dyDescent="0.3">
      <c r="A2542" t="s">
        <v>3124</v>
      </c>
      <c r="B2542" s="1" t="s">
        <v>3125</v>
      </c>
      <c r="C2542" s="1" t="s">
        <v>3125</v>
      </c>
      <c r="D2542" s="1" t="s">
        <v>3125</v>
      </c>
      <c r="E2542">
        <v>2019</v>
      </c>
      <c r="F2542" s="1" t="s">
        <v>212</v>
      </c>
      <c r="G2542" s="1" t="s">
        <v>202</v>
      </c>
      <c r="H2542" s="1" t="s">
        <v>219</v>
      </c>
      <c r="I2542" s="3" t="s">
        <v>1</v>
      </c>
      <c r="J2542" s="1" t="s">
        <v>1</v>
      </c>
      <c r="K2542" s="1" t="s">
        <v>220</v>
      </c>
      <c r="L2542" s="1" t="s">
        <v>221</v>
      </c>
      <c r="M2542" s="1" t="s">
        <v>208</v>
      </c>
      <c r="N2542" s="1">
        <v>5001</v>
      </c>
      <c r="O2542" s="10">
        <v>20000</v>
      </c>
      <c r="P2542" s="1">
        <v>1000</v>
      </c>
      <c r="Q2542" s="1" t="s">
        <v>209</v>
      </c>
      <c r="R2542" s="4">
        <v>4.8499999999999996</v>
      </c>
      <c r="S2542" s="3">
        <v>1</v>
      </c>
      <c r="T2542" s="4"/>
      <c r="U2542" t="s">
        <v>204</v>
      </c>
    </row>
    <row r="2543" spans="1:21" x14ac:dyDescent="0.3">
      <c r="A2543" t="s">
        <v>3124</v>
      </c>
      <c r="B2543" s="1" t="s">
        <v>3125</v>
      </c>
      <c r="C2543" s="1" t="s">
        <v>3125</v>
      </c>
      <c r="D2543" s="1" t="s">
        <v>3125</v>
      </c>
      <c r="E2543">
        <v>2019</v>
      </c>
      <c r="F2543" s="1" t="s">
        <v>212</v>
      </c>
      <c r="G2543" s="1" t="s">
        <v>202</v>
      </c>
      <c r="H2543" s="1" t="s">
        <v>219</v>
      </c>
      <c r="I2543" s="3" t="s">
        <v>1</v>
      </c>
      <c r="J2543" s="1" t="s">
        <v>1</v>
      </c>
      <c r="K2543" s="1" t="s">
        <v>220</v>
      </c>
      <c r="L2543" s="1" t="s">
        <v>221</v>
      </c>
      <c r="M2543" s="1" t="s">
        <v>208</v>
      </c>
      <c r="N2543" s="1">
        <v>20001</v>
      </c>
      <c r="O2543" s="10">
        <v>50000</v>
      </c>
      <c r="P2543" s="1">
        <v>1000</v>
      </c>
      <c r="Q2543" s="1" t="s">
        <v>209</v>
      </c>
      <c r="R2543" s="4">
        <v>5.87</v>
      </c>
      <c r="S2543" s="3">
        <v>1</v>
      </c>
      <c r="T2543" s="4"/>
      <c r="U2543" t="s">
        <v>204</v>
      </c>
    </row>
    <row r="2544" spans="1:21" x14ac:dyDescent="0.3">
      <c r="A2544" t="s">
        <v>3124</v>
      </c>
      <c r="B2544" s="1" t="s">
        <v>3125</v>
      </c>
      <c r="C2544" s="1" t="s">
        <v>3125</v>
      </c>
      <c r="D2544" s="1" t="s">
        <v>3125</v>
      </c>
      <c r="E2544">
        <v>2019</v>
      </c>
      <c r="F2544" s="1" t="s">
        <v>212</v>
      </c>
      <c r="G2544" s="1" t="s">
        <v>202</v>
      </c>
      <c r="H2544" s="1" t="s">
        <v>219</v>
      </c>
      <c r="I2544" s="3" t="s">
        <v>1</v>
      </c>
      <c r="J2544" s="1" t="s">
        <v>1</v>
      </c>
      <c r="K2544" s="1" t="s">
        <v>220</v>
      </c>
      <c r="L2544" s="1" t="s">
        <v>221</v>
      </c>
      <c r="M2544" s="1" t="s">
        <v>208</v>
      </c>
      <c r="N2544" s="1">
        <v>50001</v>
      </c>
      <c r="O2544" s="10">
        <v>1000000000</v>
      </c>
      <c r="P2544" s="1">
        <v>1000</v>
      </c>
      <c r="Q2544" s="1" t="s">
        <v>209</v>
      </c>
      <c r="R2544" s="4">
        <v>6.89</v>
      </c>
      <c r="S2544" s="3">
        <v>1</v>
      </c>
      <c r="T2544" s="4"/>
      <c r="U2544" t="s">
        <v>204</v>
      </c>
    </row>
    <row r="2545" spans="1:21" x14ac:dyDescent="0.3">
      <c r="A2545" t="s">
        <v>3124</v>
      </c>
      <c r="B2545" s="1" t="s">
        <v>3125</v>
      </c>
      <c r="C2545" s="1" t="s">
        <v>3125</v>
      </c>
      <c r="D2545" s="1" t="s">
        <v>3125</v>
      </c>
      <c r="E2545">
        <v>2019</v>
      </c>
      <c r="F2545" s="1" t="s">
        <v>213</v>
      </c>
      <c r="G2545" s="1" t="s">
        <v>202</v>
      </c>
      <c r="H2545" s="1" t="s">
        <v>206</v>
      </c>
      <c r="I2545" s="3" t="s">
        <v>1</v>
      </c>
      <c r="J2545" s="1" t="s">
        <v>1</v>
      </c>
      <c r="K2545" s="1" t="s">
        <v>220</v>
      </c>
      <c r="L2545" s="1" t="s">
        <v>221</v>
      </c>
      <c r="M2545" s="1" t="s">
        <v>204</v>
      </c>
      <c r="N2545" s="1" t="s">
        <v>1</v>
      </c>
      <c r="O2545" s="10" t="s">
        <v>1</v>
      </c>
      <c r="P2545" s="1" t="s">
        <v>1</v>
      </c>
      <c r="Q2545" s="1" t="s">
        <v>1</v>
      </c>
      <c r="R2545" s="4">
        <v>15.3</v>
      </c>
      <c r="S2545" s="3">
        <v>1</v>
      </c>
      <c r="T2545" s="4"/>
      <c r="U2545" t="s">
        <v>204</v>
      </c>
    </row>
    <row r="2546" spans="1:21" x14ac:dyDescent="0.3">
      <c r="A2546" t="s">
        <v>3124</v>
      </c>
      <c r="B2546" s="1" t="s">
        <v>3125</v>
      </c>
      <c r="C2546" s="1" t="s">
        <v>3125</v>
      </c>
      <c r="D2546" s="1" t="s">
        <v>3125</v>
      </c>
      <c r="E2546">
        <v>2019</v>
      </c>
      <c r="F2546" s="1" t="s">
        <v>213</v>
      </c>
      <c r="G2546" s="1" t="s">
        <v>202</v>
      </c>
      <c r="H2546" s="1" t="s">
        <v>219</v>
      </c>
      <c r="I2546" s="3" t="s">
        <v>1</v>
      </c>
      <c r="J2546" s="1" t="s">
        <v>1</v>
      </c>
      <c r="K2546" s="1" t="s">
        <v>220</v>
      </c>
      <c r="L2546" s="1" t="s">
        <v>221</v>
      </c>
      <c r="M2546" s="1" t="s">
        <v>208</v>
      </c>
      <c r="N2546" s="1">
        <v>0</v>
      </c>
      <c r="O2546" s="1">
        <v>2000</v>
      </c>
      <c r="P2546" s="1">
        <v>1000</v>
      </c>
      <c r="Q2546" s="1" t="s">
        <v>209</v>
      </c>
      <c r="R2546" s="4">
        <v>0</v>
      </c>
      <c r="S2546" s="3">
        <v>1</v>
      </c>
      <c r="T2546" s="4"/>
      <c r="U2546" t="s">
        <v>204</v>
      </c>
    </row>
    <row r="2547" spans="1:21" x14ac:dyDescent="0.3">
      <c r="A2547" t="s">
        <v>3124</v>
      </c>
      <c r="B2547" s="1" t="s">
        <v>3125</v>
      </c>
      <c r="C2547" s="1" t="s">
        <v>3125</v>
      </c>
      <c r="D2547" s="1" t="s">
        <v>3125</v>
      </c>
      <c r="E2547">
        <v>2019</v>
      </c>
      <c r="F2547" s="1" t="s">
        <v>213</v>
      </c>
      <c r="G2547" s="1" t="s">
        <v>202</v>
      </c>
      <c r="H2547" s="1" t="s">
        <v>219</v>
      </c>
      <c r="I2547" s="3" t="s">
        <v>1</v>
      </c>
      <c r="J2547" s="1" t="s">
        <v>1</v>
      </c>
      <c r="K2547" s="1" t="s">
        <v>220</v>
      </c>
      <c r="L2547" s="1" t="s">
        <v>221</v>
      </c>
      <c r="M2547" s="1" t="s">
        <v>208</v>
      </c>
      <c r="N2547" s="1">
        <v>2001</v>
      </c>
      <c r="O2547" s="1">
        <v>10000</v>
      </c>
      <c r="P2547" s="1">
        <v>1000</v>
      </c>
      <c r="Q2547" s="1" t="s">
        <v>209</v>
      </c>
      <c r="R2547" s="4">
        <v>2.5499999999999998</v>
      </c>
      <c r="S2547" s="3">
        <v>1</v>
      </c>
      <c r="T2547" s="4"/>
      <c r="U2547" t="s">
        <v>204</v>
      </c>
    </row>
    <row r="2548" spans="1:21" x14ac:dyDescent="0.3">
      <c r="A2548" t="s">
        <v>3124</v>
      </c>
      <c r="B2548" s="1" t="s">
        <v>3125</v>
      </c>
      <c r="C2548" s="1" t="s">
        <v>3125</v>
      </c>
      <c r="D2548" s="1" t="s">
        <v>3125</v>
      </c>
      <c r="E2548">
        <v>2019</v>
      </c>
      <c r="F2548" s="1" t="s">
        <v>213</v>
      </c>
      <c r="G2548" s="1" t="s">
        <v>202</v>
      </c>
      <c r="H2548" s="1" t="s">
        <v>219</v>
      </c>
      <c r="I2548" s="3" t="s">
        <v>1</v>
      </c>
      <c r="J2548" s="1" t="s">
        <v>1</v>
      </c>
      <c r="K2548" s="1" t="s">
        <v>220</v>
      </c>
      <c r="L2548" s="1" t="s">
        <v>221</v>
      </c>
      <c r="M2548" s="1" t="s">
        <v>208</v>
      </c>
      <c r="N2548" s="1">
        <v>10001</v>
      </c>
      <c r="O2548" s="1">
        <v>20000</v>
      </c>
      <c r="P2548" s="1">
        <v>1000</v>
      </c>
      <c r="Q2548" s="1" t="s">
        <v>209</v>
      </c>
      <c r="R2548" s="4">
        <v>3.57</v>
      </c>
      <c r="S2548" s="3">
        <v>1</v>
      </c>
      <c r="T2548" s="4"/>
      <c r="U2548" t="s">
        <v>204</v>
      </c>
    </row>
    <row r="2549" spans="1:21" x14ac:dyDescent="0.3">
      <c r="A2549" t="s">
        <v>3124</v>
      </c>
      <c r="B2549" s="1" t="s">
        <v>3125</v>
      </c>
      <c r="C2549" s="1" t="s">
        <v>3125</v>
      </c>
      <c r="D2549" s="1" t="s">
        <v>3125</v>
      </c>
      <c r="E2549">
        <v>2019</v>
      </c>
      <c r="F2549" s="1" t="s">
        <v>213</v>
      </c>
      <c r="G2549" s="1" t="s">
        <v>202</v>
      </c>
      <c r="H2549" s="1" t="s">
        <v>219</v>
      </c>
      <c r="I2549" s="3" t="s">
        <v>1</v>
      </c>
      <c r="J2549" s="1" t="s">
        <v>1</v>
      </c>
      <c r="K2549" s="1" t="s">
        <v>220</v>
      </c>
      <c r="L2549" s="1" t="s">
        <v>221</v>
      </c>
      <c r="M2549" s="1" t="s">
        <v>208</v>
      </c>
      <c r="N2549" s="1">
        <v>20001</v>
      </c>
      <c r="O2549" s="10">
        <v>1000000000</v>
      </c>
      <c r="P2549" s="1">
        <v>1000</v>
      </c>
      <c r="Q2549" s="1" t="s">
        <v>209</v>
      </c>
      <c r="R2549" s="4">
        <v>0</v>
      </c>
      <c r="S2549" s="3">
        <v>1</v>
      </c>
      <c r="T2549" s="4" t="s">
        <v>3126</v>
      </c>
      <c r="U2549" t="s">
        <v>204</v>
      </c>
    </row>
    <row r="2550" spans="1:21" x14ac:dyDescent="0.3">
      <c r="A2550" t="s">
        <v>3124</v>
      </c>
      <c r="B2550" s="1" t="s">
        <v>3125</v>
      </c>
      <c r="C2550" s="1" t="s">
        <v>3125</v>
      </c>
      <c r="D2550" s="1" t="s">
        <v>3125</v>
      </c>
      <c r="E2550">
        <v>2019</v>
      </c>
      <c r="F2550" s="1" t="s">
        <v>212</v>
      </c>
      <c r="G2550" s="1" t="s">
        <v>202</v>
      </c>
      <c r="H2550" s="1" t="s">
        <v>206</v>
      </c>
      <c r="I2550" s="3" t="s">
        <v>1</v>
      </c>
      <c r="J2550" s="1" t="s">
        <v>1</v>
      </c>
      <c r="K2550" s="1" t="s">
        <v>220</v>
      </c>
      <c r="L2550" s="1" t="s">
        <v>225</v>
      </c>
      <c r="M2550" s="1" t="s">
        <v>204</v>
      </c>
      <c r="N2550" s="1" t="s">
        <v>1</v>
      </c>
      <c r="O2550" s="1" t="s">
        <v>1</v>
      </c>
      <c r="P2550" s="1" t="s">
        <v>1</v>
      </c>
      <c r="Q2550" s="1" t="s">
        <v>1</v>
      </c>
      <c r="R2550" s="4">
        <v>48.07</v>
      </c>
      <c r="S2550" s="3">
        <v>1</v>
      </c>
      <c r="T2550" s="4"/>
      <c r="U2550" t="s">
        <v>204</v>
      </c>
    </row>
    <row r="2551" spans="1:21" x14ac:dyDescent="0.3">
      <c r="A2551" t="s">
        <v>3124</v>
      </c>
      <c r="B2551" s="1" t="s">
        <v>3125</v>
      </c>
      <c r="C2551" s="1" t="s">
        <v>3125</v>
      </c>
      <c r="D2551" s="1" t="s">
        <v>3125</v>
      </c>
      <c r="E2551">
        <v>2019</v>
      </c>
      <c r="F2551" s="1" t="s">
        <v>212</v>
      </c>
      <c r="G2551" s="1" t="s">
        <v>202</v>
      </c>
      <c r="H2551" s="1" t="s">
        <v>219</v>
      </c>
      <c r="I2551" s="3" t="s">
        <v>1</v>
      </c>
      <c r="J2551" s="1" t="s">
        <v>1</v>
      </c>
      <c r="K2551" s="1" t="s">
        <v>220</v>
      </c>
      <c r="L2551" s="1" t="s">
        <v>225</v>
      </c>
      <c r="M2551" s="1" t="s">
        <v>208</v>
      </c>
      <c r="N2551" s="1">
        <v>0</v>
      </c>
      <c r="O2551" s="10">
        <v>2000</v>
      </c>
      <c r="P2551" s="1">
        <v>1000</v>
      </c>
      <c r="Q2551" s="1" t="s">
        <v>209</v>
      </c>
      <c r="R2551" s="4">
        <v>0</v>
      </c>
      <c r="S2551" s="3">
        <v>1</v>
      </c>
      <c r="T2551" s="4"/>
      <c r="U2551" t="s">
        <v>204</v>
      </c>
    </row>
    <row r="2552" spans="1:21" x14ac:dyDescent="0.3">
      <c r="A2552" t="s">
        <v>3124</v>
      </c>
      <c r="B2552" s="1" t="s">
        <v>3125</v>
      </c>
      <c r="C2552" s="1" t="s">
        <v>3125</v>
      </c>
      <c r="D2552" s="1" t="s">
        <v>3125</v>
      </c>
      <c r="E2552">
        <v>2019</v>
      </c>
      <c r="F2552" s="1" t="s">
        <v>212</v>
      </c>
      <c r="G2552" s="1" t="s">
        <v>202</v>
      </c>
      <c r="H2552" s="1" t="s">
        <v>219</v>
      </c>
      <c r="I2552" s="3" t="s">
        <v>1</v>
      </c>
      <c r="J2552" s="1" t="s">
        <v>1</v>
      </c>
      <c r="K2552" s="1" t="s">
        <v>220</v>
      </c>
      <c r="L2552" s="1" t="s">
        <v>225</v>
      </c>
      <c r="M2552" s="1" t="s">
        <v>208</v>
      </c>
      <c r="N2552" s="1">
        <v>2001</v>
      </c>
      <c r="O2552" s="10">
        <v>5000</v>
      </c>
      <c r="P2552" s="1">
        <v>1000</v>
      </c>
      <c r="Q2552" s="1" t="s">
        <v>209</v>
      </c>
      <c r="R2552" s="4">
        <v>5.43</v>
      </c>
      <c r="S2552" s="3">
        <v>1</v>
      </c>
      <c r="T2552" s="4"/>
      <c r="U2552" t="s">
        <v>204</v>
      </c>
    </row>
    <row r="2553" spans="1:21" x14ac:dyDescent="0.3">
      <c r="A2553" t="s">
        <v>3124</v>
      </c>
      <c r="B2553" s="1" t="s">
        <v>3125</v>
      </c>
      <c r="C2553" s="1" t="s">
        <v>3125</v>
      </c>
      <c r="D2553" s="1" t="s">
        <v>3125</v>
      </c>
      <c r="E2553">
        <v>2019</v>
      </c>
      <c r="F2553" s="1" t="s">
        <v>212</v>
      </c>
      <c r="G2553" s="1" t="s">
        <v>202</v>
      </c>
      <c r="H2553" s="1" t="s">
        <v>219</v>
      </c>
      <c r="I2553" s="3" t="s">
        <v>1</v>
      </c>
      <c r="J2553" s="1" t="s">
        <v>1</v>
      </c>
      <c r="K2553" s="1" t="s">
        <v>220</v>
      </c>
      <c r="L2553" s="1" t="s">
        <v>225</v>
      </c>
      <c r="M2553" s="1" t="s">
        <v>208</v>
      </c>
      <c r="N2553" s="1">
        <v>5001</v>
      </c>
      <c r="O2553" s="10">
        <v>20000</v>
      </c>
      <c r="P2553" s="1">
        <v>1000</v>
      </c>
      <c r="Q2553" s="1" t="s">
        <v>209</v>
      </c>
      <c r="R2553" s="4">
        <v>7.38</v>
      </c>
      <c r="S2553" s="3">
        <v>1</v>
      </c>
      <c r="T2553" s="4"/>
      <c r="U2553" t="s">
        <v>204</v>
      </c>
    </row>
    <row r="2554" spans="1:21" x14ac:dyDescent="0.3">
      <c r="A2554" t="s">
        <v>3124</v>
      </c>
      <c r="B2554" s="1" t="s">
        <v>3125</v>
      </c>
      <c r="C2554" s="1" t="s">
        <v>3125</v>
      </c>
      <c r="D2554" s="1" t="s">
        <v>3125</v>
      </c>
      <c r="E2554">
        <v>2019</v>
      </c>
      <c r="F2554" s="1" t="s">
        <v>212</v>
      </c>
      <c r="G2554" s="1" t="s">
        <v>202</v>
      </c>
      <c r="H2554" s="1" t="s">
        <v>219</v>
      </c>
      <c r="I2554" s="3" t="s">
        <v>1</v>
      </c>
      <c r="J2554" s="1" t="s">
        <v>1</v>
      </c>
      <c r="K2554" s="1" t="s">
        <v>220</v>
      </c>
      <c r="L2554" s="1" t="s">
        <v>225</v>
      </c>
      <c r="M2554" s="1" t="s">
        <v>208</v>
      </c>
      <c r="N2554" s="1">
        <v>20001</v>
      </c>
      <c r="O2554" s="10">
        <v>50000</v>
      </c>
      <c r="P2554" s="1">
        <v>1000</v>
      </c>
      <c r="Q2554" s="1" t="s">
        <v>209</v>
      </c>
      <c r="R2554" s="4">
        <v>8.93</v>
      </c>
      <c r="S2554" s="3">
        <v>1</v>
      </c>
      <c r="T2554" s="4"/>
      <c r="U2554" t="s">
        <v>204</v>
      </c>
    </row>
    <row r="2555" spans="1:21" x14ac:dyDescent="0.3">
      <c r="A2555" t="s">
        <v>3124</v>
      </c>
      <c r="B2555" s="1" t="s">
        <v>3125</v>
      </c>
      <c r="C2555" s="1" t="s">
        <v>3125</v>
      </c>
      <c r="D2555" s="1" t="s">
        <v>3125</v>
      </c>
      <c r="E2555">
        <v>2019</v>
      </c>
      <c r="F2555" s="1" t="s">
        <v>212</v>
      </c>
      <c r="G2555" s="1" t="s">
        <v>202</v>
      </c>
      <c r="H2555" s="1" t="s">
        <v>219</v>
      </c>
      <c r="I2555" s="3" t="s">
        <v>1</v>
      </c>
      <c r="J2555" s="1" t="s">
        <v>1</v>
      </c>
      <c r="K2555" s="1" t="s">
        <v>220</v>
      </c>
      <c r="L2555" s="1" t="s">
        <v>225</v>
      </c>
      <c r="M2555" s="1" t="s">
        <v>208</v>
      </c>
      <c r="N2555" s="1">
        <v>50001</v>
      </c>
      <c r="O2555" s="10">
        <v>1000000000</v>
      </c>
      <c r="P2555" s="1">
        <v>1000</v>
      </c>
      <c r="Q2555" s="1" t="s">
        <v>209</v>
      </c>
      <c r="R2555" s="4">
        <v>10.48</v>
      </c>
      <c r="S2555" s="3">
        <v>1</v>
      </c>
      <c r="T2555" s="4"/>
      <c r="U2555" t="s">
        <v>204</v>
      </c>
    </row>
    <row r="2556" spans="1:21" x14ac:dyDescent="0.3">
      <c r="A2556" t="s">
        <v>3124</v>
      </c>
      <c r="B2556" s="1" t="s">
        <v>3125</v>
      </c>
      <c r="C2556" s="1" t="s">
        <v>3125</v>
      </c>
      <c r="D2556" s="1" t="s">
        <v>3125</v>
      </c>
      <c r="E2556">
        <v>2019</v>
      </c>
      <c r="F2556" s="1" t="s">
        <v>213</v>
      </c>
      <c r="G2556" s="1" t="s">
        <v>202</v>
      </c>
      <c r="H2556" s="1" t="s">
        <v>206</v>
      </c>
      <c r="I2556" s="3" t="s">
        <v>1</v>
      </c>
      <c r="J2556" s="1" t="s">
        <v>1</v>
      </c>
      <c r="K2556" s="1" t="s">
        <v>220</v>
      </c>
      <c r="L2556" s="1" t="s">
        <v>225</v>
      </c>
      <c r="M2556" s="1" t="s">
        <v>204</v>
      </c>
      <c r="N2556" s="1" t="s">
        <v>1</v>
      </c>
      <c r="O2556" s="10" t="s">
        <v>1</v>
      </c>
      <c r="P2556" s="1" t="s">
        <v>1</v>
      </c>
      <c r="Q2556" s="1" t="s">
        <v>1</v>
      </c>
      <c r="R2556" s="4">
        <v>23.26</v>
      </c>
      <c r="S2556" s="3">
        <v>1</v>
      </c>
      <c r="T2556" s="4"/>
      <c r="U2556" t="s">
        <v>204</v>
      </c>
    </row>
    <row r="2557" spans="1:21" x14ac:dyDescent="0.3">
      <c r="A2557" t="s">
        <v>3124</v>
      </c>
      <c r="B2557" s="1" t="s">
        <v>3125</v>
      </c>
      <c r="C2557" s="1" t="s">
        <v>3125</v>
      </c>
      <c r="D2557" s="1" t="s">
        <v>3125</v>
      </c>
      <c r="E2557">
        <v>2019</v>
      </c>
      <c r="F2557" s="1" t="s">
        <v>213</v>
      </c>
      <c r="G2557" s="1" t="s">
        <v>202</v>
      </c>
      <c r="H2557" s="1" t="s">
        <v>219</v>
      </c>
      <c r="I2557" s="3" t="s">
        <v>1</v>
      </c>
      <c r="J2557" s="1" t="s">
        <v>1</v>
      </c>
      <c r="K2557" s="1" t="s">
        <v>220</v>
      </c>
      <c r="L2557" s="1" t="s">
        <v>225</v>
      </c>
      <c r="M2557" s="1" t="s">
        <v>208</v>
      </c>
      <c r="N2557" s="1">
        <v>0</v>
      </c>
      <c r="O2557" s="1">
        <v>2000</v>
      </c>
      <c r="P2557" s="1">
        <v>1000</v>
      </c>
      <c r="Q2557" s="1" t="s">
        <v>209</v>
      </c>
      <c r="R2557" s="4">
        <v>0</v>
      </c>
      <c r="S2557" s="3">
        <v>1</v>
      </c>
      <c r="T2557" s="4"/>
      <c r="U2557" t="s">
        <v>204</v>
      </c>
    </row>
    <row r="2558" spans="1:21" x14ac:dyDescent="0.3">
      <c r="A2558" t="s">
        <v>3124</v>
      </c>
      <c r="B2558" s="1" t="s">
        <v>3125</v>
      </c>
      <c r="C2558" s="1" t="s">
        <v>3125</v>
      </c>
      <c r="D2558" s="1" t="s">
        <v>3125</v>
      </c>
      <c r="E2558">
        <v>2019</v>
      </c>
      <c r="F2558" s="1" t="s">
        <v>213</v>
      </c>
      <c r="G2558" s="1" t="s">
        <v>202</v>
      </c>
      <c r="H2558" s="1" t="s">
        <v>219</v>
      </c>
      <c r="I2558" s="3" t="s">
        <v>1</v>
      </c>
      <c r="J2558" s="1" t="s">
        <v>1</v>
      </c>
      <c r="K2558" s="1" t="s">
        <v>220</v>
      </c>
      <c r="L2558" s="1" t="s">
        <v>225</v>
      </c>
      <c r="M2558" s="1" t="s">
        <v>208</v>
      </c>
      <c r="N2558" s="1">
        <v>2001</v>
      </c>
      <c r="O2558" s="1">
        <v>10000</v>
      </c>
      <c r="P2558" s="1">
        <v>1000</v>
      </c>
      <c r="Q2558" s="1" t="s">
        <v>209</v>
      </c>
      <c r="R2558" s="4">
        <v>3.88</v>
      </c>
      <c r="S2558" s="3">
        <v>1</v>
      </c>
      <c r="T2558" s="4"/>
      <c r="U2558" t="s">
        <v>204</v>
      </c>
    </row>
    <row r="2559" spans="1:21" x14ac:dyDescent="0.3">
      <c r="A2559" t="s">
        <v>3124</v>
      </c>
      <c r="B2559" s="1" t="s">
        <v>3125</v>
      </c>
      <c r="C2559" s="1" t="s">
        <v>3125</v>
      </c>
      <c r="D2559" s="1" t="s">
        <v>3125</v>
      </c>
      <c r="E2559">
        <v>2019</v>
      </c>
      <c r="F2559" s="1" t="s">
        <v>213</v>
      </c>
      <c r="G2559" s="1" t="s">
        <v>202</v>
      </c>
      <c r="H2559" s="1" t="s">
        <v>219</v>
      </c>
      <c r="I2559" s="3" t="s">
        <v>1</v>
      </c>
      <c r="J2559" s="1" t="s">
        <v>1</v>
      </c>
      <c r="K2559" s="1" t="s">
        <v>220</v>
      </c>
      <c r="L2559" s="1" t="s">
        <v>225</v>
      </c>
      <c r="M2559" s="1" t="s">
        <v>208</v>
      </c>
      <c r="N2559" s="1">
        <v>10001</v>
      </c>
      <c r="O2559" s="1">
        <v>20000</v>
      </c>
      <c r="P2559" s="1">
        <v>1000</v>
      </c>
      <c r="Q2559" s="1" t="s">
        <v>209</v>
      </c>
      <c r="R2559" s="4">
        <v>5.43</v>
      </c>
      <c r="S2559" s="3">
        <v>1</v>
      </c>
      <c r="T2559" s="4"/>
      <c r="U2559" t="s">
        <v>204</v>
      </c>
    </row>
    <row r="2560" spans="1:21" x14ac:dyDescent="0.3">
      <c r="A2560" t="s">
        <v>3124</v>
      </c>
      <c r="B2560" s="1" t="s">
        <v>3125</v>
      </c>
      <c r="C2560" s="1" t="s">
        <v>3125</v>
      </c>
      <c r="D2560" s="1" t="s">
        <v>3125</v>
      </c>
      <c r="E2560">
        <v>2019</v>
      </c>
      <c r="F2560" s="1" t="s">
        <v>213</v>
      </c>
      <c r="G2560" s="1" t="s">
        <v>202</v>
      </c>
      <c r="H2560" s="1" t="s">
        <v>219</v>
      </c>
      <c r="I2560" s="3" t="s">
        <v>1</v>
      </c>
      <c r="J2560" s="1" t="s">
        <v>1</v>
      </c>
      <c r="K2560" s="1" t="s">
        <v>220</v>
      </c>
      <c r="L2560" s="1" t="s">
        <v>225</v>
      </c>
      <c r="M2560" s="1" t="s">
        <v>208</v>
      </c>
      <c r="N2560" s="1">
        <v>20001</v>
      </c>
      <c r="O2560" s="10">
        <v>1000000000</v>
      </c>
      <c r="P2560" s="1">
        <v>1000</v>
      </c>
      <c r="Q2560" s="1" t="s">
        <v>209</v>
      </c>
      <c r="R2560" s="4">
        <v>0</v>
      </c>
      <c r="S2560" s="3">
        <v>1</v>
      </c>
      <c r="T2560" s="4" t="s">
        <v>3126</v>
      </c>
      <c r="U2560" t="s">
        <v>204</v>
      </c>
    </row>
    <row r="2561" spans="1:21" x14ac:dyDescent="0.3">
      <c r="A2561" t="s">
        <v>3128</v>
      </c>
      <c r="B2561" s="1" t="s">
        <v>3129</v>
      </c>
      <c r="C2561" s="1" t="s">
        <v>3129</v>
      </c>
      <c r="D2561" s="1" t="s">
        <v>3129</v>
      </c>
      <c r="E2561">
        <v>2020</v>
      </c>
      <c r="F2561" s="1" t="s">
        <v>212</v>
      </c>
      <c r="G2561" s="1" t="s">
        <v>202</v>
      </c>
      <c r="H2561" s="1" t="s">
        <v>206</v>
      </c>
      <c r="I2561" s="3">
        <v>0.625</v>
      </c>
      <c r="J2561" s="1" t="s">
        <v>203</v>
      </c>
      <c r="K2561" s="1" t="s">
        <v>220</v>
      </c>
      <c r="L2561" s="1" t="s">
        <v>221</v>
      </c>
      <c r="M2561" s="1" t="s">
        <v>204</v>
      </c>
      <c r="N2561" s="1" t="s">
        <v>1</v>
      </c>
      <c r="O2561" s="1" t="s">
        <v>1</v>
      </c>
      <c r="P2561" s="1" t="s">
        <v>1</v>
      </c>
      <c r="Q2561" s="1" t="s">
        <v>1</v>
      </c>
      <c r="R2561" s="4">
        <v>24</v>
      </c>
      <c r="S2561" s="3">
        <v>1</v>
      </c>
      <c r="T2561" s="4"/>
      <c r="U2561" t="s">
        <v>204</v>
      </c>
    </row>
    <row r="2562" spans="1:21" x14ac:dyDescent="0.3">
      <c r="A2562" t="s">
        <v>3128</v>
      </c>
      <c r="B2562" s="1" t="s">
        <v>3129</v>
      </c>
      <c r="C2562" s="1" t="s">
        <v>3129</v>
      </c>
      <c r="D2562" s="1" t="s">
        <v>3129</v>
      </c>
      <c r="E2562">
        <v>2020</v>
      </c>
      <c r="F2562" s="1" t="s">
        <v>212</v>
      </c>
      <c r="G2562" s="1" t="s">
        <v>202</v>
      </c>
      <c r="H2562" s="1" t="s">
        <v>219</v>
      </c>
      <c r="I2562" s="3" t="s">
        <v>1</v>
      </c>
      <c r="J2562" s="1" t="s">
        <v>1</v>
      </c>
      <c r="K2562" s="1" t="s">
        <v>220</v>
      </c>
      <c r="L2562" s="1" t="s">
        <v>221</v>
      </c>
      <c r="M2562" s="1" t="s">
        <v>208</v>
      </c>
      <c r="N2562" s="1">
        <v>0</v>
      </c>
      <c r="O2562" s="1">
        <v>3000</v>
      </c>
      <c r="P2562" s="1">
        <v>1000</v>
      </c>
      <c r="Q2562" s="1" t="s">
        <v>209</v>
      </c>
      <c r="R2562" s="4">
        <v>0</v>
      </c>
      <c r="S2562" s="3">
        <v>1</v>
      </c>
      <c r="T2562" s="4" t="s">
        <v>3132</v>
      </c>
      <c r="U2562" t="s">
        <v>204</v>
      </c>
    </row>
    <row r="2563" spans="1:21" x14ac:dyDescent="0.3">
      <c r="A2563" t="s">
        <v>3128</v>
      </c>
      <c r="B2563" s="1" t="s">
        <v>3129</v>
      </c>
      <c r="C2563" s="1" t="s">
        <v>3129</v>
      </c>
      <c r="D2563" s="1" t="s">
        <v>3129</v>
      </c>
      <c r="E2563">
        <v>2020</v>
      </c>
      <c r="F2563" s="1" t="s">
        <v>212</v>
      </c>
      <c r="G2563" s="1" t="s">
        <v>202</v>
      </c>
      <c r="H2563" s="1" t="s">
        <v>219</v>
      </c>
      <c r="I2563" s="3" t="s">
        <v>1</v>
      </c>
      <c r="J2563" s="1" t="s">
        <v>1</v>
      </c>
      <c r="K2563" s="1" t="s">
        <v>220</v>
      </c>
      <c r="L2563" s="1" t="s">
        <v>221</v>
      </c>
      <c r="M2563" s="1" t="s">
        <v>208</v>
      </c>
      <c r="N2563" s="1">
        <v>3001</v>
      </c>
      <c r="O2563" s="1">
        <v>12000</v>
      </c>
      <c r="P2563" s="1">
        <v>1000</v>
      </c>
      <c r="Q2563" s="1" t="s">
        <v>209</v>
      </c>
      <c r="R2563" s="4">
        <v>2</v>
      </c>
      <c r="S2563" s="3">
        <v>1</v>
      </c>
      <c r="T2563" s="4"/>
      <c r="U2563" t="s">
        <v>204</v>
      </c>
    </row>
    <row r="2564" spans="1:21" x14ac:dyDescent="0.3">
      <c r="A2564" t="s">
        <v>3128</v>
      </c>
      <c r="B2564" s="1" t="s">
        <v>3129</v>
      </c>
      <c r="C2564" s="1" t="s">
        <v>3129</v>
      </c>
      <c r="D2564" s="1" t="s">
        <v>3129</v>
      </c>
      <c r="E2564">
        <v>2020</v>
      </c>
      <c r="F2564" s="1" t="s">
        <v>212</v>
      </c>
      <c r="G2564" s="1" t="s">
        <v>202</v>
      </c>
      <c r="H2564" s="1" t="s">
        <v>219</v>
      </c>
      <c r="I2564" s="3" t="s">
        <v>1</v>
      </c>
      <c r="J2564" s="1" t="s">
        <v>1</v>
      </c>
      <c r="K2564" s="1" t="s">
        <v>220</v>
      </c>
      <c r="L2564" s="1" t="s">
        <v>221</v>
      </c>
      <c r="M2564" s="1" t="s">
        <v>208</v>
      </c>
      <c r="N2564" s="1">
        <v>12001</v>
      </c>
      <c r="O2564" s="1">
        <v>25000</v>
      </c>
      <c r="P2564" s="1">
        <v>1000</v>
      </c>
      <c r="Q2564" s="1" t="s">
        <v>209</v>
      </c>
      <c r="R2564" s="4">
        <v>2.25</v>
      </c>
      <c r="S2564" s="3">
        <v>1</v>
      </c>
      <c r="T2564" s="4"/>
      <c r="U2564" t="s">
        <v>204</v>
      </c>
    </row>
    <row r="2565" spans="1:21" x14ac:dyDescent="0.3">
      <c r="A2565" t="s">
        <v>3128</v>
      </c>
      <c r="B2565" s="1" t="s">
        <v>3129</v>
      </c>
      <c r="C2565" s="1" t="s">
        <v>3129</v>
      </c>
      <c r="D2565" s="1" t="s">
        <v>3129</v>
      </c>
      <c r="E2565">
        <v>2020</v>
      </c>
      <c r="F2565" s="1" t="s">
        <v>212</v>
      </c>
      <c r="G2565" s="1" t="s">
        <v>202</v>
      </c>
      <c r="H2565" s="1" t="s">
        <v>219</v>
      </c>
      <c r="I2565" s="3" t="s">
        <v>1</v>
      </c>
      <c r="J2565" s="1" t="s">
        <v>1</v>
      </c>
      <c r="K2565" s="1" t="s">
        <v>220</v>
      </c>
      <c r="L2565" s="1" t="s">
        <v>221</v>
      </c>
      <c r="M2565" s="1" t="s">
        <v>208</v>
      </c>
      <c r="N2565" s="1">
        <v>25001</v>
      </c>
      <c r="O2565" s="1">
        <v>40000</v>
      </c>
      <c r="P2565" s="1">
        <v>1000</v>
      </c>
      <c r="Q2565" s="1" t="s">
        <v>209</v>
      </c>
      <c r="R2565" s="4">
        <v>3.35</v>
      </c>
      <c r="S2565" s="3">
        <v>1</v>
      </c>
      <c r="T2565" s="4"/>
      <c r="U2565" t="s">
        <v>204</v>
      </c>
    </row>
    <row r="2566" spans="1:21" x14ac:dyDescent="0.3">
      <c r="A2566" t="s">
        <v>3128</v>
      </c>
      <c r="B2566" s="1" t="s">
        <v>3129</v>
      </c>
      <c r="C2566" s="1" t="s">
        <v>3129</v>
      </c>
      <c r="D2566" s="1" t="s">
        <v>3129</v>
      </c>
      <c r="E2566">
        <v>2020</v>
      </c>
      <c r="F2566" s="1" t="s">
        <v>212</v>
      </c>
      <c r="G2566" s="1" t="s">
        <v>202</v>
      </c>
      <c r="H2566" s="1" t="s">
        <v>219</v>
      </c>
      <c r="I2566" s="3" t="s">
        <v>1</v>
      </c>
      <c r="J2566" s="1" t="s">
        <v>1</v>
      </c>
      <c r="K2566" s="1" t="s">
        <v>220</v>
      </c>
      <c r="L2566" s="1" t="s">
        <v>221</v>
      </c>
      <c r="M2566" s="1" t="s">
        <v>208</v>
      </c>
      <c r="N2566" s="1">
        <v>40001</v>
      </c>
      <c r="O2566" s="1">
        <v>55000</v>
      </c>
      <c r="P2566" s="1">
        <v>1000</v>
      </c>
      <c r="Q2566" s="1" t="s">
        <v>209</v>
      </c>
      <c r="R2566" s="4">
        <v>4</v>
      </c>
      <c r="S2566" s="3">
        <v>1</v>
      </c>
      <c r="T2566" s="4"/>
      <c r="U2566" t="s">
        <v>204</v>
      </c>
    </row>
    <row r="2567" spans="1:21" x14ac:dyDescent="0.3">
      <c r="A2567" t="s">
        <v>3128</v>
      </c>
      <c r="B2567" s="1" t="s">
        <v>3129</v>
      </c>
      <c r="C2567" s="1" t="s">
        <v>3129</v>
      </c>
      <c r="D2567" s="1" t="s">
        <v>3129</v>
      </c>
      <c r="E2567">
        <v>2020</v>
      </c>
      <c r="F2567" s="1" t="s">
        <v>212</v>
      </c>
      <c r="G2567" s="1" t="s">
        <v>202</v>
      </c>
      <c r="H2567" s="1" t="s">
        <v>219</v>
      </c>
      <c r="I2567" s="3" t="s">
        <v>1</v>
      </c>
      <c r="J2567" s="1" t="s">
        <v>1</v>
      </c>
      <c r="K2567" s="1" t="s">
        <v>220</v>
      </c>
      <c r="L2567" s="1" t="s">
        <v>221</v>
      </c>
      <c r="M2567" s="1" t="s">
        <v>208</v>
      </c>
      <c r="N2567" s="1">
        <v>55001</v>
      </c>
      <c r="O2567" s="1">
        <v>75000</v>
      </c>
      <c r="P2567" s="1">
        <v>1000</v>
      </c>
      <c r="Q2567" s="1" t="s">
        <v>209</v>
      </c>
      <c r="R2567" s="4">
        <v>4.4000000000000004</v>
      </c>
      <c r="S2567" s="3">
        <v>1</v>
      </c>
      <c r="T2567" s="4"/>
      <c r="U2567" t="s">
        <v>204</v>
      </c>
    </row>
    <row r="2568" spans="1:21" x14ac:dyDescent="0.3">
      <c r="A2568" t="s">
        <v>3128</v>
      </c>
      <c r="B2568" s="1" t="s">
        <v>3129</v>
      </c>
      <c r="C2568" s="1" t="s">
        <v>3129</v>
      </c>
      <c r="D2568" s="1" t="s">
        <v>3129</v>
      </c>
      <c r="E2568">
        <v>2020</v>
      </c>
      <c r="F2568" s="1" t="s">
        <v>212</v>
      </c>
      <c r="G2568" s="1" t="s">
        <v>202</v>
      </c>
      <c r="H2568" s="1" t="s">
        <v>219</v>
      </c>
      <c r="I2568" s="3" t="s">
        <v>1</v>
      </c>
      <c r="J2568" s="1" t="s">
        <v>1</v>
      </c>
      <c r="K2568" s="1" t="s">
        <v>220</v>
      </c>
      <c r="L2568" s="1" t="s">
        <v>221</v>
      </c>
      <c r="M2568" s="1" t="s">
        <v>208</v>
      </c>
      <c r="N2568" s="1">
        <v>75001</v>
      </c>
      <c r="O2568" s="1">
        <v>100000</v>
      </c>
      <c r="P2568" s="1">
        <v>1000</v>
      </c>
      <c r="Q2568" s="1" t="s">
        <v>209</v>
      </c>
      <c r="R2568" s="4">
        <v>5.5</v>
      </c>
      <c r="S2568" s="3">
        <v>1</v>
      </c>
      <c r="T2568" s="4"/>
      <c r="U2568" t="s">
        <v>204</v>
      </c>
    </row>
    <row r="2569" spans="1:21" x14ac:dyDescent="0.3">
      <c r="A2569" t="s">
        <v>3128</v>
      </c>
      <c r="B2569" s="1" t="s">
        <v>3129</v>
      </c>
      <c r="C2569" s="1" t="s">
        <v>3129</v>
      </c>
      <c r="D2569" s="1" t="s">
        <v>3129</v>
      </c>
      <c r="E2569">
        <v>2020</v>
      </c>
      <c r="F2569" s="1" t="s">
        <v>212</v>
      </c>
      <c r="G2569" s="1" t="s">
        <v>202</v>
      </c>
      <c r="H2569" s="1" t="s">
        <v>219</v>
      </c>
      <c r="I2569" s="3" t="s">
        <v>1</v>
      </c>
      <c r="J2569" s="1" t="s">
        <v>1</v>
      </c>
      <c r="K2569" s="1" t="s">
        <v>220</v>
      </c>
      <c r="L2569" s="1" t="s">
        <v>221</v>
      </c>
      <c r="M2569" s="1" t="s">
        <v>208</v>
      </c>
      <c r="N2569" s="1">
        <v>100001</v>
      </c>
      <c r="O2569" s="1">
        <v>125000</v>
      </c>
      <c r="P2569" s="1">
        <v>1000</v>
      </c>
      <c r="Q2569" s="1" t="s">
        <v>209</v>
      </c>
      <c r="R2569" s="4">
        <v>7.7</v>
      </c>
      <c r="S2569" s="3">
        <v>1</v>
      </c>
      <c r="T2569" s="4"/>
      <c r="U2569" t="s">
        <v>204</v>
      </c>
    </row>
    <row r="2570" spans="1:21" x14ac:dyDescent="0.3">
      <c r="A2570" t="s">
        <v>3128</v>
      </c>
      <c r="B2570" s="1" t="s">
        <v>3129</v>
      </c>
      <c r="C2570" s="1" t="s">
        <v>3129</v>
      </c>
      <c r="D2570" s="1" t="s">
        <v>3129</v>
      </c>
      <c r="E2570">
        <v>2020</v>
      </c>
      <c r="F2570" s="1" t="s">
        <v>212</v>
      </c>
      <c r="G2570" s="1" t="s">
        <v>202</v>
      </c>
      <c r="H2570" s="1" t="s">
        <v>219</v>
      </c>
      <c r="I2570" s="3" t="s">
        <v>1</v>
      </c>
      <c r="J2570" s="1" t="s">
        <v>1</v>
      </c>
      <c r="K2570" s="1" t="s">
        <v>220</v>
      </c>
      <c r="L2570" s="1" t="s">
        <v>221</v>
      </c>
      <c r="M2570" s="1" t="s">
        <v>208</v>
      </c>
      <c r="N2570" s="1">
        <v>125001</v>
      </c>
      <c r="O2570" s="1">
        <v>150000</v>
      </c>
      <c r="P2570" s="1">
        <v>1000</v>
      </c>
      <c r="Q2570" s="1" t="s">
        <v>209</v>
      </c>
      <c r="R2570" s="4">
        <v>12.1</v>
      </c>
      <c r="S2570" s="3">
        <v>1</v>
      </c>
      <c r="T2570" s="4"/>
      <c r="U2570" t="s">
        <v>204</v>
      </c>
    </row>
    <row r="2571" spans="1:21" x14ac:dyDescent="0.3">
      <c r="A2571" t="s">
        <v>3128</v>
      </c>
      <c r="B2571" s="1" t="s">
        <v>3129</v>
      </c>
      <c r="C2571" s="1" t="s">
        <v>3129</v>
      </c>
      <c r="D2571" s="1" t="s">
        <v>3129</v>
      </c>
      <c r="E2571">
        <v>2020</v>
      </c>
      <c r="F2571" s="1" t="s">
        <v>212</v>
      </c>
      <c r="G2571" s="1" t="s">
        <v>202</v>
      </c>
      <c r="H2571" s="1" t="s">
        <v>219</v>
      </c>
      <c r="I2571" s="3" t="s">
        <v>1</v>
      </c>
      <c r="J2571" s="1" t="s">
        <v>1</v>
      </c>
      <c r="K2571" s="1" t="s">
        <v>220</v>
      </c>
      <c r="L2571" s="1" t="s">
        <v>221</v>
      </c>
      <c r="M2571" s="1" t="s">
        <v>208</v>
      </c>
      <c r="N2571" s="1">
        <v>150001</v>
      </c>
      <c r="O2571" s="1">
        <v>250000</v>
      </c>
      <c r="P2571" s="1">
        <v>1000</v>
      </c>
      <c r="Q2571" s="1" t="s">
        <v>209</v>
      </c>
      <c r="R2571" s="4">
        <v>24.2</v>
      </c>
      <c r="S2571" s="3">
        <v>1</v>
      </c>
      <c r="T2571" s="4"/>
      <c r="U2571" t="s">
        <v>204</v>
      </c>
    </row>
    <row r="2572" spans="1:21" x14ac:dyDescent="0.3">
      <c r="A2572" t="s">
        <v>3128</v>
      </c>
      <c r="B2572" s="1" t="s">
        <v>3129</v>
      </c>
      <c r="C2572" s="1" t="s">
        <v>3129</v>
      </c>
      <c r="D2572" s="1" t="s">
        <v>3129</v>
      </c>
      <c r="E2572">
        <v>2020</v>
      </c>
      <c r="F2572" s="1" t="s">
        <v>212</v>
      </c>
      <c r="G2572" s="1" t="s">
        <v>202</v>
      </c>
      <c r="H2572" s="1" t="s">
        <v>219</v>
      </c>
      <c r="I2572" s="3" t="s">
        <v>1</v>
      </c>
      <c r="J2572" s="1" t="s">
        <v>1</v>
      </c>
      <c r="K2572" s="1" t="s">
        <v>220</v>
      </c>
      <c r="L2572" s="1" t="s">
        <v>221</v>
      </c>
      <c r="M2572" s="1" t="s">
        <v>208</v>
      </c>
      <c r="N2572" s="1">
        <v>250001</v>
      </c>
      <c r="O2572" s="10">
        <v>1000000000</v>
      </c>
      <c r="P2572" s="1">
        <v>1000</v>
      </c>
      <c r="Q2572" s="1" t="s">
        <v>209</v>
      </c>
      <c r="R2572" s="4">
        <v>36.299999999999997</v>
      </c>
      <c r="S2572" s="3">
        <v>1</v>
      </c>
      <c r="T2572" s="4"/>
      <c r="U2572" t="s">
        <v>204</v>
      </c>
    </row>
    <row r="2573" spans="1:21" x14ac:dyDescent="0.3">
      <c r="A2573" t="s">
        <v>3128</v>
      </c>
      <c r="B2573" s="1" t="s">
        <v>3129</v>
      </c>
      <c r="C2573" s="1" t="s">
        <v>3129</v>
      </c>
      <c r="D2573" s="1" t="s">
        <v>3129</v>
      </c>
      <c r="E2573">
        <v>2020</v>
      </c>
      <c r="F2573" s="1" t="s">
        <v>212</v>
      </c>
      <c r="G2573" s="1" t="s">
        <v>202</v>
      </c>
      <c r="H2573" s="1" t="s">
        <v>206</v>
      </c>
      <c r="I2573" s="3">
        <v>0.625</v>
      </c>
      <c r="J2573" s="1" t="s">
        <v>203</v>
      </c>
      <c r="K2573" s="1" t="s">
        <v>220</v>
      </c>
      <c r="L2573" s="1" t="s">
        <v>225</v>
      </c>
      <c r="M2573" s="1" t="s">
        <v>204</v>
      </c>
      <c r="N2573" s="1" t="s">
        <v>1</v>
      </c>
      <c r="O2573" s="1" t="s">
        <v>1</v>
      </c>
      <c r="P2573" s="1" t="s">
        <v>1</v>
      </c>
      <c r="Q2573" s="1" t="s">
        <v>1</v>
      </c>
      <c r="R2573" s="4">
        <v>42</v>
      </c>
      <c r="S2573" s="3">
        <v>1</v>
      </c>
      <c r="T2573" s="4"/>
      <c r="U2573" t="s">
        <v>204</v>
      </c>
    </row>
    <row r="2574" spans="1:21" x14ac:dyDescent="0.3">
      <c r="A2574" t="s">
        <v>3128</v>
      </c>
      <c r="B2574" s="1" t="s">
        <v>3129</v>
      </c>
      <c r="C2574" s="1" t="s">
        <v>3129</v>
      </c>
      <c r="D2574" s="1" t="s">
        <v>3129</v>
      </c>
      <c r="E2574">
        <v>2020</v>
      </c>
      <c r="F2574" s="1" t="s">
        <v>212</v>
      </c>
      <c r="G2574" s="1" t="s">
        <v>202</v>
      </c>
      <c r="H2574" s="1" t="s">
        <v>219</v>
      </c>
      <c r="I2574" s="3" t="s">
        <v>1</v>
      </c>
      <c r="J2574" s="1" t="s">
        <v>1</v>
      </c>
      <c r="K2574" s="1" t="s">
        <v>220</v>
      </c>
      <c r="L2574" s="1" t="s">
        <v>225</v>
      </c>
      <c r="M2574" s="1" t="s">
        <v>208</v>
      </c>
      <c r="N2574" s="1">
        <v>0</v>
      </c>
      <c r="O2574" s="1">
        <v>3000</v>
      </c>
      <c r="P2574" s="1">
        <v>1000</v>
      </c>
      <c r="Q2574" s="1" t="s">
        <v>209</v>
      </c>
      <c r="R2574" s="4">
        <v>0</v>
      </c>
      <c r="S2574" s="3">
        <v>1</v>
      </c>
      <c r="T2574" s="4" t="s">
        <v>3132</v>
      </c>
      <c r="U2574" t="s">
        <v>204</v>
      </c>
    </row>
    <row r="2575" spans="1:21" x14ac:dyDescent="0.3">
      <c r="A2575" t="s">
        <v>3128</v>
      </c>
      <c r="B2575" s="1" t="s">
        <v>3129</v>
      </c>
      <c r="C2575" s="1" t="s">
        <v>3129</v>
      </c>
      <c r="D2575" s="1" t="s">
        <v>3129</v>
      </c>
      <c r="E2575">
        <v>2020</v>
      </c>
      <c r="F2575" s="1" t="s">
        <v>212</v>
      </c>
      <c r="G2575" s="1" t="s">
        <v>202</v>
      </c>
      <c r="H2575" s="1" t="s">
        <v>219</v>
      </c>
      <c r="I2575" s="3" t="s">
        <v>1</v>
      </c>
      <c r="J2575" s="1" t="s">
        <v>1</v>
      </c>
      <c r="K2575" s="1" t="s">
        <v>220</v>
      </c>
      <c r="L2575" s="1" t="s">
        <v>225</v>
      </c>
      <c r="M2575" s="1" t="s">
        <v>208</v>
      </c>
      <c r="N2575" s="1">
        <v>3001</v>
      </c>
      <c r="O2575" s="1">
        <v>12000</v>
      </c>
      <c r="P2575" s="1">
        <v>1000</v>
      </c>
      <c r="Q2575" s="1" t="s">
        <v>209</v>
      </c>
      <c r="R2575" s="4">
        <v>3.5</v>
      </c>
      <c r="S2575" s="3">
        <v>1</v>
      </c>
      <c r="T2575" s="4"/>
      <c r="U2575" t="s">
        <v>204</v>
      </c>
    </row>
    <row r="2576" spans="1:21" x14ac:dyDescent="0.3">
      <c r="A2576" t="s">
        <v>3128</v>
      </c>
      <c r="B2576" s="1" t="s">
        <v>3129</v>
      </c>
      <c r="C2576" s="1" t="s">
        <v>3129</v>
      </c>
      <c r="D2576" s="1" t="s">
        <v>3129</v>
      </c>
      <c r="E2576">
        <v>2020</v>
      </c>
      <c r="F2576" s="1" t="s">
        <v>212</v>
      </c>
      <c r="G2576" s="1" t="s">
        <v>202</v>
      </c>
      <c r="H2576" s="1" t="s">
        <v>219</v>
      </c>
      <c r="I2576" s="3" t="s">
        <v>1</v>
      </c>
      <c r="J2576" s="1" t="s">
        <v>1</v>
      </c>
      <c r="K2576" s="1" t="s">
        <v>220</v>
      </c>
      <c r="L2576" s="1" t="s">
        <v>225</v>
      </c>
      <c r="M2576" s="1" t="s">
        <v>208</v>
      </c>
      <c r="N2576" s="1">
        <v>12001</v>
      </c>
      <c r="O2576" s="1">
        <v>25000</v>
      </c>
      <c r="P2576" s="1">
        <v>1000</v>
      </c>
      <c r="Q2576" s="1" t="s">
        <v>209</v>
      </c>
      <c r="R2576" s="4">
        <v>3.94</v>
      </c>
      <c r="S2576" s="3">
        <v>1</v>
      </c>
      <c r="T2576" s="4"/>
      <c r="U2576" t="s">
        <v>204</v>
      </c>
    </row>
    <row r="2577" spans="1:21" x14ac:dyDescent="0.3">
      <c r="A2577" t="s">
        <v>3128</v>
      </c>
      <c r="B2577" s="1" t="s">
        <v>3129</v>
      </c>
      <c r="C2577" s="1" t="s">
        <v>3129</v>
      </c>
      <c r="D2577" s="1" t="s">
        <v>3129</v>
      </c>
      <c r="E2577">
        <v>2020</v>
      </c>
      <c r="F2577" s="1" t="s">
        <v>212</v>
      </c>
      <c r="G2577" s="1" t="s">
        <v>202</v>
      </c>
      <c r="H2577" s="1" t="s">
        <v>219</v>
      </c>
      <c r="I2577" s="3" t="s">
        <v>1</v>
      </c>
      <c r="J2577" s="1" t="s">
        <v>1</v>
      </c>
      <c r="K2577" s="1" t="s">
        <v>220</v>
      </c>
      <c r="L2577" s="1" t="s">
        <v>225</v>
      </c>
      <c r="M2577" s="1" t="s">
        <v>208</v>
      </c>
      <c r="N2577" s="1">
        <v>25001</v>
      </c>
      <c r="O2577" s="1">
        <v>40000</v>
      </c>
      <c r="P2577" s="1">
        <v>1000</v>
      </c>
      <c r="Q2577" s="1" t="s">
        <v>209</v>
      </c>
      <c r="R2577" s="4">
        <v>5.86</v>
      </c>
      <c r="S2577" s="3">
        <v>1</v>
      </c>
      <c r="T2577" s="4"/>
      <c r="U2577" t="s">
        <v>204</v>
      </c>
    </row>
    <row r="2578" spans="1:21" x14ac:dyDescent="0.3">
      <c r="A2578" t="s">
        <v>3128</v>
      </c>
      <c r="B2578" s="1" t="s">
        <v>3129</v>
      </c>
      <c r="C2578" s="1" t="s">
        <v>3129</v>
      </c>
      <c r="D2578" s="1" t="s">
        <v>3129</v>
      </c>
      <c r="E2578">
        <v>2020</v>
      </c>
      <c r="F2578" s="1" t="s">
        <v>212</v>
      </c>
      <c r="G2578" s="1" t="s">
        <v>202</v>
      </c>
      <c r="H2578" s="1" t="s">
        <v>219</v>
      </c>
      <c r="I2578" s="3" t="s">
        <v>1</v>
      </c>
      <c r="J2578" s="1" t="s">
        <v>1</v>
      </c>
      <c r="K2578" s="1" t="s">
        <v>220</v>
      </c>
      <c r="L2578" s="1" t="s">
        <v>225</v>
      </c>
      <c r="M2578" s="1" t="s">
        <v>208</v>
      </c>
      <c r="N2578" s="1">
        <v>40001</v>
      </c>
      <c r="O2578" s="1">
        <v>55000</v>
      </c>
      <c r="P2578" s="1">
        <v>1000</v>
      </c>
      <c r="Q2578" s="1" t="s">
        <v>209</v>
      </c>
      <c r="R2578" s="4">
        <v>7</v>
      </c>
      <c r="S2578" s="3">
        <v>1</v>
      </c>
      <c r="T2578" s="4"/>
      <c r="U2578" t="s">
        <v>204</v>
      </c>
    </row>
    <row r="2579" spans="1:21" x14ac:dyDescent="0.3">
      <c r="A2579" t="s">
        <v>3128</v>
      </c>
      <c r="B2579" s="1" t="s">
        <v>3129</v>
      </c>
      <c r="C2579" s="1" t="s">
        <v>3129</v>
      </c>
      <c r="D2579" s="1" t="s">
        <v>3129</v>
      </c>
      <c r="E2579">
        <v>2020</v>
      </c>
      <c r="F2579" s="1" t="s">
        <v>212</v>
      </c>
      <c r="G2579" s="1" t="s">
        <v>202</v>
      </c>
      <c r="H2579" s="1" t="s">
        <v>219</v>
      </c>
      <c r="I2579" s="3" t="s">
        <v>1</v>
      </c>
      <c r="J2579" s="1" t="s">
        <v>1</v>
      </c>
      <c r="K2579" s="1" t="s">
        <v>220</v>
      </c>
      <c r="L2579" s="1" t="s">
        <v>225</v>
      </c>
      <c r="M2579" s="1" t="s">
        <v>208</v>
      </c>
      <c r="N2579" s="1">
        <v>55001</v>
      </c>
      <c r="O2579" s="1">
        <v>75000</v>
      </c>
      <c r="P2579" s="1">
        <v>1000</v>
      </c>
      <c r="Q2579" s="1" t="s">
        <v>209</v>
      </c>
      <c r="R2579" s="4">
        <v>7.7</v>
      </c>
      <c r="S2579" s="3">
        <v>1</v>
      </c>
      <c r="T2579" s="4"/>
      <c r="U2579" t="s">
        <v>204</v>
      </c>
    </row>
    <row r="2580" spans="1:21" x14ac:dyDescent="0.3">
      <c r="A2580" t="s">
        <v>3128</v>
      </c>
      <c r="B2580" s="1" t="s">
        <v>3129</v>
      </c>
      <c r="C2580" s="1" t="s">
        <v>3129</v>
      </c>
      <c r="D2580" s="1" t="s">
        <v>3129</v>
      </c>
      <c r="E2580">
        <v>2020</v>
      </c>
      <c r="F2580" s="1" t="s">
        <v>212</v>
      </c>
      <c r="G2580" s="1" t="s">
        <v>202</v>
      </c>
      <c r="H2580" s="1" t="s">
        <v>219</v>
      </c>
      <c r="I2580" s="3" t="s">
        <v>1</v>
      </c>
      <c r="J2580" s="1" t="s">
        <v>1</v>
      </c>
      <c r="K2580" s="1" t="s">
        <v>220</v>
      </c>
      <c r="L2580" s="1" t="s">
        <v>225</v>
      </c>
      <c r="M2580" s="1" t="s">
        <v>208</v>
      </c>
      <c r="N2580" s="1">
        <v>75001</v>
      </c>
      <c r="O2580" s="1">
        <v>100000</v>
      </c>
      <c r="P2580" s="1">
        <v>1000</v>
      </c>
      <c r="Q2580" s="1" t="s">
        <v>209</v>
      </c>
      <c r="R2580" s="4">
        <v>9.6199999999999992</v>
      </c>
      <c r="S2580" s="3">
        <v>1</v>
      </c>
      <c r="T2580" s="4"/>
      <c r="U2580" t="s">
        <v>204</v>
      </c>
    </row>
    <row r="2581" spans="1:21" x14ac:dyDescent="0.3">
      <c r="A2581" t="s">
        <v>3128</v>
      </c>
      <c r="B2581" s="1" t="s">
        <v>3129</v>
      </c>
      <c r="C2581" s="1" t="s">
        <v>3129</v>
      </c>
      <c r="D2581" s="1" t="s">
        <v>3129</v>
      </c>
      <c r="E2581">
        <v>2020</v>
      </c>
      <c r="F2581" s="1" t="s">
        <v>212</v>
      </c>
      <c r="G2581" s="1" t="s">
        <v>202</v>
      </c>
      <c r="H2581" s="1" t="s">
        <v>219</v>
      </c>
      <c r="I2581" s="3" t="s">
        <v>1</v>
      </c>
      <c r="J2581" s="1" t="s">
        <v>1</v>
      </c>
      <c r="K2581" s="1" t="s">
        <v>220</v>
      </c>
      <c r="L2581" s="1" t="s">
        <v>225</v>
      </c>
      <c r="M2581" s="1" t="s">
        <v>208</v>
      </c>
      <c r="N2581" s="1">
        <v>100001</v>
      </c>
      <c r="O2581" s="1">
        <v>125000</v>
      </c>
      <c r="P2581" s="1">
        <v>1000</v>
      </c>
      <c r="Q2581" s="1" t="s">
        <v>209</v>
      </c>
      <c r="R2581" s="4">
        <v>13.47</v>
      </c>
      <c r="S2581" s="3">
        <v>1</v>
      </c>
      <c r="T2581" s="4"/>
      <c r="U2581" t="s">
        <v>204</v>
      </c>
    </row>
    <row r="2582" spans="1:21" x14ac:dyDescent="0.3">
      <c r="A2582" t="s">
        <v>3128</v>
      </c>
      <c r="B2582" s="1" t="s">
        <v>3129</v>
      </c>
      <c r="C2582" s="1" t="s">
        <v>3129</v>
      </c>
      <c r="D2582" s="1" t="s">
        <v>3129</v>
      </c>
      <c r="E2582">
        <v>2020</v>
      </c>
      <c r="F2582" s="1" t="s">
        <v>212</v>
      </c>
      <c r="G2582" s="1" t="s">
        <v>202</v>
      </c>
      <c r="H2582" s="1" t="s">
        <v>219</v>
      </c>
      <c r="I2582" s="3" t="s">
        <v>1</v>
      </c>
      <c r="J2582" s="1" t="s">
        <v>1</v>
      </c>
      <c r="K2582" s="1" t="s">
        <v>220</v>
      </c>
      <c r="L2582" s="1" t="s">
        <v>225</v>
      </c>
      <c r="M2582" s="1" t="s">
        <v>208</v>
      </c>
      <c r="N2582" s="1">
        <v>125001</v>
      </c>
      <c r="O2582" s="1">
        <v>150000</v>
      </c>
      <c r="P2582" s="1">
        <v>1000</v>
      </c>
      <c r="Q2582" s="1" t="s">
        <v>209</v>
      </c>
      <c r="R2582" s="4">
        <v>21.17</v>
      </c>
      <c r="S2582" s="3">
        <v>1</v>
      </c>
      <c r="T2582" s="4"/>
      <c r="U2582" t="s">
        <v>204</v>
      </c>
    </row>
    <row r="2583" spans="1:21" x14ac:dyDescent="0.3">
      <c r="A2583" t="s">
        <v>3128</v>
      </c>
      <c r="B2583" s="1" t="s">
        <v>3129</v>
      </c>
      <c r="C2583" s="1" t="s">
        <v>3129</v>
      </c>
      <c r="D2583" s="1" t="s">
        <v>3129</v>
      </c>
      <c r="E2583">
        <v>2020</v>
      </c>
      <c r="F2583" s="1" t="s">
        <v>212</v>
      </c>
      <c r="G2583" s="1" t="s">
        <v>202</v>
      </c>
      <c r="H2583" s="1" t="s">
        <v>219</v>
      </c>
      <c r="I2583" s="3" t="s">
        <v>1</v>
      </c>
      <c r="J2583" s="1" t="s">
        <v>1</v>
      </c>
      <c r="K2583" s="1" t="s">
        <v>220</v>
      </c>
      <c r="L2583" s="1" t="s">
        <v>225</v>
      </c>
      <c r="M2583" s="1" t="s">
        <v>208</v>
      </c>
      <c r="N2583" s="1">
        <v>150001</v>
      </c>
      <c r="O2583" s="1">
        <v>250000</v>
      </c>
      <c r="P2583" s="1">
        <v>1000</v>
      </c>
      <c r="Q2583" s="1" t="s">
        <v>209</v>
      </c>
      <c r="R2583" s="4">
        <v>42.35</v>
      </c>
      <c r="S2583" s="3">
        <v>1</v>
      </c>
      <c r="T2583" s="4"/>
      <c r="U2583" t="s">
        <v>204</v>
      </c>
    </row>
    <row r="2584" spans="1:21" x14ac:dyDescent="0.3">
      <c r="A2584" t="s">
        <v>3128</v>
      </c>
      <c r="B2584" s="1" t="s">
        <v>3129</v>
      </c>
      <c r="C2584" s="1" t="s">
        <v>3129</v>
      </c>
      <c r="D2584" s="1" t="s">
        <v>3129</v>
      </c>
      <c r="E2584">
        <v>2020</v>
      </c>
      <c r="F2584" s="1" t="s">
        <v>212</v>
      </c>
      <c r="G2584" s="1" t="s">
        <v>202</v>
      </c>
      <c r="H2584" s="1" t="s">
        <v>219</v>
      </c>
      <c r="I2584" s="3" t="s">
        <v>1</v>
      </c>
      <c r="J2584" s="1" t="s">
        <v>1</v>
      </c>
      <c r="K2584" s="1" t="s">
        <v>220</v>
      </c>
      <c r="L2584" s="1" t="s">
        <v>225</v>
      </c>
      <c r="M2584" s="1" t="s">
        <v>208</v>
      </c>
      <c r="N2584" s="1">
        <v>250001</v>
      </c>
      <c r="O2584" s="10">
        <v>1000000000</v>
      </c>
      <c r="P2584" s="1">
        <v>1000</v>
      </c>
      <c r="Q2584" s="1" t="s">
        <v>209</v>
      </c>
      <c r="R2584" s="4">
        <v>63.52</v>
      </c>
      <c r="S2584" s="3">
        <v>1</v>
      </c>
      <c r="T2584" s="4"/>
      <c r="U2584" t="s">
        <v>204</v>
      </c>
    </row>
    <row r="2585" spans="1:21" x14ac:dyDescent="0.3">
      <c r="A2585" t="s">
        <v>3128</v>
      </c>
      <c r="B2585" s="1" t="s">
        <v>3129</v>
      </c>
      <c r="C2585" s="1" t="s">
        <v>3129</v>
      </c>
      <c r="D2585" s="1" t="s">
        <v>3129</v>
      </c>
      <c r="E2585">
        <v>2020</v>
      </c>
      <c r="F2585" s="1" t="s">
        <v>212</v>
      </c>
      <c r="G2585" s="1" t="s">
        <v>202</v>
      </c>
      <c r="H2585" s="1" t="s">
        <v>3133</v>
      </c>
      <c r="I2585" s="3" t="s">
        <v>1</v>
      </c>
      <c r="J2585" s="1" t="s">
        <v>1</v>
      </c>
      <c r="K2585" s="1" t="s">
        <v>1</v>
      </c>
      <c r="L2585" s="1" t="s">
        <v>1</v>
      </c>
      <c r="M2585" s="1" t="s">
        <v>204</v>
      </c>
      <c r="N2585" s="1" t="s">
        <v>1</v>
      </c>
      <c r="O2585" s="10" t="s">
        <v>1</v>
      </c>
      <c r="P2585" s="1" t="s">
        <v>1</v>
      </c>
      <c r="Q2585" s="1" t="s">
        <v>1</v>
      </c>
      <c r="R2585" s="4">
        <v>5</v>
      </c>
      <c r="S2585" s="3">
        <v>1</v>
      </c>
      <c r="T2585" s="4"/>
      <c r="U2585" t="s">
        <v>204</v>
      </c>
    </row>
    <row r="2586" spans="1:21" x14ac:dyDescent="0.3">
      <c r="A2586" t="s">
        <v>3128</v>
      </c>
      <c r="B2586" s="1" t="s">
        <v>3129</v>
      </c>
      <c r="C2586" s="1" t="s">
        <v>3129</v>
      </c>
      <c r="D2586" s="1" t="s">
        <v>3129</v>
      </c>
      <c r="E2586">
        <v>2019</v>
      </c>
      <c r="F2586" s="1" t="s">
        <v>213</v>
      </c>
      <c r="G2586" s="1" t="s">
        <v>202</v>
      </c>
      <c r="H2586" s="1" t="s">
        <v>206</v>
      </c>
      <c r="I2586" s="3" t="s">
        <v>1</v>
      </c>
      <c r="J2586" s="1" t="s">
        <v>1</v>
      </c>
      <c r="K2586" s="1" t="s">
        <v>220</v>
      </c>
      <c r="L2586" s="1" t="s">
        <v>221</v>
      </c>
      <c r="M2586" s="1" t="s">
        <v>204</v>
      </c>
      <c r="N2586" s="1" t="s">
        <v>1</v>
      </c>
      <c r="O2586" s="1" t="s">
        <v>1</v>
      </c>
      <c r="P2586" s="1" t="s">
        <v>1</v>
      </c>
      <c r="Q2586" s="1" t="s">
        <v>1</v>
      </c>
      <c r="R2586" s="4">
        <v>13</v>
      </c>
      <c r="S2586" s="3">
        <v>1</v>
      </c>
      <c r="T2586" s="4"/>
      <c r="U2586" t="s">
        <v>204</v>
      </c>
    </row>
    <row r="2587" spans="1:21" x14ac:dyDescent="0.3">
      <c r="A2587" t="s">
        <v>3128</v>
      </c>
      <c r="B2587" s="1" t="s">
        <v>3129</v>
      </c>
      <c r="C2587" s="1" t="s">
        <v>3129</v>
      </c>
      <c r="D2587" s="1" t="s">
        <v>3129</v>
      </c>
      <c r="E2587">
        <v>2019</v>
      </c>
      <c r="F2587" s="1" t="s">
        <v>213</v>
      </c>
      <c r="G2587" s="1" t="s">
        <v>202</v>
      </c>
      <c r="H2587" s="1" t="s">
        <v>206</v>
      </c>
      <c r="I2587" s="3" t="s">
        <v>1</v>
      </c>
      <c r="J2587" s="1" t="s">
        <v>1</v>
      </c>
      <c r="K2587" s="1" t="s">
        <v>220</v>
      </c>
      <c r="L2587" s="1" t="s">
        <v>225</v>
      </c>
      <c r="M2587" s="1" t="s">
        <v>204</v>
      </c>
      <c r="N2587" s="1" t="s">
        <v>1</v>
      </c>
      <c r="O2587" s="1" t="s">
        <v>1</v>
      </c>
      <c r="P2587" s="1" t="s">
        <v>1</v>
      </c>
      <c r="Q2587" s="1" t="s">
        <v>1</v>
      </c>
      <c r="R2587" s="4">
        <v>23</v>
      </c>
      <c r="S2587" s="3">
        <v>1</v>
      </c>
      <c r="T2587" s="4"/>
      <c r="U2587" t="s">
        <v>204</v>
      </c>
    </row>
    <row r="2588" spans="1:21" x14ac:dyDescent="0.3">
      <c r="A2588" t="s">
        <v>3134</v>
      </c>
      <c r="B2588" s="1" t="s">
        <v>3135</v>
      </c>
      <c r="C2588" s="1" t="s">
        <v>3135</v>
      </c>
      <c r="D2588" s="1" t="s">
        <v>3135</v>
      </c>
      <c r="E2588">
        <v>2021</v>
      </c>
      <c r="F2588" s="1" t="s">
        <v>212</v>
      </c>
      <c r="G2588" s="1" t="s">
        <v>202</v>
      </c>
      <c r="H2588" s="1" t="s">
        <v>206</v>
      </c>
      <c r="I2588" s="3" t="s">
        <v>1</v>
      </c>
      <c r="J2588" s="1" t="s">
        <v>1</v>
      </c>
      <c r="K2588" s="1" t="s">
        <v>1</v>
      </c>
      <c r="L2588" s="1" t="s">
        <v>1</v>
      </c>
      <c r="M2588" s="1" t="s">
        <v>204</v>
      </c>
      <c r="N2588" s="1" t="s">
        <v>1</v>
      </c>
      <c r="O2588" s="1" t="s">
        <v>1</v>
      </c>
      <c r="P2588" s="1" t="s">
        <v>1</v>
      </c>
      <c r="Q2588" s="1" t="s">
        <v>1</v>
      </c>
      <c r="R2588" s="4">
        <v>19</v>
      </c>
      <c r="S2588" s="3">
        <v>1</v>
      </c>
      <c r="T2588" s="4"/>
      <c r="U2588" t="s">
        <v>204</v>
      </c>
    </row>
    <row r="2589" spans="1:21" x14ac:dyDescent="0.3">
      <c r="A2589" t="s">
        <v>3134</v>
      </c>
      <c r="B2589" s="1" t="s">
        <v>3135</v>
      </c>
      <c r="C2589" s="1" t="s">
        <v>3135</v>
      </c>
      <c r="D2589" s="1" t="s">
        <v>3135</v>
      </c>
      <c r="E2589">
        <v>2021</v>
      </c>
      <c r="F2589" s="1" t="s">
        <v>212</v>
      </c>
      <c r="G2589" s="1" t="s">
        <v>202</v>
      </c>
      <c r="H2589" s="1" t="s">
        <v>231</v>
      </c>
      <c r="I2589" s="3" t="s">
        <v>1</v>
      </c>
      <c r="J2589" s="1" t="s">
        <v>1</v>
      </c>
      <c r="K2589" s="1" t="s">
        <v>1</v>
      </c>
      <c r="L2589" s="1" t="s">
        <v>1</v>
      </c>
      <c r="M2589" s="1" t="s">
        <v>208</v>
      </c>
      <c r="N2589" s="1">
        <v>0</v>
      </c>
      <c r="O2589" s="10">
        <v>2000</v>
      </c>
      <c r="P2589">
        <v>1000</v>
      </c>
      <c r="Q2589" s="1" t="s">
        <v>209</v>
      </c>
      <c r="R2589" s="4">
        <v>0</v>
      </c>
      <c r="S2589" s="3">
        <v>1</v>
      </c>
      <c r="T2589" s="4"/>
      <c r="U2589" t="s">
        <v>204</v>
      </c>
    </row>
    <row r="2590" spans="1:21" x14ac:dyDescent="0.3">
      <c r="A2590" t="s">
        <v>3134</v>
      </c>
      <c r="B2590" s="1" t="s">
        <v>3135</v>
      </c>
      <c r="C2590" s="1" t="s">
        <v>3135</v>
      </c>
      <c r="D2590" s="1" t="s">
        <v>3135</v>
      </c>
      <c r="E2590">
        <v>2021</v>
      </c>
      <c r="F2590" s="1" t="s">
        <v>212</v>
      </c>
      <c r="G2590" s="1" t="s">
        <v>202</v>
      </c>
      <c r="H2590" s="1" t="s">
        <v>231</v>
      </c>
      <c r="I2590" s="3" t="s">
        <v>1</v>
      </c>
      <c r="J2590" s="1" t="s">
        <v>1</v>
      </c>
      <c r="K2590" s="1" t="s">
        <v>1</v>
      </c>
      <c r="L2590" s="1" t="s">
        <v>1</v>
      </c>
      <c r="M2590" s="1" t="s">
        <v>208</v>
      </c>
      <c r="N2590" s="1">
        <v>2001</v>
      </c>
      <c r="O2590" s="10">
        <v>1000000000</v>
      </c>
      <c r="P2590">
        <v>1000</v>
      </c>
      <c r="Q2590" s="1" t="s">
        <v>209</v>
      </c>
      <c r="R2590" s="4">
        <v>4</v>
      </c>
      <c r="S2590" s="3">
        <v>1</v>
      </c>
      <c r="T2590" s="4"/>
      <c r="U2590" t="s">
        <v>204</v>
      </c>
    </row>
    <row r="2591" spans="1:21" x14ac:dyDescent="0.3">
      <c r="A2591" t="s">
        <v>3134</v>
      </c>
      <c r="B2591" s="1" t="s">
        <v>3135</v>
      </c>
      <c r="C2591" s="1" t="s">
        <v>3135</v>
      </c>
      <c r="D2591" s="1" t="s">
        <v>3135</v>
      </c>
      <c r="E2591">
        <v>2021</v>
      </c>
      <c r="F2591" s="1" t="s">
        <v>213</v>
      </c>
      <c r="G2591" s="1" t="s">
        <v>202</v>
      </c>
      <c r="H2591" s="1" t="s">
        <v>206</v>
      </c>
      <c r="I2591" s="3" t="s">
        <v>1</v>
      </c>
      <c r="J2591" s="1" t="s">
        <v>1</v>
      </c>
      <c r="K2591" s="1" t="s">
        <v>1</v>
      </c>
      <c r="L2591" s="1" t="s">
        <v>1</v>
      </c>
      <c r="M2591" s="1" t="s">
        <v>204</v>
      </c>
      <c r="N2591" s="1" t="s">
        <v>1</v>
      </c>
      <c r="O2591" s="1" t="s">
        <v>1</v>
      </c>
      <c r="P2591" s="1" t="s">
        <v>1</v>
      </c>
      <c r="Q2591" s="1" t="s">
        <v>1</v>
      </c>
      <c r="R2591" s="4">
        <v>17</v>
      </c>
      <c r="S2591" s="3">
        <v>1</v>
      </c>
      <c r="T2591" s="4"/>
      <c r="U2591" t="s">
        <v>204</v>
      </c>
    </row>
    <row r="2592" spans="1:21" x14ac:dyDescent="0.3">
      <c r="A2592" t="s">
        <v>3134</v>
      </c>
      <c r="B2592" s="1" t="s">
        <v>3135</v>
      </c>
      <c r="C2592" s="1" t="s">
        <v>3135</v>
      </c>
      <c r="D2592" s="1" t="s">
        <v>3135</v>
      </c>
      <c r="E2592">
        <v>2021</v>
      </c>
      <c r="F2592" s="1" t="s">
        <v>213</v>
      </c>
      <c r="G2592" s="1" t="s">
        <v>202</v>
      </c>
      <c r="H2592" s="1" t="s">
        <v>231</v>
      </c>
      <c r="I2592" s="3" t="s">
        <v>1</v>
      </c>
      <c r="J2592" s="1" t="s">
        <v>1</v>
      </c>
      <c r="K2592" s="1" t="s">
        <v>1</v>
      </c>
      <c r="L2592" s="1" t="s">
        <v>1</v>
      </c>
      <c r="M2592" s="1" t="s">
        <v>208</v>
      </c>
      <c r="N2592" s="1">
        <v>0</v>
      </c>
      <c r="O2592" s="10">
        <v>2000</v>
      </c>
      <c r="P2592">
        <v>1000</v>
      </c>
      <c r="Q2592" s="1" t="s">
        <v>209</v>
      </c>
      <c r="R2592" s="4">
        <v>0</v>
      </c>
      <c r="S2592" s="3">
        <v>1</v>
      </c>
      <c r="T2592" s="4"/>
      <c r="U2592" t="s">
        <v>204</v>
      </c>
    </row>
    <row r="2593" spans="1:21" x14ac:dyDescent="0.3">
      <c r="A2593" t="s">
        <v>3134</v>
      </c>
      <c r="B2593" s="1" t="s">
        <v>3135</v>
      </c>
      <c r="C2593" s="1" t="s">
        <v>3135</v>
      </c>
      <c r="D2593" s="1" t="s">
        <v>3135</v>
      </c>
      <c r="E2593">
        <v>2021</v>
      </c>
      <c r="F2593" s="1" t="s">
        <v>213</v>
      </c>
      <c r="G2593" s="1" t="s">
        <v>202</v>
      </c>
      <c r="H2593" s="1" t="s">
        <v>231</v>
      </c>
      <c r="I2593" s="3" t="s">
        <v>1</v>
      </c>
      <c r="J2593" s="1" t="s">
        <v>1</v>
      </c>
      <c r="K2593" s="1" t="s">
        <v>1</v>
      </c>
      <c r="L2593" s="1" t="s">
        <v>1</v>
      </c>
      <c r="M2593" s="1" t="s">
        <v>208</v>
      </c>
      <c r="N2593" s="1">
        <v>2001</v>
      </c>
      <c r="O2593" s="10">
        <v>1000000000</v>
      </c>
      <c r="P2593">
        <v>1000</v>
      </c>
      <c r="Q2593" s="1" t="s">
        <v>209</v>
      </c>
      <c r="R2593" s="4">
        <v>4</v>
      </c>
      <c r="S2593" s="3">
        <v>1</v>
      </c>
      <c r="T2593" s="4"/>
      <c r="U2593" t="s">
        <v>204</v>
      </c>
    </row>
    <row r="2594" spans="1:21" x14ac:dyDescent="0.3">
      <c r="A2594" t="s">
        <v>3137</v>
      </c>
      <c r="B2594" s="1" t="s">
        <v>3138</v>
      </c>
      <c r="C2594" s="1" t="s">
        <v>3138</v>
      </c>
      <c r="D2594" s="1" t="s">
        <v>3138</v>
      </c>
      <c r="E2594">
        <v>2012</v>
      </c>
      <c r="F2594" s="1" t="s">
        <v>212</v>
      </c>
      <c r="G2594" s="1" t="s">
        <v>202</v>
      </c>
      <c r="H2594" s="1" t="s">
        <v>206</v>
      </c>
      <c r="I2594" s="3" t="s">
        <v>1</v>
      </c>
      <c r="J2594" s="1" t="s">
        <v>1</v>
      </c>
      <c r="K2594" s="1" t="s">
        <v>220</v>
      </c>
      <c r="L2594" s="1" t="s">
        <v>221</v>
      </c>
      <c r="M2594" s="1" t="s">
        <v>204</v>
      </c>
      <c r="N2594" s="1" t="s">
        <v>1</v>
      </c>
      <c r="O2594" s="1" t="s">
        <v>1</v>
      </c>
      <c r="P2594" s="1" t="s">
        <v>1</v>
      </c>
      <c r="Q2594" s="1" t="s">
        <v>1</v>
      </c>
      <c r="R2594" s="4">
        <v>32</v>
      </c>
      <c r="S2594" s="3">
        <v>1</v>
      </c>
      <c r="T2594" s="4"/>
      <c r="U2594" t="s">
        <v>204</v>
      </c>
    </row>
    <row r="2595" spans="1:21" x14ac:dyDescent="0.3">
      <c r="A2595" t="s">
        <v>3137</v>
      </c>
      <c r="B2595" s="1" t="s">
        <v>3138</v>
      </c>
      <c r="C2595" s="1" t="s">
        <v>3138</v>
      </c>
      <c r="D2595" s="1" t="s">
        <v>3138</v>
      </c>
      <c r="E2595">
        <v>2012</v>
      </c>
      <c r="F2595" s="1" t="s">
        <v>212</v>
      </c>
      <c r="G2595" s="1" t="s">
        <v>202</v>
      </c>
      <c r="H2595" s="1" t="s">
        <v>219</v>
      </c>
      <c r="I2595" s="3" t="s">
        <v>1</v>
      </c>
      <c r="J2595" s="1" t="s">
        <v>1</v>
      </c>
      <c r="K2595" s="1" t="s">
        <v>220</v>
      </c>
      <c r="L2595" s="1" t="s">
        <v>221</v>
      </c>
      <c r="M2595" s="1" t="s">
        <v>208</v>
      </c>
      <c r="N2595" s="1">
        <v>0</v>
      </c>
      <c r="O2595" s="10">
        <v>4000</v>
      </c>
      <c r="P2595">
        <v>1000</v>
      </c>
      <c r="Q2595" s="1" t="s">
        <v>209</v>
      </c>
      <c r="R2595" s="4">
        <v>0</v>
      </c>
      <c r="S2595" s="3">
        <v>1</v>
      </c>
      <c r="T2595" s="4"/>
      <c r="U2595" t="s">
        <v>204</v>
      </c>
    </row>
    <row r="2596" spans="1:21" x14ac:dyDescent="0.3">
      <c r="A2596" t="s">
        <v>3137</v>
      </c>
      <c r="B2596" s="1" t="s">
        <v>3138</v>
      </c>
      <c r="C2596" s="1" t="s">
        <v>3138</v>
      </c>
      <c r="D2596" s="1" t="s">
        <v>3138</v>
      </c>
      <c r="E2596">
        <v>2012</v>
      </c>
      <c r="F2596" s="1" t="s">
        <v>212</v>
      </c>
      <c r="G2596" s="1" t="s">
        <v>202</v>
      </c>
      <c r="H2596" s="1" t="s">
        <v>219</v>
      </c>
      <c r="I2596" s="3" t="s">
        <v>1</v>
      </c>
      <c r="J2596" s="1" t="s">
        <v>1</v>
      </c>
      <c r="K2596" s="1" t="s">
        <v>220</v>
      </c>
      <c r="L2596" s="1" t="s">
        <v>221</v>
      </c>
      <c r="M2596" s="1" t="s">
        <v>208</v>
      </c>
      <c r="N2596" s="1">
        <v>4001</v>
      </c>
      <c r="O2596" s="10">
        <v>10000</v>
      </c>
      <c r="P2596">
        <v>1000</v>
      </c>
      <c r="Q2596" s="1" t="s">
        <v>209</v>
      </c>
      <c r="R2596" s="4">
        <v>1.95</v>
      </c>
      <c r="S2596" s="3">
        <v>1</v>
      </c>
      <c r="T2596" s="4"/>
      <c r="U2596" t="s">
        <v>204</v>
      </c>
    </row>
    <row r="2597" spans="1:21" x14ac:dyDescent="0.3">
      <c r="A2597" t="s">
        <v>3137</v>
      </c>
      <c r="B2597" s="1" t="s">
        <v>3138</v>
      </c>
      <c r="C2597" s="1" t="s">
        <v>3138</v>
      </c>
      <c r="D2597" s="1" t="s">
        <v>3138</v>
      </c>
      <c r="E2597">
        <v>2012</v>
      </c>
      <c r="F2597" s="1" t="s">
        <v>212</v>
      </c>
      <c r="G2597" s="1" t="s">
        <v>202</v>
      </c>
      <c r="H2597" s="1" t="s">
        <v>219</v>
      </c>
      <c r="I2597" s="3" t="s">
        <v>1</v>
      </c>
      <c r="J2597" s="1" t="s">
        <v>1</v>
      </c>
      <c r="K2597" s="1" t="s">
        <v>220</v>
      </c>
      <c r="L2597" s="1" t="s">
        <v>221</v>
      </c>
      <c r="M2597" s="1" t="s">
        <v>208</v>
      </c>
      <c r="N2597" s="1">
        <v>10001</v>
      </c>
      <c r="O2597" s="10">
        <v>1000000000</v>
      </c>
      <c r="P2597">
        <v>1000</v>
      </c>
      <c r="Q2597" s="1" t="s">
        <v>209</v>
      </c>
      <c r="R2597" s="4">
        <v>2.6</v>
      </c>
      <c r="S2597" s="3">
        <v>1</v>
      </c>
      <c r="T2597" s="4"/>
      <c r="U2597" t="s">
        <v>204</v>
      </c>
    </row>
    <row r="2598" spans="1:21" x14ac:dyDescent="0.3">
      <c r="A2598" t="s">
        <v>3137</v>
      </c>
      <c r="B2598" s="1" t="s">
        <v>3138</v>
      </c>
      <c r="C2598" s="1" t="s">
        <v>3138</v>
      </c>
      <c r="D2598" s="1" t="s">
        <v>3138</v>
      </c>
      <c r="E2598">
        <v>2012</v>
      </c>
      <c r="F2598" s="1" t="s">
        <v>212</v>
      </c>
      <c r="G2598" s="1" t="s">
        <v>202</v>
      </c>
      <c r="H2598" s="1" t="s">
        <v>206</v>
      </c>
      <c r="I2598" s="3" t="s">
        <v>1</v>
      </c>
      <c r="J2598" s="1" t="s">
        <v>1</v>
      </c>
      <c r="K2598" s="1" t="s">
        <v>220</v>
      </c>
      <c r="L2598" s="1" t="s">
        <v>225</v>
      </c>
      <c r="M2598" s="1" t="s">
        <v>204</v>
      </c>
      <c r="N2598" s="1" t="s">
        <v>1</v>
      </c>
      <c r="O2598" s="1" t="s">
        <v>1</v>
      </c>
      <c r="P2598" s="1" t="s">
        <v>1</v>
      </c>
      <c r="Q2598" s="1" t="s">
        <v>1</v>
      </c>
      <c r="R2598" s="4">
        <v>35</v>
      </c>
      <c r="S2598" s="3">
        <v>1</v>
      </c>
      <c r="T2598" s="4"/>
      <c r="U2598" t="s">
        <v>204</v>
      </c>
    </row>
    <row r="2599" spans="1:21" x14ac:dyDescent="0.3">
      <c r="A2599" t="s">
        <v>3137</v>
      </c>
      <c r="B2599" s="1" t="s">
        <v>3138</v>
      </c>
      <c r="C2599" s="1" t="s">
        <v>3138</v>
      </c>
      <c r="D2599" s="1" t="s">
        <v>3138</v>
      </c>
      <c r="E2599">
        <v>2012</v>
      </c>
      <c r="F2599" s="1" t="s">
        <v>212</v>
      </c>
      <c r="G2599" s="1" t="s">
        <v>202</v>
      </c>
      <c r="H2599" s="1" t="s">
        <v>219</v>
      </c>
      <c r="I2599" s="3" t="s">
        <v>1</v>
      </c>
      <c r="J2599" s="1" t="s">
        <v>1</v>
      </c>
      <c r="K2599" s="1" t="s">
        <v>220</v>
      </c>
      <c r="L2599" s="1" t="s">
        <v>225</v>
      </c>
      <c r="M2599" s="1" t="s">
        <v>208</v>
      </c>
      <c r="N2599" s="1">
        <v>0</v>
      </c>
      <c r="O2599" s="10">
        <v>4000</v>
      </c>
      <c r="P2599">
        <v>1000</v>
      </c>
      <c r="Q2599" s="1" t="s">
        <v>209</v>
      </c>
      <c r="R2599" s="4">
        <v>0</v>
      </c>
      <c r="S2599" s="3">
        <v>1</v>
      </c>
      <c r="T2599" s="4"/>
      <c r="U2599" t="s">
        <v>204</v>
      </c>
    </row>
    <row r="2600" spans="1:21" x14ac:dyDescent="0.3">
      <c r="A2600" t="s">
        <v>3137</v>
      </c>
      <c r="B2600" s="1" t="s">
        <v>3138</v>
      </c>
      <c r="C2600" s="1" t="s">
        <v>3138</v>
      </c>
      <c r="D2600" s="1" t="s">
        <v>3138</v>
      </c>
      <c r="E2600">
        <v>2012</v>
      </c>
      <c r="F2600" s="1" t="s">
        <v>212</v>
      </c>
      <c r="G2600" s="1" t="s">
        <v>202</v>
      </c>
      <c r="H2600" s="1" t="s">
        <v>219</v>
      </c>
      <c r="I2600" s="3" t="s">
        <v>1</v>
      </c>
      <c r="J2600" s="1" t="s">
        <v>1</v>
      </c>
      <c r="K2600" s="1" t="s">
        <v>220</v>
      </c>
      <c r="L2600" s="1" t="s">
        <v>225</v>
      </c>
      <c r="M2600" s="1" t="s">
        <v>208</v>
      </c>
      <c r="N2600" s="1">
        <v>4001</v>
      </c>
      <c r="O2600" s="10">
        <v>10000</v>
      </c>
      <c r="P2600">
        <v>1000</v>
      </c>
      <c r="Q2600" s="1" t="s">
        <v>209</v>
      </c>
      <c r="R2600" s="4">
        <v>1.95</v>
      </c>
      <c r="S2600" s="3">
        <v>1</v>
      </c>
      <c r="T2600" s="4"/>
      <c r="U2600" t="s">
        <v>204</v>
      </c>
    </row>
    <row r="2601" spans="1:21" x14ac:dyDescent="0.3">
      <c r="A2601" t="s">
        <v>3137</v>
      </c>
      <c r="B2601" s="1" t="s">
        <v>3138</v>
      </c>
      <c r="C2601" s="1" t="s">
        <v>3138</v>
      </c>
      <c r="D2601" s="1" t="s">
        <v>3138</v>
      </c>
      <c r="E2601">
        <v>2012</v>
      </c>
      <c r="F2601" s="1" t="s">
        <v>212</v>
      </c>
      <c r="G2601" s="1" t="s">
        <v>202</v>
      </c>
      <c r="H2601" s="1" t="s">
        <v>219</v>
      </c>
      <c r="I2601" s="3" t="s">
        <v>1</v>
      </c>
      <c r="J2601" s="1" t="s">
        <v>1</v>
      </c>
      <c r="K2601" s="1" t="s">
        <v>220</v>
      </c>
      <c r="L2601" s="1" t="s">
        <v>225</v>
      </c>
      <c r="M2601" s="1" t="s">
        <v>208</v>
      </c>
      <c r="N2601" s="1">
        <v>10001</v>
      </c>
      <c r="O2601" s="10">
        <v>1000000000</v>
      </c>
      <c r="P2601">
        <v>1000</v>
      </c>
      <c r="Q2601" s="1" t="s">
        <v>209</v>
      </c>
      <c r="R2601" s="4">
        <v>2.6</v>
      </c>
      <c r="S2601" s="3">
        <v>1</v>
      </c>
      <c r="T2601" s="4"/>
      <c r="U2601" t="s">
        <v>204</v>
      </c>
    </row>
    <row r="2602" spans="1:21" x14ac:dyDescent="0.3">
      <c r="A2602" t="s">
        <v>3137</v>
      </c>
      <c r="B2602" s="1" t="s">
        <v>3138</v>
      </c>
      <c r="C2602" s="1" t="s">
        <v>3138</v>
      </c>
      <c r="D2602" s="1" t="s">
        <v>3138</v>
      </c>
      <c r="E2602">
        <v>2012</v>
      </c>
      <c r="F2602" s="1" t="s">
        <v>213</v>
      </c>
      <c r="G2602" s="1" t="s">
        <v>202</v>
      </c>
      <c r="H2602" s="1" t="s">
        <v>206</v>
      </c>
      <c r="I2602" s="3" t="s">
        <v>1</v>
      </c>
      <c r="J2602" s="1" t="s">
        <v>1</v>
      </c>
      <c r="K2602" s="1" t="s">
        <v>220</v>
      </c>
      <c r="L2602" s="1" t="s">
        <v>221</v>
      </c>
      <c r="M2602" s="1" t="s">
        <v>204</v>
      </c>
      <c r="N2602" s="1" t="s">
        <v>1</v>
      </c>
      <c r="O2602" s="10" t="s">
        <v>1</v>
      </c>
      <c r="P2602" s="1" t="s">
        <v>1</v>
      </c>
      <c r="Q2602" s="1" t="s">
        <v>1</v>
      </c>
      <c r="R2602" s="4">
        <v>23</v>
      </c>
      <c r="S2602" s="3">
        <v>1</v>
      </c>
      <c r="T2602" s="4"/>
      <c r="U2602" t="s">
        <v>204</v>
      </c>
    </row>
    <row r="2603" spans="1:21" x14ac:dyDescent="0.3">
      <c r="A2603" t="s">
        <v>3137</v>
      </c>
      <c r="B2603" s="1" t="s">
        <v>3138</v>
      </c>
      <c r="C2603" s="1" t="s">
        <v>3138</v>
      </c>
      <c r="D2603" s="1" t="s">
        <v>3138</v>
      </c>
      <c r="E2603">
        <v>2012</v>
      </c>
      <c r="F2603" s="1" t="s">
        <v>213</v>
      </c>
      <c r="G2603" s="1" t="s">
        <v>202</v>
      </c>
      <c r="H2603" s="1" t="s">
        <v>231</v>
      </c>
      <c r="I2603" s="3" t="s">
        <v>1</v>
      </c>
      <c r="J2603" s="1" t="s">
        <v>1</v>
      </c>
      <c r="K2603" s="1" t="s">
        <v>220</v>
      </c>
      <c r="L2603" s="1" t="s">
        <v>221</v>
      </c>
      <c r="M2603" s="1" t="s">
        <v>208</v>
      </c>
      <c r="N2603" s="1">
        <v>0</v>
      </c>
      <c r="O2603" s="10">
        <v>4000</v>
      </c>
      <c r="P2603" s="1">
        <v>1000</v>
      </c>
      <c r="Q2603" s="1" t="s">
        <v>209</v>
      </c>
      <c r="R2603" s="4">
        <v>0</v>
      </c>
      <c r="S2603" s="3">
        <v>1</v>
      </c>
      <c r="T2603" s="4" t="s">
        <v>3140</v>
      </c>
      <c r="U2603" t="s">
        <v>204</v>
      </c>
    </row>
    <row r="2604" spans="1:21" x14ac:dyDescent="0.3">
      <c r="A2604" t="s">
        <v>3137</v>
      </c>
      <c r="B2604" s="1" t="s">
        <v>3138</v>
      </c>
      <c r="C2604" s="1" t="s">
        <v>3138</v>
      </c>
      <c r="D2604" s="1" t="s">
        <v>3138</v>
      </c>
      <c r="E2604">
        <v>2012</v>
      </c>
      <c r="F2604" s="1" t="s">
        <v>213</v>
      </c>
      <c r="G2604" s="1" t="s">
        <v>202</v>
      </c>
      <c r="H2604" s="1" t="s">
        <v>231</v>
      </c>
      <c r="I2604" s="3" t="s">
        <v>1</v>
      </c>
      <c r="J2604" s="1" t="s">
        <v>1</v>
      </c>
      <c r="K2604" s="1" t="s">
        <v>220</v>
      </c>
      <c r="L2604" s="1" t="s">
        <v>221</v>
      </c>
      <c r="M2604" s="1" t="s">
        <v>208</v>
      </c>
      <c r="N2604" s="1">
        <v>4001</v>
      </c>
      <c r="O2604" s="10">
        <v>1000000000</v>
      </c>
      <c r="P2604" s="1">
        <v>1000</v>
      </c>
      <c r="Q2604" s="1" t="s">
        <v>209</v>
      </c>
      <c r="R2604" s="4">
        <v>3.08</v>
      </c>
      <c r="S2604" s="3">
        <v>1</v>
      </c>
      <c r="T2604" s="4"/>
      <c r="U2604" t="s">
        <v>204</v>
      </c>
    </row>
    <row r="2605" spans="1:21" x14ac:dyDescent="0.3">
      <c r="A2605" t="s">
        <v>3141</v>
      </c>
      <c r="B2605" s="1" t="s">
        <v>3142</v>
      </c>
      <c r="C2605" s="1" t="s">
        <v>3142</v>
      </c>
      <c r="D2605" s="1" t="s">
        <v>3142</v>
      </c>
      <c r="E2605">
        <v>2021</v>
      </c>
      <c r="F2605" s="1" t="s">
        <v>212</v>
      </c>
      <c r="G2605" s="1" t="s">
        <v>202</v>
      </c>
      <c r="H2605" s="1" t="s">
        <v>206</v>
      </c>
      <c r="I2605" s="3" t="s">
        <v>1</v>
      </c>
      <c r="J2605" s="1" t="s">
        <v>1</v>
      </c>
      <c r="K2605" s="1" t="s">
        <v>1</v>
      </c>
      <c r="L2605" s="1" t="s">
        <v>1</v>
      </c>
      <c r="M2605" s="1" t="s">
        <v>204</v>
      </c>
      <c r="N2605" s="1" t="s">
        <v>1</v>
      </c>
      <c r="O2605" s="10" t="s">
        <v>1</v>
      </c>
      <c r="P2605" s="1" t="s">
        <v>1</v>
      </c>
      <c r="Q2605" s="1" t="s">
        <v>1</v>
      </c>
      <c r="R2605" s="4">
        <v>26.75</v>
      </c>
      <c r="S2605" s="3">
        <v>1</v>
      </c>
      <c r="T2605" s="4"/>
      <c r="U2605" t="s">
        <v>204</v>
      </c>
    </row>
    <row r="2606" spans="1:21" x14ac:dyDescent="0.3">
      <c r="A2606" t="s">
        <v>3141</v>
      </c>
      <c r="B2606" s="1" t="s">
        <v>3142</v>
      </c>
      <c r="C2606" s="1" t="s">
        <v>3142</v>
      </c>
      <c r="D2606" s="1" t="s">
        <v>3142</v>
      </c>
      <c r="E2606">
        <v>2021</v>
      </c>
      <c r="F2606" s="1" t="s">
        <v>212</v>
      </c>
      <c r="G2606" s="1" t="s">
        <v>202</v>
      </c>
      <c r="H2606" s="1" t="s">
        <v>219</v>
      </c>
      <c r="I2606" s="3" t="s">
        <v>1</v>
      </c>
      <c r="J2606" s="1" t="s">
        <v>1</v>
      </c>
      <c r="K2606" s="1" t="s">
        <v>1</v>
      </c>
      <c r="L2606" s="1" t="s">
        <v>1</v>
      </c>
      <c r="M2606" s="1" t="s">
        <v>208</v>
      </c>
      <c r="N2606" s="1">
        <v>0</v>
      </c>
      <c r="O2606" s="10">
        <v>2000</v>
      </c>
      <c r="P2606" s="1">
        <v>1000</v>
      </c>
      <c r="Q2606" s="1" t="s">
        <v>209</v>
      </c>
      <c r="R2606" s="4">
        <v>0</v>
      </c>
      <c r="S2606" s="3">
        <v>1</v>
      </c>
      <c r="T2606" s="4"/>
      <c r="U2606" t="s">
        <v>204</v>
      </c>
    </row>
    <row r="2607" spans="1:21" x14ac:dyDescent="0.3">
      <c r="A2607" t="s">
        <v>3141</v>
      </c>
      <c r="B2607" s="1" t="s">
        <v>3142</v>
      </c>
      <c r="C2607" s="1" t="s">
        <v>3142</v>
      </c>
      <c r="D2607" s="1" t="s">
        <v>3142</v>
      </c>
      <c r="E2607">
        <v>2021</v>
      </c>
      <c r="F2607" s="1" t="s">
        <v>212</v>
      </c>
      <c r="G2607" s="1" t="s">
        <v>202</v>
      </c>
      <c r="H2607" s="1" t="s">
        <v>219</v>
      </c>
      <c r="I2607" s="3" t="s">
        <v>1</v>
      </c>
      <c r="J2607" s="1" t="s">
        <v>1</v>
      </c>
      <c r="K2607" s="1" t="s">
        <v>1</v>
      </c>
      <c r="L2607" s="1" t="s">
        <v>1</v>
      </c>
      <c r="M2607" s="1" t="s">
        <v>208</v>
      </c>
      <c r="N2607" s="1">
        <v>2001</v>
      </c>
      <c r="O2607" s="10">
        <v>4000</v>
      </c>
      <c r="P2607" s="1">
        <v>1000</v>
      </c>
      <c r="Q2607" s="1" t="s">
        <v>209</v>
      </c>
      <c r="R2607" s="4">
        <v>4.4000000000000004</v>
      </c>
      <c r="S2607" s="3">
        <v>1</v>
      </c>
      <c r="T2607" s="4"/>
      <c r="U2607" t="s">
        <v>204</v>
      </c>
    </row>
    <row r="2608" spans="1:21" x14ac:dyDescent="0.3">
      <c r="A2608" t="s">
        <v>3141</v>
      </c>
      <c r="B2608" s="1" t="s">
        <v>3142</v>
      </c>
      <c r="C2608" s="1" t="s">
        <v>3142</v>
      </c>
      <c r="D2608" s="1" t="s">
        <v>3142</v>
      </c>
      <c r="E2608">
        <v>2021</v>
      </c>
      <c r="F2608" s="1" t="s">
        <v>212</v>
      </c>
      <c r="G2608" s="1" t="s">
        <v>202</v>
      </c>
      <c r="H2608" s="1" t="s">
        <v>219</v>
      </c>
      <c r="I2608" s="3" t="s">
        <v>1</v>
      </c>
      <c r="J2608" s="1" t="s">
        <v>1</v>
      </c>
      <c r="K2608" s="1" t="s">
        <v>1</v>
      </c>
      <c r="L2608" s="1" t="s">
        <v>1</v>
      </c>
      <c r="M2608" s="1" t="s">
        <v>208</v>
      </c>
      <c r="N2608" s="1">
        <v>4001</v>
      </c>
      <c r="O2608" s="10">
        <v>8000</v>
      </c>
      <c r="P2608" s="1">
        <v>1000</v>
      </c>
      <c r="Q2608" s="1" t="s">
        <v>209</v>
      </c>
      <c r="R2608" s="4">
        <v>5.41</v>
      </c>
      <c r="S2608" s="3">
        <v>1</v>
      </c>
      <c r="T2608" s="4"/>
      <c r="U2608" t="s">
        <v>204</v>
      </c>
    </row>
    <row r="2609" spans="1:21" x14ac:dyDescent="0.3">
      <c r="A2609" t="s">
        <v>3141</v>
      </c>
      <c r="B2609" s="1" t="s">
        <v>3142</v>
      </c>
      <c r="C2609" s="1" t="s">
        <v>3142</v>
      </c>
      <c r="D2609" s="1" t="s">
        <v>3142</v>
      </c>
      <c r="E2609">
        <v>2021</v>
      </c>
      <c r="F2609" s="1" t="s">
        <v>212</v>
      </c>
      <c r="G2609" s="1" t="s">
        <v>202</v>
      </c>
      <c r="H2609" s="1" t="s">
        <v>219</v>
      </c>
      <c r="I2609" s="3" t="s">
        <v>1</v>
      </c>
      <c r="J2609" s="1" t="s">
        <v>1</v>
      </c>
      <c r="K2609" s="1" t="s">
        <v>1</v>
      </c>
      <c r="L2609" s="1" t="s">
        <v>1</v>
      </c>
      <c r="M2609" s="1" t="s">
        <v>208</v>
      </c>
      <c r="N2609" s="1">
        <v>8001</v>
      </c>
      <c r="O2609" s="10">
        <v>10000</v>
      </c>
      <c r="P2609" s="1">
        <v>1000</v>
      </c>
      <c r="Q2609" s="1" t="s">
        <v>209</v>
      </c>
      <c r="R2609" s="4">
        <v>5.68</v>
      </c>
      <c r="S2609" s="3">
        <v>1</v>
      </c>
      <c r="T2609" s="4"/>
      <c r="U2609" t="s">
        <v>204</v>
      </c>
    </row>
    <row r="2610" spans="1:21" x14ac:dyDescent="0.3">
      <c r="A2610" t="s">
        <v>3141</v>
      </c>
      <c r="B2610" s="1" t="s">
        <v>3142</v>
      </c>
      <c r="C2610" s="1" t="s">
        <v>3142</v>
      </c>
      <c r="D2610" s="1" t="s">
        <v>3142</v>
      </c>
      <c r="E2610">
        <v>2021</v>
      </c>
      <c r="F2610" s="1" t="s">
        <v>212</v>
      </c>
      <c r="G2610" s="1" t="s">
        <v>202</v>
      </c>
      <c r="H2610" s="1" t="s">
        <v>219</v>
      </c>
      <c r="I2610" s="3" t="s">
        <v>1</v>
      </c>
      <c r="J2610" s="1" t="s">
        <v>1</v>
      </c>
      <c r="K2610" s="1" t="s">
        <v>1</v>
      </c>
      <c r="L2610" s="1" t="s">
        <v>1</v>
      </c>
      <c r="M2610" s="1" t="s">
        <v>208</v>
      </c>
      <c r="N2610" s="1">
        <v>10001</v>
      </c>
      <c r="O2610" s="10">
        <v>1000000000</v>
      </c>
      <c r="P2610" s="1">
        <v>1000</v>
      </c>
      <c r="Q2610" s="1" t="s">
        <v>209</v>
      </c>
      <c r="R2610" s="4">
        <v>5.92</v>
      </c>
      <c r="S2610" s="3">
        <v>1</v>
      </c>
      <c r="T2610" s="4"/>
      <c r="U2610" t="s">
        <v>204</v>
      </c>
    </row>
    <row r="2611" spans="1:21" x14ac:dyDescent="0.3">
      <c r="A2611" t="s">
        <v>3141</v>
      </c>
      <c r="B2611" s="1" t="s">
        <v>3142</v>
      </c>
      <c r="C2611" s="1" t="s">
        <v>3142</v>
      </c>
      <c r="D2611" s="1" t="s">
        <v>3142</v>
      </c>
      <c r="E2611">
        <v>2021</v>
      </c>
      <c r="F2611" s="1" t="s">
        <v>213</v>
      </c>
      <c r="G2611" s="1" t="s">
        <v>202</v>
      </c>
      <c r="H2611" s="1" t="s">
        <v>206</v>
      </c>
      <c r="I2611" s="3" t="s">
        <v>1</v>
      </c>
      <c r="J2611" s="1" t="s">
        <v>1</v>
      </c>
      <c r="K2611" s="1" t="s">
        <v>1</v>
      </c>
      <c r="L2611" s="1" t="s">
        <v>1</v>
      </c>
      <c r="M2611" s="1" t="s">
        <v>204</v>
      </c>
      <c r="N2611" s="1" t="s">
        <v>1</v>
      </c>
      <c r="O2611" s="1" t="s">
        <v>1</v>
      </c>
      <c r="P2611" s="1" t="s">
        <v>1</v>
      </c>
      <c r="Q2611" s="1" t="s">
        <v>1</v>
      </c>
      <c r="R2611" s="4">
        <v>26.5</v>
      </c>
      <c r="S2611" s="3">
        <v>1</v>
      </c>
      <c r="T2611" s="4"/>
      <c r="U2611" t="s">
        <v>204</v>
      </c>
    </row>
    <row r="2612" spans="1:21" x14ac:dyDescent="0.3">
      <c r="A2612" t="s">
        <v>3141</v>
      </c>
      <c r="B2612" s="1" t="s">
        <v>3142</v>
      </c>
      <c r="C2612" s="1" t="s">
        <v>3142</v>
      </c>
      <c r="D2612" s="1" t="s">
        <v>3142</v>
      </c>
      <c r="E2612">
        <v>2021</v>
      </c>
      <c r="F2612" s="1" t="s">
        <v>213</v>
      </c>
      <c r="G2612" s="1" t="s">
        <v>202</v>
      </c>
      <c r="H2612" s="1" t="s">
        <v>231</v>
      </c>
      <c r="I2612" s="3" t="s">
        <v>1</v>
      </c>
      <c r="J2612" s="1" t="s">
        <v>1</v>
      </c>
      <c r="K2612" s="1" t="s">
        <v>1</v>
      </c>
      <c r="L2612" s="1" t="s">
        <v>1</v>
      </c>
      <c r="M2612" s="1" t="s">
        <v>208</v>
      </c>
      <c r="N2612" s="1">
        <v>0</v>
      </c>
      <c r="O2612" s="10">
        <v>2000</v>
      </c>
      <c r="P2612" s="1">
        <v>1000</v>
      </c>
      <c r="Q2612" s="1" t="s">
        <v>209</v>
      </c>
      <c r="R2612" s="4">
        <v>0</v>
      </c>
      <c r="S2612" s="3">
        <v>1</v>
      </c>
      <c r="T2612" s="4"/>
      <c r="U2612" t="s">
        <v>204</v>
      </c>
    </row>
    <row r="2613" spans="1:21" x14ac:dyDescent="0.3">
      <c r="A2613" t="s">
        <v>3141</v>
      </c>
      <c r="B2613" s="1" t="s">
        <v>3142</v>
      </c>
      <c r="C2613" s="1" t="s">
        <v>3142</v>
      </c>
      <c r="D2613" s="1" t="s">
        <v>3142</v>
      </c>
      <c r="E2613">
        <v>2021</v>
      </c>
      <c r="F2613" s="1" t="s">
        <v>213</v>
      </c>
      <c r="G2613" s="1" t="s">
        <v>202</v>
      </c>
      <c r="H2613" s="1" t="s">
        <v>231</v>
      </c>
      <c r="I2613" s="3" t="s">
        <v>1</v>
      </c>
      <c r="J2613" s="1" t="s">
        <v>1</v>
      </c>
      <c r="K2613" s="1" t="s">
        <v>1</v>
      </c>
      <c r="L2613" s="1" t="s">
        <v>1</v>
      </c>
      <c r="M2613" s="1" t="s">
        <v>208</v>
      </c>
      <c r="N2613" s="1">
        <v>2001</v>
      </c>
      <c r="O2613" s="20">
        <f>(45.5-26.5)/3.5*1000+2000</f>
        <v>7428.5714285714284</v>
      </c>
      <c r="P2613" s="1">
        <v>1000</v>
      </c>
      <c r="Q2613" s="1" t="s">
        <v>209</v>
      </c>
      <c r="R2613" s="4">
        <v>3.5</v>
      </c>
      <c r="S2613" s="3">
        <v>1</v>
      </c>
      <c r="T2613" s="4" t="s">
        <v>3156</v>
      </c>
      <c r="U2613" t="s">
        <v>204</v>
      </c>
    </row>
    <row r="2614" spans="1:21" x14ac:dyDescent="0.3">
      <c r="A2614" t="s">
        <v>3141</v>
      </c>
      <c r="B2614" s="1" t="s">
        <v>3142</v>
      </c>
      <c r="C2614" s="1" t="s">
        <v>3142</v>
      </c>
      <c r="D2614" s="1" t="s">
        <v>3142</v>
      </c>
      <c r="E2614">
        <v>2021</v>
      </c>
      <c r="F2614" s="1" t="s">
        <v>213</v>
      </c>
      <c r="G2614" s="1" t="s">
        <v>202</v>
      </c>
      <c r="H2614" s="1" t="s">
        <v>231</v>
      </c>
      <c r="I2614" s="3" t="s">
        <v>1</v>
      </c>
      <c r="J2614" s="1" t="s">
        <v>1</v>
      </c>
      <c r="K2614" s="1" t="s">
        <v>1</v>
      </c>
      <c r="L2614" s="1" t="s">
        <v>1</v>
      </c>
      <c r="M2614" s="1" t="s">
        <v>208</v>
      </c>
      <c r="N2614" s="1">
        <v>7430</v>
      </c>
      <c r="O2614" s="10">
        <v>1000000000</v>
      </c>
      <c r="P2614" s="1">
        <v>1000</v>
      </c>
      <c r="Q2614" s="1" t="s">
        <v>209</v>
      </c>
      <c r="R2614" s="4">
        <v>0</v>
      </c>
      <c r="S2614" s="3">
        <v>1</v>
      </c>
      <c r="T2614" s="4"/>
      <c r="U2614" t="s">
        <v>204</v>
      </c>
    </row>
    <row r="2615" spans="1:21" x14ac:dyDescent="0.3">
      <c r="A2615" t="s">
        <v>3144</v>
      </c>
      <c r="B2615" s="1" t="s">
        <v>3145</v>
      </c>
      <c r="C2615" s="1" t="s">
        <v>3145</v>
      </c>
      <c r="D2615" s="1" t="s">
        <v>3145</v>
      </c>
      <c r="E2615">
        <v>2021</v>
      </c>
      <c r="F2615" s="1" t="s">
        <v>212</v>
      </c>
      <c r="G2615" s="1" t="s">
        <v>202</v>
      </c>
      <c r="H2615" s="1" t="s">
        <v>206</v>
      </c>
      <c r="I2615" s="3">
        <v>0.75</v>
      </c>
      <c r="J2615" s="1" t="s">
        <v>203</v>
      </c>
      <c r="K2615" s="1" t="s">
        <v>220</v>
      </c>
      <c r="L2615" s="1" t="s">
        <v>221</v>
      </c>
      <c r="M2615" s="1" t="s">
        <v>204</v>
      </c>
      <c r="N2615" s="1" t="s">
        <v>1</v>
      </c>
      <c r="O2615" s="1" t="s">
        <v>1</v>
      </c>
      <c r="P2615" s="1" t="s">
        <v>1</v>
      </c>
      <c r="Q2615" s="1" t="s">
        <v>1</v>
      </c>
      <c r="R2615" s="4">
        <v>15</v>
      </c>
      <c r="S2615" s="3">
        <v>1</v>
      </c>
      <c r="T2615" s="4"/>
      <c r="U2615" t="s">
        <v>204</v>
      </c>
    </row>
    <row r="2616" spans="1:21" x14ac:dyDescent="0.3">
      <c r="A2616" t="s">
        <v>3144</v>
      </c>
      <c r="B2616" s="1" t="s">
        <v>3145</v>
      </c>
      <c r="C2616" s="1" t="s">
        <v>3145</v>
      </c>
      <c r="D2616" s="1" t="s">
        <v>3145</v>
      </c>
      <c r="E2616">
        <v>2021</v>
      </c>
      <c r="F2616" s="1" t="s">
        <v>212</v>
      </c>
      <c r="G2616" s="1" t="s">
        <v>202</v>
      </c>
      <c r="H2616" s="1" t="s">
        <v>206</v>
      </c>
      <c r="I2616" s="3">
        <v>0.75</v>
      </c>
      <c r="J2616" s="1" t="s">
        <v>203</v>
      </c>
      <c r="K2616" s="1" t="s">
        <v>220</v>
      </c>
      <c r="L2616" s="1" t="s">
        <v>225</v>
      </c>
      <c r="M2616" s="1" t="s">
        <v>204</v>
      </c>
      <c r="N2616" s="1" t="s">
        <v>1</v>
      </c>
      <c r="O2616" s="1" t="s">
        <v>1</v>
      </c>
      <c r="P2616" s="1" t="s">
        <v>1</v>
      </c>
      <c r="Q2616" s="1" t="s">
        <v>1</v>
      </c>
      <c r="R2616" s="4">
        <v>18</v>
      </c>
      <c r="S2616" s="3">
        <v>1</v>
      </c>
      <c r="T2616" s="4"/>
      <c r="U2616" t="s">
        <v>204</v>
      </c>
    </row>
    <row r="2617" spans="1:21" x14ac:dyDescent="0.3">
      <c r="A2617" t="s">
        <v>3144</v>
      </c>
      <c r="B2617" s="1" t="s">
        <v>3145</v>
      </c>
      <c r="C2617" s="1" t="s">
        <v>3145</v>
      </c>
      <c r="D2617" s="1" t="s">
        <v>3145</v>
      </c>
      <c r="E2617">
        <v>2021</v>
      </c>
      <c r="F2617" s="1" t="s">
        <v>212</v>
      </c>
      <c r="G2617" s="1" t="s">
        <v>202</v>
      </c>
      <c r="H2617" s="1" t="s">
        <v>219</v>
      </c>
      <c r="I2617" s="3" t="s">
        <v>1</v>
      </c>
      <c r="J2617" s="1" t="s">
        <v>1</v>
      </c>
      <c r="K2617" s="1" t="s">
        <v>1</v>
      </c>
      <c r="L2617" s="1" t="s">
        <v>1</v>
      </c>
      <c r="M2617" s="1" t="s">
        <v>208</v>
      </c>
      <c r="N2617" s="1">
        <v>0</v>
      </c>
      <c r="O2617">
        <v>5000</v>
      </c>
      <c r="P2617" s="1">
        <v>1000</v>
      </c>
      <c r="Q2617" s="1" t="s">
        <v>209</v>
      </c>
      <c r="R2617" s="4">
        <v>4.5</v>
      </c>
      <c r="S2617" s="3">
        <v>1</v>
      </c>
      <c r="T2617" s="4"/>
      <c r="U2617" t="s">
        <v>204</v>
      </c>
    </row>
    <row r="2618" spans="1:21" x14ac:dyDescent="0.3">
      <c r="A2618" t="s">
        <v>3144</v>
      </c>
      <c r="B2618" s="1" t="s">
        <v>3145</v>
      </c>
      <c r="C2618" s="1" t="s">
        <v>3145</v>
      </c>
      <c r="D2618" s="1" t="s">
        <v>3145</v>
      </c>
      <c r="E2618">
        <v>2021</v>
      </c>
      <c r="F2618" s="1" t="s">
        <v>212</v>
      </c>
      <c r="G2618" s="1" t="s">
        <v>202</v>
      </c>
      <c r="H2618" s="1" t="s">
        <v>219</v>
      </c>
      <c r="I2618" s="3" t="s">
        <v>1</v>
      </c>
      <c r="J2618" s="1" t="s">
        <v>1</v>
      </c>
      <c r="K2618" s="1" t="s">
        <v>1</v>
      </c>
      <c r="L2618" s="1" t="s">
        <v>1</v>
      </c>
      <c r="M2618" s="1" t="s">
        <v>208</v>
      </c>
      <c r="N2618" s="1">
        <v>5001</v>
      </c>
      <c r="O2618">
        <v>10000</v>
      </c>
      <c r="P2618" s="1">
        <v>1000</v>
      </c>
      <c r="Q2618" s="1" t="s">
        <v>209</v>
      </c>
      <c r="R2618" s="4">
        <v>5</v>
      </c>
      <c r="S2618" s="3">
        <v>1</v>
      </c>
      <c r="T2618" s="4"/>
      <c r="U2618" t="s">
        <v>204</v>
      </c>
    </row>
    <row r="2619" spans="1:21" x14ac:dyDescent="0.3">
      <c r="A2619" t="s">
        <v>3144</v>
      </c>
      <c r="B2619" s="1" t="s">
        <v>3145</v>
      </c>
      <c r="C2619" s="1" t="s">
        <v>3145</v>
      </c>
      <c r="D2619" s="1" t="s">
        <v>3145</v>
      </c>
      <c r="E2619">
        <v>2021</v>
      </c>
      <c r="F2619" s="1" t="s">
        <v>212</v>
      </c>
      <c r="G2619" s="1" t="s">
        <v>202</v>
      </c>
      <c r="H2619" s="1" t="s">
        <v>219</v>
      </c>
      <c r="I2619" s="3" t="s">
        <v>1</v>
      </c>
      <c r="J2619" s="1" t="s">
        <v>1</v>
      </c>
      <c r="K2619" s="1" t="s">
        <v>1</v>
      </c>
      <c r="L2619" s="1" t="s">
        <v>1</v>
      </c>
      <c r="M2619" s="1" t="s">
        <v>208</v>
      </c>
      <c r="N2619" s="1">
        <v>10001</v>
      </c>
      <c r="O2619">
        <v>20000</v>
      </c>
      <c r="P2619" s="1">
        <v>1000</v>
      </c>
      <c r="Q2619" s="1" t="s">
        <v>209</v>
      </c>
      <c r="R2619" s="4">
        <v>5.5</v>
      </c>
      <c r="S2619" s="3">
        <v>1</v>
      </c>
      <c r="T2619" s="4"/>
      <c r="U2619" t="s">
        <v>204</v>
      </c>
    </row>
    <row r="2620" spans="1:21" x14ac:dyDescent="0.3">
      <c r="A2620" t="s">
        <v>3144</v>
      </c>
      <c r="B2620" s="1" t="s">
        <v>3145</v>
      </c>
      <c r="C2620" s="1" t="s">
        <v>3145</v>
      </c>
      <c r="D2620" s="1" t="s">
        <v>3145</v>
      </c>
      <c r="E2620">
        <v>2021</v>
      </c>
      <c r="F2620" s="1" t="s">
        <v>212</v>
      </c>
      <c r="G2620" s="1" t="s">
        <v>202</v>
      </c>
      <c r="H2620" s="1" t="s">
        <v>219</v>
      </c>
      <c r="I2620" s="3" t="s">
        <v>1</v>
      </c>
      <c r="J2620" s="1" t="s">
        <v>1</v>
      </c>
      <c r="K2620" s="1" t="s">
        <v>1</v>
      </c>
      <c r="L2620" s="1" t="s">
        <v>1</v>
      </c>
      <c r="M2620" s="1" t="s">
        <v>208</v>
      </c>
      <c r="N2620" s="1">
        <v>20001</v>
      </c>
      <c r="O2620">
        <v>30000</v>
      </c>
      <c r="P2620" s="1">
        <v>1000</v>
      </c>
      <c r="Q2620" s="1" t="s">
        <v>209</v>
      </c>
      <c r="R2620" s="4">
        <v>6</v>
      </c>
      <c r="S2620" s="3">
        <v>1</v>
      </c>
      <c r="T2620" s="4"/>
      <c r="U2620" t="s">
        <v>204</v>
      </c>
    </row>
    <row r="2621" spans="1:21" x14ac:dyDescent="0.3">
      <c r="A2621" t="s">
        <v>3144</v>
      </c>
      <c r="B2621" s="1" t="s">
        <v>3145</v>
      </c>
      <c r="C2621" s="1" t="s">
        <v>3145</v>
      </c>
      <c r="D2621" s="1" t="s">
        <v>3145</v>
      </c>
      <c r="E2621">
        <v>2021</v>
      </c>
      <c r="F2621" s="1" t="s">
        <v>212</v>
      </c>
      <c r="G2621" s="1" t="s">
        <v>202</v>
      </c>
      <c r="H2621" s="1" t="s">
        <v>219</v>
      </c>
      <c r="I2621" s="3" t="s">
        <v>1</v>
      </c>
      <c r="J2621" s="1" t="s">
        <v>1</v>
      </c>
      <c r="K2621" s="1" t="s">
        <v>1</v>
      </c>
      <c r="L2621" s="1" t="s">
        <v>1</v>
      </c>
      <c r="M2621" s="1" t="s">
        <v>208</v>
      </c>
      <c r="N2621" s="1">
        <v>30001</v>
      </c>
      <c r="O2621">
        <v>40000</v>
      </c>
      <c r="P2621" s="1">
        <v>1000</v>
      </c>
      <c r="Q2621" s="1" t="s">
        <v>209</v>
      </c>
      <c r="R2621" s="4">
        <v>6.5</v>
      </c>
      <c r="S2621" s="3">
        <v>1</v>
      </c>
      <c r="T2621" s="4"/>
      <c r="U2621" t="s">
        <v>204</v>
      </c>
    </row>
    <row r="2622" spans="1:21" x14ac:dyDescent="0.3">
      <c r="A2622" t="s">
        <v>3144</v>
      </c>
      <c r="B2622" s="1" t="s">
        <v>3145</v>
      </c>
      <c r="C2622" s="1" t="s">
        <v>3145</v>
      </c>
      <c r="D2622" s="1" t="s">
        <v>3145</v>
      </c>
      <c r="E2622">
        <v>2021</v>
      </c>
      <c r="F2622" s="1" t="s">
        <v>212</v>
      </c>
      <c r="G2622" s="1" t="s">
        <v>202</v>
      </c>
      <c r="H2622" s="1" t="s">
        <v>219</v>
      </c>
      <c r="I2622" s="3" t="s">
        <v>1</v>
      </c>
      <c r="J2622" s="1" t="s">
        <v>1</v>
      </c>
      <c r="K2622" s="1" t="s">
        <v>1</v>
      </c>
      <c r="L2622" s="1" t="s">
        <v>1</v>
      </c>
      <c r="M2622" s="1" t="s">
        <v>208</v>
      </c>
      <c r="N2622" s="1">
        <v>40001</v>
      </c>
      <c r="O2622">
        <v>50000</v>
      </c>
      <c r="P2622" s="1">
        <v>1000</v>
      </c>
      <c r="Q2622" s="1" t="s">
        <v>209</v>
      </c>
      <c r="R2622" s="4">
        <v>7</v>
      </c>
      <c r="S2622" s="3">
        <v>1</v>
      </c>
      <c r="T2622" s="4"/>
      <c r="U2622" t="s">
        <v>204</v>
      </c>
    </row>
    <row r="2623" spans="1:21" x14ac:dyDescent="0.3">
      <c r="A2623" t="s">
        <v>3144</v>
      </c>
      <c r="B2623" s="1" t="s">
        <v>3145</v>
      </c>
      <c r="C2623" s="1" t="s">
        <v>3145</v>
      </c>
      <c r="D2623" s="1" t="s">
        <v>3145</v>
      </c>
      <c r="E2623">
        <v>2021</v>
      </c>
      <c r="F2623" s="1" t="s">
        <v>212</v>
      </c>
      <c r="G2623" s="1" t="s">
        <v>202</v>
      </c>
      <c r="H2623" s="1" t="s">
        <v>219</v>
      </c>
      <c r="I2623" s="3" t="s">
        <v>1</v>
      </c>
      <c r="J2623" s="1" t="s">
        <v>1</v>
      </c>
      <c r="K2623" s="1" t="s">
        <v>1</v>
      </c>
      <c r="L2623" s="1" t="s">
        <v>1</v>
      </c>
      <c r="M2623" s="1" t="s">
        <v>208</v>
      </c>
      <c r="N2623" s="1">
        <v>50001</v>
      </c>
      <c r="O2623" s="10">
        <v>1000000000</v>
      </c>
      <c r="P2623" s="1">
        <v>1000</v>
      </c>
      <c r="Q2623" s="1" t="s">
        <v>209</v>
      </c>
      <c r="R2623" s="4">
        <v>7.5</v>
      </c>
      <c r="S2623" s="3">
        <v>1</v>
      </c>
      <c r="T2623" s="4"/>
      <c r="U2623" t="s">
        <v>204</v>
      </c>
    </row>
    <row r="2624" spans="1:21" x14ac:dyDescent="0.3">
      <c r="A2624" t="s">
        <v>3144</v>
      </c>
      <c r="B2624" s="1" t="s">
        <v>3145</v>
      </c>
      <c r="C2624" s="1" t="s">
        <v>3145</v>
      </c>
      <c r="D2624" s="1" t="s">
        <v>3145</v>
      </c>
      <c r="E2624">
        <v>2021</v>
      </c>
      <c r="F2624" s="1" t="s">
        <v>213</v>
      </c>
      <c r="G2624" s="1" t="s">
        <v>202</v>
      </c>
      <c r="H2624" s="1" t="s">
        <v>206</v>
      </c>
      <c r="I2624" s="3">
        <v>0.75</v>
      </c>
      <c r="J2624" s="1" t="s">
        <v>203</v>
      </c>
      <c r="K2624" s="1" t="s">
        <v>220</v>
      </c>
      <c r="L2624" s="1" t="s">
        <v>221</v>
      </c>
      <c r="M2624" s="1" t="s">
        <v>204</v>
      </c>
      <c r="N2624" s="1" t="s">
        <v>1</v>
      </c>
      <c r="O2624" s="1" t="s">
        <v>1</v>
      </c>
      <c r="P2624" s="1" t="s">
        <v>1</v>
      </c>
      <c r="Q2624" s="1" t="s">
        <v>1</v>
      </c>
      <c r="R2624" s="4">
        <v>15</v>
      </c>
      <c r="S2624" s="3">
        <v>1</v>
      </c>
      <c r="T2624" s="4"/>
      <c r="U2624" t="s">
        <v>204</v>
      </c>
    </row>
    <row r="2625" spans="1:21" x14ac:dyDescent="0.3">
      <c r="A2625" t="s">
        <v>3144</v>
      </c>
      <c r="B2625" s="1" t="s">
        <v>3145</v>
      </c>
      <c r="C2625" s="1" t="s">
        <v>3145</v>
      </c>
      <c r="D2625" s="1" t="s">
        <v>3145</v>
      </c>
      <c r="E2625">
        <v>2021</v>
      </c>
      <c r="F2625" s="1" t="s">
        <v>213</v>
      </c>
      <c r="G2625" s="1" t="s">
        <v>202</v>
      </c>
      <c r="H2625" s="1" t="s">
        <v>206</v>
      </c>
      <c r="I2625" s="3">
        <v>0.75</v>
      </c>
      <c r="J2625" s="1" t="s">
        <v>203</v>
      </c>
      <c r="K2625" s="1" t="s">
        <v>220</v>
      </c>
      <c r="L2625" s="1" t="s">
        <v>225</v>
      </c>
      <c r="M2625" s="1" t="s">
        <v>204</v>
      </c>
      <c r="N2625" s="1" t="s">
        <v>1</v>
      </c>
      <c r="O2625" s="1" t="s">
        <v>1</v>
      </c>
      <c r="P2625" s="1" t="s">
        <v>1</v>
      </c>
      <c r="Q2625" s="1" t="s">
        <v>1</v>
      </c>
      <c r="R2625" s="4">
        <v>18</v>
      </c>
      <c r="S2625" s="3">
        <v>1</v>
      </c>
      <c r="T2625" s="4"/>
      <c r="U2625" t="s">
        <v>204</v>
      </c>
    </row>
    <row r="2626" spans="1:21" x14ac:dyDescent="0.3">
      <c r="A2626" t="s">
        <v>3144</v>
      </c>
      <c r="B2626" s="1" t="s">
        <v>3145</v>
      </c>
      <c r="C2626" s="1" t="s">
        <v>3145</v>
      </c>
      <c r="D2626" s="1" t="s">
        <v>3145</v>
      </c>
      <c r="E2626">
        <v>2021</v>
      </c>
      <c r="F2626" s="1" t="s">
        <v>213</v>
      </c>
      <c r="G2626" s="1" t="s">
        <v>202</v>
      </c>
      <c r="H2626" s="1" t="s">
        <v>231</v>
      </c>
      <c r="I2626" s="3" t="s">
        <v>1</v>
      </c>
      <c r="J2626" s="1" t="s">
        <v>1</v>
      </c>
      <c r="K2626" s="1" t="s">
        <v>1</v>
      </c>
      <c r="L2626" s="1" t="s">
        <v>1</v>
      </c>
      <c r="M2626" s="1" t="s">
        <v>208</v>
      </c>
      <c r="N2626" s="1">
        <v>0</v>
      </c>
      <c r="O2626">
        <v>2000</v>
      </c>
      <c r="P2626" s="1">
        <v>1000</v>
      </c>
      <c r="Q2626" s="1" t="s">
        <v>209</v>
      </c>
      <c r="R2626" s="4">
        <v>0</v>
      </c>
      <c r="S2626" s="3">
        <v>1</v>
      </c>
      <c r="T2626" s="4"/>
      <c r="U2626" t="s">
        <v>204</v>
      </c>
    </row>
    <row r="2627" spans="1:21" x14ac:dyDescent="0.3">
      <c r="A2627" t="s">
        <v>3144</v>
      </c>
      <c r="B2627" s="1" t="s">
        <v>3145</v>
      </c>
      <c r="C2627" s="1" t="s">
        <v>3145</v>
      </c>
      <c r="D2627" s="1" t="s">
        <v>3145</v>
      </c>
      <c r="E2627">
        <v>2021</v>
      </c>
      <c r="F2627" s="1" t="s">
        <v>213</v>
      </c>
      <c r="G2627" s="1" t="s">
        <v>202</v>
      </c>
      <c r="H2627" s="1" t="s">
        <v>231</v>
      </c>
      <c r="I2627" s="3" t="s">
        <v>1</v>
      </c>
      <c r="J2627" s="1" t="s">
        <v>1</v>
      </c>
      <c r="K2627" s="1" t="s">
        <v>1</v>
      </c>
      <c r="L2627" s="1" t="s">
        <v>1</v>
      </c>
      <c r="M2627" s="1" t="s">
        <v>208</v>
      </c>
      <c r="N2627" s="1">
        <v>2001</v>
      </c>
      <c r="O2627">
        <v>15000</v>
      </c>
      <c r="P2627" s="1">
        <v>1000</v>
      </c>
      <c r="Q2627" s="1" t="s">
        <v>209</v>
      </c>
      <c r="R2627" s="4">
        <v>2.5</v>
      </c>
      <c r="S2627" s="3">
        <v>1</v>
      </c>
      <c r="T2627" s="4"/>
      <c r="U2627" t="s">
        <v>204</v>
      </c>
    </row>
    <row r="2628" spans="1:21" x14ac:dyDescent="0.3">
      <c r="A2628" t="s">
        <v>3144</v>
      </c>
      <c r="B2628" s="1" t="s">
        <v>3145</v>
      </c>
      <c r="C2628" s="1" t="s">
        <v>3145</v>
      </c>
      <c r="D2628" s="1" t="s">
        <v>3145</v>
      </c>
      <c r="E2628">
        <v>2021</v>
      </c>
      <c r="F2628" s="1" t="s">
        <v>213</v>
      </c>
      <c r="G2628" s="1" t="s">
        <v>202</v>
      </c>
      <c r="H2628" s="1" t="s">
        <v>231</v>
      </c>
      <c r="I2628" s="3" t="s">
        <v>1</v>
      </c>
      <c r="J2628" s="1" t="s">
        <v>1</v>
      </c>
      <c r="K2628" s="1" t="s">
        <v>1</v>
      </c>
      <c r="L2628" s="1" t="s">
        <v>1</v>
      </c>
      <c r="M2628" s="1" t="s">
        <v>208</v>
      </c>
      <c r="N2628" s="1">
        <v>15001</v>
      </c>
      <c r="O2628" s="10">
        <v>1000000000</v>
      </c>
      <c r="P2628" s="1">
        <v>1000</v>
      </c>
      <c r="Q2628" s="1" t="s">
        <v>209</v>
      </c>
      <c r="R2628" s="4">
        <v>0</v>
      </c>
      <c r="S2628" s="3">
        <v>1</v>
      </c>
      <c r="T2628" s="4" t="s">
        <v>878</v>
      </c>
      <c r="U2628" t="s">
        <v>204</v>
      </c>
    </row>
    <row r="2629" spans="1:21" x14ac:dyDescent="0.3">
      <c r="A2629" t="s">
        <v>3147</v>
      </c>
      <c r="B2629" s="1" t="s">
        <v>3148</v>
      </c>
      <c r="C2629" s="1" t="s">
        <v>3148</v>
      </c>
      <c r="D2629" s="1" t="s">
        <v>3148</v>
      </c>
      <c r="E2629">
        <v>2018</v>
      </c>
      <c r="F2629" s="1" t="s">
        <v>212</v>
      </c>
      <c r="G2629" s="1" t="s">
        <v>202</v>
      </c>
      <c r="H2629" s="1" t="s">
        <v>206</v>
      </c>
      <c r="I2629" s="3" t="s">
        <v>1</v>
      </c>
      <c r="J2629" s="1" t="s">
        <v>1</v>
      </c>
      <c r="K2629" s="1" t="s">
        <v>220</v>
      </c>
      <c r="L2629" s="1" t="s">
        <v>221</v>
      </c>
      <c r="M2629" s="1" t="s">
        <v>204</v>
      </c>
      <c r="N2629" s="1" t="s">
        <v>1</v>
      </c>
      <c r="O2629" s="1" t="s">
        <v>1</v>
      </c>
      <c r="P2629" s="1" t="s">
        <v>1</v>
      </c>
      <c r="Q2629" s="1" t="s">
        <v>1</v>
      </c>
      <c r="R2629" s="4">
        <v>23.26</v>
      </c>
      <c r="S2629" s="3">
        <v>1</v>
      </c>
      <c r="T2629" s="4"/>
      <c r="U2629" t="s">
        <v>204</v>
      </c>
    </row>
    <row r="2630" spans="1:21" x14ac:dyDescent="0.3">
      <c r="A2630" t="s">
        <v>3147</v>
      </c>
      <c r="B2630" s="1" t="s">
        <v>3148</v>
      </c>
      <c r="C2630" s="1" t="s">
        <v>3148</v>
      </c>
      <c r="D2630" s="1" t="s">
        <v>3148</v>
      </c>
      <c r="E2630">
        <v>2018</v>
      </c>
      <c r="F2630" s="1" t="s">
        <v>212</v>
      </c>
      <c r="G2630" s="1" t="s">
        <v>202</v>
      </c>
      <c r="H2630" s="1" t="s">
        <v>219</v>
      </c>
      <c r="I2630" s="3" t="s">
        <v>1</v>
      </c>
      <c r="J2630" s="1" t="s">
        <v>1</v>
      </c>
      <c r="K2630" s="1" t="s">
        <v>220</v>
      </c>
      <c r="L2630" s="1" t="s">
        <v>221</v>
      </c>
      <c r="M2630" s="1" t="s">
        <v>208</v>
      </c>
      <c r="N2630" s="1">
        <v>0</v>
      </c>
      <c r="O2630">
        <v>5000</v>
      </c>
      <c r="P2630" s="1">
        <v>1000</v>
      </c>
      <c r="Q2630" s="1" t="s">
        <v>209</v>
      </c>
      <c r="R2630" s="4">
        <v>4.75</v>
      </c>
      <c r="S2630" s="3">
        <v>1</v>
      </c>
      <c r="T2630" s="4"/>
      <c r="U2630" t="s">
        <v>204</v>
      </c>
    </row>
    <row r="2631" spans="1:21" x14ac:dyDescent="0.3">
      <c r="A2631" t="s">
        <v>3147</v>
      </c>
      <c r="B2631" s="1" t="s">
        <v>3148</v>
      </c>
      <c r="C2631" s="1" t="s">
        <v>3148</v>
      </c>
      <c r="D2631" s="1" t="s">
        <v>3148</v>
      </c>
      <c r="E2631">
        <v>2018</v>
      </c>
      <c r="F2631" s="1" t="s">
        <v>212</v>
      </c>
      <c r="G2631" s="1" t="s">
        <v>202</v>
      </c>
      <c r="H2631" s="1" t="s">
        <v>219</v>
      </c>
      <c r="I2631" s="3" t="s">
        <v>1</v>
      </c>
      <c r="J2631" s="1" t="s">
        <v>1</v>
      </c>
      <c r="K2631" s="1" t="s">
        <v>220</v>
      </c>
      <c r="L2631" s="1" t="s">
        <v>221</v>
      </c>
      <c r="M2631" s="1" t="s">
        <v>208</v>
      </c>
      <c r="N2631" s="1">
        <v>5001</v>
      </c>
      <c r="O2631">
        <v>10000</v>
      </c>
      <c r="P2631" s="1">
        <v>1000</v>
      </c>
      <c r="Q2631" s="1" t="s">
        <v>209</v>
      </c>
      <c r="R2631" s="4">
        <v>5.07</v>
      </c>
      <c r="S2631" s="3">
        <v>1</v>
      </c>
      <c r="T2631" s="4"/>
      <c r="U2631" t="s">
        <v>204</v>
      </c>
    </row>
    <row r="2632" spans="1:21" x14ac:dyDescent="0.3">
      <c r="A2632" t="s">
        <v>3147</v>
      </c>
      <c r="B2632" s="1" t="s">
        <v>3148</v>
      </c>
      <c r="C2632" s="1" t="s">
        <v>3148</v>
      </c>
      <c r="D2632" s="1" t="s">
        <v>3148</v>
      </c>
      <c r="E2632">
        <v>2018</v>
      </c>
      <c r="F2632" s="1" t="s">
        <v>212</v>
      </c>
      <c r="G2632" s="1" t="s">
        <v>202</v>
      </c>
      <c r="H2632" s="1" t="s">
        <v>219</v>
      </c>
      <c r="I2632" s="3" t="s">
        <v>1</v>
      </c>
      <c r="J2632" s="1" t="s">
        <v>1</v>
      </c>
      <c r="K2632" s="1" t="s">
        <v>220</v>
      </c>
      <c r="L2632" s="1" t="s">
        <v>221</v>
      </c>
      <c r="M2632" s="1" t="s">
        <v>208</v>
      </c>
      <c r="N2632" s="1">
        <v>10001</v>
      </c>
      <c r="O2632">
        <v>20000</v>
      </c>
      <c r="P2632" s="1">
        <v>1000</v>
      </c>
      <c r="Q2632" s="1" t="s">
        <v>209</v>
      </c>
      <c r="R2632" s="4">
        <v>5.6</v>
      </c>
      <c r="S2632" s="3">
        <v>1</v>
      </c>
      <c r="T2632" s="4"/>
      <c r="U2632" t="s">
        <v>204</v>
      </c>
    </row>
    <row r="2633" spans="1:21" x14ac:dyDescent="0.3">
      <c r="A2633" t="s">
        <v>3147</v>
      </c>
      <c r="B2633" s="1" t="s">
        <v>3148</v>
      </c>
      <c r="C2633" s="1" t="s">
        <v>3148</v>
      </c>
      <c r="D2633" s="1" t="s">
        <v>3148</v>
      </c>
      <c r="E2633">
        <v>2018</v>
      </c>
      <c r="F2633" s="1" t="s">
        <v>212</v>
      </c>
      <c r="G2633" s="1" t="s">
        <v>202</v>
      </c>
      <c r="H2633" s="1" t="s">
        <v>219</v>
      </c>
      <c r="I2633" s="3" t="s">
        <v>1</v>
      </c>
      <c r="J2633" s="1" t="s">
        <v>1</v>
      </c>
      <c r="K2633" s="1" t="s">
        <v>220</v>
      </c>
      <c r="L2633" s="1" t="s">
        <v>221</v>
      </c>
      <c r="M2633" s="1" t="s">
        <v>208</v>
      </c>
      <c r="N2633" s="1">
        <v>20001</v>
      </c>
      <c r="O2633">
        <v>30000</v>
      </c>
      <c r="P2633" s="1">
        <v>1000</v>
      </c>
      <c r="Q2633" s="1" t="s">
        <v>209</v>
      </c>
      <c r="R2633" s="4">
        <v>5.93</v>
      </c>
      <c r="S2633" s="3">
        <v>1</v>
      </c>
      <c r="T2633" s="4"/>
      <c r="U2633" t="s">
        <v>204</v>
      </c>
    </row>
    <row r="2634" spans="1:21" x14ac:dyDescent="0.3">
      <c r="A2634" t="s">
        <v>3147</v>
      </c>
      <c r="B2634" s="1" t="s">
        <v>3148</v>
      </c>
      <c r="C2634" s="1" t="s">
        <v>3148</v>
      </c>
      <c r="D2634" s="1" t="s">
        <v>3148</v>
      </c>
      <c r="E2634">
        <v>2018</v>
      </c>
      <c r="F2634" s="1" t="s">
        <v>212</v>
      </c>
      <c r="G2634" s="1" t="s">
        <v>202</v>
      </c>
      <c r="H2634" s="1" t="s">
        <v>219</v>
      </c>
      <c r="I2634" s="3" t="s">
        <v>1</v>
      </c>
      <c r="J2634" s="1" t="s">
        <v>1</v>
      </c>
      <c r="K2634" s="1" t="s">
        <v>220</v>
      </c>
      <c r="L2634" s="1" t="s">
        <v>221</v>
      </c>
      <c r="M2634" s="1" t="s">
        <v>208</v>
      </c>
      <c r="N2634" s="1">
        <v>30001</v>
      </c>
      <c r="O2634">
        <v>40000</v>
      </c>
      <c r="P2634" s="1">
        <v>1000</v>
      </c>
      <c r="Q2634" s="1" t="s">
        <v>209</v>
      </c>
      <c r="R2634" s="4">
        <v>6.25</v>
      </c>
      <c r="S2634" s="3">
        <v>1</v>
      </c>
      <c r="T2634" s="4"/>
      <c r="U2634" t="s">
        <v>204</v>
      </c>
    </row>
    <row r="2635" spans="1:21" x14ac:dyDescent="0.3">
      <c r="A2635" t="s">
        <v>3147</v>
      </c>
      <c r="B2635" s="1" t="s">
        <v>3148</v>
      </c>
      <c r="C2635" s="1" t="s">
        <v>3148</v>
      </c>
      <c r="D2635" s="1" t="s">
        <v>3148</v>
      </c>
      <c r="E2635">
        <v>2018</v>
      </c>
      <c r="F2635" s="1" t="s">
        <v>212</v>
      </c>
      <c r="G2635" s="1" t="s">
        <v>202</v>
      </c>
      <c r="H2635" s="1" t="s">
        <v>219</v>
      </c>
      <c r="I2635" s="3" t="s">
        <v>1</v>
      </c>
      <c r="J2635" s="1" t="s">
        <v>1</v>
      </c>
      <c r="K2635" s="1" t="s">
        <v>220</v>
      </c>
      <c r="L2635" s="1" t="s">
        <v>221</v>
      </c>
      <c r="M2635" s="1" t="s">
        <v>208</v>
      </c>
      <c r="N2635" s="1">
        <v>40001</v>
      </c>
      <c r="O2635">
        <v>50000</v>
      </c>
      <c r="P2635" s="1">
        <v>1000</v>
      </c>
      <c r="Q2635" s="1" t="s">
        <v>209</v>
      </c>
      <c r="R2635" s="4">
        <v>6.58</v>
      </c>
      <c r="S2635" s="3">
        <v>1</v>
      </c>
      <c r="T2635" s="4"/>
      <c r="U2635" t="s">
        <v>204</v>
      </c>
    </row>
    <row r="2636" spans="1:21" x14ac:dyDescent="0.3">
      <c r="A2636" t="s">
        <v>3147</v>
      </c>
      <c r="B2636" s="1" t="s">
        <v>3148</v>
      </c>
      <c r="C2636" s="1" t="s">
        <v>3148</v>
      </c>
      <c r="D2636" s="1" t="s">
        <v>3148</v>
      </c>
      <c r="E2636">
        <v>2018</v>
      </c>
      <c r="F2636" s="1" t="s">
        <v>212</v>
      </c>
      <c r="G2636" s="1" t="s">
        <v>202</v>
      </c>
      <c r="H2636" s="1" t="s">
        <v>219</v>
      </c>
      <c r="I2636" s="3" t="s">
        <v>1</v>
      </c>
      <c r="J2636" s="1" t="s">
        <v>1</v>
      </c>
      <c r="K2636" s="1" t="s">
        <v>220</v>
      </c>
      <c r="L2636" s="1" t="s">
        <v>221</v>
      </c>
      <c r="M2636" s="1" t="s">
        <v>208</v>
      </c>
      <c r="N2636" s="1">
        <v>50001</v>
      </c>
      <c r="O2636" s="10">
        <v>1000000000</v>
      </c>
      <c r="P2636" s="1">
        <v>1000</v>
      </c>
      <c r="Q2636" s="1" t="s">
        <v>209</v>
      </c>
      <c r="R2636" s="4">
        <v>7.57</v>
      </c>
      <c r="S2636" s="3">
        <v>1</v>
      </c>
      <c r="T2636" s="4"/>
      <c r="U2636" t="s">
        <v>204</v>
      </c>
    </row>
    <row r="2637" spans="1:21" x14ac:dyDescent="0.3">
      <c r="A2637" t="s">
        <v>3147</v>
      </c>
      <c r="B2637" s="1" t="s">
        <v>3148</v>
      </c>
      <c r="C2637" s="1" t="s">
        <v>3148</v>
      </c>
      <c r="D2637" s="1" t="s">
        <v>3148</v>
      </c>
      <c r="E2637">
        <v>2018</v>
      </c>
      <c r="F2637" s="1" t="s">
        <v>212</v>
      </c>
      <c r="G2637" s="1" t="s">
        <v>202</v>
      </c>
      <c r="H2637" s="1" t="s">
        <v>206</v>
      </c>
      <c r="I2637" s="3" t="s">
        <v>1</v>
      </c>
      <c r="J2637" s="1" t="s">
        <v>1</v>
      </c>
      <c r="K2637" s="1" t="s">
        <v>220</v>
      </c>
      <c r="L2637" s="1" t="s">
        <v>225</v>
      </c>
      <c r="M2637" s="1" t="s">
        <v>204</v>
      </c>
      <c r="N2637" s="1" t="s">
        <v>1</v>
      </c>
      <c r="O2637" s="1" t="s">
        <v>1</v>
      </c>
      <c r="P2637" s="1" t="s">
        <v>1</v>
      </c>
      <c r="Q2637" s="1" t="s">
        <v>1</v>
      </c>
      <c r="R2637" s="4">
        <v>27.87</v>
      </c>
      <c r="S2637" s="3">
        <v>1</v>
      </c>
      <c r="T2637" s="4"/>
      <c r="U2637" t="s">
        <v>204</v>
      </c>
    </row>
    <row r="2638" spans="1:21" x14ac:dyDescent="0.3">
      <c r="A2638" t="s">
        <v>3147</v>
      </c>
      <c r="B2638" s="1" t="s">
        <v>3148</v>
      </c>
      <c r="C2638" s="1" t="s">
        <v>3148</v>
      </c>
      <c r="D2638" s="1" t="s">
        <v>3148</v>
      </c>
      <c r="E2638">
        <v>2018</v>
      </c>
      <c r="F2638" s="1" t="s">
        <v>212</v>
      </c>
      <c r="G2638" s="1" t="s">
        <v>202</v>
      </c>
      <c r="H2638" s="1" t="s">
        <v>219</v>
      </c>
      <c r="I2638" s="3" t="s">
        <v>1</v>
      </c>
      <c r="J2638" s="1" t="s">
        <v>1</v>
      </c>
      <c r="K2638" s="1" t="s">
        <v>220</v>
      </c>
      <c r="L2638" s="1" t="s">
        <v>225</v>
      </c>
      <c r="M2638" s="1" t="s">
        <v>208</v>
      </c>
      <c r="N2638" s="1">
        <v>0</v>
      </c>
      <c r="O2638">
        <v>5000</v>
      </c>
      <c r="P2638" s="1">
        <v>1000</v>
      </c>
      <c r="Q2638" s="1" t="s">
        <v>209</v>
      </c>
      <c r="R2638" s="4">
        <v>5.92</v>
      </c>
      <c r="S2638" s="3">
        <v>1</v>
      </c>
      <c r="T2638" s="4"/>
      <c r="U2638" t="s">
        <v>204</v>
      </c>
    </row>
    <row r="2639" spans="1:21" x14ac:dyDescent="0.3">
      <c r="A2639" t="s">
        <v>3147</v>
      </c>
      <c r="B2639" s="1" t="s">
        <v>3148</v>
      </c>
      <c r="C2639" s="1" t="s">
        <v>3148</v>
      </c>
      <c r="D2639" s="1" t="s">
        <v>3148</v>
      </c>
      <c r="E2639">
        <v>2018</v>
      </c>
      <c r="F2639" s="1" t="s">
        <v>212</v>
      </c>
      <c r="G2639" s="1" t="s">
        <v>202</v>
      </c>
      <c r="H2639" s="1" t="s">
        <v>219</v>
      </c>
      <c r="I2639" s="3" t="s">
        <v>1</v>
      </c>
      <c r="J2639" s="1" t="s">
        <v>1</v>
      </c>
      <c r="K2639" s="1" t="s">
        <v>220</v>
      </c>
      <c r="L2639" s="1" t="s">
        <v>225</v>
      </c>
      <c r="M2639" s="1" t="s">
        <v>208</v>
      </c>
      <c r="N2639" s="1">
        <v>5001</v>
      </c>
      <c r="O2639">
        <v>10000</v>
      </c>
      <c r="P2639" s="1">
        <v>1000</v>
      </c>
      <c r="Q2639" s="1" t="s">
        <v>209</v>
      </c>
      <c r="R2639" s="4">
        <v>6.34</v>
      </c>
      <c r="S2639" s="3">
        <v>1</v>
      </c>
      <c r="T2639" s="4"/>
      <c r="U2639" t="s">
        <v>204</v>
      </c>
    </row>
    <row r="2640" spans="1:21" x14ac:dyDescent="0.3">
      <c r="A2640" t="s">
        <v>3147</v>
      </c>
      <c r="B2640" s="1" t="s">
        <v>3148</v>
      </c>
      <c r="C2640" s="1" t="s">
        <v>3148</v>
      </c>
      <c r="D2640" s="1" t="s">
        <v>3148</v>
      </c>
      <c r="E2640">
        <v>2018</v>
      </c>
      <c r="F2640" s="1" t="s">
        <v>212</v>
      </c>
      <c r="G2640" s="1" t="s">
        <v>202</v>
      </c>
      <c r="H2640" s="1" t="s">
        <v>219</v>
      </c>
      <c r="I2640" s="3" t="s">
        <v>1</v>
      </c>
      <c r="J2640" s="1" t="s">
        <v>1</v>
      </c>
      <c r="K2640" s="1" t="s">
        <v>220</v>
      </c>
      <c r="L2640" s="1" t="s">
        <v>225</v>
      </c>
      <c r="M2640" s="1" t="s">
        <v>208</v>
      </c>
      <c r="N2640" s="1">
        <v>10001</v>
      </c>
      <c r="O2640">
        <v>20000</v>
      </c>
      <c r="P2640" s="1">
        <v>1000</v>
      </c>
      <c r="Q2640" s="1" t="s">
        <v>209</v>
      </c>
      <c r="R2640" s="4">
        <v>7</v>
      </c>
      <c r="S2640" s="3">
        <v>1</v>
      </c>
      <c r="T2640" s="4"/>
      <c r="U2640" t="s">
        <v>204</v>
      </c>
    </row>
    <row r="2641" spans="1:21" x14ac:dyDescent="0.3">
      <c r="A2641" t="s">
        <v>3147</v>
      </c>
      <c r="B2641" s="1" t="s">
        <v>3148</v>
      </c>
      <c r="C2641" s="1" t="s">
        <v>3148</v>
      </c>
      <c r="D2641" s="1" t="s">
        <v>3148</v>
      </c>
      <c r="E2641">
        <v>2018</v>
      </c>
      <c r="F2641" s="1" t="s">
        <v>212</v>
      </c>
      <c r="G2641" s="1" t="s">
        <v>202</v>
      </c>
      <c r="H2641" s="1" t="s">
        <v>219</v>
      </c>
      <c r="I2641" s="3" t="s">
        <v>1</v>
      </c>
      <c r="J2641" s="1" t="s">
        <v>1</v>
      </c>
      <c r="K2641" s="1" t="s">
        <v>220</v>
      </c>
      <c r="L2641" s="1" t="s">
        <v>225</v>
      </c>
      <c r="M2641" s="1" t="s">
        <v>208</v>
      </c>
      <c r="N2641" s="1">
        <v>20001</v>
      </c>
      <c r="O2641">
        <v>30000</v>
      </c>
      <c r="P2641" s="1">
        <v>1000</v>
      </c>
      <c r="Q2641" s="1" t="s">
        <v>209</v>
      </c>
      <c r="R2641" s="4">
        <v>7.41</v>
      </c>
      <c r="S2641" s="3">
        <v>1</v>
      </c>
      <c r="T2641" s="4"/>
      <c r="U2641" t="s">
        <v>204</v>
      </c>
    </row>
    <row r="2642" spans="1:21" x14ac:dyDescent="0.3">
      <c r="A2642" t="s">
        <v>3147</v>
      </c>
      <c r="B2642" s="1" t="s">
        <v>3148</v>
      </c>
      <c r="C2642" s="1" t="s">
        <v>3148</v>
      </c>
      <c r="D2642" s="1" t="s">
        <v>3148</v>
      </c>
      <c r="E2642">
        <v>2018</v>
      </c>
      <c r="F2642" s="1" t="s">
        <v>212</v>
      </c>
      <c r="G2642" s="1" t="s">
        <v>202</v>
      </c>
      <c r="H2642" s="1" t="s">
        <v>219</v>
      </c>
      <c r="I2642" s="3" t="s">
        <v>1</v>
      </c>
      <c r="J2642" s="1" t="s">
        <v>1</v>
      </c>
      <c r="K2642" s="1" t="s">
        <v>220</v>
      </c>
      <c r="L2642" s="1" t="s">
        <v>225</v>
      </c>
      <c r="M2642" s="1" t="s">
        <v>208</v>
      </c>
      <c r="N2642" s="1">
        <v>30001</v>
      </c>
      <c r="O2642">
        <v>40000</v>
      </c>
      <c r="P2642" s="1">
        <v>1000</v>
      </c>
      <c r="Q2642" s="1" t="s">
        <v>209</v>
      </c>
      <c r="R2642" s="4">
        <v>7.81</v>
      </c>
      <c r="S2642" s="3">
        <v>1</v>
      </c>
      <c r="T2642" s="4"/>
      <c r="U2642" t="s">
        <v>204</v>
      </c>
    </row>
    <row r="2643" spans="1:21" x14ac:dyDescent="0.3">
      <c r="A2643" t="s">
        <v>3147</v>
      </c>
      <c r="B2643" s="1" t="s">
        <v>3148</v>
      </c>
      <c r="C2643" s="1" t="s">
        <v>3148</v>
      </c>
      <c r="D2643" s="1" t="s">
        <v>3148</v>
      </c>
      <c r="E2643">
        <v>2018</v>
      </c>
      <c r="F2643" s="1" t="s">
        <v>212</v>
      </c>
      <c r="G2643" s="1" t="s">
        <v>202</v>
      </c>
      <c r="H2643" s="1" t="s">
        <v>219</v>
      </c>
      <c r="I2643" s="3" t="s">
        <v>1</v>
      </c>
      <c r="J2643" s="1" t="s">
        <v>1</v>
      </c>
      <c r="K2643" s="1" t="s">
        <v>220</v>
      </c>
      <c r="L2643" s="1" t="s">
        <v>225</v>
      </c>
      <c r="M2643" s="1" t="s">
        <v>208</v>
      </c>
      <c r="N2643" s="1">
        <v>40001</v>
      </c>
      <c r="O2643">
        <v>50000</v>
      </c>
      <c r="P2643" s="1">
        <v>1000</v>
      </c>
      <c r="Q2643" s="1" t="s">
        <v>209</v>
      </c>
      <c r="R2643" s="4">
        <v>8.2200000000000006</v>
      </c>
      <c r="S2643" s="3">
        <v>1</v>
      </c>
      <c r="T2643" s="4"/>
      <c r="U2643" t="s">
        <v>204</v>
      </c>
    </row>
    <row r="2644" spans="1:21" x14ac:dyDescent="0.3">
      <c r="A2644" t="s">
        <v>3147</v>
      </c>
      <c r="B2644" s="1" t="s">
        <v>3148</v>
      </c>
      <c r="C2644" s="1" t="s">
        <v>3148</v>
      </c>
      <c r="D2644" s="1" t="s">
        <v>3148</v>
      </c>
      <c r="E2644">
        <v>2018</v>
      </c>
      <c r="F2644" s="1" t="s">
        <v>212</v>
      </c>
      <c r="G2644" s="1" t="s">
        <v>202</v>
      </c>
      <c r="H2644" s="1" t="s">
        <v>219</v>
      </c>
      <c r="I2644" s="3" t="s">
        <v>1</v>
      </c>
      <c r="J2644" s="1" t="s">
        <v>1</v>
      </c>
      <c r="K2644" s="1" t="s">
        <v>220</v>
      </c>
      <c r="L2644" s="1" t="s">
        <v>225</v>
      </c>
      <c r="M2644" s="1" t="s">
        <v>208</v>
      </c>
      <c r="N2644" s="1">
        <v>50001</v>
      </c>
      <c r="O2644" s="10">
        <v>1000000000</v>
      </c>
      <c r="P2644" s="1">
        <v>1000</v>
      </c>
      <c r="Q2644" s="1" t="s">
        <v>209</v>
      </c>
      <c r="R2644" s="4">
        <v>9.4600000000000009</v>
      </c>
      <c r="S2644" s="3">
        <v>1</v>
      </c>
      <c r="T2644" s="4"/>
      <c r="U2644" t="s">
        <v>204</v>
      </c>
    </row>
    <row r="2645" spans="1:21" x14ac:dyDescent="0.3">
      <c r="A2645" t="s">
        <v>3147</v>
      </c>
      <c r="B2645" s="1" t="s">
        <v>3148</v>
      </c>
      <c r="C2645" s="1" t="s">
        <v>3148</v>
      </c>
      <c r="D2645" s="1" t="s">
        <v>3148</v>
      </c>
      <c r="E2645">
        <v>2018</v>
      </c>
      <c r="F2645" s="1" t="s">
        <v>213</v>
      </c>
      <c r="G2645" s="1" t="s">
        <v>202</v>
      </c>
      <c r="H2645" s="1" t="s">
        <v>206</v>
      </c>
      <c r="I2645" s="3" t="s">
        <v>1</v>
      </c>
      <c r="J2645" s="1" t="s">
        <v>1</v>
      </c>
      <c r="K2645" s="1" t="s">
        <v>220</v>
      </c>
      <c r="L2645" s="1" t="s">
        <v>221</v>
      </c>
      <c r="M2645" s="1" t="s">
        <v>204</v>
      </c>
      <c r="N2645" s="1" t="s">
        <v>1</v>
      </c>
      <c r="O2645" s="1" t="s">
        <v>1</v>
      </c>
      <c r="P2645" s="1" t="s">
        <v>1</v>
      </c>
      <c r="Q2645" s="1" t="s">
        <v>1</v>
      </c>
      <c r="R2645" s="4">
        <v>20.75</v>
      </c>
      <c r="S2645" s="3">
        <v>1</v>
      </c>
      <c r="T2645" s="4"/>
      <c r="U2645" t="s">
        <v>204</v>
      </c>
    </row>
    <row r="2646" spans="1:21" x14ac:dyDescent="0.3">
      <c r="A2646" t="s">
        <v>3147</v>
      </c>
      <c r="B2646" s="1" t="s">
        <v>3148</v>
      </c>
      <c r="C2646" s="1" t="s">
        <v>3148</v>
      </c>
      <c r="D2646" s="1" t="s">
        <v>3148</v>
      </c>
      <c r="E2646">
        <v>2018</v>
      </c>
      <c r="F2646" s="1" t="s">
        <v>213</v>
      </c>
      <c r="G2646" s="1" t="s">
        <v>202</v>
      </c>
      <c r="H2646" s="1" t="s">
        <v>231</v>
      </c>
      <c r="I2646" s="3" t="s">
        <v>1</v>
      </c>
      <c r="J2646" s="1" t="s">
        <v>1</v>
      </c>
      <c r="K2646" s="1" t="s">
        <v>220</v>
      </c>
      <c r="L2646" s="1" t="s">
        <v>221</v>
      </c>
      <c r="M2646" s="1" t="s">
        <v>208</v>
      </c>
      <c r="N2646" s="1">
        <v>0</v>
      </c>
      <c r="O2646">
        <v>2000</v>
      </c>
      <c r="P2646" s="1">
        <v>1000</v>
      </c>
      <c r="Q2646" s="1" t="s">
        <v>209</v>
      </c>
      <c r="R2646" s="4">
        <v>0</v>
      </c>
      <c r="S2646" s="3">
        <v>1</v>
      </c>
      <c r="T2646" s="4" t="s">
        <v>3157</v>
      </c>
      <c r="U2646" t="s">
        <v>204</v>
      </c>
    </row>
    <row r="2647" spans="1:21" x14ac:dyDescent="0.3">
      <c r="A2647" t="s">
        <v>3147</v>
      </c>
      <c r="B2647" s="1" t="s">
        <v>3148</v>
      </c>
      <c r="C2647" s="1" t="s">
        <v>3148</v>
      </c>
      <c r="D2647" s="1" t="s">
        <v>3148</v>
      </c>
      <c r="E2647">
        <v>2018</v>
      </c>
      <c r="F2647" s="1" t="s">
        <v>213</v>
      </c>
      <c r="G2647" s="1" t="s">
        <v>202</v>
      </c>
      <c r="H2647" s="1" t="s">
        <v>231</v>
      </c>
      <c r="I2647" s="3" t="s">
        <v>1</v>
      </c>
      <c r="J2647" s="1" t="s">
        <v>1</v>
      </c>
      <c r="K2647" s="1" t="s">
        <v>220</v>
      </c>
      <c r="L2647" s="1" t="s">
        <v>221</v>
      </c>
      <c r="M2647" s="1" t="s">
        <v>208</v>
      </c>
      <c r="N2647" s="1">
        <v>2001</v>
      </c>
      <c r="O2647" s="10">
        <v>1000000000</v>
      </c>
      <c r="P2647" s="1">
        <v>1000</v>
      </c>
      <c r="Q2647" s="1" t="s">
        <v>209</v>
      </c>
      <c r="R2647" s="4">
        <v>8.89</v>
      </c>
      <c r="S2647" s="3">
        <v>1</v>
      </c>
      <c r="T2647" s="4"/>
      <c r="U2647" t="s">
        <v>204</v>
      </c>
    </row>
    <row r="2648" spans="1:21" x14ac:dyDescent="0.3">
      <c r="A2648" t="s">
        <v>3147</v>
      </c>
      <c r="B2648" s="1" t="s">
        <v>3148</v>
      </c>
      <c r="C2648" s="1" t="s">
        <v>3148</v>
      </c>
      <c r="D2648" s="1" t="s">
        <v>3148</v>
      </c>
      <c r="E2648">
        <v>2018</v>
      </c>
      <c r="F2648" s="1" t="s">
        <v>213</v>
      </c>
      <c r="G2648" s="1" t="s">
        <v>202</v>
      </c>
      <c r="H2648" s="1" t="s">
        <v>206</v>
      </c>
      <c r="I2648" s="3" t="s">
        <v>1</v>
      </c>
      <c r="J2648" s="1" t="s">
        <v>1</v>
      </c>
      <c r="K2648" s="1" t="s">
        <v>220</v>
      </c>
      <c r="L2648" s="1" t="s">
        <v>225</v>
      </c>
      <c r="M2648" s="1" t="s">
        <v>204</v>
      </c>
      <c r="N2648" s="1" t="s">
        <v>1</v>
      </c>
      <c r="O2648" s="1" t="s">
        <v>1</v>
      </c>
      <c r="P2648" s="1" t="s">
        <v>1</v>
      </c>
      <c r="Q2648" s="1" t="s">
        <v>1</v>
      </c>
      <c r="R2648" s="4">
        <v>25.93</v>
      </c>
      <c r="S2648" s="3">
        <v>1</v>
      </c>
      <c r="T2648" s="4"/>
      <c r="U2648" t="s">
        <v>204</v>
      </c>
    </row>
    <row r="2649" spans="1:21" x14ac:dyDescent="0.3">
      <c r="A2649" t="s">
        <v>3147</v>
      </c>
      <c r="B2649" s="1" t="s">
        <v>3148</v>
      </c>
      <c r="C2649" s="1" t="s">
        <v>3148</v>
      </c>
      <c r="D2649" s="1" t="s">
        <v>3148</v>
      </c>
      <c r="E2649">
        <v>2018</v>
      </c>
      <c r="F2649" s="1" t="s">
        <v>213</v>
      </c>
      <c r="G2649" s="1" t="s">
        <v>202</v>
      </c>
      <c r="H2649" s="1" t="s">
        <v>231</v>
      </c>
      <c r="I2649" s="3" t="s">
        <v>1</v>
      </c>
      <c r="J2649" s="1" t="s">
        <v>1</v>
      </c>
      <c r="K2649" s="1" t="s">
        <v>220</v>
      </c>
      <c r="L2649" s="1" t="s">
        <v>225</v>
      </c>
      <c r="M2649" s="1" t="s">
        <v>208</v>
      </c>
      <c r="N2649" s="1">
        <v>0</v>
      </c>
      <c r="O2649">
        <v>2000</v>
      </c>
      <c r="P2649" s="1">
        <v>1000</v>
      </c>
      <c r="Q2649" s="1" t="s">
        <v>209</v>
      </c>
      <c r="R2649" s="4">
        <v>0</v>
      </c>
      <c r="S2649" s="3">
        <v>1</v>
      </c>
      <c r="T2649" s="4" t="s">
        <v>3157</v>
      </c>
      <c r="U2649" t="s">
        <v>204</v>
      </c>
    </row>
    <row r="2650" spans="1:21" x14ac:dyDescent="0.3">
      <c r="A2650" t="s">
        <v>3147</v>
      </c>
      <c r="B2650" s="1" t="s">
        <v>3148</v>
      </c>
      <c r="C2650" s="1" t="s">
        <v>3148</v>
      </c>
      <c r="D2650" s="1" t="s">
        <v>3148</v>
      </c>
      <c r="E2650">
        <v>2018</v>
      </c>
      <c r="F2650" s="1" t="s">
        <v>213</v>
      </c>
      <c r="G2650" s="1" t="s">
        <v>202</v>
      </c>
      <c r="H2650" s="1" t="s">
        <v>231</v>
      </c>
      <c r="I2650" s="3" t="s">
        <v>1</v>
      </c>
      <c r="J2650" s="1" t="s">
        <v>1</v>
      </c>
      <c r="K2650" s="1" t="s">
        <v>220</v>
      </c>
      <c r="L2650" s="1" t="s">
        <v>225</v>
      </c>
      <c r="M2650" s="1" t="s">
        <v>208</v>
      </c>
      <c r="N2650" s="1">
        <v>2001</v>
      </c>
      <c r="O2650" s="10">
        <v>1000000000</v>
      </c>
      <c r="P2650" s="1">
        <v>1000</v>
      </c>
      <c r="Q2650" s="1" t="s">
        <v>209</v>
      </c>
      <c r="R2650" s="4">
        <v>11.11</v>
      </c>
      <c r="S2650" s="3">
        <v>1</v>
      </c>
      <c r="T2650" s="4"/>
      <c r="U2650" t="s">
        <v>204</v>
      </c>
    </row>
    <row r="2651" spans="1:21" x14ac:dyDescent="0.3">
      <c r="A2651" t="s">
        <v>3150</v>
      </c>
      <c r="B2651" s="1" t="s">
        <v>3151</v>
      </c>
      <c r="C2651" s="1" t="s">
        <v>3151</v>
      </c>
      <c r="D2651" s="1" t="s">
        <v>3151</v>
      </c>
      <c r="E2651">
        <v>2021</v>
      </c>
      <c r="F2651" s="1" t="s">
        <v>212</v>
      </c>
      <c r="G2651" s="1" t="s">
        <v>202</v>
      </c>
      <c r="H2651" s="1" t="s">
        <v>206</v>
      </c>
      <c r="I2651" s="3">
        <v>0.625</v>
      </c>
      <c r="J2651" s="1" t="s">
        <v>203</v>
      </c>
      <c r="K2651" s="1" t="s">
        <v>220</v>
      </c>
      <c r="L2651" s="1" t="s">
        <v>221</v>
      </c>
      <c r="M2651" s="1" t="s">
        <v>204</v>
      </c>
      <c r="N2651" s="1" t="s">
        <v>1</v>
      </c>
      <c r="O2651" s="1" t="s">
        <v>1</v>
      </c>
      <c r="P2651" s="1" t="s">
        <v>1</v>
      </c>
      <c r="Q2651" s="1" t="s">
        <v>1</v>
      </c>
      <c r="R2651" s="4">
        <v>24</v>
      </c>
      <c r="S2651" s="3">
        <v>1</v>
      </c>
      <c r="T2651" s="4"/>
      <c r="U2651" t="s">
        <v>204</v>
      </c>
    </row>
    <row r="2652" spans="1:21" x14ac:dyDescent="0.3">
      <c r="A2652" t="s">
        <v>3150</v>
      </c>
      <c r="B2652" s="1" t="s">
        <v>3151</v>
      </c>
      <c r="C2652" s="1" t="s">
        <v>3151</v>
      </c>
      <c r="D2652" s="1" t="s">
        <v>3151</v>
      </c>
      <c r="E2652">
        <v>2021</v>
      </c>
      <c r="F2652" s="1" t="s">
        <v>212</v>
      </c>
      <c r="G2652" s="1" t="s">
        <v>202</v>
      </c>
      <c r="H2652" s="1" t="s">
        <v>231</v>
      </c>
      <c r="I2652" s="3">
        <v>0.625</v>
      </c>
      <c r="J2652" s="1" t="s">
        <v>203</v>
      </c>
      <c r="K2652" s="1" t="s">
        <v>220</v>
      </c>
      <c r="L2652" s="1" t="s">
        <v>221</v>
      </c>
      <c r="M2652" s="1" t="s">
        <v>208</v>
      </c>
      <c r="N2652" s="1">
        <v>0</v>
      </c>
      <c r="O2652">
        <v>2000</v>
      </c>
      <c r="P2652" s="1">
        <v>1000</v>
      </c>
      <c r="Q2652" s="1" t="s">
        <v>209</v>
      </c>
      <c r="R2652" s="4">
        <v>0</v>
      </c>
      <c r="S2652" s="3">
        <v>1</v>
      </c>
      <c r="T2652" s="4"/>
      <c r="U2652" t="s">
        <v>204</v>
      </c>
    </row>
    <row r="2653" spans="1:21" x14ac:dyDescent="0.3">
      <c r="A2653" t="s">
        <v>3150</v>
      </c>
      <c r="B2653" s="1" t="s">
        <v>3151</v>
      </c>
      <c r="C2653" s="1" t="s">
        <v>3151</v>
      </c>
      <c r="D2653" s="1" t="s">
        <v>3151</v>
      </c>
      <c r="E2653">
        <v>2021</v>
      </c>
      <c r="F2653" s="1" t="s">
        <v>212</v>
      </c>
      <c r="G2653" s="1" t="s">
        <v>202</v>
      </c>
      <c r="H2653" s="1" t="s">
        <v>231</v>
      </c>
      <c r="I2653" s="3">
        <v>0.625</v>
      </c>
      <c r="J2653" s="1" t="s">
        <v>203</v>
      </c>
      <c r="K2653" s="1" t="s">
        <v>220</v>
      </c>
      <c r="L2653" s="1" t="s">
        <v>221</v>
      </c>
      <c r="M2653" s="1" t="s">
        <v>208</v>
      </c>
      <c r="N2653" s="1">
        <v>2001</v>
      </c>
      <c r="O2653" s="10">
        <v>1000000000</v>
      </c>
      <c r="P2653" s="1">
        <v>1000</v>
      </c>
      <c r="Q2653" s="1" t="s">
        <v>209</v>
      </c>
      <c r="R2653" s="4">
        <v>4.5</v>
      </c>
      <c r="S2653" s="3">
        <v>1</v>
      </c>
      <c r="T2653" s="4"/>
      <c r="U2653" t="s">
        <v>204</v>
      </c>
    </row>
    <row r="2654" spans="1:21" x14ac:dyDescent="0.3">
      <c r="A2654" t="s">
        <v>3150</v>
      </c>
      <c r="B2654" s="1" t="s">
        <v>3151</v>
      </c>
      <c r="C2654" s="1" t="s">
        <v>3151</v>
      </c>
      <c r="D2654" s="1" t="s">
        <v>3151</v>
      </c>
      <c r="E2654">
        <v>2021</v>
      </c>
      <c r="F2654" s="1" t="s">
        <v>212</v>
      </c>
      <c r="G2654" s="1" t="s">
        <v>202</v>
      </c>
      <c r="H2654" s="1" t="s">
        <v>206</v>
      </c>
      <c r="I2654" s="3">
        <v>0.625</v>
      </c>
      <c r="J2654" s="1" t="s">
        <v>203</v>
      </c>
      <c r="K2654" s="1" t="s">
        <v>220</v>
      </c>
      <c r="L2654" s="1" t="s">
        <v>225</v>
      </c>
      <c r="M2654" s="1" t="s">
        <v>204</v>
      </c>
      <c r="N2654" s="1" t="s">
        <v>1</v>
      </c>
      <c r="O2654" s="1" t="s">
        <v>1</v>
      </c>
      <c r="P2654" s="1" t="s">
        <v>1</v>
      </c>
      <c r="Q2654" s="1" t="s">
        <v>1</v>
      </c>
      <c r="R2654" s="4">
        <v>26</v>
      </c>
      <c r="S2654" s="3">
        <v>1</v>
      </c>
      <c r="T2654" s="4"/>
      <c r="U2654" t="s">
        <v>204</v>
      </c>
    </row>
    <row r="2655" spans="1:21" x14ac:dyDescent="0.3">
      <c r="A2655" t="s">
        <v>3150</v>
      </c>
      <c r="B2655" s="1" t="s">
        <v>3151</v>
      </c>
      <c r="C2655" s="1" t="s">
        <v>3151</v>
      </c>
      <c r="D2655" s="1" t="s">
        <v>3151</v>
      </c>
      <c r="E2655">
        <v>2021</v>
      </c>
      <c r="F2655" s="1" t="s">
        <v>212</v>
      </c>
      <c r="G2655" s="1" t="s">
        <v>202</v>
      </c>
      <c r="H2655" s="1" t="s">
        <v>231</v>
      </c>
      <c r="I2655" s="3">
        <v>0.625</v>
      </c>
      <c r="J2655" s="1" t="s">
        <v>203</v>
      </c>
      <c r="K2655" s="1" t="s">
        <v>220</v>
      </c>
      <c r="L2655" s="1" t="s">
        <v>225</v>
      </c>
      <c r="M2655" s="1" t="s">
        <v>208</v>
      </c>
      <c r="N2655" s="1">
        <v>0</v>
      </c>
      <c r="O2655">
        <v>2000</v>
      </c>
      <c r="P2655" s="1">
        <v>1000</v>
      </c>
      <c r="Q2655" s="1" t="s">
        <v>209</v>
      </c>
      <c r="R2655" s="4">
        <v>0</v>
      </c>
      <c r="S2655" s="3">
        <v>1</v>
      </c>
      <c r="T2655" s="4"/>
      <c r="U2655" t="s">
        <v>204</v>
      </c>
    </row>
    <row r="2656" spans="1:21" x14ac:dyDescent="0.3">
      <c r="A2656" t="s">
        <v>3150</v>
      </c>
      <c r="B2656" s="1" t="s">
        <v>3151</v>
      </c>
      <c r="C2656" s="1" t="s">
        <v>3151</v>
      </c>
      <c r="D2656" s="1" t="s">
        <v>3151</v>
      </c>
      <c r="E2656">
        <v>2021</v>
      </c>
      <c r="F2656" s="1" t="s">
        <v>212</v>
      </c>
      <c r="G2656" s="1" t="s">
        <v>202</v>
      </c>
      <c r="H2656" s="1" t="s">
        <v>231</v>
      </c>
      <c r="I2656" s="3">
        <v>0.625</v>
      </c>
      <c r="J2656" s="1" t="s">
        <v>203</v>
      </c>
      <c r="K2656" s="1" t="s">
        <v>220</v>
      </c>
      <c r="L2656" s="1" t="s">
        <v>225</v>
      </c>
      <c r="M2656" s="1" t="s">
        <v>208</v>
      </c>
      <c r="N2656" s="1">
        <v>2001</v>
      </c>
      <c r="O2656" s="10">
        <v>1000000000</v>
      </c>
      <c r="P2656" s="1">
        <v>1000</v>
      </c>
      <c r="Q2656" s="1" t="s">
        <v>209</v>
      </c>
      <c r="R2656" s="4">
        <v>4.5</v>
      </c>
      <c r="S2656" s="3">
        <v>1</v>
      </c>
      <c r="T2656" s="4"/>
      <c r="U2656" t="s">
        <v>204</v>
      </c>
    </row>
    <row r="2657" spans="1:21" x14ac:dyDescent="0.3">
      <c r="A2657" t="s">
        <v>3150</v>
      </c>
      <c r="B2657" s="1" t="s">
        <v>3151</v>
      </c>
      <c r="C2657" s="1" t="s">
        <v>3151</v>
      </c>
      <c r="D2657" s="1" t="s">
        <v>3151</v>
      </c>
      <c r="E2657">
        <v>2021</v>
      </c>
      <c r="F2657" s="1" t="s">
        <v>213</v>
      </c>
      <c r="G2657" s="1" t="s">
        <v>202</v>
      </c>
      <c r="H2657" s="1" t="s">
        <v>206</v>
      </c>
      <c r="I2657" s="3" t="s">
        <v>1</v>
      </c>
      <c r="J2657" s="1" t="s">
        <v>1</v>
      </c>
      <c r="K2657" s="1" t="s">
        <v>1</v>
      </c>
      <c r="L2657" s="1" t="s">
        <v>1</v>
      </c>
      <c r="M2657" s="1" t="s">
        <v>204</v>
      </c>
      <c r="N2657" s="1" t="s">
        <v>1</v>
      </c>
      <c r="O2657" s="1" t="s">
        <v>1</v>
      </c>
      <c r="P2657" s="1" t="s">
        <v>1</v>
      </c>
      <c r="Q2657" s="1" t="s">
        <v>1</v>
      </c>
      <c r="R2657" s="4">
        <v>14.5</v>
      </c>
      <c r="S2657" s="3">
        <v>1</v>
      </c>
      <c r="T2657" s="4"/>
      <c r="U2657" t="s">
        <v>204</v>
      </c>
    </row>
    <row r="2658" spans="1:21" x14ac:dyDescent="0.3">
      <c r="A2658" t="s">
        <v>3150</v>
      </c>
      <c r="B2658" s="1" t="s">
        <v>3151</v>
      </c>
      <c r="C2658" s="1" t="s">
        <v>3151</v>
      </c>
      <c r="D2658" s="1" t="s">
        <v>3151</v>
      </c>
      <c r="E2658">
        <v>2021</v>
      </c>
      <c r="F2658" s="1" t="s">
        <v>213</v>
      </c>
      <c r="G2658" s="1" t="s">
        <v>202</v>
      </c>
      <c r="H2658" s="1" t="s">
        <v>231</v>
      </c>
      <c r="I2658" s="3" t="s">
        <v>1</v>
      </c>
      <c r="J2658" s="1" t="s">
        <v>1</v>
      </c>
      <c r="K2658" s="1" t="s">
        <v>1</v>
      </c>
      <c r="L2658" s="1" t="s">
        <v>1</v>
      </c>
      <c r="M2658" s="1" t="s">
        <v>208</v>
      </c>
      <c r="N2658" s="1">
        <v>0</v>
      </c>
      <c r="O2658">
        <v>1000</v>
      </c>
      <c r="P2658" s="1">
        <v>1000</v>
      </c>
      <c r="Q2658" s="1" t="s">
        <v>209</v>
      </c>
      <c r="R2658" s="4">
        <v>0</v>
      </c>
      <c r="S2658" s="3">
        <v>1</v>
      </c>
      <c r="T2658" s="4"/>
      <c r="U2658" t="s">
        <v>204</v>
      </c>
    </row>
    <row r="2659" spans="1:21" x14ac:dyDescent="0.3">
      <c r="A2659" t="s">
        <v>3150</v>
      </c>
      <c r="B2659" s="1" t="s">
        <v>3151</v>
      </c>
      <c r="C2659" s="1" t="s">
        <v>3151</v>
      </c>
      <c r="D2659" s="1" t="s">
        <v>3151</v>
      </c>
      <c r="E2659">
        <v>2021</v>
      </c>
      <c r="F2659" s="1" t="s">
        <v>213</v>
      </c>
      <c r="G2659" s="1" t="s">
        <v>202</v>
      </c>
      <c r="H2659" s="1" t="s">
        <v>231</v>
      </c>
      <c r="I2659" s="3" t="s">
        <v>1</v>
      </c>
      <c r="J2659" s="1" t="s">
        <v>1</v>
      </c>
      <c r="K2659" s="1" t="s">
        <v>1</v>
      </c>
      <c r="L2659" s="1" t="s">
        <v>1</v>
      </c>
      <c r="M2659" s="1" t="s">
        <v>208</v>
      </c>
      <c r="N2659" s="1">
        <v>1001</v>
      </c>
      <c r="O2659" s="10">
        <v>1000000000</v>
      </c>
      <c r="P2659" s="1">
        <v>1000</v>
      </c>
      <c r="Q2659" s="1" t="s">
        <v>209</v>
      </c>
      <c r="R2659" s="4">
        <v>3</v>
      </c>
      <c r="S2659" s="3">
        <v>1</v>
      </c>
      <c r="T2659" s="4"/>
      <c r="U2659" t="s">
        <v>204</v>
      </c>
    </row>
    <row r="2660" spans="1:21" x14ac:dyDescent="0.3">
      <c r="A2660" t="s">
        <v>3153</v>
      </c>
      <c r="B2660" s="1" t="s">
        <v>3154</v>
      </c>
      <c r="C2660" s="1" t="s">
        <v>3154</v>
      </c>
      <c r="D2660" s="1" t="s">
        <v>3154</v>
      </c>
      <c r="E2660">
        <v>2018</v>
      </c>
      <c r="F2660" s="1" t="s">
        <v>212</v>
      </c>
      <c r="G2660" s="1" t="s">
        <v>202</v>
      </c>
      <c r="H2660" s="1" t="s">
        <v>206</v>
      </c>
      <c r="I2660" s="3">
        <v>0.625</v>
      </c>
      <c r="J2660" s="1" t="s">
        <v>203</v>
      </c>
      <c r="K2660" s="1" t="s">
        <v>1</v>
      </c>
      <c r="L2660" s="1" t="s">
        <v>1</v>
      </c>
      <c r="M2660" s="1" t="s">
        <v>204</v>
      </c>
      <c r="N2660" s="1" t="s">
        <v>1</v>
      </c>
      <c r="O2660" s="1" t="s">
        <v>1</v>
      </c>
      <c r="P2660" s="1" t="s">
        <v>1</v>
      </c>
      <c r="Q2660" s="1" t="s">
        <v>1</v>
      </c>
      <c r="R2660" s="4">
        <v>23.35</v>
      </c>
      <c r="S2660" s="3">
        <v>1</v>
      </c>
      <c r="T2660" s="4"/>
      <c r="U2660" t="s">
        <v>204</v>
      </c>
    </row>
    <row r="2661" spans="1:21" x14ac:dyDescent="0.3">
      <c r="A2661" t="s">
        <v>3153</v>
      </c>
      <c r="B2661" s="1" t="s">
        <v>3154</v>
      </c>
      <c r="C2661" s="1" t="s">
        <v>3154</v>
      </c>
      <c r="D2661" s="1" t="s">
        <v>3154</v>
      </c>
      <c r="E2661">
        <v>2018</v>
      </c>
      <c r="F2661" s="1" t="s">
        <v>212</v>
      </c>
      <c r="G2661" s="1" t="s">
        <v>202</v>
      </c>
      <c r="H2661" s="1" t="s">
        <v>231</v>
      </c>
      <c r="I2661" s="3" t="s">
        <v>1</v>
      </c>
      <c r="J2661" s="1" t="s">
        <v>1</v>
      </c>
      <c r="K2661" s="1" t="s">
        <v>1</v>
      </c>
      <c r="L2661" s="1" t="s">
        <v>1</v>
      </c>
      <c r="M2661" s="1" t="s">
        <v>208</v>
      </c>
      <c r="N2661" s="1">
        <v>0</v>
      </c>
      <c r="O2661">
        <v>2000</v>
      </c>
      <c r="P2661" s="1">
        <v>1000</v>
      </c>
      <c r="Q2661" s="1" t="s">
        <v>209</v>
      </c>
      <c r="R2661" s="4">
        <v>0</v>
      </c>
      <c r="S2661" s="3">
        <v>1</v>
      </c>
      <c r="T2661" s="4"/>
      <c r="U2661" t="s">
        <v>204</v>
      </c>
    </row>
    <row r="2662" spans="1:21" x14ac:dyDescent="0.3">
      <c r="A2662" t="s">
        <v>3153</v>
      </c>
      <c r="B2662" s="1" t="s">
        <v>3154</v>
      </c>
      <c r="C2662" s="1" t="s">
        <v>3154</v>
      </c>
      <c r="D2662" s="1" t="s">
        <v>3154</v>
      </c>
      <c r="E2662">
        <v>2018</v>
      </c>
      <c r="F2662" s="1" t="s">
        <v>212</v>
      </c>
      <c r="G2662" s="1" t="s">
        <v>202</v>
      </c>
      <c r="H2662" s="1" t="s">
        <v>231</v>
      </c>
      <c r="I2662" s="3" t="s">
        <v>1</v>
      </c>
      <c r="J2662" s="1" t="s">
        <v>1</v>
      </c>
      <c r="K2662" s="1" t="s">
        <v>1</v>
      </c>
      <c r="L2662" s="1" t="s">
        <v>1</v>
      </c>
      <c r="M2662" s="1" t="s">
        <v>208</v>
      </c>
      <c r="N2662" s="1">
        <v>2001</v>
      </c>
      <c r="O2662" s="10">
        <v>1000000000</v>
      </c>
      <c r="P2662" s="1">
        <v>1000</v>
      </c>
      <c r="Q2662" s="1" t="s">
        <v>209</v>
      </c>
      <c r="R2662" s="4">
        <v>5</v>
      </c>
      <c r="S2662" s="3">
        <v>1</v>
      </c>
      <c r="T2662" s="4"/>
      <c r="U2662" t="s">
        <v>204</v>
      </c>
    </row>
    <row r="2663" spans="1:21" x14ac:dyDescent="0.3">
      <c r="A2663" t="s">
        <v>3153</v>
      </c>
      <c r="B2663" s="1" t="s">
        <v>3154</v>
      </c>
      <c r="C2663" s="1" t="s">
        <v>3154</v>
      </c>
      <c r="D2663" s="1" t="s">
        <v>3154</v>
      </c>
      <c r="E2663">
        <v>2018</v>
      </c>
      <c r="F2663" s="1" t="s">
        <v>213</v>
      </c>
      <c r="G2663" s="1" t="s">
        <v>202</v>
      </c>
      <c r="H2663" s="1" t="s">
        <v>206</v>
      </c>
      <c r="I2663" s="3" t="s">
        <v>1</v>
      </c>
      <c r="J2663" s="1" t="s">
        <v>1</v>
      </c>
      <c r="K2663" s="1" t="s">
        <v>1</v>
      </c>
      <c r="L2663" s="1" t="s">
        <v>1</v>
      </c>
      <c r="M2663" s="1" t="s">
        <v>204</v>
      </c>
      <c r="N2663" s="1" t="s">
        <v>1</v>
      </c>
      <c r="O2663" s="1" t="s">
        <v>1</v>
      </c>
      <c r="P2663" s="1" t="s">
        <v>1</v>
      </c>
      <c r="Q2663" s="1" t="s">
        <v>1</v>
      </c>
      <c r="R2663" s="4">
        <v>18</v>
      </c>
      <c r="S2663" s="3">
        <v>1</v>
      </c>
      <c r="T2663" s="4"/>
      <c r="U2663" t="s">
        <v>204</v>
      </c>
    </row>
    <row r="2664" spans="1:21" x14ac:dyDescent="0.3">
      <c r="A2664" t="s">
        <v>3153</v>
      </c>
      <c r="B2664" s="1" t="s">
        <v>3154</v>
      </c>
      <c r="C2664" s="1" t="s">
        <v>3154</v>
      </c>
      <c r="D2664" s="1" t="s">
        <v>3154</v>
      </c>
      <c r="E2664">
        <v>2018</v>
      </c>
      <c r="F2664" s="1" t="s">
        <v>213</v>
      </c>
      <c r="G2664" s="1" t="s">
        <v>202</v>
      </c>
      <c r="H2664" s="1" t="s">
        <v>231</v>
      </c>
      <c r="I2664" s="3" t="s">
        <v>1</v>
      </c>
      <c r="J2664" s="1" t="s">
        <v>1</v>
      </c>
      <c r="K2664" s="1" t="s">
        <v>1</v>
      </c>
      <c r="L2664" s="1" t="s">
        <v>1</v>
      </c>
      <c r="M2664" s="1" t="s">
        <v>208</v>
      </c>
      <c r="N2664" s="1">
        <v>0</v>
      </c>
      <c r="O2664">
        <v>2000</v>
      </c>
      <c r="P2664" s="1">
        <v>1000</v>
      </c>
      <c r="Q2664" s="1" t="s">
        <v>209</v>
      </c>
      <c r="R2664" s="4">
        <v>0</v>
      </c>
      <c r="S2664" s="3">
        <v>1</v>
      </c>
      <c r="T2664" s="4" t="s">
        <v>3158</v>
      </c>
      <c r="U2664" t="s">
        <v>204</v>
      </c>
    </row>
    <row r="2665" spans="1:21" x14ac:dyDescent="0.3">
      <c r="A2665" t="s">
        <v>3153</v>
      </c>
      <c r="B2665" s="1" t="s">
        <v>3154</v>
      </c>
      <c r="C2665" s="1" t="s">
        <v>3154</v>
      </c>
      <c r="D2665" s="1" t="s">
        <v>3154</v>
      </c>
      <c r="E2665">
        <v>2018</v>
      </c>
      <c r="F2665" s="1" t="s">
        <v>213</v>
      </c>
      <c r="G2665" s="1" t="s">
        <v>202</v>
      </c>
      <c r="H2665" s="1" t="s">
        <v>231</v>
      </c>
      <c r="I2665" s="3" t="s">
        <v>1</v>
      </c>
      <c r="J2665" s="1" t="s">
        <v>1</v>
      </c>
      <c r="K2665" s="1" t="s">
        <v>1</v>
      </c>
      <c r="L2665" s="1" t="s">
        <v>1</v>
      </c>
      <c r="M2665" s="1" t="s">
        <v>208</v>
      </c>
      <c r="N2665" s="1">
        <v>2001</v>
      </c>
      <c r="O2665" s="10">
        <v>1000000000</v>
      </c>
      <c r="P2665" s="1">
        <v>1000</v>
      </c>
      <c r="Q2665" s="1" t="s">
        <v>209</v>
      </c>
      <c r="R2665" s="4">
        <v>6</v>
      </c>
      <c r="S2665" s="3">
        <v>1</v>
      </c>
      <c r="T2665" s="4"/>
      <c r="U2665" t="s">
        <v>204</v>
      </c>
    </row>
    <row r="2666" spans="1:21" x14ac:dyDescent="0.3">
      <c r="A2666" t="s">
        <v>3159</v>
      </c>
      <c r="B2666" s="1" t="s">
        <v>3160</v>
      </c>
      <c r="C2666" s="1" t="s">
        <v>3160</v>
      </c>
      <c r="D2666" s="1" t="s">
        <v>3160</v>
      </c>
      <c r="E2666">
        <v>2019</v>
      </c>
      <c r="F2666" s="1" t="s">
        <v>212</v>
      </c>
      <c r="G2666" s="1" t="s">
        <v>202</v>
      </c>
      <c r="H2666" s="1" t="s">
        <v>206</v>
      </c>
      <c r="I2666" s="3">
        <v>0.75</v>
      </c>
      <c r="J2666" s="1" t="s">
        <v>203</v>
      </c>
      <c r="K2666" s="1" t="s">
        <v>1</v>
      </c>
      <c r="L2666" s="1" t="s">
        <v>1</v>
      </c>
      <c r="M2666" s="1" t="s">
        <v>204</v>
      </c>
      <c r="N2666" s="1" t="s">
        <v>1</v>
      </c>
      <c r="O2666" s="1" t="s">
        <v>1</v>
      </c>
      <c r="P2666" s="1" t="s">
        <v>1</v>
      </c>
      <c r="Q2666" s="1" t="s">
        <v>1</v>
      </c>
      <c r="R2666" s="4">
        <v>39.32</v>
      </c>
      <c r="S2666" s="3">
        <v>1</v>
      </c>
      <c r="T2666" s="4"/>
      <c r="U2666" t="s">
        <v>204</v>
      </c>
    </row>
    <row r="2667" spans="1:21" x14ac:dyDescent="0.3">
      <c r="A2667" t="s">
        <v>3159</v>
      </c>
      <c r="B2667" s="1" t="s">
        <v>3160</v>
      </c>
      <c r="C2667" s="1" t="s">
        <v>3160</v>
      </c>
      <c r="D2667" s="1" t="s">
        <v>3160</v>
      </c>
      <c r="E2667">
        <v>2019</v>
      </c>
      <c r="F2667" s="1" t="s">
        <v>212</v>
      </c>
      <c r="G2667" s="1" t="s">
        <v>202</v>
      </c>
      <c r="H2667" s="1" t="s">
        <v>231</v>
      </c>
      <c r="I2667" s="3" t="s">
        <v>1</v>
      </c>
      <c r="J2667" s="1" t="s">
        <v>1</v>
      </c>
      <c r="K2667" s="1" t="s">
        <v>1</v>
      </c>
      <c r="L2667" s="1" t="s">
        <v>1</v>
      </c>
      <c r="M2667" s="1" t="s">
        <v>208</v>
      </c>
      <c r="N2667" s="1">
        <v>0</v>
      </c>
      <c r="O2667" s="10">
        <v>1000000000</v>
      </c>
      <c r="P2667" s="1">
        <v>1000</v>
      </c>
      <c r="Q2667" s="1" t="s">
        <v>209</v>
      </c>
      <c r="R2667" s="4">
        <v>5.46</v>
      </c>
      <c r="S2667" s="3">
        <v>1</v>
      </c>
      <c r="T2667" s="4"/>
      <c r="U2667" t="s">
        <v>204</v>
      </c>
    </row>
    <row r="2668" spans="1:21" x14ac:dyDescent="0.3">
      <c r="A2668" t="s">
        <v>3159</v>
      </c>
      <c r="B2668" s="1" t="s">
        <v>3160</v>
      </c>
      <c r="C2668" s="1" t="s">
        <v>3160</v>
      </c>
      <c r="D2668" s="1" t="s">
        <v>3160</v>
      </c>
      <c r="E2668">
        <v>2019</v>
      </c>
      <c r="F2668" s="1" t="s">
        <v>213</v>
      </c>
      <c r="G2668" s="1" t="s">
        <v>202</v>
      </c>
      <c r="H2668" s="1" t="s">
        <v>206</v>
      </c>
      <c r="I2668" s="3" t="s">
        <v>1</v>
      </c>
      <c r="J2668" s="1" t="s">
        <v>1</v>
      </c>
      <c r="K2668" s="1" t="s">
        <v>1</v>
      </c>
      <c r="L2668" s="1" t="s">
        <v>1</v>
      </c>
      <c r="M2668" s="1" t="s">
        <v>204</v>
      </c>
      <c r="N2668" s="1" t="s">
        <v>1</v>
      </c>
      <c r="O2668" s="1" t="s">
        <v>1</v>
      </c>
      <c r="P2668" s="1" t="s">
        <v>1</v>
      </c>
      <c r="Q2668" s="1" t="s">
        <v>1</v>
      </c>
      <c r="R2668" s="4">
        <v>42.29</v>
      </c>
      <c r="S2668" s="3">
        <v>1</v>
      </c>
      <c r="T2668" s="4"/>
      <c r="U2668" t="s">
        <v>204</v>
      </c>
    </row>
    <row r="2669" spans="1:21" x14ac:dyDescent="0.3">
      <c r="A2669" t="s">
        <v>3159</v>
      </c>
      <c r="B2669" s="1" t="s">
        <v>3160</v>
      </c>
      <c r="C2669" s="1" t="s">
        <v>3160</v>
      </c>
      <c r="D2669" s="1" t="s">
        <v>3160</v>
      </c>
      <c r="E2669">
        <v>2019</v>
      </c>
      <c r="F2669" s="1" t="s">
        <v>213</v>
      </c>
      <c r="G2669" s="1" t="s">
        <v>202</v>
      </c>
      <c r="H2669" s="1" t="s">
        <v>231</v>
      </c>
      <c r="I2669" s="3" t="s">
        <v>1</v>
      </c>
      <c r="J2669" s="1" t="s">
        <v>1</v>
      </c>
      <c r="K2669" s="1" t="s">
        <v>1</v>
      </c>
      <c r="L2669" s="1" t="s">
        <v>1</v>
      </c>
      <c r="M2669" s="1" t="s">
        <v>208</v>
      </c>
      <c r="N2669" s="1">
        <v>0</v>
      </c>
      <c r="O2669">
        <v>2000</v>
      </c>
      <c r="P2669" s="1">
        <v>1000</v>
      </c>
      <c r="Q2669" s="1" t="s">
        <v>209</v>
      </c>
      <c r="R2669" s="4">
        <v>0</v>
      </c>
      <c r="S2669" s="3">
        <v>1</v>
      </c>
      <c r="T2669" s="4"/>
      <c r="U2669" t="s">
        <v>204</v>
      </c>
    </row>
    <row r="2670" spans="1:21" x14ac:dyDescent="0.3">
      <c r="A2670" t="s">
        <v>3159</v>
      </c>
      <c r="B2670" s="1" t="s">
        <v>3160</v>
      </c>
      <c r="C2670" s="1" t="s">
        <v>3160</v>
      </c>
      <c r="D2670" s="1" t="s">
        <v>3160</v>
      </c>
      <c r="E2670">
        <v>2019</v>
      </c>
      <c r="F2670" s="1" t="s">
        <v>213</v>
      </c>
      <c r="G2670" s="1" t="s">
        <v>202</v>
      </c>
      <c r="H2670" s="1" t="s">
        <v>231</v>
      </c>
      <c r="I2670" s="3" t="s">
        <v>1</v>
      </c>
      <c r="J2670" s="1" t="s">
        <v>1</v>
      </c>
      <c r="K2670" s="1" t="s">
        <v>1</v>
      </c>
      <c r="L2670" s="1" t="s">
        <v>1</v>
      </c>
      <c r="M2670" s="1" t="s">
        <v>208</v>
      </c>
      <c r="N2670" s="1">
        <v>2001</v>
      </c>
      <c r="O2670">
        <v>75000</v>
      </c>
      <c r="P2670" s="1">
        <v>1000</v>
      </c>
      <c r="Q2670" s="1" t="s">
        <v>209</v>
      </c>
      <c r="R2670" s="4">
        <v>3.97</v>
      </c>
      <c r="S2670" s="3">
        <v>1</v>
      </c>
      <c r="T2670" s="4"/>
      <c r="U2670" t="s">
        <v>204</v>
      </c>
    </row>
    <row r="2671" spans="1:21" x14ac:dyDescent="0.3">
      <c r="A2671" t="s">
        <v>3159</v>
      </c>
      <c r="B2671" s="1" t="s">
        <v>3160</v>
      </c>
      <c r="C2671" s="1" t="s">
        <v>3160</v>
      </c>
      <c r="D2671" s="1" t="s">
        <v>3160</v>
      </c>
      <c r="E2671">
        <v>2019</v>
      </c>
      <c r="F2671" s="1" t="s">
        <v>213</v>
      </c>
      <c r="G2671" s="1" t="s">
        <v>202</v>
      </c>
      <c r="H2671" s="1" t="s">
        <v>231</v>
      </c>
      <c r="I2671" s="3" t="s">
        <v>1</v>
      </c>
      <c r="J2671" s="1" t="s">
        <v>1</v>
      </c>
      <c r="K2671" s="1" t="s">
        <v>1</v>
      </c>
      <c r="L2671" s="1" t="s">
        <v>1</v>
      </c>
      <c r="M2671" s="1" t="s">
        <v>208</v>
      </c>
      <c r="N2671" s="1">
        <v>75001</v>
      </c>
      <c r="O2671" s="10">
        <v>1000000000</v>
      </c>
      <c r="P2671" s="1">
        <v>1000</v>
      </c>
      <c r="Q2671" s="1" t="s">
        <v>209</v>
      </c>
      <c r="R2671" s="4">
        <v>2.89</v>
      </c>
      <c r="S2671" s="3">
        <v>1</v>
      </c>
      <c r="T2671" s="4" t="s">
        <v>3161</v>
      </c>
      <c r="U2671" t="s">
        <v>204</v>
      </c>
    </row>
    <row r="2672" spans="1:21" x14ac:dyDescent="0.3">
      <c r="A2672" t="s">
        <v>3162</v>
      </c>
      <c r="B2672" s="1" t="s">
        <v>3163</v>
      </c>
      <c r="C2672" s="1" t="s">
        <v>3163</v>
      </c>
      <c r="D2672" s="1" t="s">
        <v>3163</v>
      </c>
      <c r="E2672">
        <v>2013</v>
      </c>
      <c r="F2672" s="1" t="s">
        <v>212</v>
      </c>
      <c r="G2672" s="1" t="s">
        <v>202</v>
      </c>
      <c r="H2672" s="1" t="s">
        <v>206</v>
      </c>
      <c r="I2672" s="3" t="s">
        <v>1</v>
      </c>
      <c r="J2672" s="1" t="s">
        <v>1</v>
      </c>
      <c r="K2672" s="1" t="s">
        <v>220</v>
      </c>
      <c r="L2672" s="1" t="s">
        <v>221</v>
      </c>
      <c r="M2672" s="1" t="s">
        <v>204</v>
      </c>
      <c r="N2672" s="1" t="s">
        <v>1</v>
      </c>
      <c r="O2672" s="1" t="s">
        <v>1</v>
      </c>
      <c r="P2672" s="1" t="s">
        <v>1</v>
      </c>
      <c r="Q2672" s="1" t="s">
        <v>1</v>
      </c>
      <c r="R2672" s="4">
        <v>51</v>
      </c>
      <c r="S2672" s="3">
        <v>1</v>
      </c>
      <c r="T2672" s="4"/>
      <c r="U2672" t="s">
        <v>204</v>
      </c>
    </row>
    <row r="2673" spans="1:21" x14ac:dyDescent="0.3">
      <c r="A2673" t="s">
        <v>3162</v>
      </c>
      <c r="B2673" s="1" t="s">
        <v>3163</v>
      </c>
      <c r="C2673" s="1" t="s">
        <v>3163</v>
      </c>
      <c r="D2673" s="1" t="s">
        <v>3163</v>
      </c>
      <c r="E2673">
        <v>2013</v>
      </c>
      <c r="F2673" s="1" t="s">
        <v>212</v>
      </c>
      <c r="G2673" s="1" t="s">
        <v>202</v>
      </c>
      <c r="H2673" s="1" t="s">
        <v>231</v>
      </c>
      <c r="I2673" s="3" t="s">
        <v>1</v>
      </c>
      <c r="J2673" s="1" t="s">
        <v>1</v>
      </c>
      <c r="K2673" s="1" t="s">
        <v>220</v>
      </c>
      <c r="L2673" s="1" t="s">
        <v>221</v>
      </c>
      <c r="M2673" s="1" t="s">
        <v>208</v>
      </c>
      <c r="N2673" s="1">
        <v>0</v>
      </c>
      <c r="O2673">
        <v>2000</v>
      </c>
      <c r="P2673" s="1">
        <v>1000</v>
      </c>
      <c r="Q2673" s="1" t="s">
        <v>209</v>
      </c>
      <c r="R2673" s="4">
        <v>0</v>
      </c>
      <c r="S2673" s="3">
        <v>1</v>
      </c>
      <c r="T2673" s="4"/>
      <c r="U2673" t="s">
        <v>204</v>
      </c>
    </row>
    <row r="2674" spans="1:21" x14ac:dyDescent="0.3">
      <c r="A2674" t="s">
        <v>3162</v>
      </c>
      <c r="B2674" s="1" t="s">
        <v>3163</v>
      </c>
      <c r="C2674" s="1" t="s">
        <v>3163</v>
      </c>
      <c r="D2674" s="1" t="s">
        <v>3163</v>
      </c>
      <c r="E2674">
        <v>2013</v>
      </c>
      <c r="F2674" s="1" t="s">
        <v>212</v>
      </c>
      <c r="G2674" s="1" t="s">
        <v>202</v>
      </c>
      <c r="H2674" s="1" t="s">
        <v>231</v>
      </c>
      <c r="I2674" s="3" t="s">
        <v>1</v>
      </c>
      <c r="J2674" s="1" t="s">
        <v>1</v>
      </c>
      <c r="K2674" s="1" t="s">
        <v>220</v>
      </c>
      <c r="L2674" s="1" t="s">
        <v>221</v>
      </c>
      <c r="M2674" s="1" t="s">
        <v>208</v>
      </c>
      <c r="N2674" s="1">
        <v>2001</v>
      </c>
      <c r="O2674" s="10">
        <v>1000000000</v>
      </c>
      <c r="P2674" s="1">
        <v>1000</v>
      </c>
      <c r="Q2674" s="1" t="s">
        <v>209</v>
      </c>
      <c r="R2674" s="4">
        <v>3.75</v>
      </c>
      <c r="S2674" s="3">
        <v>1</v>
      </c>
      <c r="T2674" s="4"/>
      <c r="U2674" t="s">
        <v>204</v>
      </c>
    </row>
    <row r="2675" spans="1:21" x14ac:dyDescent="0.3">
      <c r="A2675" t="s">
        <v>3162</v>
      </c>
      <c r="B2675" s="1" t="s">
        <v>3163</v>
      </c>
      <c r="C2675" s="1" t="s">
        <v>3163</v>
      </c>
      <c r="D2675" s="1" t="s">
        <v>3163</v>
      </c>
      <c r="E2675">
        <v>2013</v>
      </c>
      <c r="F2675" s="1" t="s">
        <v>212</v>
      </c>
      <c r="G2675" s="1" t="s">
        <v>202</v>
      </c>
      <c r="H2675" s="1" t="s">
        <v>206</v>
      </c>
      <c r="I2675" s="3" t="s">
        <v>1</v>
      </c>
      <c r="J2675" s="1" t="s">
        <v>1</v>
      </c>
      <c r="K2675" s="1" t="s">
        <v>220</v>
      </c>
      <c r="L2675" s="1" t="s">
        <v>225</v>
      </c>
      <c r="M2675" s="1" t="s">
        <v>204</v>
      </c>
      <c r="N2675" s="1" t="s">
        <v>1</v>
      </c>
      <c r="O2675" s="1" t="s">
        <v>1</v>
      </c>
      <c r="P2675" s="1" t="s">
        <v>1</v>
      </c>
      <c r="Q2675" s="1" t="s">
        <v>1</v>
      </c>
      <c r="R2675" s="4">
        <v>55</v>
      </c>
      <c r="S2675" s="3">
        <v>1</v>
      </c>
      <c r="T2675" s="4"/>
      <c r="U2675" t="s">
        <v>204</v>
      </c>
    </row>
    <row r="2676" spans="1:21" x14ac:dyDescent="0.3">
      <c r="A2676" t="s">
        <v>3162</v>
      </c>
      <c r="B2676" s="1" t="s">
        <v>3163</v>
      </c>
      <c r="C2676" s="1" t="s">
        <v>3163</v>
      </c>
      <c r="D2676" s="1" t="s">
        <v>3163</v>
      </c>
      <c r="E2676">
        <v>2013</v>
      </c>
      <c r="F2676" s="1" t="s">
        <v>212</v>
      </c>
      <c r="G2676" s="1" t="s">
        <v>202</v>
      </c>
      <c r="H2676" s="1" t="s">
        <v>231</v>
      </c>
      <c r="I2676" s="3" t="s">
        <v>1</v>
      </c>
      <c r="J2676" s="1" t="s">
        <v>1</v>
      </c>
      <c r="K2676" s="1" t="s">
        <v>220</v>
      </c>
      <c r="L2676" s="1" t="s">
        <v>225</v>
      </c>
      <c r="M2676" s="1" t="s">
        <v>208</v>
      </c>
      <c r="N2676" s="1">
        <v>0</v>
      </c>
      <c r="O2676">
        <v>2000</v>
      </c>
      <c r="P2676" s="1">
        <v>1000</v>
      </c>
      <c r="Q2676" s="1" t="s">
        <v>209</v>
      </c>
      <c r="R2676" s="4">
        <v>0</v>
      </c>
      <c r="S2676" s="3">
        <v>1</v>
      </c>
      <c r="T2676" s="4"/>
      <c r="U2676" t="s">
        <v>204</v>
      </c>
    </row>
    <row r="2677" spans="1:21" x14ac:dyDescent="0.3">
      <c r="A2677" t="s">
        <v>3162</v>
      </c>
      <c r="B2677" s="1" t="s">
        <v>3163</v>
      </c>
      <c r="C2677" s="1" t="s">
        <v>3163</v>
      </c>
      <c r="D2677" s="1" t="s">
        <v>3163</v>
      </c>
      <c r="E2677">
        <v>2013</v>
      </c>
      <c r="F2677" s="1" t="s">
        <v>212</v>
      </c>
      <c r="G2677" s="1" t="s">
        <v>202</v>
      </c>
      <c r="H2677" s="1" t="s">
        <v>231</v>
      </c>
      <c r="I2677" s="3" t="s">
        <v>1</v>
      </c>
      <c r="J2677" s="1" t="s">
        <v>1</v>
      </c>
      <c r="K2677" s="1" t="s">
        <v>220</v>
      </c>
      <c r="L2677" s="1" t="s">
        <v>225</v>
      </c>
      <c r="M2677" s="1" t="s">
        <v>208</v>
      </c>
      <c r="N2677" s="1">
        <v>2001</v>
      </c>
      <c r="O2677" s="10">
        <v>1000000000</v>
      </c>
      <c r="P2677" s="1">
        <v>1000</v>
      </c>
      <c r="Q2677" s="1" t="s">
        <v>209</v>
      </c>
      <c r="R2677" s="4">
        <v>4.25</v>
      </c>
      <c r="S2677" s="3">
        <v>1</v>
      </c>
      <c r="T2677" s="4"/>
      <c r="U2677" t="s">
        <v>204</v>
      </c>
    </row>
    <row r="2678" spans="1:21" x14ac:dyDescent="0.3">
      <c r="A2678" t="s">
        <v>3162</v>
      </c>
      <c r="B2678" s="1" t="s">
        <v>3163</v>
      </c>
      <c r="C2678" s="1" t="s">
        <v>3163</v>
      </c>
      <c r="D2678" s="1" t="s">
        <v>3163</v>
      </c>
      <c r="E2678">
        <v>2013</v>
      </c>
      <c r="F2678" s="1" t="s">
        <v>213</v>
      </c>
      <c r="G2678" s="1" t="s">
        <v>202</v>
      </c>
      <c r="H2678" s="1" t="s">
        <v>206</v>
      </c>
      <c r="I2678" s="3" t="s">
        <v>1</v>
      </c>
      <c r="J2678" s="1" t="s">
        <v>1</v>
      </c>
      <c r="K2678" s="1" t="s">
        <v>220</v>
      </c>
      <c r="L2678" s="1" t="s">
        <v>221</v>
      </c>
      <c r="M2678" s="1" t="s">
        <v>204</v>
      </c>
      <c r="N2678" s="1" t="s">
        <v>1</v>
      </c>
      <c r="O2678" s="1" t="s">
        <v>1</v>
      </c>
      <c r="P2678" s="1" t="s">
        <v>1</v>
      </c>
      <c r="Q2678" s="1" t="s">
        <v>1</v>
      </c>
      <c r="R2678" s="4">
        <v>15</v>
      </c>
      <c r="S2678" s="3">
        <v>1</v>
      </c>
      <c r="T2678" s="4"/>
      <c r="U2678" t="s">
        <v>204</v>
      </c>
    </row>
    <row r="2679" spans="1:21" x14ac:dyDescent="0.3">
      <c r="A2679" t="s">
        <v>3162</v>
      </c>
      <c r="B2679" s="1" t="s">
        <v>3163</v>
      </c>
      <c r="C2679" s="1" t="s">
        <v>3163</v>
      </c>
      <c r="D2679" s="1" t="s">
        <v>3163</v>
      </c>
      <c r="E2679">
        <v>2013</v>
      </c>
      <c r="F2679" s="1" t="s">
        <v>213</v>
      </c>
      <c r="G2679" s="1" t="s">
        <v>202</v>
      </c>
      <c r="H2679" s="1" t="s">
        <v>207</v>
      </c>
      <c r="I2679" s="3" t="s">
        <v>1</v>
      </c>
      <c r="J2679" s="1" t="s">
        <v>1</v>
      </c>
      <c r="K2679" s="1" t="s">
        <v>220</v>
      </c>
      <c r="L2679" s="1" t="s">
        <v>221</v>
      </c>
      <c r="M2679" s="1" t="s">
        <v>205</v>
      </c>
      <c r="N2679" s="1">
        <v>0</v>
      </c>
      <c r="O2679">
        <v>2000</v>
      </c>
      <c r="P2679" s="1" t="s">
        <v>1</v>
      </c>
      <c r="Q2679" s="1" t="s">
        <v>209</v>
      </c>
      <c r="R2679" s="4">
        <v>0</v>
      </c>
      <c r="S2679" s="3">
        <v>1</v>
      </c>
      <c r="T2679" s="4"/>
      <c r="U2679" t="s">
        <v>204</v>
      </c>
    </row>
    <row r="2680" spans="1:21" x14ac:dyDescent="0.3">
      <c r="A2680" t="s">
        <v>3162</v>
      </c>
      <c r="B2680" s="1" t="s">
        <v>3163</v>
      </c>
      <c r="C2680" s="1" t="s">
        <v>3163</v>
      </c>
      <c r="D2680" s="1" t="s">
        <v>3163</v>
      </c>
      <c r="E2680">
        <v>2013</v>
      </c>
      <c r="F2680" s="1" t="s">
        <v>213</v>
      </c>
      <c r="G2680" s="1" t="s">
        <v>202</v>
      </c>
      <c r="H2680" s="1" t="s">
        <v>207</v>
      </c>
      <c r="I2680" s="3" t="s">
        <v>1</v>
      </c>
      <c r="J2680" s="1" t="s">
        <v>1</v>
      </c>
      <c r="K2680" s="1" t="s">
        <v>220</v>
      </c>
      <c r="L2680" s="1" t="s">
        <v>221</v>
      </c>
      <c r="M2680" s="1" t="s">
        <v>205</v>
      </c>
      <c r="N2680" s="1">
        <v>2001</v>
      </c>
      <c r="O2680" s="10">
        <v>1000000000</v>
      </c>
      <c r="P2680" s="1" t="s">
        <v>1</v>
      </c>
      <c r="Q2680" s="1" t="s">
        <v>209</v>
      </c>
      <c r="R2680" s="4">
        <v>18</v>
      </c>
      <c r="S2680" s="3">
        <v>1</v>
      </c>
      <c r="T2680" s="4"/>
      <c r="U2680" t="s">
        <v>204</v>
      </c>
    </row>
    <row r="2681" spans="1:21" x14ac:dyDescent="0.3">
      <c r="A2681" t="s">
        <v>3162</v>
      </c>
      <c r="B2681" s="1" t="s">
        <v>3163</v>
      </c>
      <c r="C2681" s="1" t="s">
        <v>3163</v>
      </c>
      <c r="D2681" s="1" t="s">
        <v>3163</v>
      </c>
      <c r="E2681">
        <v>2013</v>
      </c>
      <c r="F2681" s="1" t="s">
        <v>213</v>
      </c>
      <c r="G2681" s="1" t="s">
        <v>202</v>
      </c>
      <c r="H2681" s="1" t="s">
        <v>206</v>
      </c>
      <c r="I2681" s="3" t="s">
        <v>1</v>
      </c>
      <c r="J2681" s="1" t="s">
        <v>1</v>
      </c>
      <c r="K2681" s="1" t="s">
        <v>220</v>
      </c>
      <c r="L2681" s="1" t="s">
        <v>225</v>
      </c>
      <c r="M2681" s="1" t="s">
        <v>204</v>
      </c>
      <c r="N2681" s="1" t="s">
        <v>1</v>
      </c>
      <c r="O2681" s="1" t="s">
        <v>1</v>
      </c>
      <c r="P2681" s="1" t="s">
        <v>1</v>
      </c>
      <c r="Q2681" s="1" t="s">
        <v>1</v>
      </c>
      <c r="R2681" s="4">
        <v>18</v>
      </c>
      <c r="S2681" s="3">
        <v>1</v>
      </c>
      <c r="T2681" s="4"/>
      <c r="U2681" t="s">
        <v>204</v>
      </c>
    </row>
    <row r="2682" spans="1:21" x14ac:dyDescent="0.3">
      <c r="A2682" t="s">
        <v>3162</v>
      </c>
      <c r="B2682" s="1" t="s">
        <v>3163</v>
      </c>
      <c r="C2682" s="1" t="s">
        <v>3163</v>
      </c>
      <c r="D2682" s="1" t="s">
        <v>3163</v>
      </c>
      <c r="E2682">
        <v>2013</v>
      </c>
      <c r="F2682" s="1" t="s">
        <v>213</v>
      </c>
      <c r="G2682" s="1" t="s">
        <v>202</v>
      </c>
      <c r="H2682" s="1" t="s">
        <v>231</v>
      </c>
      <c r="I2682" s="3" t="s">
        <v>1</v>
      </c>
      <c r="J2682" s="1" t="s">
        <v>1</v>
      </c>
      <c r="K2682" s="1" t="s">
        <v>220</v>
      </c>
      <c r="L2682" s="1" t="s">
        <v>225</v>
      </c>
      <c r="M2682" s="1" t="s">
        <v>208</v>
      </c>
      <c r="N2682" s="1">
        <v>0</v>
      </c>
      <c r="O2682">
        <v>2000</v>
      </c>
      <c r="P2682" s="1" t="s">
        <v>1</v>
      </c>
      <c r="Q2682" s="1" t="s">
        <v>209</v>
      </c>
      <c r="R2682" s="4">
        <v>0</v>
      </c>
      <c r="S2682" s="3">
        <v>1</v>
      </c>
      <c r="T2682" s="4"/>
      <c r="U2682" t="s">
        <v>204</v>
      </c>
    </row>
    <row r="2683" spans="1:21" x14ac:dyDescent="0.3">
      <c r="A2683" t="s">
        <v>3162</v>
      </c>
      <c r="B2683" s="1" t="s">
        <v>3163</v>
      </c>
      <c r="C2683" s="1" t="s">
        <v>3163</v>
      </c>
      <c r="D2683" s="1" t="s">
        <v>3163</v>
      </c>
      <c r="E2683">
        <v>2013</v>
      </c>
      <c r="F2683" s="1" t="s">
        <v>213</v>
      </c>
      <c r="G2683" s="1" t="s">
        <v>202</v>
      </c>
      <c r="H2683" s="1" t="s">
        <v>231</v>
      </c>
      <c r="I2683" s="3" t="s">
        <v>1</v>
      </c>
      <c r="J2683" s="1" t="s">
        <v>1</v>
      </c>
      <c r="K2683" s="1" t="s">
        <v>220</v>
      </c>
      <c r="L2683" s="1" t="s">
        <v>225</v>
      </c>
      <c r="M2683" s="1" t="s">
        <v>208</v>
      </c>
      <c r="N2683" s="1">
        <v>2001</v>
      </c>
      <c r="O2683" s="10">
        <v>1000000000</v>
      </c>
      <c r="P2683" s="1" t="s">
        <v>1</v>
      </c>
      <c r="Q2683" s="1" t="s">
        <v>209</v>
      </c>
      <c r="R2683" s="4">
        <v>0.3</v>
      </c>
      <c r="S2683" s="3">
        <v>1</v>
      </c>
      <c r="T2683" s="4"/>
      <c r="U2683" t="s">
        <v>204</v>
      </c>
    </row>
    <row r="2684" spans="1:21" x14ac:dyDescent="0.3">
      <c r="A2684" t="s">
        <v>3164</v>
      </c>
      <c r="B2684" s="1" t="s">
        <v>3165</v>
      </c>
      <c r="C2684" s="1" t="s">
        <v>3165</v>
      </c>
      <c r="D2684" s="1" t="s">
        <v>3165</v>
      </c>
      <c r="E2684">
        <v>2019</v>
      </c>
      <c r="F2684" s="1" t="s">
        <v>212</v>
      </c>
      <c r="G2684" s="1" t="s">
        <v>202</v>
      </c>
      <c r="H2684" s="1" t="s">
        <v>206</v>
      </c>
      <c r="I2684" s="3">
        <v>0.75</v>
      </c>
      <c r="J2684" s="1" t="s">
        <v>203</v>
      </c>
      <c r="K2684" s="1" t="s">
        <v>220</v>
      </c>
      <c r="L2684" s="1" t="s">
        <v>221</v>
      </c>
      <c r="M2684" s="1" t="s">
        <v>204</v>
      </c>
      <c r="N2684" s="1" t="s">
        <v>1</v>
      </c>
      <c r="O2684" s="1" t="s">
        <v>1</v>
      </c>
      <c r="P2684" s="1" t="s">
        <v>1</v>
      </c>
      <c r="Q2684" s="1" t="s">
        <v>1</v>
      </c>
      <c r="R2684" s="4">
        <v>23</v>
      </c>
      <c r="S2684" s="3">
        <v>1</v>
      </c>
      <c r="T2684" s="4"/>
      <c r="U2684" t="s">
        <v>204</v>
      </c>
    </row>
    <row r="2685" spans="1:21" x14ac:dyDescent="0.3">
      <c r="A2685" t="s">
        <v>3164</v>
      </c>
      <c r="B2685" s="1" t="s">
        <v>3165</v>
      </c>
      <c r="C2685" s="1" t="s">
        <v>3165</v>
      </c>
      <c r="D2685" s="1" t="s">
        <v>3165</v>
      </c>
      <c r="E2685">
        <v>2019</v>
      </c>
      <c r="F2685" s="1" t="s">
        <v>212</v>
      </c>
      <c r="G2685" s="1" t="s">
        <v>202</v>
      </c>
      <c r="H2685" s="1" t="s">
        <v>219</v>
      </c>
      <c r="I2685" s="3" t="s">
        <v>1</v>
      </c>
      <c r="J2685" s="1" t="s">
        <v>1</v>
      </c>
      <c r="K2685" s="1" t="s">
        <v>220</v>
      </c>
      <c r="L2685" s="1" t="s">
        <v>221</v>
      </c>
      <c r="M2685" s="1" t="s">
        <v>208</v>
      </c>
      <c r="N2685" s="1">
        <v>0</v>
      </c>
      <c r="O2685">
        <v>2000</v>
      </c>
      <c r="P2685" s="1">
        <v>1000</v>
      </c>
      <c r="Q2685" s="1" t="s">
        <v>209</v>
      </c>
      <c r="R2685" s="4">
        <v>0</v>
      </c>
      <c r="S2685" s="3">
        <v>1</v>
      </c>
      <c r="T2685" s="4"/>
      <c r="U2685" t="s">
        <v>204</v>
      </c>
    </row>
    <row r="2686" spans="1:21" x14ac:dyDescent="0.3">
      <c r="A2686" t="s">
        <v>3164</v>
      </c>
      <c r="B2686" s="1" t="s">
        <v>3165</v>
      </c>
      <c r="C2686" s="1" t="s">
        <v>3165</v>
      </c>
      <c r="D2686" s="1" t="s">
        <v>3165</v>
      </c>
      <c r="E2686">
        <v>2019</v>
      </c>
      <c r="F2686" s="1" t="s">
        <v>212</v>
      </c>
      <c r="G2686" s="1" t="s">
        <v>202</v>
      </c>
      <c r="H2686" s="1" t="s">
        <v>219</v>
      </c>
      <c r="I2686" s="3" t="s">
        <v>1</v>
      </c>
      <c r="J2686" s="1" t="s">
        <v>1</v>
      </c>
      <c r="K2686" s="1" t="s">
        <v>220</v>
      </c>
      <c r="L2686" s="1" t="s">
        <v>221</v>
      </c>
      <c r="M2686" s="1" t="s">
        <v>208</v>
      </c>
      <c r="N2686" s="1">
        <v>2001</v>
      </c>
      <c r="O2686">
        <v>3000</v>
      </c>
      <c r="P2686" s="1">
        <v>1000</v>
      </c>
      <c r="Q2686" s="1" t="s">
        <v>209</v>
      </c>
      <c r="R2686" s="4">
        <v>5.5</v>
      </c>
      <c r="S2686" s="3">
        <v>1</v>
      </c>
      <c r="T2686" s="4"/>
      <c r="U2686" t="s">
        <v>204</v>
      </c>
    </row>
    <row r="2687" spans="1:21" x14ac:dyDescent="0.3">
      <c r="A2687" t="s">
        <v>3164</v>
      </c>
      <c r="B2687" s="1" t="s">
        <v>3165</v>
      </c>
      <c r="C2687" s="1" t="s">
        <v>3165</v>
      </c>
      <c r="D2687" s="1" t="s">
        <v>3165</v>
      </c>
      <c r="E2687">
        <v>2019</v>
      </c>
      <c r="F2687" s="1" t="s">
        <v>212</v>
      </c>
      <c r="G2687" s="1" t="s">
        <v>202</v>
      </c>
      <c r="H2687" s="1" t="s">
        <v>219</v>
      </c>
      <c r="I2687" s="3" t="s">
        <v>1</v>
      </c>
      <c r="J2687" s="1" t="s">
        <v>1</v>
      </c>
      <c r="K2687" s="1" t="s">
        <v>220</v>
      </c>
      <c r="L2687" s="1" t="s">
        <v>221</v>
      </c>
      <c r="M2687" s="1" t="s">
        <v>208</v>
      </c>
      <c r="N2687" s="1">
        <v>3001</v>
      </c>
      <c r="O2687">
        <v>5000</v>
      </c>
      <c r="P2687" s="1">
        <v>1000</v>
      </c>
      <c r="Q2687" s="1" t="s">
        <v>209</v>
      </c>
      <c r="R2687" s="4">
        <v>5.7</v>
      </c>
      <c r="S2687" s="3">
        <v>1</v>
      </c>
      <c r="T2687" s="4"/>
      <c r="U2687" t="s">
        <v>204</v>
      </c>
    </row>
    <row r="2688" spans="1:21" x14ac:dyDescent="0.3">
      <c r="A2688" t="s">
        <v>3164</v>
      </c>
      <c r="B2688" s="1" t="s">
        <v>3165</v>
      </c>
      <c r="C2688" s="1" t="s">
        <v>3165</v>
      </c>
      <c r="D2688" s="1" t="s">
        <v>3165</v>
      </c>
      <c r="E2688">
        <v>2019</v>
      </c>
      <c r="F2688" s="1" t="s">
        <v>212</v>
      </c>
      <c r="G2688" s="1" t="s">
        <v>202</v>
      </c>
      <c r="H2688" s="1" t="s">
        <v>219</v>
      </c>
      <c r="I2688" s="3" t="s">
        <v>1</v>
      </c>
      <c r="J2688" s="1" t="s">
        <v>1</v>
      </c>
      <c r="K2688" s="1" t="s">
        <v>220</v>
      </c>
      <c r="L2688" s="1" t="s">
        <v>221</v>
      </c>
      <c r="M2688" s="1" t="s">
        <v>208</v>
      </c>
      <c r="N2688" s="1">
        <v>5001</v>
      </c>
      <c r="O2688" s="10">
        <v>1000000000</v>
      </c>
      <c r="P2688" s="1">
        <v>1000</v>
      </c>
      <c r="Q2688" s="1" t="s">
        <v>209</v>
      </c>
      <c r="R2688" s="4">
        <v>7</v>
      </c>
      <c r="S2688" s="3">
        <v>1</v>
      </c>
      <c r="T2688" s="4"/>
      <c r="U2688" t="s">
        <v>204</v>
      </c>
    </row>
    <row r="2689" spans="1:21" x14ac:dyDescent="0.3">
      <c r="A2689" t="s">
        <v>3164</v>
      </c>
      <c r="B2689" s="1" t="s">
        <v>3165</v>
      </c>
      <c r="C2689" s="1" t="s">
        <v>3165</v>
      </c>
      <c r="D2689" s="1" t="s">
        <v>3165</v>
      </c>
      <c r="E2689">
        <v>2019</v>
      </c>
      <c r="F2689" s="1" t="s">
        <v>212</v>
      </c>
      <c r="G2689" s="1" t="s">
        <v>202</v>
      </c>
      <c r="H2689" s="1" t="s">
        <v>206</v>
      </c>
      <c r="I2689" s="3">
        <v>0.75</v>
      </c>
      <c r="J2689" s="1" t="s">
        <v>203</v>
      </c>
      <c r="K2689" s="1" t="s">
        <v>220</v>
      </c>
      <c r="L2689" s="1" t="s">
        <v>225</v>
      </c>
      <c r="M2689" s="1" t="s">
        <v>204</v>
      </c>
      <c r="N2689" s="1" t="s">
        <v>1</v>
      </c>
      <c r="O2689" s="1" t="s">
        <v>1</v>
      </c>
      <c r="P2689" s="1" t="s">
        <v>1</v>
      </c>
      <c r="Q2689" s="1" t="s">
        <v>1</v>
      </c>
      <c r="R2689" s="4">
        <v>42</v>
      </c>
      <c r="S2689" s="3">
        <v>1</v>
      </c>
      <c r="T2689" s="4"/>
      <c r="U2689" t="s">
        <v>204</v>
      </c>
    </row>
    <row r="2690" spans="1:21" x14ac:dyDescent="0.3">
      <c r="A2690" t="s">
        <v>3164</v>
      </c>
      <c r="B2690" s="1" t="s">
        <v>3165</v>
      </c>
      <c r="C2690" s="1" t="s">
        <v>3165</v>
      </c>
      <c r="D2690" s="1" t="s">
        <v>3165</v>
      </c>
      <c r="E2690">
        <v>2019</v>
      </c>
      <c r="F2690" s="1" t="s">
        <v>212</v>
      </c>
      <c r="G2690" s="1" t="s">
        <v>202</v>
      </c>
      <c r="H2690" s="1" t="s">
        <v>219</v>
      </c>
      <c r="I2690" s="3" t="s">
        <v>1</v>
      </c>
      <c r="J2690" s="1" t="s">
        <v>1</v>
      </c>
      <c r="K2690" s="1" t="s">
        <v>220</v>
      </c>
      <c r="L2690" s="1" t="s">
        <v>225</v>
      </c>
      <c r="M2690" s="1" t="s">
        <v>208</v>
      </c>
      <c r="N2690" s="1">
        <v>0</v>
      </c>
      <c r="O2690">
        <v>2000</v>
      </c>
      <c r="P2690" s="1">
        <v>1000</v>
      </c>
      <c r="Q2690" s="1" t="s">
        <v>209</v>
      </c>
      <c r="R2690" s="4">
        <v>0</v>
      </c>
      <c r="S2690" s="3">
        <v>1</v>
      </c>
      <c r="T2690" s="4"/>
      <c r="U2690" t="s">
        <v>204</v>
      </c>
    </row>
    <row r="2691" spans="1:21" x14ac:dyDescent="0.3">
      <c r="A2691" t="s">
        <v>3164</v>
      </c>
      <c r="B2691" s="1" t="s">
        <v>3165</v>
      </c>
      <c r="C2691" s="1" t="s">
        <v>3165</v>
      </c>
      <c r="D2691" s="1" t="s">
        <v>3165</v>
      </c>
      <c r="E2691">
        <v>2019</v>
      </c>
      <c r="F2691" s="1" t="s">
        <v>212</v>
      </c>
      <c r="G2691" s="1" t="s">
        <v>202</v>
      </c>
      <c r="H2691" s="1" t="s">
        <v>219</v>
      </c>
      <c r="I2691" s="3" t="s">
        <v>1</v>
      </c>
      <c r="J2691" s="1" t="s">
        <v>1</v>
      </c>
      <c r="K2691" s="1" t="s">
        <v>220</v>
      </c>
      <c r="L2691" s="1" t="s">
        <v>225</v>
      </c>
      <c r="M2691" s="1" t="s">
        <v>208</v>
      </c>
      <c r="N2691" s="1">
        <v>2001</v>
      </c>
      <c r="O2691">
        <v>3000</v>
      </c>
      <c r="P2691" s="1">
        <v>1000</v>
      </c>
      <c r="Q2691" s="1" t="s">
        <v>209</v>
      </c>
      <c r="R2691" s="4">
        <v>5.5</v>
      </c>
      <c r="S2691" s="3">
        <v>1</v>
      </c>
      <c r="T2691" s="4"/>
      <c r="U2691" t="s">
        <v>204</v>
      </c>
    </row>
    <row r="2692" spans="1:21" x14ac:dyDescent="0.3">
      <c r="A2692" t="s">
        <v>3164</v>
      </c>
      <c r="B2692" s="1" t="s">
        <v>3165</v>
      </c>
      <c r="C2692" s="1" t="s">
        <v>3165</v>
      </c>
      <c r="D2692" s="1" t="s">
        <v>3165</v>
      </c>
      <c r="E2692">
        <v>2019</v>
      </c>
      <c r="F2692" s="1" t="s">
        <v>212</v>
      </c>
      <c r="G2692" s="1" t="s">
        <v>202</v>
      </c>
      <c r="H2692" s="1" t="s">
        <v>219</v>
      </c>
      <c r="I2692" s="3" t="s">
        <v>1</v>
      </c>
      <c r="J2692" s="1" t="s">
        <v>1</v>
      </c>
      <c r="K2692" s="1" t="s">
        <v>220</v>
      </c>
      <c r="L2692" s="1" t="s">
        <v>225</v>
      </c>
      <c r="M2692" s="1" t="s">
        <v>208</v>
      </c>
      <c r="N2692" s="1">
        <v>3001</v>
      </c>
      <c r="O2692">
        <v>5000</v>
      </c>
      <c r="P2692" s="1">
        <v>1000</v>
      </c>
      <c r="Q2692" s="1" t="s">
        <v>209</v>
      </c>
      <c r="R2692" s="4">
        <v>5.78</v>
      </c>
      <c r="S2692" s="3">
        <v>1</v>
      </c>
      <c r="T2692" s="4"/>
      <c r="U2692" t="s">
        <v>204</v>
      </c>
    </row>
    <row r="2693" spans="1:21" x14ac:dyDescent="0.3">
      <c r="A2693" t="s">
        <v>3164</v>
      </c>
      <c r="B2693" s="1" t="s">
        <v>3165</v>
      </c>
      <c r="C2693" s="1" t="s">
        <v>3165</v>
      </c>
      <c r="D2693" s="1" t="s">
        <v>3165</v>
      </c>
      <c r="E2693">
        <v>2019</v>
      </c>
      <c r="F2693" s="1" t="s">
        <v>212</v>
      </c>
      <c r="G2693" s="1" t="s">
        <v>202</v>
      </c>
      <c r="H2693" s="1" t="s">
        <v>219</v>
      </c>
      <c r="I2693" s="3" t="s">
        <v>1</v>
      </c>
      <c r="J2693" s="1" t="s">
        <v>1</v>
      </c>
      <c r="K2693" s="1" t="s">
        <v>220</v>
      </c>
      <c r="L2693" s="1" t="s">
        <v>225</v>
      </c>
      <c r="M2693" s="1" t="s">
        <v>208</v>
      </c>
      <c r="N2693" s="1">
        <v>5001</v>
      </c>
      <c r="O2693" s="10">
        <v>1000000000</v>
      </c>
      <c r="P2693" s="1">
        <v>1000</v>
      </c>
      <c r="Q2693" s="1" t="s">
        <v>209</v>
      </c>
      <c r="R2693" s="4">
        <v>7</v>
      </c>
      <c r="S2693" s="3">
        <v>1</v>
      </c>
      <c r="T2693" s="4"/>
      <c r="U2693" t="s">
        <v>204</v>
      </c>
    </row>
    <row r="2694" spans="1:21" x14ac:dyDescent="0.3">
      <c r="A2694" t="s">
        <v>3164</v>
      </c>
      <c r="B2694" s="1" t="s">
        <v>3165</v>
      </c>
      <c r="C2694" s="1" t="s">
        <v>3165</v>
      </c>
      <c r="D2694" s="1" t="s">
        <v>3165</v>
      </c>
      <c r="E2694">
        <v>2019</v>
      </c>
      <c r="F2694" s="1" t="s">
        <v>213</v>
      </c>
      <c r="G2694" s="1" t="s">
        <v>202</v>
      </c>
      <c r="H2694" s="1" t="s">
        <v>206</v>
      </c>
      <c r="I2694" s="3" t="s">
        <v>1</v>
      </c>
      <c r="J2694" s="1" t="s">
        <v>1</v>
      </c>
      <c r="K2694" s="1" t="s">
        <v>1</v>
      </c>
      <c r="L2694" s="1" t="s">
        <v>1</v>
      </c>
      <c r="M2694" s="1" t="s">
        <v>204</v>
      </c>
      <c r="N2694" s="1" t="s">
        <v>1</v>
      </c>
      <c r="O2694" s="1" t="s">
        <v>1</v>
      </c>
      <c r="P2694" s="1" t="s">
        <v>1</v>
      </c>
      <c r="Q2694" s="1" t="s">
        <v>1</v>
      </c>
      <c r="R2694" s="4">
        <v>23</v>
      </c>
      <c r="S2694" s="3">
        <v>1</v>
      </c>
      <c r="T2694" s="4"/>
      <c r="U2694" t="s">
        <v>204</v>
      </c>
    </row>
    <row r="2695" spans="1:21" x14ac:dyDescent="0.3">
      <c r="A2695" t="s">
        <v>3164</v>
      </c>
      <c r="B2695" s="1" t="s">
        <v>3165</v>
      </c>
      <c r="C2695" s="1" t="s">
        <v>3165</v>
      </c>
      <c r="D2695" s="1" t="s">
        <v>3165</v>
      </c>
      <c r="E2695">
        <v>2019</v>
      </c>
      <c r="F2695" s="1" t="s">
        <v>213</v>
      </c>
      <c r="G2695" s="1" t="s">
        <v>202</v>
      </c>
      <c r="H2695" s="1" t="s">
        <v>231</v>
      </c>
      <c r="I2695" s="3" t="s">
        <v>1</v>
      </c>
      <c r="J2695" s="1" t="s">
        <v>1</v>
      </c>
      <c r="K2695" s="1" t="s">
        <v>1</v>
      </c>
      <c r="L2695" s="1" t="s">
        <v>1</v>
      </c>
      <c r="M2695" s="1" t="s">
        <v>208</v>
      </c>
      <c r="N2695" s="1">
        <v>0</v>
      </c>
      <c r="O2695">
        <v>2000</v>
      </c>
      <c r="P2695" s="1">
        <v>1000</v>
      </c>
      <c r="Q2695" s="1" t="s">
        <v>209</v>
      </c>
      <c r="R2695" s="4">
        <v>0</v>
      </c>
      <c r="S2695" s="3">
        <v>1</v>
      </c>
      <c r="T2695" s="4"/>
      <c r="U2695" t="s">
        <v>204</v>
      </c>
    </row>
    <row r="2696" spans="1:21" x14ac:dyDescent="0.3">
      <c r="A2696" t="s">
        <v>3164</v>
      </c>
      <c r="B2696" s="1" t="s">
        <v>3165</v>
      </c>
      <c r="C2696" s="1" t="s">
        <v>3165</v>
      </c>
      <c r="D2696" s="1" t="s">
        <v>3165</v>
      </c>
      <c r="E2696">
        <v>2019</v>
      </c>
      <c r="F2696" s="1" t="s">
        <v>213</v>
      </c>
      <c r="G2696" s="1" t="s">
        <v>202</v>
      </c>
      <c r="H2696" s="1" t="s">
        <v>231</v>
      </c>
      <c r="I2696" s="3" t="s">
        <v>1</v>
      </c>
      <c r="J2696" s="1" t="s">
        <v>1</v>
      </c>
      <c r="K2696" s="1" t="s">
        <v>1</v>
      </c>
      <c r="L2696" s="1" t="s">
        <v>1</v>
      </c>
      <c r="M2696" s="1" t="s">
        <v>208</v>
      </c>
      <c r="N2696" s="1">
        <v>2001</v>
      </c>
      <c r="O2696" s="10">
        <v>1000000000</v>
      </c>
      <c r="P2696" s="1">
        <v>1000</v>
      </c>
      <c r="Q2696" s="1" t="s">
        <v>209</v>
      </c>
      <c r="R2696" s="4">
        <v>4.5</v>
      </c>
      <c r="S2696" s="3">
        <v>1</v>
      </c>
      <c r="T2696" s="4"/>
      <c r="U2696" t="s">
        <v>204</v>
      </c>
    </row>
    <row r="2697" spans="1:21" x14ac:dyDescent="0.3">
      <c r="A2697" t="s">
        <v>3169</v>
      </c>
      <c r="B2697" s="1" t="s">
        <v>3170</v>
      </c>
      <c r="C2697" s="1" t="s">
        <v>3170</v>
      </c>
      <c r="D2697" s="1" t="s">
        <v>3170</v>
      </c>
      <c r="E2697">
        <v>2019</v>
      </c>
      <c r="F2697" s="1" t="s">
        <v>212</v>
      </c>
      <c r="G2697" s="1" t="s">
        <v>202</v>
      </c>
      <c r="H2697" s="1" t="s">
        <v>206</v>
      </c>
      <c r="I2697" s="3" t="s">
        <v>1</v>
      </c>
      <c r="J2697" s="1" t="s">
        <v>1</v>
      </c>
      <c r="K2697" s="1" t="s">
        <v>1</v>
      </c>
      <c r="L2697" s="1" t="s">
        <v>1</v>
      </c>
      <c r="M2697" s="1" t="s">
        <v>204</v>
      </c>
      <c r="N2697" s="1" t="s">
        <v>1</v>
      </c>
      <c r="O2697" s="1" t="s">
        <v>1</v>
      </c>
      <c r="P2697" s="1" t="s">
        <v>1</v>
      </c>
      <c r="Q2697" s="1" t="s">
        <v>1</v>
      </c>
      <c r="R2697" s="4">
        <v>30</v>
      </c>
      <c r="S2697" s="3">
        <v>1</v>
      </c>
      <c r="T2697" s="4"/>
      <c r="U2697" t="s">
        <v>204</v>
      </c>
    </row>
    <row r="2698" spans="1:21" x14ac:dyDescent="0.3">
      <c r="A2698" t="s">
        <v>3169</v>
      </c>
      <c r="B2698" s="1" t="s">
        <v>3170</v>
      </c>
      <c r="C2698" s="1" t="s">
        <v>3170</v>
      </c>
      <c r="D2698" s="1" t="s">
        <v>3170</v>
      </c>
      <c r="E2698">
        <v>2019</v>
      </c>
      <c r="F2698" s="1" t="s">
        <v>212</v>
      </c>
      <c r="G2698" s="1" t="s">
        <v>202</v>
      </c>
      <c r="H2698" s="1" t="s">
        <v>231</v>
      </c>
      <c r="I2698" s="3" t="s">
        <v>1</v>
      </c>
      <c r="J2698" s="1" t="s">
        <v>1</v>
      </c>
      <c r="K2698" s="1" t="s">
        <v>1</v>
      </c>
      <c r="L2698" s="1" t="s">
        <v>1</v>
      </c>
      <c r="M2698" s="1" t="s">
        <v>208</v>
      </c>
      <c r="N2698" s="1">
        <v>0</v>
      </c>
      <c r="O2698">
        <v>2000</v>
      </c>
      <c r="P2698" s="1">
        <v>1000</v>
      </c>
      <c r="Q2698" s="1" t="s">
        <v>209</v>
      </c>
      <c r="R2698" s="4">
        <v>0</v>
      </c>
      <c r="S2698" s="3">
        <v>1</v>
      </c>
      <c r="T2698" s="4"/>
      <c r="U2698" t="s">
        <v>204</v>
      </c>
    </row>
    <row r="2699" spans="1:21" x14ac:dyDescent="0.3">
      <c r="A2699" t="s">
        <v>3169</v>
      </c>
      <c r="B2699" s="1" t="s">
        <v>3170</v>
      </c>
      <c r="C2699" s="1" t="s">
        <v>3170</v>
      </c>
      <c r="D2699" s="1" t="s">
        <v>3170</v>
      </c>
      <c r="E2699">
        <v>2019</v>
      </c>
      <c r="F2699" s="1" t="s">
        <v>212</v>
      </c>
      <c r="G2699" s="1" t="s">
        <v>202</v>
      </c>
      <c r="H2699" s="1" t="s">
        <v>231</v>
      </c>
      <c r="I2699" s="3" t="s">
        <v>1</v>
      </c>
      <c r="J2699" s="1" t="s">
        <v>1</v>
      </c>
      <c r="K2699" s="1" t="s">
        <v>1</v>
      </c>
      <c r="L2699" s="1" t="s">
        <v>1</v>
      </c>
      <c r="M2699" s="1" t="s">
        <v>208</v>
      </c>
      <c r="N2699" s="1">
        <v>2001</v>
      </c>
      <c r="O2699" s="10">
        <v>1000000000</v>
      </c>
      <c r="P2699" s="1">
        <v>1000</v>
      </c>
      <c r="Q2699" s="1" t="s">
        <v>209</v>
      </c>
      <c r="R2699" s="4">
        <v>3.7</v>
      </c>
      <c r="S2699" s="3">
        <v>1</v>
      </c>
      <c r="T2699" s="4"/>
      <c r="U2699" t="s">
        <v>204</v>
      </c>
    </row>
    <row r="2700" spans="1:21" x14ac:dyDescent="0.3">
      <c r="A2700" t="s">
        <v>3169</v>
      </c>
      <c r="B2700" s="1" t="s">
        <v>3170</v>
      </c>
      <c r="C2700" s="1" t="s">
        <v>3170</v>
      </c>
      <c r="D2700" s="1" t="s">
        <v>3170</v>
      </c>
      <c r="E2700">
        <v>2019</v>
      </c>
      <c r="F2700" s="1" t="s">
        <v>213</v>
      </c>
      <c r="G2700" s="1" t="s">
        <v>202</v>
      </c>
      <c r="H2700" s="1" t="s">
        <v>206</v>
      </c>
      <c r="I2700" s="3" t="s">
        <v>1</v>
      </c>
      <c r="J2700" s="1" t="s">
        <v>1</v>
      </c>
      <c r="K2700" s="1" t="s">
        <v>1</v>
      </c>
      <c r="L2700" s="1" t="s">
        <v>1</v>
      </c>
      <c r="M2700" s="1" t="s">
        <v>204</v>
      </c>
      <c r="N2700" s="1" t="s">
        <v>1</v>
      </c>
      <c r="O2700" s="1" t="s">
        <v>1</v>
      </c>
      <c r="P2700" s="1" t="s">
        <v>1</v>
      </c>
      <c r="Q2700" s="1" t="s">
        <v>1</v>
      </c>
      <c r="R2700" s="4">
        <v>20</v>
      </c>
      <c r="S2700" s="3">
        <v>1</v>
      </c>
      <c r="T2700" s="4"/>
      <c r="U2700" t="s">
        <v>204</v>
      </c>
    </row>
    <row r="2701" spans="1:21" x14ac:dyDescent="0.3">
      <c r="A2701" t="s">
        <v>3169</v>
      </c>
      <c r="B2701" s="1" t="s">
        <v>3170</v>
      </c>
      <c r="C2701" s="1" t="s">
        <v>3170</v>
      </c>
      <c r="D2701" s="1" t="s">
        <v>3170</v>
      </c>
      <c r="E2701">
        <v>2019</v>
      </c>
      <c r="F2701" s="1" t="s">
        <v>213</v>
      </c>
      <c r="G2701" s="1" t="s">
        <v>202</v>
      </c>
      <c r="H2701" s="1" t="s">
        <v>231</v>
      </c>
      <c r="I2701" s="3" t="s">
        <v>1</v>
      </c>
      <c r="J2701" s="1" t="s">
        <v>1</v>
      </c>
      <c r="K2701" s="1" t="s">
        <v>1</v>
      </c>
      <c r="L2701" s="1" t="s">
        <v>1</v>
      </c>
      <c r="M2701" s="1" t="s">
        <v>208</v>
      </c>
      <c r="N2701" s="1">
        <v>0</v>
      </c>
      <c r="O2701">
        <v>2000</v>
      </c>
      <c r="P2701" s="1">
        <v>1000</v>
      </c>
      <c r="Q2701" s="1" t="s">
        <v>209</v>
      </c>
      <c r="R2701" s="4">
        <v>0</v>
      </c>
      <c r="S2701" s="3">
        <v>1</v>
      </c>
      <c r="T2701" s="4"/>
      <c r="U2701" t="s">
        <v>204</v>
      </c>
    </row>
    <row r="2702" spans="1:21" x14ac:dyDescent="0.3">
      <c r="A2702" t="s">
        <v>3169</v>
      </c>
      <c r="B2702" s="1" t="s">
        <v>3170</v>
      </c>
      <c r="C2702" s="1" t="s">
        <v>3170</v>
      </c>
      <c r="D2702" s="1" t="s">
        <v>3170</v>
      </c>
      <c r="E2702">
        <v>2019</v>
      </c>
      <c r="F2702" s="1" t="s">
        <v>213</v>
      </c>
      <c r="G2702" s="1" t="s">
        <v>202</v>
      </c>
      <c r="H2702" s="1" t="s">
        <v>231</v>
      </c>
      <c r="I2702" s="3" t="s">
        <v>1</v>
      </c>
      <c r="J2702" s="1" t="s">
        <v>1</v>
      </c>
      <c r="K2702" s="1" t="s">
        <v>1</v>
      </c>
      <c r="L2702" s="1" t="s">
        <v>1</v>
      </c>
      <c r="M2702" s="1" t="s">
        <v>208</v>
      </c>
      <c r="N2702" s="1">
        <v>2001</v>
      </c>
      <c r="O2702">
        <v>15000</v>
      </c>
      <c r="P2702" s="1">
        <v>1000</v>
      </c>
      <c r="Q2702" s="1" t="s">
        <v>209</v>
      </c>
      <c r="R2702" s="4">
        <v>3.3</v>
      </c>
      <c r="S2702" s="3">
        <v>1</v>
      </c>
      <c r="T2702" s="4"/>
      <c r="U2702" t="s">
        <v>204</v>
      </c>
    </row>
    <row r="2703" spans="1:21" x14ac:dyDescent="0.3">
      <c r="A2703" t="s">
        <v>3169</v>
      </c>
      <c r="B2703" s="1" t="s">
        <v>3170</v>
      </c>
      <c r="C2703" s="1" t="s">
        <v>3170</v>
      </c>
      <c r="D2703" s="1" t="s">
        <v>3170</v>
      </c>
      <c r="E2703">
        <v>2019</v>
      </c>
      <c r="F2703" s="1" t="s">
        <v>213</v>
      </c>
      <c r="G2703" s="1" t="s">
        <v>202</v>
      </c>
      <c r="H2703" s="1" t="s">
        <v>231</v>
      </c>
      <c r="I2703" s="3" t="s">
        <v>1</v>
      </c>
      <c r="J2703" s="1" t="s">
        <v>1</v>
      </c>
      <c r="K2703" s="1" t="s">
        <v>1</v>
      </c>
      <c r="L2703" s="1" t="s">
        <v>1</v>
      </c>
      <c r="M2703" s="1" t="s">
        <v>208</v>
      </c>
      <c r="N2703" s="1">
        <v>15001</v>
      </c>
      <c r="O2703" s="10">
        <v>1000000000</v>
      </c>
      <c r="P2703" s="1">
        <v>1000</v>
      </c>
      <c r="Q2703" s="1" t="s">
        <v>209</v>
      </c>
      <c r="R2703" s="4">
        <v>0</v>
      </c>
      <c r="S2703" s="3">
        <v>1</v>
      </c>
      <c r="T2703" s="4" t="s">
        <v>3178</v>
      </c>
      <c r="U2703" t="s">
        <v>204</v>
      </c>
    </row>
    <row r="2704" spans="1:21" x14ac:dyDescent="0.3">
      <c r="A2704" t="s">
        <v>3172</v>
      </c>
      <c r="B2704" s="1" t="s">
        <v>3173</v>
      </c>
      <c r="C2704" s="1" t="s">
        <v>3173</v>
      </c>
      <c r="D2704" s="1" t="s">
        <v>3173</v>
      </c>
      <c r="E2704">
        <v>2020</v>
      </c>
      <c r="F2704" s="1" t="s">
        <v>212</v>
      </c>
      <c r="G2704" s="1" t="s">
        <v>202</v>
      </c>
      <c r="H2704" s="1" t="s">
        <v>206</v>
      </c>
      <c r="I2704" s="3" t="s">
        <v>1</v>
      </c>
      <c r="J2704" s="1" t="s">
        <v>1</v>
      </c>
      <c r="K2704" s="1" t="s">
        <v>220</v>
      </c>
      <c r="L2704" s="1" t="s">
        <v>221</v>
      </c>
      <c r="M2704" s="1" t="s">
        <v>204</v>
      </c>
      <c r="N2704" s="1" t="s">
        <v>1</v>
      </c>
      <c r="O2704" s="1" t="s">
        <v>1</v>
      </c>
      <c r="P2704" s="1" t="s">
        <v>1</v>
      </c>
      <c r="Q2704" s="1" t="s">
        <v>1</v>
      </c>
      <c r="R2704" s="4">
        <v>22.71</v>
      </c>
      <c r="S2704" s="3">
        <v>1</v>
      </c>
      <c r="T2704" s="4"/>
      <c r="U2704" t="s">
        <v>204</v>
      </c>
    </row>
    <row r="2705" spans="1:21" x14ac:dyDescent="0.3">
      <c r="A2705" t="s">
        <v>3172</v>
      </c>
      <c r="B2705" s="1" t="s">
        <v>3173</v>
      </c>
      <c r="C2705" s="1" t="s">
        <v>3173</v>
      </c>
      <c r="D2705" s="1" t="s">
        <v>3173</v>
      </c>
      <c r="E2705">
        <v>2020</v>
      </c>
      <c r="F2705" s="1" t="s">
        <v>212</v>
      </c>
      <c r="G2705" s="1" t="s">
        <v>202</v>
      </c>
      <c r="H2705" s="1" t="s">
        <v>219</v>
      </c>
      <c r="I2705" s="3" t="s">
        <v>1</v>
      </c>
      <c r="J2705" s="1" t="s">
        <v>1</v>
      </c>
      <c r="K2705" s="1" t="s">
        <v>220</v>
      </c>
      <c r="L2705" s="1" t="s">
        <v>221</v>
      </c>
      <c r="M2705" s="1" t="s">
        <v>208</v>
      </c>
      <c r="N2705" s="1">
        <v>0</v>
      </c>
      <c r="O2705">
        <v>1500</v>
      </c>
      <c r="P2705" s="1">
        <v>1000</v>
      </c>
      <c r="Q2705" s="1" t="s">
        <v>209</v>
      </c>
      <c r="R2705" s="4">
        <v>0</v>
      </c>
      <c r="S2705" s="3">
        <v>1</v>
      </c>
      <c r="T2705" s="4"/>
      <c r="U2705" t="s">
        <v>204</v>
      </c>
    </row>
    <row r="2706" spans="1:21" x14ac:dyDescent="0.3">
      <c r="A2706" t="s">
        <v>3172</v>
      </c>
      <c r="B2706" s="1" t="s">
        <v>3173</v>
      </c>
      <c r="C2706" s="1" t="s">
        <v>3173</v>
      </c>
      <c r="D2706" s="1" t="s">
        <v>3173</v>
      </c>
      <c r="E2706">
        <v>2020</v>
      </c>
      <c r="F2706" s="1" t="s">
        <v>212</v>
      </c>
      <c r="G2706" s="1" t="s">
        <v>202</v>
      </c>
      <c r="H2706" s="1" t="s">
        <v>219</v>
      </c>
      <c r="I2706" s="3" t="s">
        <v>1</v>
      </c>
      <c r="J2706" s="1" t="s">
        <v>1</v>
      </c>
      <c r="K2706" s="1" t="s">
        <v>220</v>
      </c>
      <c r="L2706" s="1" t="s">
        <v>221</v>
      </c>
      <c r="M2706" s="1" t="s">
        <v>208</v>
      </c>
      <c r="N2706" s="1">
        <v>1501</v>
      </c>
      <c r="O2706">
        <v>5000</v>
      </c>
      <c r="P2706" s="1">
        <v>1000</v>
      </c>
      <c r="Q2706" s="1" t="s">
        <v>209</v>
      </c>
      <c r="R2706" s="4">
        <f>0.12*10</f>
        <v>1.2</v>
      </c>
      <c r="S2706" s="3">
        <v>1</v>
      </c>
      <c r="T2706" s="4"/>
      <c r="U2706" t="s">
        <v>204</v>
      </c>
    </row>
    <row r="2707" spans="1:21" x14ac:dyDescent="0.3">
      <c r="A2707" t="s">
        <v>3172</v>
      </c>
      <c r="B2707" s="1" t="s">
        <v>3173</v>
      </c>
      <c r="C2707" s="1" t="s">
        <v>3173</v>
      </c>
      <c r="D2707" s="1" t="s">
        <v>3173</v>
      </c>
      <c r="E2707">
        <v>2020</v>
      </c>
      <c r="F2707" s="1" t="s">
        <v>212</v>
      </c>
      <c r="G2707" s="1" t="s">
        <v>202</v>
      </c>
      <c r="H2707" s="1" t="s">
        <v>219</v>
      </c>
      <c r="I2707" s="3" t="s">
        <v>1</v>
      </c>
      <c r="J2707" s="1" t="s">
        <v>1</v>
      </c>
      <c r="K2707" s="1" t="s">
        <v>220</v>
      </c>
      <c r="L2707" s="1" t="s">
        <v>221</v>
      </c>
      <c r="M2707" s="1" t="s">
        <v>208</v>
      </c>
      <c r="N2707" s="1">
        <v>5001</v>
      </c>
      <c r="O2707">
        <v>10000</v>
      </c>
      <c r="P2707" s="1">
        <v>1000</v>
      </c>
      <c r="Q2707" s="1" t="s">
        <v>209</v>
      </c>
      <c r="R2707" s="4">
        <f>0.14*10</f>
        <v>1.4000000000000001</v>
      </c>
      <c r="S2707" s="3">
        <v>1</v>
      </c>
      <c r="T2707" s="4"/>
      <c r="U2707" t="s">
        <v>204</v>
      </c>
    </row>
    <row r="2708" spans="1:21" x14ac:dyDescent="0.3">
      <c r="A2708" t="s">
        <v>3172</v>
      </c>
      <c r="B2708" s="1" t="s">
        <v>3173</v>
      </c>
      <c r="C2708" s="1" t="s">
        <v>3173</v>
      </c>
      <c r="D2708" s="1" t="s">
        <v>3173</v>
      </c>
      <c r="E2708">
        <v>2020</v>
      </c>
      <c r="F2708" s="1" t="s">
        <v>212</v>
      </c>
      <c r="G2708" s="1" t="s">
        <v>202</v>
      </c>
      <c r="H2708" s="1" t="s">
        <v>219</v>
      </c>
      <c r="I2708" s="3" t="s">
        <v>1</v>
      </c>
      <c r="J2708" s="1" t="s">
        <v>1</v>
      </c>
      <c r="K2708" s="1" t="s">
        <v>220</v>
      </c>
      <c r="L2708" s="1" t="s">
        <v>221</v>
      </c>
      <c r="M2708" s="1" t="s">
        <v>208</v>
      </c>
      <c r="N2708" s="1">
        <v>10001</v>
      </c>
      <c r="O2708" s="10">
        <v>1000000000</v>
      </c>
      <c r="P2708" s="1">
        <v>1000</v>
      </c>
      <c r="Q2708" s="1" t="s">
        <v>209</v>
      </c>
      <c r="R2708" s="4">
        <f>0.16*10</f>
        <v>1.6</v>
      </c>
      <c r="S2708" s="3">
        <v>1</v>
      </c>
      <c r="T2708" s="4"/>
      <c r="U2708" t="s">
        <v>204</v>
      </c>
    </row>
    <row r="2709" spans="1:21" x14ac:dyDescent="0.3">
      <c r="A2709" t="s">
        <v>3172</v>
      </c>
      <c r="B2709" s="1" t="s">
        <v>3173</v>
      </c>
      <c r="C2709" s="1" t="s">
        <v>3173</v>
      </c>
      <c r="D2709" s="1" t="s">
        <v>3173</v>
      </c>
      <c r="E2709">
        <v>2020</v>
      </c>
      <c r="F2709" s="1" t="s">
        <v>213</v>
      </c>
      <c r="G2709" s="1" t="s">
        <v>202</v>
      </c>
      <c r="H2709" s="1" t="s">
        <v>206</v>
      </c>
      <c r="I2709" s="3" t="s">
        <v>1</v>
      </c>
      <c r="J2709" s="1" t="s">
        <v>1</v>
      </c>
      <c r="K2709" s="1" t="s">
        <v>220</v>
      </c>
      <c r="L2709" s="1" t="s">
        <v>221</v>
      </c>
      <c r="M2709" s="1" t="s">
        <v>204</v>
      </c>
      <c r="N2709" s="1" t="s">
        <v>1</v>
      </c>
      <c r="O2709" s="1" t="s">
        <v>1</v>
      </c>
      <c r="P2709" s="1" t="s">
        <v>1</v>
      </c>
      <c r="Q2709" s="1" t="s">
        <v>1</v>
      </c>
      <c r="R2709" s="4">
        <v>29.24</v>
      </c>
      <c r="S2709" s="3">
        <v>1</v>
      </c>
      <c r="T2709" s="4"/>
      <c r="U2709" t="s">
        <v>204</v>
      </c>
    </row>
    <row r="2710" spans="1:21" x14ac:dyDescent="0.3">
      <c r="A2710" t="s">
        <v>3172</v>
      </c>
      <c r="B2710" s="1" t="s">
        <v>3173</v>
      </c>
      <c r="C2710" s="1" t="s">
        <v>3173</v>
      </c>
      <c r="D2710" s="1" t="s">
        <v>3173</v>
      </c>
      <c r="E2710">
        <v>2020</v>
      </c>
      <c r="F2710" s="1" t="s">
        <v>213</v>
      </c>
      <c r="G2710" s="1" t="s">
        <v>202</v>
      </c>
      <c r="H2710" s="1" t="s">
        <v>219</v>
      </c>
      <c r="I2710" s="3" t="s">
        <v>1</v>
      </c>
      <c r="J2710" s="1" t="s">
        <v>1</v>
      </c>
      <c r="K2710" s="1" t="s">
        <v>220</v>
      </c>
      <c r="L2710" s="1" t="s">
        <v>221</v>
      </c>
      <c r="M2710" s="1" t="s">
        <v>208</v>
      </c>
      <c r="N2710" s="1">
        <v>0</v>
      </c>
      <c r="O2710">
        <v>1500</v>
      </c>
      <c r="P2710" s="1">
        <v>1000</v>
      </c>
      <c r="Q2710" s="1" t="s">
        <v>209</v>
      </c>
      <c r="R2710" s="4">
        <v>0</v>
      </c>
      <c r="S2710" s="3">
        <v>1</v>
      </c>
      <c r="T2710" s="4"/>
      <c r="U2710" t="s">
        <v>204</v>
      </c>
    </row>
    <row r="2711" spans="1:21" x14ac:dyDescent="0.3">
      <c r="A2711" t="s">
        <v>3172</v>
      </c>
      <c r="B2711" s="1" t="s">
        <v>3173</v>
      </c>
      <c r="C2711" s="1" t="s">
        <v>3173</v>
      </c>
      <c r="D2711" s="1" t="s">
        <v>3173</v>
      </c>
      <c r="E2711">
        <v>2020</v>
      </c>
      <c r="F2711" s="1" t="s">
        <v>213</v>
      </c>
      <c r="G2711" s="1" t="s">
        <v>202</v>
      </c>
      <c r="H2711" s="1" t="s">
        <v>219</v>
      </c>
      <c r="I2711" s="3" t="s">
        <v>1</v>
      </c>
      <c r="J2711" s="1" t="s">
        <v>1</v>
      </c>
      <c r="K2711" s="1" t="s">
        <v>220</v>
      </c>
      <c r="L2711" s="1" t="s">
        <v>221</v>
      </c>
      <c r="M2711" s="1" t="s">
        <v>208</v>
      </c>
      <c r="N2711" s="1">
        <v>1501</v>
      </c>
      <c r="O2711">
        <v>5000</v>
      </c>
      <c r="P2711" s="1">
        <v>1000</v>
      </c>
      <c r="Q2711" s="1" t="s">
        <v>209</v>
      </c>
      <c r="R2711" s="4">
        <f>0.09*10</f>
        <v>0.89999999999999991</v>
      </c>
      <c r="S2711" s="3">
        <v>1</v>
      </c>
      <c r="T2711" s="4"/>
      <c r="U2711" t="s">
        <v>204</v>
      </c>
    </row>
    <row r="2712" spans="1:21" x14ac:dyDescent="0.3">
      <c r="A2712" t="s">
        <v>3172</v>
      </c>
      <c r="B2712" s="1" t="s">
        <v>3173</v>
      </c>
      <c r="C2712" s="1" t="s">
        <v>3173</v>
      </c>
      <c r="D2712" s="1" t="s">
        <v>3173</v>
      </c>
      <c r="E2712">
        <v>2020</v>
      </c>
      <c r="F2712" s="1" t="s">
        <v>213</v>
      </c>
      <c r="G2712" s="1" t="s">
        <v>202</v>
      </c>
      <c r="H2712" s="1" t="s">
        <v>219</v>
      </c>
      <c r="I2712" s="3" t="s">
        <v>1</v>
      </c>
      <c r="J2712" s="1" t="s">
        <v>1</v>
      </c>
      <c r="K2712" s="1" t="s">
        <v>220</v>
      </c>
      <c r="L2712" s="1" t="s">
        <v>221</v>
      </c>
      <c r="M2712" s="1" t="s">
        <v>208</v>
      </c>
      <c r="N2712" s="1">
        <v>5001</v>
      </c>
      <c r="O2712">
        <v>10000</v>
      </c>
      <c r="P2712" s="1">
        <v>1000</v>
      </c>
      <c r="Q2712" s="1" t="s">
        <v>209</v>
      </c>
      <c r="R2712" s="4">
        <f>0.1*10</f>
        <v>1</v>
      </c>
      <c r="S2712" s="3">
        <v>1</v>
      </c>
      <c r="T2712" s="4"/>
      <c r="U2712" t="s">
        <v>204</v>
      </c>
    </row>
    <row r="2713" spans="1:21" x14ac:dyDescent="0.3">
      <c r="A2713" t="s">
        <v>3172</v>
      </c>
      <c r="B2713" s="1" t="s">
        <v>3173</v>
      </c>
      <c r="C2713" s="1" t="s">
        <v>3173</v>
      </c>
      <c r="D2713" s="1" t="s">
        <v>3173</v>
      </c>
      <c r="E2713">
        <v>2020</v>
      </c>
      <c r="F2713" s="1" t="s">
        <v>213</v>
      </c>
      <c r="G2713" s="1" t="s">
        <v>202</v>
      </c>
      <c r="H2713" s="1" t="s">
        <v>219</v>
      </c>
      <c r="I2713" s="3" t="s">
        <v>1</v>
      </c>
      <c r="J2713" s="1" t="s">
        <v>1</v>
      </c>
      <c r="K2713" s="1" t="s">
        <v>220</v>
      </c>
      <c r="L2713" s="1" t="s">
        <v>221</v>
      </c>
      <c r="M2713" s="1" t="s">
        <v>208</v>
      </c>
      <c r="N2713" s="1">
        <v>10001</v>
      </c>
      <c r="O2713" s="10">
        <v>1000000000</v>
      </c>
      <c r="P2713" s="1">
        <v>1000</v>
      </c>
      <c r="Q2713" s="1" t="s">
        <v>209</v>
      </c>
      <c r="R2713" s="4">
        <f>0.11*10</f>
        <v>1.1000000000000001</v>
      </c>
      <c r="S2713" s="3">
        <v>1</v>
      </c>
      <c r="T2713" s="4"/>
      <c r="U2713" t="s">
        <v>204</v>
      </c>
    </row>
    <row r="2714" spans="1:21" x14ac:dyDescent="0.3">
      <c r="A2714" t="s">
        <v>3172</v>
      </c>
      <c r="B2714" s="1" t="s">
        <v>3173</v>
      </c>
      <c r="C2714" s="1" t="s">
        <v>3173</v>
      </c>
      <c r="D2714" s="1" t="s">
        <v>3173</v>
      </c>
      <c r="E2714">
        <v>2020</v>
      </c>
      <c r="F2714" s="1" t="s">
        <v>212</v>
      </c>
      <c r="G2714" s="1" t="s">
        <v>202</v>
      </c>
      <c r="H2714" s="1" t="s">
        <v>206</v>
      </c>
      <c r="I2714" s="3" t="s">
        <v>1</v>
      </c>
      <c r="J2714" s="1" t="s">
        <v>1</v>
      </c>
      <c r="K2714" s="1" t="s">
        <v>220</v>
      </c>
      <c r="L2714" s="1" t="s">
        <v>225</v>
      </c>
      <c r="M2714" s="1" t="s">
        <v>204</v>
      </c>
      <c r="N2714" s="1" t="s">
        <v>1</v>
      </c>
      <c r="O2714" s="1" t="s">
        <v>1</v>
      </c>
      <c r="P2714" s="1" t="s">
        <v>1</v>
      </c>
      <c r="Q2714" s="1" t="s">
        <v>1</v>
      </c>
      <c r="R2714" s="4">
        <v>41.64</v>
      </c>
      <c r="S2714" s="3">
        <v>1</v>
      </c>
      <c r="T2714" s="4"/>
      <c r="U2714" t="s">
        <v>204</v>
      </c>
    </row>
    <row r="2715" spans="1:21" x14ac:dyDescent="0.3">
      <c r="A2715" t="s">
        <v>3172</v>
      </c>
      <c r="B2715" s="1" t="s">
        <v>3173</v>
      </c>
      <c r="C2715" s="1" t="s">
        <v>3173</v>
      </c>
      <c r="D2715" s="1" t="s">
        <v>3173</v>
      </c>
      <c r="E2715">
        <v>2020</v>
      </c>
      <c r="F2715" s="1" t="s">
        <v>212</v>
      </c>
      <c r="G2715" s="1" t="s">
        <v>202</v>
      </c>
      <c r="H2715" s="1" t="s">
        <v>219</v>
      </c>
      <c r="I2715" s="3" t="s">
        <v>1</v>
      </c>
      <c r="J2715" s="1" t="s">
        <v>1</v>
      </c>
      <c r="K2715" s="1" t="s">
        <v>220</v>
      </c>
      <c r="L2715" s="1" t="s">
        <v>225</v>
      </c>
      <c r="M2715" s="1" t="s">
        <v>208</v>
      </c>
      <c r="N2715" s="1">
        <v>0</v>
      </c>
      <c r="O2715">
        <v>1500</v>
      </c>
      <c r="P2715" s="1">
        <v>1000</v>
      </c>
      <c r="Q2715" s="1" t="s">
        <v>209</v>
      </c>
      <c r="R2715" s="4">
        <v>0</v>
      </c>
      <c r="S2715" s="3">
        <v>1</v>
      </c>
      <c r="T2715" s="4"/>
      <c r="U2715" t="s">
        <v>204</v>
      </c>
    </row>
    <row r="2716" spans="1:21" x14ac:dyDescent="0.3">
      <c r="A2716" t="s">
        <v>3172</v>
      </c>
      <c r="B2716" s="1" t="s">
        <v>3173</v>
      </c>
      <c r="C2716" s="1" t="s">
        <v>3173</v>
      </c>
      <c r="D2716" s="1" t="s">
        <v>3173</v>
      </c>
      <c r="E2716">
        <v>2020</v>
      </c>
      <c r="F2716" s="1" t="s">
        <v>212</v>
      </c>
      <c r="G2716" s="1" t="s">
        <v>202</v>
      </c>
      <c r="H2716" s="1" t="s">
        <v>219</v>
      </c>
      <c r="I2716" s="3" t="s">
        <v>1</v>
      </c>
      <c r="J2716" s="1" t="s">
        <v>1</v>
      </c>
      <c r="K2716" s="1" t="s">
        <v>220</v>
      </c>
      <c r="L2716" s="1" t="s">
        <v>225</v>
      </c>
      <c r="M2716" s="1" t="s">
        <v>208</v>
      </c>
      <c r="N2716" s="1">
        <v>1501</v>
      </c>
      <c r="O2716">
        <v>5000</v>
      </c>
      <c r="P2716" s="1">
        <v>1000</v>
      </c>
      <c r="Q2716" s="1" t="s">
        <v>209</v>
      </c>
      <c r="R2716" s="4">
        <f>0.24*10</f>
        <v>2.4</v>
      </c>
      <c r="S2716" s="3">
        <v>1</v>
      </c>
      <c r="T2716" s="4"/>
      <c r="U2716" t="s">
        <v>204</v>
      </c>
    </row>
    <row r="2717" spans="1:21" x14ac:dyDescent="0.3">
      <c r="A2717" t="s">
        <v>3172</v>
      </c>
      <c r="B2717" s="1" t="s">
        <v>3173</v>
      </c>
      <c r="C2717" s="1" t="s">
        <v>3173</v>
      </c>
      <c r="D2717" s="1" t="s">
        <v>3173</v>
      </c>
      <c r="E2717">
        <v>2020</v>
      </c>
      <c r="F2717" s="1" t="s">
        <v>212</v>
      </c>
      <c r="G2717" s="1" t="s">
        <v>202</v>
      </c>
      <c r="H2717" s="1" t="s">
        <v>219</v>
      </c>
      <c r="I2717" s="3" t="s">
        <v>1</v>
      </c>
      <c r="J2717" s="1" t="s">
        <v>1</v>
      </c>
      <c r="K2717" s="1" t="s">
        <v>220</v>
      </c>
      <c r="L2717" s="1" t="s">
        <v>225</v>
      </c>
      <c r="M2717" s="1" t="s">
        <v>208</v>
      </c>
      <c r="N2717" s="1">
        <v>5001</v>
      </c>
      <c r="O2717">
        <v>10000</v>
      </c>
      <c r="P2717" s="1">
        <v>1000</v>
      </c>
      <c r="Q2717" s="1" t="s">
        <v>209</v>
      </c>
      <c r="R2717" s="4">
        <f>0.29*10</f>
        <v>2.9</v>
      </c>
      <c r="S2717" s="3">
        <v>1</v>
      </c>
      <c r="T2717" s="4"/>
      <c r="U2717" t="s">
        <v>204</v>
      </c>
    </row>
    <row r="2718" spans="1:21" x14ac:dyDescent="0.3">
      <c r="A2718" t="s">
        <v>3172</v>
      </c>
      <c r="B2718" s="1" t="s">
        <v>3173</v>
      </c>
      <c r="C2718" s="1" t="s">
        <v>3173</v>
      </c>
      <c r="D2718" s="1" t="s">
        <v>3173</v>
      </c>
      <c r="E2718">
        <v>2020</v>
      </c>
      <c r="F2718" s="1" t="s">
        <v>212</v>
      </c>
      <c r="G2718" s="1" t="s">
        <v>202</v>
      </c>
      <c r="H2718" s="1" t="s">
        <v>219</v>
      </c>
      <c r="I2718" s="3" t="s">
        <v>1</v>
      </c>
      <c r="J2718" s="1" t="s">
        <v>1</v>
      </c>
      <c r="K2718" s="1" t="s">
        <v>220</v>
      </c>
      <c r="L2718" s="1" t="s">
        <v>225</v>
      </c>
      <c r="M2718" s="1" t="s">
        <v>208</v>
      </c>
      <c r="N2718" s="1">
        <v>10001</v>
      </c>
      <c r="O2718" s="10">
        <v>1000000000</v>
      </c>
      <c r="P2718" s="1">
        <v>1000</v>
      </c>
      <c r="Q2718" s="1" t="s">
        <v>209</v>
      </c>
      <c r="R2718" s="4">
        <f>0.33*10</f>
        <v>3.3000000000000003</v>
      </c>
      <c r="S2718" s="3">
        <v>1</v>
      </c>
      <c r="T2718" s="4"/>
      <c r="U2718" t="s">
        <v>204</v>
      </c>
    </row>
    <row r="2719" spans="1:21" x14ac:dyDescent="0.3">
      <c r="A2719" t="s">
        <v>3172</v>
      </c>
      <c r="B2719" s="1" t="s">
        <v>3173</v>
      </c>
      <c r="C2719" s="1" t="s">
        <v>3173</v>
      </c>
      <c r="D2719" s="1" t="s">
        <v>3173</v>
      </c>
      <c r="E2719">
        <v>2020</v>
      </c>
      <c r="F2719" s="1" t="s">
        <v>213</v>
      </c>
      <c r="G2719" s="1" t="s">
        <v>202</v>
      </c>
      <c r="H2719" s="1" t="s">
        <v>206</v>
      </c>
      <c r="I2719" s="3" t="s">
        <v>1</v>
      </c>
      <c r="J2719" s="1" t="s">
        <v>1</v>
      </c>
      <c r="K2719" s="1" t="s">
        <v>220</v>
      </c>
      <c r="L2719" s="1" t="s">
        <v>225</v>
      </c>
      <c r="M2719" s="1" t="s">
        <v>204</v>
      </c>
      <c r="N2719" s="1" t="s">
        <v>1</v>
      </c>
      <c r="O2719" s="1" t="s">
        <v>1</v>
      </c>
      <c r="P2719" s="1" t="s">
        <v>1</v>
      </c>
      <c r="Q2719" s="1" t="s">
        <v>1</v>
      </c>
      <c r="R2719" s="4">
        <v>55.14</v>
      </c>
      <c r="S2719" s="3">
        <v>1</v>
      </c>
      <c r="T2719" s="4"/>
      <c r="U2719" t="s">
        <v>204</v>
      </c>
    </row>
    <row r="2720" spans="1:21" x14ac:dyDescent="0.3">
      <c r="A2720" t="s">
        <v>3172</v>
      </c>
      <c r="B2720" s="1" t="s">
        <v>3173</v>
      </c>
      <c r="C2720" s="1" t="s">
        <v>3173</v>
      </c>
      <c r="D2720" s="1" t="s">
        <v>3173</v>
      </c>
      <c r="E2720">
        <v>2020</v>
      </c>
      <c r="F2720" s="1" t="s">
        <v>213</v>
      </c>
      <c r="G2720" s="1" t="s">
        <v>202</v>
      </c>
      <c r="H2720" s="1" t="s">
        <v>219</v>
      </c>
      <c r="I2720" s="3" t="s">
        <v>1</v>
      </c>
      <c r="J2720" s="1" t="s">
        <v>1</v>
      </c>
      <c r="K2720" s="1" t="s">
        <v>220</v>
      </c>
      <c r="L2720" s="1" t="s">
        <v>225</v>
      </c>
      <c r="M2720" s="1" t="s">
        <v>208</v>
      </c>
      <c r="N2720" s="1">
        <v>0</v>
      </c>
      <c r="O2720">
        <v>1500</v>
      </c>
      <c r="P2720" s="1">
        <v>1000</v>
      </c>
      <c r="Q2720" s="1" t="s">
        <v>209</v>
      </c>
      <c r="R2720" s="4">
        <v>0</v>
      </c>
      <c r="S2720" s="3">
        <v>1</v>
      </c>
      <c r="T2720" s="4"/>
      <c r="U2720" t="s">
        <v>204</v>
      </c>
    </row>
    <row r="2721" spans="1:21" x14ac:dyDescent="0.3">
      <c r="A2721" t="s">
        <v>3172</v>
      </c>
      <c r="B2721" s="1" t="s">
        <v>3173</v>
      </c>
      <c r="C2721" s="1" t="s">
        <v>3173</v>
      </c>
      <c r="D2721" s="1" t="s">
        <v>3173</v>
      </c>
      <c r="E2721">
        <v>2020</v>
      </c>
      <c r="F2721" s="1" t="s">
        <v>213</v>
      </c>
      <c r="G2721" s="1" t="s">
        <v>202</v>
      </c>
      <c r="H2721" s="1" t="s">
        <v>219</v>
      </c>
      <c r="I2721" s="3" t="s">
        <v>1</v>
      </c>
      <c r="J2721" s="1" t="s">
        <v>1</v>
      </c>
      <c r="K2721" s="1" t="s">
        <v>220</v>
      </c>
      <c r="L2721" s="1" t="s">
        <v>225</v>
      </c>
      <c r="M2721" s="1" t="s">
        <v>208</v>
      </c>
      <c r="N2721" s="1">
        <v>1501</v>
      </c>
      <c r="O2721">
        <v>5000</v>
      </c>
      <c r="P2721" s="1">
        <v>1000</v>
      </c>
      <c r="Q2721" s="1" t="s">
        <v>209</v>
      </c>
      <c r="R2721" s="4">
        <f>0.18*10</f>
        <v>1.7999999999999998</v>
      </c>
      <c r="S2721" s="3">
        <v>1</v>
      </c>
      <c r="T2721" s="4"/>
      <c r="U2721" t="s">
        <v>204</v>
      </c>
    </row>
    <row r="2722" spans="1:21" x14ac:dyDescent="0.3">
      <c r="A2722" t="s">
        <v>3172</v>
      </c>
      <c r="B2722" s="1" t="s">
        <v>3173</v>
      </c>
      <c r="C2722" s="1" t="s">
        <v>3173</v>
      </c>
      <c r="D2722" s="1" t="s">
        <v>3173</v>
      </c>
      <c r="E2722">
        <v>2020</v>
      </c>
      <c r="F2722" s="1" t="s">
        <v>213</v>
      </c>
      <c r="G2722" s="1" t="s">
        <v>202</v>
      </c>
      <c r="H2722" s="1" t="s">
        <v>219</v>
      </c>
      <c r="I2722" s="3" t="s">
        <v>1</v>
      </c>
      <c r="J2722" s="1" t="s">
        <v>1</v>
      </c>
      <c r="K2722" s="1" t="s">
        <v>220</v>
      </c>
      <c r="L2722" s="1" t="s">
        <v>225</v>
      </c>
      <c r="M2722" s="1" t="s">
        <v>208</v>
      </c>
      <c r="N2722" s="1">
        <v>5001</v>
      </c>
      <c r="O2722">
        <v>10000</v>
      </c>
      <c r="P2722" s="1">
        <v>1000</v>
      </c>
      <c r="Q2722" s="1" t="s">
        <v>209</v>
      </c>
      <c r="R2722" s="4">
        <f>0.2*10</f>
        <v>2</v>
      </c>
      <c r="S2722" s="3">
        <v>1</v>
      </c>
      <c r="T2722" s="4"/>
      <c r="U2722" t="s">
        <v>204</v>
      </c>
    </row>
    <row r="2723" spans="1:21" x14ac:dyDescent="0.3">
      <c r="A2723" t="s">
        <v>3172</v>
      </c>
      <c r="B2723" s="1" t="s">
        <v>3173</v>
      </c>
      <c r="C2723" s="1" t="s">
        <v>3173</v>
      </c>
      <c r="D2723" s="1" t="s">
        <v>3173</v>
      </c>
      <c r="E2723">
        <v>2020</v>
      </c>
      <c r="F2723" s="1" t="s">
        <v>213</v>
      </c>
      <c r="G2723" s="1" t="s">
        <v>202</v>
      </c>
      <c r="H2723" s="1" t="s">
        <v>219</v>
      </c>
      <c r="I2723" s="3" t="s">
        <v>1</v>
      </c>
      <c r="J2723" s="1" t="s">
        <v>1</v>
      </c>
      <c r="K2723" s="1" t="s">
        <v>220</v>
      </c>
      <c r="L2723" s="1" t="s">
        <v>225</v>
      </c>
      <c r="M2723" s="1" t="s">
        <v>208</v>
      </c>
      <c r="N2723" s="1">
        <v>10001</v>
      </c>
      <c r="O2723" s="10">
        <v>1000000000</v>
      </c>
      <c r="P2723" s="1">
        <v>1000</v>
      </c>
      <c r="Q2723" s="1" t="s">
        <v>209</v>
      </c>
      <c r="R2723" s="4">
        <f>0.22*10</f>
        <v>2.2000000000000002</v>
      </c>
      <c r="S2723" s="3">
        <v>1</v>
      </c>
      <c r="T2723" s="4"/>
      <c r="U2723" t="s">
        <v>204</v>
      </c>
    </row>
    <row r="2724" spans="1:21" x14ac:dyDescent="0.3">
      <c r="A2724" t="s">
        <v>3172</v>
      </c>
      <c r="B2724" s="1" t="s">
        <v>3173</v>
      </c>
      <c r="C2724" s="1" t="s">
        <v>3173</v>
      </c>
      <c r="D2724" s="1" t="s">
        <v>3173</v>
      </c>
      <c r="E2724">
        <v>2020</v>
      </c>
      <c r="F2724" s="1" t="s">
        <v>212</v>
      </c>
      <c r="G2724" s="1" t="s">
        <v>202</v>
      </c>
      <c r="H2724" s="1" t="s">
        <v>3179</v>
      </c>
      <c r="I2724" s="3" t="s">
        <v>1</v>
      </c>
      <c r="J2724" s="1" t="s">
        <v>1</v>
      </c>
      <c r="K2724" s="1" t="s">
        <v>220</v>
      </c>
      <c r="L2724" s="1" t="s">
        <v>225</v>
      </c>
      <c r="M2724" s="1" t="s">
        <v>204</v>
      </c>
      <c r="N2724" s="1" t="s">
        <v>1</v>
      </c>
      <c r="O2724" s="1" t="s">
        <v>1</v>
      </c>
      <c r="P2724" s="1" t="s">
        <v>1</v>
      </c>
      <c r="Q2724" s="1" t="s">
        <v>1</v>
      </c>
      <c r="R2724" s="4">
        <v>18.72</v>
      </c>
      <c r="S2724" s="3">
        <v>1</v>
      </c>
      <c r="T2724" s="4" t="s">
        <v>3180</v>
      </c>
      <c r="U2724" t="s">
        <v>204</v>
      </c>
    </row>
    <row r="2725" spans="1:21" x14ac:dyDescent="0.3">
      <c r="A2725" t="s">
        <v>3175</v>
      </c>
      <c r="B2725" s="1" t="s">
        <v>3176</v>
      </c>
      <c r="C2725" s="1" t="s">
        <v>3176</v>
      </c>
      <c r="D2725" s="1" t="s">
        <v>3176</v>
      </c>
      <c r="E2725">
        <v>2015</v>
      </c>
      <c r="F2725" s="1" t="s">
        <v>212</v>
      </c>
      <c r="G2725" s="1" t="s">
        <v>202</v>
      </c>
      <c r="H2725" s="1" t="s">
        <v>206</v>
      </c>
      <c r="I2725" s="3" t="s">
        <v>1</v>
      </c>
      <c r="J2725" s="1" t="s">
        <v>1</v>
      </c>
      <c r="K2725" s="1" t="s">
        <v>1</v>
      </c>
      <c r="L2725" s="1" t="s">
        <v>1</v>
      </c>
      <c r="M2725" s="1" t="s">
        <v>204</v>
      </c>
      <c r="N2725" s="1" t="s">
        <v>1</v>
      </c>
      <c r="O2725" s="1" t="s">
        <v>1</v>
      </c>
      <c r="P2725" s="1" t="s">
        <v>1</v>
      </c>
      <c r="Q2725" s="1" t="s">
        <v>1</v>
      </c>
      <c r="R2725" s="4">
        <v>33</v>
      </c>
      <c r="S2725" s="3">
        <v>1</v>
      </c>
      <c r="T2725" s="4"/>
      <c r="U2725" t="s">
        <v>204</v>
      </c>
    </row>
    <row r="2726" spans="1:21" x14ac:dyDescent="0.3">
      <c r="A2726" t="s">
        <v>3175</v>
      </c>
      <c r="B2726" s="1" t="s">
        <v>3176</v>
      </c>
      <c r="C2726" s="1" t="s">
        <v>3176</v>
      </c>
      <c r="D2726" s="1" t="s">
        <v>3176</v>
      </c>
      <c r="E2726">
        <v>2015</v>
      </c>
      <c r="F2726" s="1" t="s">
        <v>212</v>
      </c>
      <c r="G2726" s="1" t="s">
        <v>202</v>
      </c>
      <c r="H2726" s="1" t="s">
        <v>219</v>
      </c>
      <c r="I2726" s="3" t="s">
        <v>1</v>
      </c>
      <c r="J2726" s="1" t="s">
        <v>1</v>
      </c>
      <c r="K2726" s="1" t="s">
        <v>1</v>
      </c>
      <c r="L2726" s="1" t="s">
        <v>1</v>
      </c>
      <c r="M2726" s="1" t="s">
        <v>208</v>
      </c>
      <c r="N2726" s="1">
        <v>0</v>
      </c>
      <c r="O2726">
        <v>2000</v>
      </c>
      <c r="P2726" s="1">
        <v>1000</v>
      </c>
      <c r="Q2726" s="1" t="s">
        <v>209</v>
      </c>
      <c r="R2726" s="4">
        <v>6.5</v>
      </c>
      <c r="S2726" s="3">
        <v>1</v>
      </c>
      <c r="T2726" s="4"/>
      <c r="U2726" t="s">
        <v>204</v>
      </c>
    </row>
    <row r="2727" spans="1:21" x14ac:dyDescent="0.3">
      <c r="A2727" t="s">
        <v>3175</v>
      </c>
      <c r="B2727" s="1" t="s">
        <v>3176</v>
      </c>
      <c r="C2727" s="1" t="s">
        <v>3176</v>
      </c>
      <c r="D2727" s="1" t="s">
        <v>3176</v>
      </c>
      <c r="E2727">
        <v>2015</v>
      </c>
      <c r="F2727" s="1" t="s">
        <v>212</v>
      </c>
      <c r="G2727" s="1" t="s">
        <v>202</v>
      </c>
      <c r="H2727" s="1" t="s">
        <v>219</v>
      </c>
      <c r="I2727" s="3" t="s">
        <v>1</v>
      </c>
      <c r="J2727" s="1" t="s">
        <v>1</v>
      </c>
      <c r="K2727" s="1" t="s">
        <v>1</v>
      </c>
      <c r="L2727" s="1" t="s">
        <v>1</v>
      </c>
      <c r="M2727" s="1" t="s">
        <v>208</v>
      </c>
      <c r="N2727" s="1">
        <v>2001</v>
      </c>
      <c r="O2727" s="10">
        <v>1000000000</v>
      </c>
      <c r="P2727" s="1">
        <v>1000</v>
      </c>
      <c r="Q2727" s="1" t="s">
        <v>209</v>
      </c>
      <c r="R2727" s="4">
        <v>7.5</v>
      </c>
      <c r="S2727" s="3">
        <v>1</v>
      </c>
      <c r="T2727" s="4"/>
      <c r="U2727" t="s">
        <v>204</v>
      </c>
    </row>
    <row r="2728" spans="1:21" x14ac:dyDescent="0.3">
      <c r="A2728" t="s">
        <v>3175</v>
      </c>
      <c r="B2728" s="1" t="s">
        <v>3176</v>
      </c>
      <c r="C2728" s="1" t="s">
        <v>3176</v>
      </c>
      <c r="D2728" s="1" t="s">
        <v>3176</v>
      </c>
      <c r="E2728">
        <v>2015</v>
      </c>
      <c r="F2728" s="1" t="s">
        <v>213</v>
      </c>
      <c r="G2728" s="1" t="s">
        <v>202</v>
      </c>
      <c r="H2728" s="1" t="s">
        <v>206</v>
      </c>
      <c r="I2728" s="3" t="s">
        <v>1</v>
      </c>
      <c r="J2728" s="1" t="s">
        <v>1</v>
      </c>
      <c r="K2728" s="1" t="s">
        <v>1</v>
      </c>
      <c r="L2728" s="1" t="s">
        <v>1</v>
      </c>
      <c r="M2728" s="1" t="s">
        <v>204</v>
      </c>
      <c r="N2728" s="1" t="s">
        <v>1</v>
      </c>
      <c r="O2728" s="1" t="s">
        <v>1</v>
      </c>
      <c r="P2728" s="1" t="s">
        <v>1</v>
      </c>
      <c r="Q2728" s="1" t="s">
        <v>1</v>
      </c>
      <c r="R2728" s="4">
        <v>15.5</v>
      </c>
      <c r="S2728" s="3">
        <v>1</v>
      </c>
      <c r="T2728" s="4"/>
      <c r="U2728" t="s">
        <v>204</v>
      </c>
    </row>
    <row r="2729" spans="1:21" x14ac:dyDescent="0.3">
      <c r="A2729" t="s">
        <v>3175</v>
      </c>
      <c r="B2729" s="1" t="s">
        <v>3176</v>
      </c>
      <c r="C2729" s="1" t="s">
        <v>3176</v>
      </c>
      <c r="D2729" s="1" t="s">
        <v>3176</v>
      </c>
      <c r="E2729">
        <v>2015</v>
      </c>
      <c r="F2729" s="1" t="s">
        <v>213</v>
      </c>
      <c r="G2729" s="1" t="s">
        <v>202</v>
      </c>
      <c r="H2729" s="1" t="s">
        <v>231</v>
      </c>
      <c r="I2729" s="3" t="s">
        <v>1</v>
      </c>
      <c r="J2729" s="1" t="s">
        <v>1</v>
      </c>
      <c r="K2729" s="1" t="s">
        <v>1</v>
      </c>
      <c r="L2729" s="1" t="s">
        <v>1</v>
      </c>
      <c r="M2729" s="1" t="s">
        <v>208</v>
      </c>
      <c r="N2729">
        <v>0</v>
      </c>
      <c r="O2729" s="10">
        <v>1000000000</v>
      </c>
      <c r="P2729">
        <v>1000</v>
      </c>
      <c r="Q2729" s="1" t="s">
        <v>209</v>
      </c>
      <c r="R2729" s="4">
        <v>0.6</v>
      </c>
      <c r="S2729" s="3">
        <v>1</v>
      </c>
      <c r="T2729" s="4"/>
      <c r="U2729" t="s">
        <v>204</v>
      </c>
    </row>
    <row r="2730" spans="1:21" x14ac:dyDescent="0.3">
      <c r="A2730" t="s">
        <v>3181</v>
      </c>
      <c r="B2730" s="1" t="s">
        <v>3182</v>
      </c>
      <c r="C2730" s="1" t="s">
        <v>3182</v>
      </c>
      <c r="D2730" s="1" t="s">
        <v>3182</v>
      </c>
      <c r="E2730">
        <v>2021</v>
      </c>
      <c r="F2730" s="1" t="s">
        <v>212</v>
      </c>
      <c r="G2730" s="1" t="s">
        <v>202</v>
      </c>
      <c r="H2730" s="1" t="s">
        <v>206</v>
      </c>
      <c r="I2730" s="3">
        <v>0.625</v>
      </c>
      <c r="J2730" s="1" t="s">
        <v>203</v>
      </c>
      <c r="K2730" s="1" t="s">
        <v>1</v>
      </c>
      <c r="L2730" s="1" t="s">
        <v>1</v>
      </c>
      <c r="M2730" s="1" t="s">
        <v>204</v>
      </c>
      <c r="N2730" s="1" t="s">
        <v>1</v>
      </c>
      <c r="O2730" s="1" t="s">
        <v>1</v>
      </c>
      <c r="P2730" s="1" t="s">
        <v>1</v>
      </c>
      <c r="Q2730" s="1" t="s">
        <v>1</v>
      </c>
      <c r="R2730" s="4">
        <v>24</v>
      </c>
      <c r="S2730" s="3">
        <v>1</v>
      </c>
      <c r="T2730" s="4"/>
      <c r="U2730" t="s">
        <v>204</v>
      </c>
    </row>
    <row r="2731" spans="1:21" x14ac:dyDescent="0.3">
      <c r="A2731" t="s">
        <v>3181</v>
      </c>
      <c r="B2731" s="1" t="s">
        <v>3182</v>
      </c>
      <c r="C2731" s="1" t="s">
        <v>3182</v>
      </c>
      <c r="D2731" s="1" t="s">
        <v>3182</v>
      </c>
      <c r="E2731">
        <v>2021</v>
      </c>
      <c r="F2731" s="1" t="s">
        <v>212</v>
      </c>
      <c r="G2731" s="1" t="s">
        <v>202</v>
      </c>
      <c r="H2731" s="1" t="s">
        <v>219</v>
      </c>
      <c r="I2731" s="3" t="s">
        <v>1</v>
      </c>
      <c r="J2731" s="1" t="s">
        <v>1</v>
      </c>
      <c r="K2731" s="1" t="s">
        <v>1</v>
      </c>
      <c r="L2731" s="1" t="s">
        <v>1</v>
      </c>
      <c r="M2731" s="1" t="s">
        <v>208</v>
      </c>
      <c r="N2731" s="1">
        <v>0</v>
      </c>
      <c r="O2731">
        <v>2000</v>
      </c>
      <c r="P2731" s="1">
        <v>1000</v>
      </c>
      <c r="Q2731" s="1" t="s">
        <v>209</v>
      </c>
      <c r="R2731" s="4">
        <v>4</v>
      </c>
      <c r="S2731" s="3">
        <v>1</v>
      </c>
      <c r="T2731" s="4"/>
      <c r="U2731" t="s">
        <v>204</v>
      </c>
    </row>
    <row r="2732" spans="1:21" x14ac:dyDescent="0.3">
      <c r="A2732" t="s">
        <v>3181</v>
      </c>
      <c r="B2732" s="1" t="s">
        <v>3182</v>
      </c>
      <c r="C2732" s="1" t="s">
        <v>3182</v>
      </c>
      <c r="D2732" s="1" t="s">
        <v>3182</v>
      </c>
      <c r="E2732">
        <v>2021</v>
      </c>
      <c r="F2732" s="1" t="s">
        <v>212</v>
      </c>
      <c r="G2732" s="1" t="s">
        <v>202</v>
      </c>
      <c r="H2732" s="1" t="s">
        <v>219</v>
      </c>
      <c r="I2732" s="3" t="s">
        <v>1</v>
      </c>
      <c r="J2732" s="1" t="s">
        <v>1</v>
      </c>
      <c r="K2732" s="1" t="s">
        <v>1</v>
      </c>
      <c r="L2732" s="1" t="s">
        <v>1</v>
      </c>
      <c r="M2732" s="1" t="s">
        <v>208</v>
      </c>
      <c r="N2732" s="1">
        <v>2001</v>
      </c>
      <c r="O2732">
        <v>4000</v>
      </c>
      <c r="P2732" s="1">
        <v>1000</v>
      </c>
      <c r="Q2732" s="1" t="s">
        <v>209</v>
      </c>
      <c r="R2732" s="4">
        <v>6.5</v>
      </c>
      <c r="S2732" s="3">
        <v>1</v>
      </c>
      <c r="T2732" s="4"/>
      <c r="U2732" t="s">
        <v>204</v>
      </c>
    </row>
    <row r="2733" spans="1:21" x14ac:dyDescent="0.3">
      <c r="A2733" t="s">
        <v>3181</v>
      </c>
      <c r="B2733" s="1" t="s">
        <v>3182</v>
      </c>
      <c r="C2733" s="1" t="s">
        <v>3182</v>
      </c>
      <c r="D2733" s="1" t="s">
        <v>3182</v>
      </c>
      <c r="E2733">
        <v>2021</v>
      </c>
      <c r="F2733" s="1" t="s">
        <v>212</v>
      </c>
      <c r="G2733" s="1" t="s">
        <v>202</v>
      </c>
      <c r="H2733" s="1" t="s">
        <v>219</v>
      </c>
      <c r="I2733" s="3" t="s">
        <v>1</v>
      </c>
      <c r="J2733" s="1" t="s">
        <v>1</v>
      </c>
      <c r="K2733" s="1" t="s">
        <v>1</v>
      </c>
      <c r="L2733" s="1" t="s">
        <v>1</v>
      </c>
      <c r="M2733" s="1" t="s">
        <v>208</v>
      </c>
      <c r="N2733" s="1">
        <v>4001</v>
      </c>
      <c r="O2733">
        <v>6000</v>
      </c>
      <c r="P2733" s="1">
        <v>1000</v>
      </c>
      <c r="Q2733" s="1" t="s">
        <v>209</v>
      </c>
      <c r="R2733" s="4">
        <v>7</v>
      </c>
      <c r="S2733" s="3">
        <v>1</v>
      </c>
      <c r="T2733" s="4"/>
      <c r="U2733" t="s">
        <v>204</v>
      </c>
    </row>
    <row r="2734" spans="1:21" x14ac:dyDescent="0.3">
      <c r="A2734" t="s">
        <v>3181</v>
      </c>
      <c r="B2734" s="1" t="s">
        <v>3182</v>
      </c>
      <c r="C2734" s="1" t="s">
        <v>3182</v>
      </c>
      <c r="D2734" s="1" t="s">
        <v>3182</v>
      </c>
      <c r="E2734">
        <v>2021</v>
      </c>
      <c r="F2734" s="1" t="s">
        <v>212</v>
      </c>
      <c r="G2734" s="1" t="s">
        <v>202</v>
      </c>
      <c r="H2734" s="1" t="s">
        <v>219</v>
      </c>
      <c r="I2734" s="3" t="s">
        <v>1</v>
      </c>
      <c r="J2734" s="1" t="s">
        <v>1</v>
      </c>
      <c r="K2734" s="1" t="s">
        <v>1</v>
      </c>
      <c r="L2734" s="1" t="s">
        <v>1</v>
      </c>
      <c r="M2734" s="1" t="s">
        <v>208</v>
      </c>
      <c r="N2734" s="1">
        <v>6001</v>
      </c>
      <c r="O2734">
        <v>8000</v>
      </c>
      <c r="P2734" s="1">
        <v>1000</v>
      </c>
      <c r="Q2734" s="1" t="s">
        <v>209</v>
      </c>
      <c r="R2734" s="4">
        <v>7.5</v>
      </c>
      <c r="S2734" s="3">
        <v>1</v>
      </c>
      <c r="T2734" s="4"/>
      <c r="U2734" t="s">
        <v>204</v>
      </c>
    </row>
    <row r="2735" spans="1:21" x14ac:dyDescent="0.3">
      <c r="A2735" t="s">
        <v>3181</v>
      </c>
      <c r="B2735" s="1" t="s">
        <v>3182</v>
      </c>
      <c r="C2735" s="1" t="s">
        <v>3182</v>
      </c>
      <c r="D2735" s="1" t="s">
        <v>3182</v>
      </c>
      <c r="E2735">
        <v>2021</v>
      </c>
      <c r="F2735" s="1" t="s">
        <v>212</v>
      </c>
      <c r="G2735" s="1" t="s">
        <v>202</v>
      </c>
      <c r="H2735" s="1" t="s">
        <v>219</v>
      </c>
      <c r="I2735" s="3" t="s">
        <v>1</v>
      </c>
      <c r="J2735" s="1" t="s">
        <v>1</v>
      </c>
      <c r="K2735" s="1" t="s">
        <v>1</v>
      </c>
      <c r="L2735" s="1" t="s">
        <v>1</v>
      </c>
      <c r="M2735" s="1" t="s">
        <v>208</v>
      </c>
      <c r="N2735" s="1">
        <v>8001</v>
      </c>
      <c r="O2735">
        <v>10000</v>
      </c>
      <c r="P2735" s="1">
        <v>1000</v>
      </c>
      <c r="Q2735" s="1" t="s">
        <v>209</v>
      </c>
      <c r="R2735" s="4">
        <v>8</v>
      </c>
      <c r="S2735" s="3">
        <v>1</v>
      </c>
      <c r="T2735" s="4"/>
      <c r="U2735" t="s">
        <v>204</v>
      </c>
    </row>
    <row r="2736" spans="1:21" x14ac:dyDescent="0.3">
      <c r="A2736" t="s">
        <v>3181</v>
      </c>
      <c r="B2736" s="1" t="s">
        <v>3182</v>
      </c>
      <c r="C2736" s="1" t="s">
        <v>3182</v>
      </c>
      <c r="D2736" s="1" t="s">
        <v>3182</v>
      </c>
      <c r="E2736">
        <v>2021</v>
      </c>
      <c r="F2736" s="1" t="s">
        <v>212</v>
      </c>
      <c r="G2736" s="1" t="s">
        <v>202</v>
      </c>
      <c r="H2736" s="1" t="s">
        <v>219</v>
      </c>
      <c r="I2736" s="3" t="s">
        <v>1</v>
      </c>
      <c r="J2736" s="1" t="s">
        <v>1</v>
      </c>
      <c r="K2736" s="1" t="s">
        <v>1</v>
      </c>
      <c r="L2736" s="1" t="s">
        <v>1</v>
      </c>
      <c r="M2736" s="1" t="s">
        <v>208</v>
      </c>
      <c r="N2736" s="1">
        <v>10001</v>
      </c>
      <c r="O2736">
        <v>15000</v>
      </c>
      <c r="P2736" s="1">
        <v>1000</v>
      </c>
      <c r="Q2736" s="1" t="s">
        <v>209</v>
      </c>
      <c r="R2736" s="4">
        <v>8.5</v>
      </c>
      <c r="S2736" s="3">
        <v>1</v>
      </c>
      <c r="T2736" s="4"/>
      <c r="U2736" t="s">
        <v>204</v>
      </c>
    </row>
    <row r="2737" spans="1:21" x14ac:dyDescent="0.3">
      <c r="A2737" t="s">
        <v>3181</v>
      </c>
      <c r="B2737" s="1" t="s">
        <v>3182</v>
      </c>
      <c r="C2737" s="1" t="s">
        <v>3182</v>
      </c>
      <c r="D2737" s="1" t="s">
        <v>3182</v>
      </c>
      <c r="E2737">
        <v>2021</v>
      </c>
      <c r="F2737" s="1" t="s">
        <v>212</v>
      </c>
      <c r="G2737" s="1" t="s">
        <v>202</v>
      </c>
      <c r="H2737" s="1" t="s">
        <v>219</v>
      </c>
      <c r="I2737" s="3" t="s">
        <v>1</v>
      </c>
      <c r="J2737" s="1" t="s">
        <v>1</v>
      </c>
      <c r="K2737" s="1" t="s">
        <v>1</v>
      </c>
      <c r="L2737" s="1" t="s">
        <v>1</v>
      </c>
      <c r="M2737" s="1" t="s">
        <v>208</v>
      </c>
      <c r="N2737" s="1">
        <v>15001</v>
      </c>
      <c r="O2737">
        <v>18000</v>
      </c>
      <c r="P2737" s="1">
        <v>1000</v>
      </c>
      <c r="Q2737" s="1" t="s">
        <v>209</v>
      </c>
      <c r="R2737" s="4">
        <v>9</v>
      </c>
      <c r="S2737" s="3">
        <v>1</v>
      </c>
      <c r="T2737" s="4"/>
      <c r="U2737" t="s">
        <v>204</v>
      </c>
    </row>
    <row r="2738" spans="1:21" x14ac:dyDescent="0.3">
      <c r="A2738" t="s">
        <v>3181</v>
      </c>
      <c r="B2738" s="1" t="s">
        <v>3182</v>
      </c>
      <c r="C2738" s="1" t="s">
        <v>3182</v>
      </c>
      <c r="D2738" s="1" t="s">
        <v>3182</v>
      </c>
      <c r="E2738">
        <v>2021</v>
      </c>
      <c r="F2738" s="1" t="s">
        <v>212</v>
      </c>
      <c r="G2738" s="1" t="s">
        <v>202</v>
      </c>
      <c r="H2738" s="1" t="s">
        <v>219</v>
      </c>
      <c r="I2738" s="3" t="s">
        <v>1</v>
      </c>
      <c r="J2738" s="1" t="s">
        <v>1</v>
      </c>
      <c r="K2738" s="1" t="s">
        <v>1</v>
      </c>
      <c r="L2738" s="1" t="s">
        <v>1</v>
      </c>
      <c r="M2738" s="1" t="s">
        <v>208</v>
      </c>
      <c r="N2738" s="1">
        <v>18001</v>
      </c>
      <c r="O2738">
        <v>40000</v>
      </c>
      <c r="P2738" s="1">
        <v>1000</v>
      </c>
      <c r="Q2738" s="1" t="s">
        <v>209</v>
      </c>
      <c r="R2738" s="4">
        <v>9.5</v>
      </c>
      <c r="S2738" s="3">
        <v>1</v>
      </c>
      <c r="T2738" s="4"/>
      <c r="U2738" t="s">
        <v>204</v>
      </c>
    </row>
    <row r="2739" spans="1:21" x14ac:dyDescent="0.3">
      <c r="A2739" t="s">
        <v>3181</v>
      </c>
      <c r="B2739" s="1" t="s">
        <v>3182</v>
      </c>
      <c r="C2739" s="1" t="s">
        <v>3182</v>
      </c>
      <c r="D2739" s="1" t="s">
        <v>3182</v>
      </c>
      <c r="E2739">
        <v>2021</v>
      </c>
      <c r="F2739" s="1" t="s">
        <v>212</v>
      </c>
      <c r="G2739" s="1" t="s">
        <v>202</v>
      </c>
      <c r="H2739" s="1" t="s">
        <v>219</v>
      </c>
      <c r="I2739" s="3" t="s">
        <v>1</v>
      </c>
      <c r="J2739" s="1" t="s">
        <v>1</v>
      </c>
      <c r="K2739" s="1" t="s">
        <v>1</v>
      </c>
      <c r="L2739" s="1" t="s">
        <v>1</v>
      </c>
      <c r="M2739" s="1" t="s">
        <v>208</v>
      </c>
      <c r="N2739" s="1">
        <v>40001</v>
      </c>
      <c r="O2739" s="10">
        <v>1000000000</v>
      </c>
      <c r="P2739" s="1">
        <v>1000</v>
      </c>
      <c r="Q2739" s="1" t="s">
        <v>209</v>
      </c>
      <c r="R2739" s="4">
        <v>10</v>
      </c>
      <c r="S2739" s="3">
        <v>1</v>
      </c>
      <c r="T2739" s="4"/>
      <c r="U2739" t="s">
        <v>204</v>
      </c>
    </row>
    <row r="2740" spans="1:21" x14ac:dyDescent="0.3">
      <c r="A2740" t="s">
        <v>3181</v>
      </c>
      <c r="B2740" s="1" t="s">
        <v>3182</v>
      </c>
      <c r="C2740" s="1" t="s">
        <v>3182</v>
      </c>
      <c r="D2740" s="1" t="s">
        <v>898</v>
      </c>
      <c r="E2740">
        <v>2021</v>
      </c>
      <c r="F2740" s="1" t="s">
        <v>561</v>
      </c>
      <c r="G2740" s="1" t="s">
        <v>202</v>
      </c>
      <c r="H2740" s="1" t="s">
        <v>206</v>
      </c>
      <c r="I2740" s="3" t="s">
        <v>1</v>
      </c>
      <c r="J2740" s="1" t="s">
        <v>1</v>
      </c>
      <c r="K2740" s="1" t="s">
        <v>1</v>
      </c>
      <c r="L2740" s="1" t="s">
        <v>1</v>
      </c>
      <c r="M2740" s="1" t="s">
        <v>204</v>
      </c>
      <c r="N2740" s="1" t="s">
        <v>1</v>
      </c>
      <c r="O2740" s="1" t="s">
        <v>1</v>
      </c>
      <c r="P2740" s="1" t="s">
        <v>1</v>
      </c>
      <c r="Q2740" s="1" t="s">
        <v>1</v>
      </c>
      <c r="R2740" s="4">
        <v>32.89</v>
      </c>
      <c r="S2740" s="3">
        <v>1</v>
      </c>
      <c r="T2740" s="1" t="s">
        <v>562</v>
      </c>
      <c r="U2740" t="s">
        <v>204</v>
      </c>
    </row>
    <row r="2741" spans="1:21" x14ac:dyDescent="0.3">
      <c r="A2741" t="s">
        <v>3183</v>
      </c>
      <c r="B2741" s="1" t="s">
        <v>3184</v>
      </c>
      <c r="C2741" s="1" t="s">
        <v>3184</v>
      </c>
      <c r="D2741" s="1" t="s">
        <v>3184</v>
      </c>
      <c r="E2741">
        <v>2014</v>
      </c>
      <c r="F2741" s="1" t="s">
        <v>212</v>
      </c>
      <c r="G2741" s="1" t="s">
        <v>202</v>
      </c>
      <c r="H2741" s="1" t="s">
        <v>206</v>
      </c>
      <c r="I2741" s="3" t="s">
        <v>1</v>
      </c>
      <c r="J2741" s="1" t="s">
        <v>1</v>
      </c>
      <c r="K2741" s="1" t="s">
        <v>220</v>
      </c>
      <c r="L2741" s="1" t="s">
        <v>221</v>
      </c>
      <c r="M2741" s="1" t="s">
        <v>204</v>
      </c>
      <c r="N2741" s="1" t="s">
        <v>1</v>
      </c>
      <c r="O2741" s="1" t="s">
        <v>1</v>
      </c>
      <c r="P2741" s="1" t="s">
        <v>1</v>
      </c>
      <c r="Q2741" s="1" t="s">
        <v>1</v>
      </c>
      <c r="R2741" s="4">
        <v>35.119999999999997</v>
      </c>
      <c r="S2741" s="3">
        <v>1</v>
      </c>
      <c r="T2741" s="4"/>
      <c r="U2741" t="s">
        <v>204</v>
      </c>
    </row>
    <row r="2742" spans="1:21" x14ac:dyDescent="0.3">
      <c r="A2742" t="s">
        <v>3183</v>
      </c>
      <c r="B2742" s="1" t="s">
        <v>3184</v>
      </c>
      <c r="C2742" s="1" t="s">
        <v>3184</v>
      </c>
      <c r="D2742" s="1" t="s">
        <v>3184</v>
      </c>
      <c r="E2742">
        <v>2014</v>
      </c>
      <c r="F2742" s="1" t="s">
        <v>212</v>
      </c>
      <c r="G2742" s="1" t="s">
        <v>202</v>
      </c>
      <c r="H2742" s="1" t="s">
        <v>231</v>
      </c>
      <c r="I2742" s="3" t="s">
        <v>1</v>
      </c>
      <c r="J2742" s="1" t="s">
        <v>1</v>
      </c>
      <c r="K2742" s="1" t="s">
        <v>220</v>
      </c>
      <c r="L2742" s="1" t="s">
        <v>221</v>
      </c>
      <c r="M2742" s="1" t="s">
        <v>208</v>
      </c>
      <c r="N2742" s="1">
        <v>0</v>
      </c>
      <c r="O2742">
        <v>3000</v>
      </c>
      <c r="P2742" s="1">
        <v>1000</v>
      </c>
      <c r="Q2742" s="1" t="s">
        <v>209</v>
      </c>
      <c r="R2742" s="4">
        <v>0</v>
      </c>
      <c r="S2742" s="3">
        <v>1</v>
      </c>
      <c r="T2742" s="4"/>
      <c r="U2742" t="s">
        <v>204</v>
      </c>
    </row>
    <row r="2743" spans="1:21" x14ac:dyDescent="0.3">
      <c r="A2743" t="s">
        <v>3183</v>
      </c>
      <c r="B2743" s="1" t="s">
        <v>3184</v>
      </c>
      <c r="C2743" s="1" t="s">
        <v>3184</v>
      </c>
      <c r="D2743" s="1" t="s">
        <v>3184</v>
      </c>
      <c r="E2743">
        <v>2014</v>
      </c>
      <c r="F2743" s="1" t="s">
        <v>212</v>
      </c>
      <c r="G2743" s="1" t="s">
        <v>202</v>
      </c>
      <c r="H2743" s="1" t="s">
        <v>231</v>
      </c>
      <c r="I2743" s="3" t="s">
        <v>1</v>
      </c>
      <c r="J2743" s="1" t="s">
        <v>1</v>
      </c>
      <c r="K2743" s="1" t="s">
        <v>220</v>
      </c>
      <c r="L2743" s="1" t="s">
        <v>221</v>
      </c>
      <c r="M2743" s="1" t="s">
        <v>208</v>
      </c>
      <c r="N2743" s="1">
        <v>3001</v>
      </c>
      <c r="O2743" s="10">
        <v>1000000000</v>
      </c>
      <c r="P2743" s="1">
        <v>1000</v>
      </c>
      <c r="Q2743" s="1" t="s">
        <v>209</v>
      </c>
      <c r="R2743" s="4">
        <f>0.94*10</f>
        <v>9.3999999999999986</v>
      </c>
      <c r="S2743" s="3">
        <v>1</v>
      </c>
      <c r="T2743" s="4" t="s">
        <v>3185</v>
      </c>
      <c r="U2743" t="s">
        <v>204</v>
      </c>
    </row>
    <row r="2744" spans="1:21" x14ac:dyDescent="0.3">
      <c r="A2744" t="s">
        <v>3183</v>
      </c>
      <c r="B2744" s="1" t="s">
        <v>3184</v>
      </c>
      <c r="C2744" s="1" t="s">
        <v>3184</v>
      </c>
      <c r="D2744" s="1" t="s">
        <v>3184</v>
      </c>
      <c r="E2744">
        <v>2014</v>
      </c>
      <c r="F2744" s="1" t="s">
        <v>212</v>
      </c>
      <c r="G2744" s="1" t="s">
        <v>202</v>
      </c>
      <c r="H2744" s="1" t="s">
        <v>206</v>
      </c>
      <c r="I2744" s="3" t="s">
        <v>1</v>
      </c>
      <c r="J2744" s="1" t="s">
        <v>1</v>
      </c>
      <c r="K2744" s="1" t="s">
        <v>220</v>
      </c>
      <c r="L2744" s="1" t="s">
        <v>225</v>
      </c>
      <c r="M2744" s="1" t="s">
        <v>204</v>
      </c>
      <c r="N2744" s="1" t="s">
        <v>1</v>
      </c>
      <c r="O2744" s="1" t="s">
        <v>1</v>
      </c>
      <c r="P2744" s="1" t="s">
        <v>1</v>
      </c>
      <c r="Q2744" s="1" t="s">
        <v>1</v>
      </c>
      <c r="R2744" s="4">
        <v>48.47</v>
      </c>
      <c r="S2744" s="3">
        <v>1</v>
      </c>
      <c r="T2744" s="4"/>
      <c r="U2744" t="s">
        <v>204</v>
      </c>
    </row>
    <row r="2745" spans="1:21" x14ac:dyDescent="0.3">
      <c r="A2745" t="s">
        <v>3183</v>
      </c>
      <c r="B2745" s="1" t="s">
        <v>3184</v>
      </c>
      <c r="C2745" s="1" t="s">
        <v>3184</v>
      </c>
      <c r="D2745" s="1" t="s">
        <v>3184</v>
      </c>
      <c r="E2745">
        <v>2014</v>
      </c>
      <c r="F2745" s="1" t="s">
        <v>212</v>
      </c>
      <c r="G2745" s="1" t="s">
        <v>202</v>
      </c>
      <c r="H2745" s="1" t="s">
        <v>231</v>
      </c>
      <c r="I2745" s="3" t="s">
        <v>1</v>
      </c>
      <c r="J2745" s="1" t="s">
        <v>1</v>
      </c>
      <c r="K2745" s="1" t="s">
        <v>220</v>
      </c>
      <c r="L2745" s="1" t="s">
        <v>225</v>
      </c>
      <c r="M2745" s="1" t="s">
        <v>208</v>
      </c>
      <c r="N2745" s="1">
        <v>0</v>
      </c>
      <c r="O2745">
        <v>3000</v>
      </c>
      <c r="P2745" s="1">
        <v>1000</v>
      </c>
      <c r="Q2745" s="1" t="s">
        <v>209</v>
      </c>
      <c r="R2745" s="4">
        <v>0</v>
      </c>
      <c r="S2745" s="3">
        <v>1</v>
      </c>
      <c r="T2745" s="4"/>
      <c r="U2745" t="s">
        <v>204</v>
      </c>
    </row>
    <row r="2746" spans="1:21" x14ac:dyDescent="0.3">
      <c r="A2746" t="s">
        <v>3183</v>
      </c>
      <c r="B2746" s="1" t="s">
        <v>3184</v>
      </c>
      <c r="C2746" s="1" t="s">
        <v>3184</v>
      </c>
      <c r="D2746" s="1" t="s">
        <v>3184</v>
      </c>
      <c r="E2746">
        <v>2014</v>
      </c>
      <c r="F2746" s="1" t="s">
        <v>212</v>
      </c>
      <c r="G2746" s="1" t="s">
        <v>202</v>
      </c>
      <c r="H2746" s="1" t="s">
        <v>231</v>
      </c>
      <c r="I2746" s="3" t="s">
        <v>1</v>
      </c>
      <c r="J2746" s="1" t="s">
        <v>1</v>
      </c>
      <c r="K2746" s="1" t="s">
        <v>220</v>
      </c>
      <c r="L2746" s="1" t="s">
        <v>225</v>
      </c>
      <c r="M2746" s="1" t="s">
        <v>208</v>
      </c>
      <c r="N2746" s="1">
        <v>3001</v>
      </c>
      <c r="O2746" s="10">
        <v>1000000000</v>
      </c>
      <c r="P2746" s="1">
        <v>1000</v>
      </c>
      <c r="Q2746" s="1" t="s">
        <v>209</v>
      </c>
      <c r="R2746" s="4">
        <f>1.28*10</f>
        <v>12.8</v>
      </c>
      <c r="S2746" s="3">
        <v>1</v>
      </c>
      <c r="T2746" s="4" t="s">
        <v>3186</v>
      </c>
      <c r="U2746" t="s">
        <v>204</v>
      </c>
    </row>
    <row r="2747" spans="1:21" x14ac:dyDescent="0.3">
      <c r="A2747" t="s">
        <v>3183</v>
      </c>
      <c r="B2747" s="1" t="s">
        <v>3184</v>
      </c>
      <c r="C2747" s="1" t="s">
        <v>3184</v>
      </c>
      <c r="D2747" s="1" t="s">
        <v>3184</v>
      </c>
      <c r="E2747">
        <v>2014</v>
      </c>
      <c r="F2747" s="1" t="s">
        <v>213</v>
      </c>
      <c r="G2747" s="1" t="s">
        <v>202</v>
      </c>
      <c r="H2747" s="1" t="s">
        <v>206</v>
      </c>
      <c r="I2747" s="3" t="s">
        <v>1</v>
      </c>
      <c r="J2747" s="1" t="s">
        <v>1</v>
      </c>
      <c r="K2747" s="1" t="s">
        <v>220</v>
      </c>
      <c r="L2747" s="1" t="s">
        <v>221</v>
      </c>
      <c r="M2747" s="1" t="s">
        <v>204</v>
      </c>
      <c r="N2747" s="1" t="s">
        <v>1</v>
      </c>
      <c r="O2747" s="1" t="s">
        <v>1</v>
      </c>
      <c r="P2747" s="1" t="s">
        <v>1</v>
      </c>
      <c r="Q2747" s="1" t="s">
        <v>1</v>
      </c>
      <c r="R2747" s="4">
        <v>23.37</v>
      </c>
      <c r="S2747" s="3">
        <v>1</v>
      </c>
      <c r="T2747" s="4" t="s">
        <v>3187</v>
      </c>
      <c r="U2747" t="s">
        <v>204</v>
      </c>
    </row>
    <row r="2748" spans="1:21" x14ac:dyDescent="0.3">
      <c r="A2748" t="s">
        <v>3183</v>
      </c>
      <c r="B2748" s="1" t="s">
        <v>3184</v>
      </c>
      <c r="C2748" s="1" t="s">
        <v>3184</v>
      </c>
      <c r="D2748" s="1" t="s">
        <v>3184</v>
      </c>
      <c r="E2748">
        <v>2014</v>
      </c>
      <c r="F2748" s="1" t="s">
        <v>3188</v>
      </c>
      <c r="G2748" s="1" t="s">
        <v>202</v>
      </c>
      <c r="H2748" s="1" t="s">
        <v>206</v>
      </c>
      <c r="I2748" s="3" t="s">
        <v>1</v>
      </c>
      <c r="J2748" s="1" t="s">
        <v>1</v>
      </c>
      <c r="K2748" s="1" t="s">
        <v>220</v>
      </c>
      <c r="L2748" s="1" t="s">
        <v>221</v>
      </c>
      <c r="M2748" s="1" t="s">
        <v>204</v>
      </c>
      <c r="N2748" s="1" t="s">
        <v>1</v>
      </c>
      <c r="O2748" s="1" t="s">
        <v>1</v>
      </c>
      <c r="P2748" s="1" t="s">
        <v>1</v>
      </c>
      <c r="Q2748" s="1" t="s">
        <v>1</v>
      </c>
      <c r="R2748" s="4">
        <v>26</v>
      </c>
      <c r="S2748" s="3">
        <v>1</v>
      </c>
      <c r="T2748" s="4" t="s">
        <v>3189</v>
      </c>
      <c r="U2748" t="s">
        <v>204</v>
      </c>
    </row>
    <row r="2749" spans="1:21" x14ac:dyDescent="0.3">
      <c r="A2749" t="s">
        <v>3183</v>
      </c>
      <c r="B2749" s="1" t="s">
        <v>3184</v>
      </c>
      <c r="C2749" s="1" t="s">
        <v>3184</v>
      </c>
      <c r="D2749" s="1" t="s">
        <v>3184</v>
      </c>
      <c r="E2749">
        <v>2014</v>
      </c>
      <c r="F2749" s="1" t="s">
        <v>213</v>
      </c>
      <c r="G2749" s="1" t="s">
        <v>202</v>
      </c>
      <c r="H2749" s="1" t="s">
        <v>231</v>
      </c>
      <c r="I2749" s="3" t="s">
        <v>1</v>
      </c>
      <c r="J2749" s="1" t="s">
        <v>1</v>
      </c>
      <c r="K2749" s="1" t="s">
        <v>220</v>
      </c>
      <c r="L2749" s="1" t="s">
        <v>221</v>
      </c>
      <c r="M2749" s="1" t="s">
        <v>208</v>
      </c>
      <c r="N2749">
        <v>0</v>
      </c>
      <c r="O2749">
        <v>3000</v>
      </c>
      <c r="P2749">
        <v>1000</v>
      </c>
      <c r="Q2749" s="1" t="s">
        <v>209</v>
      </c>
      <c r="R2749" s="4">
        <v>0</v>
      </c>
      <c r="S2749" s="3">
        <v>1</v>
      </c>
      <c r="T2749" s="4" t="s">
        <v>3190</v>
      </c>
      <c r="U2749" t="s">
        <v>204</v>
      </c>
    </row>
    <row r="2750" spans="1:21" x14ac:dyDescent="0.3">
      <c r="A2750" t="s">
        <v>3183</v>
      </c>
      <c r="B2750" s="1" t="s">
        <v>3184</v>
      </c>
      <c r="C2750" s="1" t="s">
        <v>3184</v>
      </c>
      <c r="D2750" s="1" t="s">
        <v>3184</v>
      </c>
      <c r="E2750">
        <v>2014</v>
      </c>
      <c r="F2750" s="1" t="s">
        <v>213</v>
      </c>
      <c r="G2750" s="1" t="s">
        <v>202</v>
      </c>
      <c r="H2750" s="1" t="s">
        <v>231</v>
      </c>
      <c r="I2750" s="3" t="s">
        <v>1</v>
      </c>
      <c r="J2750" s="1" t="s">
        <v>1</v>
      </c>
      <c r="K2750" s="1" t="s">
        <v>220</v>
      </c>
      <c r="L2750" s="1" t="s">
        <v>221</v>
      </c>
      <c r="M2750" s="1" t="s">
        <v>208</v>
      </c>
      <c r="N2750" s="1">
        <v>3001</v>
      </c>
      <c r="O2750" s="10">
        <v>1000000000</v>
      </c>
      <c r="P2750">
        <v>1000</v>
      </c>
      <c r="Q2750" s="1" t="s">
        <v>209</v>
      </c>
      <c r="R2750" s="4">
        <f>0.083*10</f>
        <v>0.83000000000000007</v>
      </c>
      <c r="S2750" s="3">
        <v>1</v>
      </c>
      <c r="T2750" s="4"/>
      <c r="U2750" t="s">
        <v>204</v>
      </c>
    </row>
    <row r="2751" spans="1:21" x14ac:dyDescent="0.3">
      <c r="A2751" s="21" t="s">
        <v>3183</v>
      </c>
      <c r="B2751" s="1" t="s">
        <v>3184</v>
      </c>
      <c r="C2751" s="1" t="s">
        <v>3184</v>
      </c>
      <c r="D2751" s="1" t="s">
        <v>3184</v>
      </c>
      <c r="E2751" s="21">
        <v>2014</v>
      </c>
      <c r="F2751" s="22" t="s">
        <v>213</v>
      </c>
      <c r="G2751" s="22" t="s">
        <v>202</v>
      </c>
      <c r="H2751" s="22" t="s">
        <v>206</v>
      </c>
      <c r="I2751" s="27" t="s">
        <v>1</v>
      </c>
      <c r="J2751" s="22" t="s">
        <v>1</v>
      </c>
      <c r="K2751" s="22" t="s">
        <v>220</v>
      </c>
      <c r="L2751" s="22" t="s">
        <v>225</v>
      </c>
      <c r="M2751" s="22" t="s">
        <v>204</v>
      </c>
      <c r="N2751" s="22" t="s">
        <v>1</v>
      </c>
      <c r="O2751" s="22" t="s">
        <v>1</v>
      </c>
      <c r="P2751" s="22" t="s">
        <v>1</v>
      </c>
      <c r="Q2751" s="22" t="s">
        <v>1</v>
      </c>
      <c r="R2751" s="23">
        <v>27</v>
      </c>
      <c r="S2751" s="27">
        <v>1</v>
      </c>
      <c r="T2751" s="4" t="s">
        <v>3187</v>
      </c>
      <c r="U2751" t="s">
        <v>204</v>
      </c>
    </row>
    <row r="2752" spans="1:21" x14ac:dyDescent="0.3">
      <c r="A2752" s="21" t="s">
        <v>3183</v>
      </c>
      <c r="B2752" s="1" t="s">
        <v>3184</v>
      </c>
      <c r="C2752" s="1" t="s">
        <v>3184</v>
      </c>
      <c r="D2752" s="1" t="s">
        <v>3184</v>
      </c>
      <c r="E2752" s="21">
        <v>2014</v>
      </c>
      <c r="F2752" s="22" t="s">
        <v>3188</v>
      </c>
      <c r="G2752" s="22" t="s">
        <v>202</v>
      </c>
      <c r="H2752" s="22" t="s">
        <v>206</v>
      </c>
      <c r="I2752" s="27" t="s">
        <v>1</v>
      </c>
      <c r="J2752" s="22" t="s">
        <v>1</v>
      </c>
      <c r="K2752" s="22" t="s">
        <v>220</v>
      </c>
      <c r="L2752" s="22" t="s">
        <v>225</v>
      </c>
      <c r="M2752" s="22" t="s">
        <v>204</v>
      </c>
      <c r="N2752" s="22" t="s">
        <v>1</v>
      </c>
      <c r="O2752" s="22" t="s">
        <v>1</v>
      </c>
      <c r="P2752" s="22" t="s">
        <v>1</v>
      </c>
      <c r="Q2752" s="22" t="s">
        <v>1</v>
      </c>
      <c r="R2752" s="23">
        <v>29.5</v>
      </c>
      <c r="S2752" s="27">
        <v>1</v>
      </c>
      <c r="T2752" s="4" t="s">
        <v>3189</v>
      </c>
      <c r="U2752" t="s">
        <v>204</v>
      </c>
    </row>
    <row r="2753" spans="1:21" x14ac:dyDescent="0.3">
      <c r="A2753" s="21" t="s">
        <v>3183</v>
      </c>
      <c r="B2753" s="1" t="s">
        <v>3184</v>
      </c>
      <c r="C2753" s="1" t="s">
        <v>3184</v>
      </c>
      <c r="D2753" s="1" t="s">
        <v>3184</v>
      </c>
      <c r="E2753" s="21">
        <v>2014</v>
      </c>
      <c r="F2753" s="22" t="s">
        <v>213</v>
      </c>
      <c r="G2753" s="22" t="s">
        <v>202</v>
      </c>
      <c r="H2753" s="22" t="s">
        <v>231</v>
      </c>
      <c r="I2753" s="27" t="s">
        <v>1</v>
      </c>
      <c r="J2753" s="22" t="s">
        <v>1</v>
      </c>
      <c r="K2753" s="22" t="s">
        <v>220</v>
      </c>
      <c r="L2753" s="22" t="s">
        <v>225</v>
      </c>
      <c r="M2753" s="22" t="s">
        <v>208</v>
      </c>
      <c r="N2753" s="21">
        <v>0</v>
      </c>
      <c r="O2753" s="21">
        <v>3000</v>
      </c>
      <c r="P2753" s="21">
        <v>1000</v>
      </c>
      <c r="Q2753" s="22" t="s">
        <v>209</v>
      </c>
      <c r="R2753" s="23">
        <v>0</v>
      </c>
      <c r="S2753" s="27">
        <v>1</v>
      </c>
      <c r="T2753" s="4" t="s">
        <v>3190</v>
      </c>
      <c r="U2753" t="s">
        <v>204</v>
      </c>
    </row>
    <row r="2754" spans="1:21" x14ac:dyDescent="0.3">
      <c r="A2754" s="21" t="s">
        <v>3183</v>
      </c>
      <c r="B2754" s="1" t="s">
        <v>3184</v>
      </c>
      <c r="C2754" s="1" t="s">
        <v>3184</v>
      </c>
      <c r="D2754" s="1" t="s">
        <v>3184</v>
      </c>
      <c r="E2754" s="21">
        <v>2014</v>
      </c>
      <c r="F2754" s="24" t="s">
        <v>213</v>
      </c>
      <c r="G2754" s="22" t="s">
        <v>202</v>
      </c>
      <c r="H2754" s="22" t="s">
        <v>231</v>
      </c>
      <c r="I2754" s="27" t="s">
        <v>1</v>
      </c>
      <c r="J2754" s="22" t="s">
        <v>1</v>
      </c>
      <c r="K2754" s="22" t="s">
        <v>220</v>
      </c>
      <c r="L2754" s="22" t="s">
        <v>225</v>
      </c>
      <c r="M2754" s="22" t="s">
        <v>208</v>
      </c>
      <c r="N2754" s="22">
        <v>3001</v>
      </c>
      <c r="O2754" s="21">
        <v>1000000000</v>
      </c>
      <c r="P2754" s="21">
        <v>1000</v>
      </c>
      <c r="Q2754" s="22" t="s">
        <v>209</v>
      </c>
      <c r="R2754" s="23">
        <f>0.104*10</f>
        <v>1.04</v>
      </c>
      <c r="S2754" s="27">
        <v>1</v>
      </c>
      <c r="T2754" s="4"/>
      <c r="U2754" t="s">
        <v>204</v>
      </c>
    </row>
    <row r="2755" spans="1:21" x14ac:dyDescent="0.3">
      <c r="A2755" t="s">
        <v>3191</v>
      </c>
      <c r="B2755" s="1" t="s">
        <v>3192</v>
      </c>
      <c r="C2755" s="1" t="s">
        <v>3192</v>
      </c>
      <c r="D2755" s="1" t="s">
        <v>3192</v>
      </c>
      <c r="E2755">
        <v>2019</v>
      </c>
      <c r="F2755" s="1" t="s">
        <v>212</v>
      </c>
      <c r="G2755" s="1" t="s">
        <v>202</v>
      </c>
      <c r="H2755" s="1" t="s">
        <v>206</v>
      </c>
      <c r="I2755" s="3" t="s">
        <v>1</v>
      </c>
      <c r="J2755" s="1" t="s">
        <v>1</v>
      </c>
      <c r="K2755" s="1" t="s">
        <v>220</v>
      </c>
      <c r="L2755" s="1" t="s">
        <v>221</v>
      </c>
      <c r="M2755" s="1" t="s">
        <v>204</v>
      </c>
      <c r="N2755" s="1" t="s">
        <v>1</v>
      </c>
      <c r="O2755" s="1" t="s">
        <v>1</v>
      </c>
      <c r="P2755" s="1" t="s">
        <v>1</v>
      </c>
      <c r="Q2755" s="1" t="s">
        <v>1</v>
      </c>
      <c r="R2755" s="4">
        <v>25</v>
      </c>
      <c r="S2755" s="3">
        <v>1</v>
      </c>
      <c r="T2755" s="4"/>
      <c r="U2755" t="s">
        <v>204</v>
      </c>
    </row>
    <row r="2756" spans="1:21" x14ac:dyDescent="0.3">
      <c r="A2756" t="s">
        <v>3191</v>
      </c>
      <c r="B2756" s="1" t="s">
        <v>3192</v>
      </c>
      <c r="C2756" s="1" t="s">
        <v>3192</v>
      </c>
      <c r="D2756" s="1" t="s">
        <v>3192</v>
      </c>
      <c r="E2756">
        <v>2019</v>
      </c>
      <c r="F2756" s="1" t="s">
        <v>212</v>
      </c>
      <c r="G2756" s="1" t="s">
        <v>202</v>
      </c>
      <c r="H2756" s="1" t="s">
        <v>219</v>
      </c>
      <c r="I2756" s="3" t="s">
        <v>1</v>
      </c>
      <c r="J2756" s="1" t="s">
        <v>1</v>
      </c>
      <c r="K2756" s="1" t="s">
        <v>220</v>
      </c>
      <c r="L2756" s="1" t="s">
        <v>221</v>
      </c>
      <c r="M2756" s="1" t="s">
        <v>208</v>
      </c>
      <c r="N2756">
        <v>0</v>
      </c>
      <c r="O2756">
        <v>5000</v>
      </c>
      <c r="P2756">
        <v>1000</v>
      </c>
      <c r="Q2756" s="1" t="s">
        <v>209</v>
      </c>
      <c r="R2756" s="4">
        <v>7.95</v>
      </c>
      <c r="S2756" s="3">
        <v>1</v>
      </c>
      <c r="T2756" s="4"/>
      <c r="U2756" t="s">
        <v>204</v>
      </c>
    </row>
    <row r="2757" spans="1:21" x14ac:dyDescent="0.3">
      <c r="A2757" t="s">
        <v>3191</v>
      </c>
      <c r="B2757" s="1" t="s">
        <v>3192</v>
      </c>
      <c r="C2757" s="1" t="s">
        <v>3192</v>
      </c>
      <c r="D2757" s="1" t="s">
        <v>3192</v>
      </c>
      <c r="E2757">
        <v>2019</v>
      </c>
      <c r="F2757" s="1" t="s">
        <v>212</v>
      </c>
      <c r="G2757" s="1" t="s">
        <v>202</v>
      </c>
      <c r="H2757" s="1" t="s">
        <v>219</v>
      </c>
      <c r="I2757" s="3" t="s">
        <v>1</v>
      </c>
      <c r="J2757" s="1" t="s">
        <v>1</v>
      </c>
      <c r="K2757" s="1" t="s">
        <v>220</v>
      </c>
      <c r="L2757" s="1" t="s">
        <v>221</v>
      </c>
      <c r="M2757" s="1" t="s">
        <v>208</v>
      </c>
      <c r="N2757" s="1">
        <v>5001</v>
      </c>
      <c r="O2757">
        <v>10000</v>
      </c>
      <c r="P2757">
        <v>1000</v>
      </c>
      <c r="Q2757" s="1" t="s">
        <v>209</v>
      </c>
      <c r="R2757" s="4">
        <v>8.35</v>
      </c>
      <c r="S2757" s="3">
        <v>1</v>
      </c>
      <c r="T2757" s="4"/>
      <c r="U2757" t="s">
        <v>204</v>
      </c>
    </row>
    <row r="2758" spans="1:21" x14ac:dyDescent="0.3">
      <c r="A2758" t="s">
        <v>3191</v>
      </c>
      <c r="B2758" s="1" t="s">
        <v>3192</v>
      </c>
      <c r="C2758" s="1" t="s">
        <v>3192</v>
      </c>
      <c r="D2758" s="1" t="s">
        <v>3192</v>
      </c>
      <c r="E2758">
        <v>2019</v>
      </c>
      <c r="F2758" s="1" t="s">
        <v>212</v>
      </c>
      <c r="G2758" s="1" t="s">
        <v>202</v>
      </c>
      <c r="H2758" s="1" t="s">
        <v>219</v>
      </c>
      <c r="I2758" s="3" t="s">
        <v>1</v>
      </c>
      <c r="J2758" s="1" t="s">
        <v>1</v>
      </c>
      <c r="K2758" s="1" t="s">
        <v>220</v>
      </c>
      <c r="L2758" s="1" t="s">
        <v>221</v>
      </c>
      <c r="M2758" s="1" t="s">
        <v>208</v>
      </c>
      <c r="N2758" s="1">
        <v>10001</v>
      </c>
      <c r="O2758" s="10">
        <v>1000000000</v>
      </c>
      <c r="P2758">
        <v>1000</v>
      </c>
      <c r="Q2758" s="1" t="s">
        <v>209</v>
      </c>
      <c r="R2758" s="4">
        <v>9.25</v>
      </c>
      <c r="S2758" s="3">
        <v>1</v>
      </c>
      <c r="T2758" s="4"/>
      <c r="U2758" t="s">
        <v>204</v>
      </c>
    </row>
    <row r="2759" spans="1:21" x14ac:dyDescent="0.3">
      <c r="A2759" t="s">
        <v>3191</v>
      </c>
      <c r="B2759" s="1" t="s">
        <v>3192</v>
      </c>
      <c r="C2759" s="1" t="s">
        <v>3192</v>
      </c>
      <c r="D2759" s="1" t="s">
        <v>3192</v>
      </c>
      <c r="E2759">
        <v>2019</v>
      </c>
      <c r="F2759" s="1" t="s">
        <v>212</v>
      </c>
      <c r="G2759" s="1" t="s">
        <v>202</v>
      </c>
      <c r="H2759" s="1" t="s">
        <v>206</v>
      </c>
      <c r="I2759" s="3" t="s">
        <v>1</v>
      </c>
      <c r="J2759" s="1" t="s">
        <v>1</v>
      </c>
      <c r="K2759" s="1" t="s">
        <v>220</v>
      </c>
      <c r="L2759" s="1" t="s">
        <v>225</v>
      </c>
      <c r="M2759" s="1" t="s">
        <v>204</v>
      </c>
      <c r="N2759" s="1" t="s">
        <v>1</v>
      </c>
      <c r="O2759" s="1" t="s">
        <v>1</v>
      </c>
      <c r="P2759" s="1" t="s">
        <v>1</v>
      </c>
      <c r="Q2759" s="1" t="s">
        <v>1</v>
      </c>
      <c r="R2759" s="4">
        <v>40</v>
      </c>
      <c r="S2759" s="3">
        <v>1</v>
      </c>
      <c r="T2759" s="4"/>
      <c r="U2759" t="s">
        <v>204</v>
      </c>
    </row>
    <row r="2760" spans="1:21" x14ac:dyDescent="0.3">
      <c r="A2760" t="s">
        <v>3191</v>
      </c>
      <c r="B2760" s="1" t="s">
        <v>3192</v>
      </c>
      <c r="C2760" s="1" t="s">
        <v>3192</v>
      </c>
      <c r="D2760" s="1" t="s">
        <v>3192</v>
      </c>
      <c r="E2760">
        <v>2019</v>
      </c>
      <c r="F2760" s="1" t="s">
        <v>212</v>
      </c>
      <c r="G2760" s="1" t="s">
        <v>202</v>
      </c>
      <c r="H2760" s="1" t="s">
        <v>219</v>
      </c>
      <c r="I2760" s="3" t="s">
        <v>1</v>
      </c>
      <c r="J2760" s="1" t="s">
        <v>1</v>
      </c>
      <c r="K2760" s="1" t="s">
        <v>220</v>
      </c>
      <c r="L2760" s="1" t="s">
        <v>225</v>
      </c>
      <c r="M2760" s="1" t="s">
        <v>208</v>
      </c>
      <c r="N2760">
        <v>0</v>
      </c>
      <c r="O2760">
        <v>5000</v>
      </c>
      <c r="P2760">
        <v>1000</v>
      </c>
      <c r="Q2760" s="1" t="s">
        <v>209</v>
      </c>
      <c r="R2760" s="4">
        <v>7.95</v>
      </c>
      <c r="S2760" s="3">
        <v>1</v>
      </c>
      <c r="T2760" s="4"/>
      <c r="U2760" t="s">
        <v>204</v>
      </c>
    </row>
    <row r="2761" spans="1:21" x14ac:dyDescent="0.3">
      <c r="A2761" t="s">
        <v>3191</v>
      </c>
      <c r="B2761" s="1" t="s">
        <v>3192</v>
      </c>
      <c r="C2761" s="1" t="s">
        <v>3192</v>
      </c>
      <c r="D2761" s="1" t="s">
        <v>3192</v>
      </c>
      <c r="E2761">
        <v>2019</v>
      </c>
      <c r="F2761" s="1" t="s">
        <v>212</v>
      </c>
      <c r="G2761" s="1" t="s">
        <v>202</v>
      </c>
      <c r="H2761" s="1" t="s">
        <v>219</v>
      </c>
      <c r="I2761" s="3" t="s">
        <v>1</v>
      </c>
      <c r="J2761" s="1" t="s">
        <v>1</v>
      </c>
      <c r="K2761" s="1" t="s">
        <v>220</v>
      </c>
      <c r="L2761" s="1" t="s">
        <v>225</v>
      </c>
      <c r="M2761" s="1" t="s">
        <v>208</v>
      </c>
      <c r="N2761" s="1">
        <v>5001</v>
      </c>
      <c r="O2761">
        <v>10000</v>
      </c>
      <c r="P2761">
        <v>1000</v>
      </c>
      <c r="Q2761" s="1" t="s">
        <v>209</v>
      </c>
      <c r="R2761" s="4">
        <v>8.35</v>
      </c>
      <c r="S2761" s="3">
        <v>1</v>
      </c>
      <c r="T2761" s="4"/>
      <c r="U2761" t="s">
        <v>204</v>
      </c>
    </row>
    <row r="2762" spans="1:21" x14ac:dyDescent="0.3">
      <c r="A2762" t="s">
        <v>3191</v>
      </c>
      <c r="B2762" s="1" t="s">
        <v>3192</v>
      </c>
      <c r="C2762" s="1" t="s">
        <v>3192</v>
      </c>
      <c r="D2762" s="1" t="s">
        <v>3192</v>
      </c>
      <c r="E2762">
        <v>2019</v>
      </c>
      <c r="F2762" s="1" t="s">
        <v>212</v>
      </c>
      <c r="G2762" s="1" t="s">
        <v>202</v>
      </c>
      <c r="H2762" s="1" t="s">
        <v>219</v>
      </c>
      <c r="I2762" s="3" t="s">
        <v>1</v>
      </c>
      <c r="J2762" s="1" t="s">
        <v>1</v>
      </c>
      <c r="K2762" s="1" t="s">
        <v>220</v>
      </c>
      <c r="L2762" s="1" t="s">
        <v>225</v>
      </c>
      <c r="M2762" s="1" t="s">
        <v>208</v>
      </c>
      <c r="N2762" s="1">
        <v>10001</v>
      </c>
      <c r="O2762" s="10">
        <v>1000000000</v>
      </c>
      <c r="P2762">
        <v>1000</v>
      </c>
      <c r="Q2762" s="1" t="s">
        <v>209</v>
      </c>
      <c r="R2762" s="4">
        <v>9.25</v>
      </c>
      <c r="S2762" s="3">
        <v>1</v>
      </c>
      <c r="T2762" s="4"/>
      <c r="U2762" t="s">
        <v>204</v>
      </c>
    </row>
    <row r="2763" spans="1:21" x14ac:dyDescent="0.3">
      <c r="A2763" t="s">
        <v>3191</v>
      </c>
      <c r="B2763" s="1" t="s">
        <v>3192</v>
      </c>
      <c r="C2763" s="1" t="s">
        <v>3192</v>
      </c>
      <c r="D2763" s="1" t="s">
        <v>3192</v>
      </c>
      <c r="E2763">
        <v>2019</v>
      </c>
      <c r="F2763" s="1" t="s">
        <v>213</v>
      </c>
      <c r="G2763" s="1" t="s">
        <v>202</v>
      </c>
      <c r="H2763" s="1" t="s">
        <v>206</v>
      </c>
      <c r="I2763" s="3" t="s">
        <v>1</v>
      </c>
      <c r="J2763" s="1" t="s">
        <v>1</v>
      </c>
      <c r="K2763" s="1" t="s">
        <v>220</v>
      </c>
      <c r="L2763" s="1" t="s">
        <v>221</v>
      </c>
      <c r="M2763" s="1" t="s">
        <v>204</v>
      </c>
      <c r="N2763" s="1" t="s">
        <v>1</v>
      </c>
      <c r="O2763" s="1" t="s">
        <v>1</v>
      </c>
      <c r="P2763" s="1" t="s">
        <v>1</v>
      </c>
      <c r="Q2763" s="1" t="s">
        <v>1</v>
      </c>
      <c r="R2763" s="4">
        <v>18.5</v>
      </c>
      <c r="S2763" s="3">
        <v>1</v>
      </c>
      <c r="T2763" s="4"/>
      <c r="U2763" t="s">
        <v>204</v>
      </c>
    </row>
    <row r="2764" spans="1:21" x14ac:dyDescent="0.3">
      <c r="A2764" t="s">
        <v>3191</v>
      </c>
      <c r="B2764" s="1" t="s">
        <v>3192</v>
      </c>
      <c r="C2764" s="1" t="s">
        <v>3192</v>
      </c>
      <c r="D2764" s="1" t="s">
        <v>3192</v>
      </c>
      <c r="E2764">
        <v>2019</v>
      </c>
      <c r="F2764" s="1" t="s">
        <v>213</v>
      </c>
      <c r="G2764" s="1" t="s">
        <v>202</v>
      </c>
      <c r="H2764" s="1" t="s">
        <v>231</v>
      </c>
      <c r="I2764" s="3" t="s">
        <v>1</v>
      </c>
      <c r="J2764" s="1" t="s">
        <v>1</v>
      </c>
      <c r="K2764" s="1" t="s">
        <v>220</v>
      </c>
      <c r="L2764" s="1" t="s">
        <v>221</v>
      </c>
      <c r="M2764" s="1" t="s">
        <v>208</v>
      </c>
      <c r="N2764" s="1">
        <v>0</v>
      </c>
      <c r="O2764">
        <v>3000</v>
      </c>
      <c r="P2764">
        <v>1000</v>
      </c>
      <c r="Q2764" s="1" t="s">
        <v>209</v>
      </c>
      <c r="R2764" s="4">
        <v>0</v>
      </c>
      <c r="S2764" s="3">
        <v>1</v>
      </c>
      <c r="T2764" s="4"/>
      <c r="U2764" t="s">
        <v>204</v>
      </c>
    </row>
    <row r="2765" spans="1:21" x14ac:dyDescent="0.3">
      <c r="A2765" t="s">
        <v>3191</v>
      </c>
      <c r="B2765" s="1" t="s">
        <v>3192</v>
      </c>
      <c r="C2765" s="1" t="s">
        <v>3192</v>
      </c>
      <c r="D2765" s="1" t="s">
        <v>3192</v>
      </c>
      <c r="E2765">
        <v>2019</v>
      </c>
      <c r="F2765" s="1" t="s">
        <v>213</v>
      </c>
      <c r="G2765" s="1" t="s">
        <v>202</v>
      </c>
      <c r="H2765" s="1" t="s">
        <v>231</v>
      </c>
      <c r="I2765" s="3" t="s">
        <v>1</v>
      </c>
      <c r="J2765" s="1" t="s">
        <v>1</v>
      </c>
      <c r="K2765" s="1" t="s">
        <v>220</v>
      </c>
      <c r="L2765" s="1" t="s">
        <v>221</v>
      </c>
      <c r="M2765" s="1" t="s">
        <v>208</v>
      </c>
      <c r="N2765" s="1">
        <v>3001</v>
      </c>
      <c r="O2765">
        <v>10000</v>
      </c>
      <c r="P2765">
        <v>1000</v>
      </c>
      <c r="Q2765" s="1" t="s">
        <v>209</v>
      </c>
      <c r="R2765" s="4">
        <v>4.2</v>
      </c>
      <c r="S2765" s="3">
        <v>1</v>
      </c>
      <c r="T2765" s="4" t="s">
        <v>3193</v>
      </c>
      <c r="U2765" t="s">
        <v>204</v>
      </c>
    </row>
    <row r="2766" spans="1:21" x14ac:dyDescent="0.3">
      <c r="A2766" t="s">
        <v>3191</v>
      </c>
      <c r="B2766" s="1" t="s">
        <v>3192</v>
      </c>
      <c r="C2766" s="1" t="s">
        <v>3192</v>
      </c>
      <c r="D2766" s="1" t="s">
        <v>3192</v>
      </c>
      <c r="E2766">
        <v>2019</v>
      </c>
      <c r="F2766" s="1" t="s">
        <v>213</v>
      </c>
      <c r="G2766" s="1" t="s">
        <v>202</v>
      </c>
      <c r="H2766" s="1" t="s">
        <v>231</v>
      </c>
      <c r="I2766" s="3" t="s">
        <v>1</v>
      </c>
      <c r="J2766" s="1" t="s">
        <v>1</v>
      </c>
      <c r="K2766" s="1" t="s">
        <v>220</v>
      </c>
      <c r="L2766" s="1" t="s">
        <v>221</v>
      </c>
      <c r="M2766" s="1" t="s">
        <v>208</v>
      </c>
      <c r="N2766" s="1">
        <v>10001</v>
      </c>
      <c r="O2766" s="10">
        <v>1000000000</v>
      </c>
      <c r="P2766">
        <v>1000</v>
      </c>
      <c r="Q2766" s="1" t="s">
        <v>209</v>
      </c>
      <c r="R2766" s="4">
        <v>0</v>
      </c>
      <c r="S2766" s="3">
        <v>1</v>
      </c>
      <c r="T2766" s="4"/>
      <c r="U2766" t="s">
        <v>204</v>
      </c>
    </row>
    <row r="2767" spans="1:21" x14ac:dyDescent="0.3">
      <c r="A2767" t="s">
        <v>3191</v>
      </c>
      <c r="B2767" s="1" t="s">
        <v>3192</v>
      </c>
      <c r="C2767" s="1" t="s">
        <v>3192</v>
      </c>
      <c r="D2767" s="1" t="s">
        <v>3192</v>
      </c>
      <c r="E2767">
        <v>2019</v>
      </c>
      <c r="F2767" s="1" t="s">
        <v>213</v>
      </c>
      <c r="G2767" s="1" t="s">
        <v>202</v>
      </c>
      <c r="H2767" s="1" t="s">
        <v>206</v>
      </c>
      <c r="I2767" s="3" t="s">
        <v>1</v>
      </c>
      <c r="J2767" s="1" t="s">
        <v>1</v>
      </c>
      <c r="K2767" s="1" t="s">
        <v>220</v>
      </c>
      <c r="L2767" s="1" t="s">
        <v>221</v>
      </c>
      <c r="M2767" s="1" t="s">
        <v>204</v>
      </c>
      <c r="N2767" s="1" t="s">
        <v>1</v>
      </c>
      <c r="O2767" s="1" t="s">
        <v>1</v>
      </c>
      <c r="P2767" s="1" t="s">
        <v>1</v>
      </c>
      <c r="Q2767" s="1" t="s">
        <v>1</v>
      </c>
      <c r="R2767" s="4">
        <f>2*18.5</f>
        <v>37</v>
      </c>
      <c r="S2767" s="3">
        <v>1</v>
      </c>
      <c r="T2767" s="4" t="s">
        <v>3194</v>
      </c>
      <c r="U2767" t="s">
        <v>204</v>
      </c>
    </row>
    <row r="2768" spans="1:21" x14ac:dyDescent="0.3">
      <c r="A2768" t="s">
        <v>3191</v>
      </c>
      <c r="B2768" s="1" t="s">
        <v>3192</v>
      </c>
      <c r="C2768" s="1" t="s">
        <v>3192</v>
      </c>
      <c r="D2768" s="1" t="s">
        <v>3192</v>
      </c>
      <c r="E2768">
        <v>2019</v>
      </c>
      <c r="F2768" s="1" t="s">
        <v>213</v>
      </c>
      <c r="G2768" s="1" t="s">
        <v>202</v>
      </c>
      <c r="H2768" s="1" t="s">
        <v>231</v>
      </c>
      <c r="I2768" s="3" t="s">
        <v>1</v>
      </c>
      <c r="J2768" s="1" t="s">
        <v>1</v>
      </c>
      <c r="K2768" s="1" t="s">
        <v>220</v>
      </c>
      <c r="L2768" s="1" t="s">
        <v>221</v>
      </c>
      <c r="M2768" s="1" t="s">
        <v>208</v>
      </c>
      <c r="N2768" s="1">
        <v>0</v>
      </c>
      <c r="O2768">
        <v>3000</v>
      </c>
      <c r="P2768">
        <v>1000</v>
      </c>
      <c r="Q2768" s="1" t="s">
        <v>209</v>
      </c>
      <c r="R2768" s="4">
        <v>0</v>
      </c>
      <c r="S2768" s="3">
        <v>1</v>
      </c>
      <c r="T2768" s="4"/>
      <c r="U2768" t="s">
        <v>204</v>
      </c>
    </row>
    <row r="2769" spans="1:21" x14ac:dyDescent="0.3">
      <c r="A2769" t="s">
        <v>3191</v>
      </c>
      <c r="B2769" s="1" t="s">
        <v>3192</v>
      </c>
      <c r="C2769" s="1" t="s">
        <v>3192</v>
      </c>
      <c r="D2769" s="1" t="s">
        <v>3192</v>
      </c>
      <c r="E2769">
        <v>2019</v>
      </c>
      <c r="F2769" s="1" t="s">
        <v>213</v>
      </c>
      <c r="G2769" s="1" t="s">
        <v>202</v>
      </c>
      <c r="H2769" s="1" t="s">
        <v>231</v>
      </c>
      <c r="I2769" s="3" t="s">
        <v>1</v>
      </c>
      <c r="J2769" s="1" t="s">
        <v>1</v>
      </c>
      <c r="K2769" s="1" t="s">
        <v>220</v>
      </c>
      <c r="L2769" s="1" t="s">
        <v>221</v>
      </c>
      <c r="M2769" s="1" t="s">
        <v>208</v>
      </c>
      <c r="N2769" s="1">
        <v>3001</v>
      </c>
      <c r="O2769">
        <v>10000</v>
      </c>
      <c r="P2769">
        <v>1000</v>
      </c>
      <c r="Q2769" s="1" t="s">
        <v>209</v>
      </c>
      <c r="R2769" s="4">
        <f>4.2*2</f>
        <v>8.4</v>
      </c>
      <c r="S2769" s="3">
        <v>1</v>
      </c>
      <c r="T2769" s="4"/>
      <c r="U2769" t="s">
        <v>204</v>
      </c>
    </row>
    <row r="2770" spans="1:21" x14ac:dyDescent="0.3">
      <c r="A2770" t="s">
        <v>3191</v>
      </c>
      <c r="B2770" s="1" t="s">
        <v>3192</v>
      </c>
      <c r="C2770" s="1" t="s">
        <v>3192</v>
      </c>
      <c r="D2770" s="1" t="s">
        <v>3192</v>
      </c>
      <c r="E2770">
        <v>2019</v>
      </c>
      <c r="F2770" s="1" t="s">
        <v>213</v>
      </c>
      <c r="G2770" s="1" t="s">
        <v>202</v>
      </c>
      <c r="H2770" s="1" t="s">
        <v>231</v>
      </c>
      <c r="I2770" s="3" t="s">
        <v>1</v>
      </c>
      <c r="J2770" s="1" t="s">
        <v>1</v>
      </c>
      <c r="K2770" s="1" t="s">
        <v>220</v>
      </c>
      <c r="L2770" s="1" t="s">
        <v>221</v>
      </c>
      <c r="M2770" s="1" t="s">
        <v>208</v>
      </c>
      <c r="N2770" s="1">
        <v>10001</v>
      </c>
      <c r="O2770" s="10">
        <v>1000000000</v>
      </c>
      <c r="P2770">
        <v>1000</v>
      </c>
      <c r="Q2770" s="1" t="s">
        <v>209</v>
      </c>
      <c r="R2770" s="4">
        <v>0</v>
      </c>
      <c r="S2770" s="3">
        <v>1</v>
      </c>
      <c r="T2770" s="4"/>
      <c r="U2770" t="s">
        <v>204</v>
      </c>
    </row>
    <row r="2771" spans="1:21" x14ac:dyDescent="0.3">
      <c r="A2771" t="s">
        <v>3195</v>
      </c>
      <c r="B2771" s="1" t="s">
        <v>3196</v>
      </c>
      <c r="C2771" s="1" t="s">
        <v>3196</v>
      </c>
      <c r="D2771" s="1" t="s">
        <v>3196</v>
      </c>
      <c r="E2771">
        <v>2018</v>
      </c>
      <c r="F2771" s="1" t="s">
        <v>212</v>
      </c>
      <c r="G2771" s="1" t="s">
        <v>202</v>
      </c>
      <c r="H2771" s="1" t="s">
        <v>206</v>
      </c>
      <c r="I2771" s="3">
        <v>0.75</v>
      </c>
      <c r="J2771" s="1" t="s">
        <v>203</v>
      </c>
      <c r="K2771" s="1" t="s">
        <v>220</v>
      </c>
      <c r="L2771" s="1" t="s">
        <v>221</v>
      </c>
      <c r="M2771" s="1" t="s">
        <v>204</v>
      </c>
      <c r="N2771" s="1" t="s">
        <v>1</v>
      </c>
      <c r="O2771" s="1" t="s">
        <v>1</v>
      </c>
      <c r="P2771" s="1" t="s">
        <v>1</v>
      </c>
      <c r="Q2771" s="1" t="s">
        <v>1</v>
      </c>
      <c r="R2771" s="4">
        <v>16.5</v>
      </c>
      <c r="S2771" s="3">
        <v>1</v>
      </c>
      <c r="T2771" s="4"/>
      <c r="U2771" t="s">
        <v>204</v>
      </c>
    </row>
    <row r="2772" spans="1:21" x14ac:dyDescent="0.3">
      <c r="A2772" t="s">
        <v>3195</v>
      </c>
      <c r="B2772" s="1" t="s">
        <v>3196</v>
      </c>
      <c r="C2772" s="1" t="s">
        <v>3196</v>
      </c>
      <c r="D2772" s="1" t="s">
        <v>3196</v>
      </c>
      <c r="E2772">
        <v>2018</v>
      </c>
      <c r="F2772" s="1" t="s">
        <v>212</v>
      </c>
      <c r="G2772" s="1" t="s">
        <v>202</v>
      </c>
      <c r="H2772" s="1" t="s">
        <v>231</v>
      </c>
      <c r="I2772" s="3">
        <v>0.75</v>
      </c>
      <c r="J2772" s="1" t="s">
        <v>203</v>
      </c>
      <c r="K2772" s="1" t="s">
        <v>220</v>
      </c>
      <c r="L2772" s="1" t="s">
        <v>221</v>
      </c>
      <c r="M2772" s="1" t="s">
        <v>208</v>
      </c>
      <c r="N2772" s="1">
        <v>0</v>
      </c>
      <c r="O2772" s="10">
        <v>1000000000</v>
      </c>
      <c r="P2772">
        <v>1000</v>
      </c>
      <c r="Q2772" s="1" t="s">
        <v>209</v>
      </c>
      <c r="R2772" s="4">
        <v>3.75</v>
      </c>
      <c r="S2772" s="3">
        <v>1</v>
      </c>
      <c r="T2772" s="4"/>
      <c r="U2772" t="s">
        <v>204</v>
      </c>
    </row>
    <row r="2773" spans="1:21" x14ac:dyDescent="0.3">
      <c r="A2773" t="s">
        <v>3195</v>
      </c>
      <c r="B2773" s="1" t="s">
        <v>3196</v>
      </c>
      <c r="C2773" s="1" t="s">
        <v>3196</v>
      </c>
      <c r="D2773" s="1" t="s">
        <v>3196</v>
      </c>
      <c r="E2773">
        <v>2018</v>
      </c>
      <c r="F2773" s="1" t="s">
        <v>212</v>
      </c>
      <c r="G2773" s="1" t="s">
        <v>202</v>
      </c>
      <c r="H2773" s="1" t="s">
        <v>206</v>
      </c>
      <c r="I2773" s="3">
        <v>0.75</v>
      </c>
      <c r="J2773" s="1" t="s">
        <v>203</v>
      </c>
      <c r="K2773" s="1" t="s">
        <v>220</v>
      </c>
      <c r="L2773" s="1" t="s">
        <v>225</v>
      </c>
      <c r="M2773" s="1" t="s">
        <v>204</v>
      </c>
      <c r="N2773" s="1" t="s">
        <v>1</v>
      </c>
      <c r="O2773" s="1" t="s">
        <v>1</v>
      </c>
      <c r="P2773" s="1" t="s">
        <v>1</v>
      </c>
      <c r="Q2773" s="1" t="s">
        <v>1</v>
      </c>
      <c r="R2773" s="4">
        <v>18.5</v>
      </c>
      <c r="S2773" s="3">
        <v>1</v>
      </c>
      <c r="T2773" s="4"/>
      <c r="U2773" t="s">
        <v>204</v>
      </c>
    </row>
    <row r="2774" spans="1:21" x14ac:dyDescent="0.3">
      <c r="A2774" t="s">
        <v>3195</v>
      </c>
      <c r="B2774" s="1" t="s">
        <v>3196</v>
      </c>
      <c r="C2774" s="1" t="s">
        <v>3196</v>
      </c>
      <c r="D2774" s="1" t="s">
        <v>3196</v>
      </c>
      <c r="E2774">
        <v>2018</v>
      </c>
      <c r="F2774" s="1" t="s">
        <v>212</v>
      </c>
      <c r="G2774" s="1" t="s">
        <v>202</v>
      </c>
      <c r="H2774" s="1" t="s">
        <v>231</v>
      </c>
      <c r="I2774" s="3">
        <v>0.75</v>
      </c>
      <c r="J2774" s="1" t="s">
        <v>203</v>
      </c>
      <c r="K2774" s="1" t="s">
        <v>220</v>
      </c>
      <c r="L2774" s="1" t="s">
        <v>225</v>
      </c>
      <c r="M2774" s="1" t="s">
        <v>208</v>
      </c>
      <c r="N2774" s="1">
        <v>0</v>
      </c>
      <c r="O2774" s="10">
        <v>1000000000</v>
      </c>
      <c r="P2774">
        <v>1000</v>
      </c>
      <c r="Q2774" s="1" t="s">
        <v>209</v>
      </c>
      <c r="R2774" s="4">
        <v>4</v>
      </c>
      <c r="S2774" s="3">
        <v>1</v>
      </c>
      <c r="T2774" s="4"/>
      <c r="U2774" t="s">
        <v>204</v>
      </c>
    </row>
    <row r="2775" spans="1:21" x14ac:dyDescent="0.3">
      <c r="A2775" t="s">
        <v>3197</v>
      </c>
      <c r="B2775" s="1" t="s">
        <v>3198</v>
      </c>
      <c r="C2775" s="1" t="s">
        <v>3198</v>
      </c>
      <c r="D2775" s="1" t="s">
        <v>3198</v>
      </c>
      <c r="E2775">
        <v>2018</v>
      </c>
      <c r="F2775" s="1" t="s">
        <v>212</v>
      </c>
      <c r="G2775" s="1" t="s">
        <v>202</v>
      </c>
      <c r="H2775" s="1" t="s">
        <v>206</v>
      </c>
      <c r="I2775" s="3" t="s">
        <v>1</v>
      </c>
      <c r="J2775" s="1" t="s">
        <v>1</v>
      </c>
      <c r="K2775" s="1" t="s">
        <v>220</v>
      </c>
      <c r="L2775" s="1" t="s">
        <v>221</v>
      </c>
      <c r="M2775" s="1" t="s">
        <v>204</v>
      </c>
      <c r="N2775" s="1" t="s">
        <v>1</v>
      </c>
      <c r="O2775" s="1" t="s">
        <v>1</v>
      </c>
      <c r="P2775" s="1" t="s">
        <v>1</v>
      </c>
      <c r="Q2775" s="1" t="s">
        <v>1</v>
      </c>
      <c r="R2775" s="4">
        <v>46.61</v>
      </c>
      <c r="S2775" s="3">
        <v>1</v>
      </c>
      <c r="T2775" s="4" t="s">
        <v>3199</v>
      </c>
      <c r="U2775" t="s">
        <v>204</v>
      </c>
    </row>
    <row r="2776" spans="1:21" x14ac:dyDescent="0.3">
      <c r="A2776" t="s">
        <v>3197</v>
      </c>
      <c r="B2776" s="1" t="s">
        <v>3198</v>
      </c>
      <c r="C2776" s="1" t="s">
        <v>3198</v>
      </c>
      <c r="D2776" s="1" t="s">
        <v>3198</v>
      </c>
      <c r="E2776">
        <v>2018</v>
      </c>
      <c r="F2776" s="1" t="s">
        <v>212</v>
      </c>
      <c r="G2776" s="1" t="s">
        <v>202</v>
      </c>
      <c r="H2776" s="1" t="s">
        <v>219</v>
      </c>
      <c r="I2776" s="3" t="s">
        <v>1</v>
      </c>
      <c r="J2776" s="1" t="s">
        <v>1</v>
      </c>
      <c r="K2776" s="1" t="s">
        <v>220</v>
      </c>
      <c r="L2776" s="1" t="s">
        <v>221</v>
      </c>
      <c r="M2776" s="1" t="s">
        <v>208</v>
      </c>
      <c r="N2776">
        <v>0</v>
      </c>
      <c r="O2776">
        <v>3000</v>
      </c>
      <c r="P2776">
        <v>1000</v>
      </c>
      <c r="Q2776" s="1" t="s">
        <v>209</v>
      </c>
      <c r="R2776" s="4">
        <v>0</v>
      </c>
      <c r="S2776" s="3">
        <v>1</v>
      </c>
      <c r="T2776" s="4"/>
      <c r="U2776" t="s">
        <v>204</v>
      </c>
    </row>
    <row r="2777" spans="1:21" x14ac:dyDescent="0.3">
      <c r="A2777" t="s">
        <v>3197</v>
      </c>
      <c r="B2777" s="1" t="s">
        <v>3198</v>
      </c>
      <c r="C2777" s="1" t="s">
        <v>3198</v>
      </c>
      <c r="D2777" s="1" t="s">
        <v>3198</v>
      </c>
      <c r="E2777">
        <v>2018</v>
      </c>
      <c r="F2777" s="1" t="s">
        <v>212</v>
      </c>
      <c r="G2777" s="1" t="s">
        <v>202</v>
      </c>
      <c r="H2777" s="1" t="s">
        <v>219</v>
      </c>
      <c r="I2777" s="3" t="s">
        <v>1</v>
      </c>
      <c r="J2777" s="1" t="s">
        <v>1</v>
      </c>
      <c r="K2777" s="1" t="s">
        <v>220</v>
      </c>
      <c r="L2777" s="1" t="s">
        <v>221</v>
      </c>
      <c r="M2777" s="1" t="s">
        <v>208</v>
      </c>
      <c r="N2777" s="1">
        <v>3001</v>
      </c>
      <c r="O2777">
        <v>10000</v>
      </c>
      <c r="P2777">
        <v>1000</v>
      </c>
      <c r="Q2777" s="1" t="s">
        <v>209</v>
      </c>
      <c r="R2777" s="4">
        <v>3</v>
      </c>
      <c r="S2777" s="3">
        <v>1</v>
      </c>
      <c r="T2777" s="4"/>
      <c r="U2777" t="s">
        <v>204</v>
      </c>
    </row>
    <row r="2778" spans="1:21" x14ac:dyDescent="0.3">
      <c r="A2778" t="s">
        <v>3197</v>
      </c>
      <c r="B2778" s="1" t="s">
        <v>3198</v>
      </c>
      <c r="C2778" s="1" t="s">
        <v>3198</v>
      </c>
      <c r="D2778" s="1" t="s">
        <v>3198</v>
      </c>
      <c r="E2778">
        <v>2018</v>
      </c>
      <c r="F2778" s="1" t="s">
        <v>212</v>
      </c>
      <c r="G2778" s="1" t="s">
        <v>202</v>
      </c>
      <c r="H2778" s="1" t="s">
        <v>219</v>
      </c>
      <c r="I2778" s="3" t="s">
        <v>1</v>
      </c>
      <c r="J2778" s="1" t="s">
        <v>1</v>
      </c>
      <c r="K2778" s="1" t="s">
        <v>220</v>
      </c>
      <c r="L2778" s="1" t="s">
        <v>221</v>
      </c>
      <c r="M2778" s="1" t="s">
        <v>208</v>
      </c>
      <c r="N2778" s="1">
        <v>10001</v>
      </c>
      <c r="O2778">
        <v>40000</v>
      </c>
      <c r="P2778">
        <v>1000</v>
      </c>
      <c r="Q2778" s="1" t="s">
        <v>209</v>
      </c>
      <c r="R2778" s="4">
        <v>4.0999999999999996</v>
      </c>
      <c r="S2778" s="3">
        <v>1</v>
      </c>
      <c r="T2778" s="4"/>
      <c r="U2778" t="s">
        <v>204</v>
      </c>
    </row>
    <row r="2779" spans="1:21" x14ac:dyDescent="0.3">
      <c r="A2779" t="s">
        <v>3197</v>
      </c>
      <c r="B2779" s="1" t="s">
        <v>3198</v>
      </c>
      <c r="C2779" s="1" t="s">
        <v>3198</v>
      </c>
      <c r="D2779" s="1" t="s">
        <v>3198</v>
      </c>
      <c r="E2779">
        <v>2018</v>
      </c>
      <c r="F2779" s="1" t="s">
        <v>212</v>
      </c>
      <c r="G2779" s="1" t="s">
        <v>202</v>
      </c>
      <c r="H2779" s="1" t="s">
        <v>219</v>
      </c>
      <c r="I2779" s="3" t="s">
        <v>1</v>
      </c>
      <c r="J2779" s="1" t="s">
        <v>1</v>
      </c>
      <c r="K2779" s="1" t="s">
        <v>220</v>
      </c>
      <c r="L2779" s="1" t="s">
        <v>221</v>
      </c>
      <c r="M2779" s="1" t="s">
        <v>208</v>
      </c>
      <c r="N2779" s="1">
        <v>40001</v>
      </c>
      <c r="O2779" s="10">
        <v>1000000000</v>
      </c>
      <c r="P2779">
        <v>1000</v>
      </c>
      <c r="Q2779" s="1" t="s">
        <v>209</v>
      </c>
      <c r="R2779" s="4">
        <v>5.19</v>
      </c>
      <c r="S2779" s="3">
        <v>1</v>
      </c>
      <c r="T2779" s="4"/>
      <c r="U2779" t="s">
        <v>204</v>
      </c>
    </row>
    <row r="2780" spans="1:21" x14ac:dyDescent="0.3">
      <c r="A2780" t="s">
        <v>3197</v>
      </c>
      <c r="B2780" s="1" t="s">
        <v>3198</v>
      </c>
      <c r="C2780" s="1" t="s">
        <v>3198</v>
      </c>
      <c r="D2780" s="1" t="s">
        <v>3198</v>
      </c>
      <c r="E2780">
        <v>2018</v>
      </c>
      <c r="F2780" s="1" t="s">
        <v>212</v>
      </c>
      <c r="G2780" s="1" t="s">
        <v>202</v>
      </c>
      <c r="H2780" s="1" t="s">
        <v>206</v>
      </c>
      <c r="I2780" s="3" t="s">
        <v>1</v>
      </c>
      <c r="J2780" s="1" t="s">
        <v>1</v>
      </c>
      <c r="K2780" s="1" t="s">
        <v>220</v>
      </c>
      <c r="L2780" s="1" t="s">
        <v>225</v>
      </c>
      <c r="M2780" s="1" t="s">
        <v>204</v>
      </c>
      <c r="N2780" s="1" t="s">
        <v>1</v>
      </c>
      <c r="O2780" s="1" t="s">
        <v>1</v>
      </c>
      <c r="P2780" s="1" t="s">
        <v>1</v>
      </c>
      <c r="Q2780" s="1" t="s">
        <v>1</v>
      </c>
      <c r="R2780" s="4">
        <v>54.26</v>
      </c>
      <c r="S2780" s="3">
        <v>1</v>
      </c>
      <c r="T2780" s="4"/>
      <c r="U2780" t="s">
        <v>204</v>
      </c>
    </row>
    <row r="2781" spans="1:21" x14ac:dyDescent="0.3">
      <c r="A2781" t="s">
        <v>3197</v>
      </c>
      <c r="B2781" s="1" t="s">
        <v>3198</v>
      </c>
      <c r="C2781" s="1" t="s">
        <v>3198</v>
      </c>
      <c r="D2781" s="1" t="s">
        <v>3198</v>
      </c>
      <c r="E2781">
        <v>2018</v>
      </c>
      <c r="F2781" s="1" t="s">
        <v>212</v>
      </c>
      <c r="G2781" s="1" t="s">
        <v>202</v>
      </c>
      <c r="H2781" s="1" t="s">
        <v>219</v>
      </c>
      <c r="I2781" s="3" t="s">
        <v>1</v>
      </c>
      <c r="J2781" s="1" t="s">
        <v>1</v>
      </c>
      <c r="K2781" s="1" t="s">
        <v>220</v>
      </c>
      <c r="L2781" s="1" t="s">
        <v>225</v>
      </c>
      <c r="M2781" s="1" t="s">
        <v>208</v>
      </c>
      <c r="N2781">
        <v>0</v>
      </c>
      <c r="O2781">
        <v>3000</v>
      </c>
      <c r="P2781">
        <v>1000</v>
      </c>
      <c r="Q2781" s="1" t="s">
        <v>209</v>
      </c>
      <c r="R2781" s="4">
        <v>0</v>
      </c>
      <c r="S2781" s="3">
        <v>1</v>
      </c>
      <c r="T2781" s="4"/>
      <c r="U2781" t="s">
        <v>204</v>
      </c>
    </row>
    <row r="2782" spans="1:21" x14ac:dyDescent="0.3">
      <c r="A2782" t="s">
        <v>3197</v>
      </c>
      <c r="B2782" s="1" t="s">
        <v>3198</v>
      </c>
      <c r="C2782" s="1" t="s">
        <v>3198</v>
      </c>
      <c r="D2782" s="1" t="s">
        <v>3198</v>
      </c>
      <c r="E2782">
        <v>2018</v>
      </c>
      <c r="F2782" s="1" t="s">
        <v>212</v>
      </c>
      <c r="G2782" s="1" t="s">
        <v>202</v>
      </c>
      <c r="H2782" s="1" t="s">
        <v>219</v>
      </c>
      <c r="I2782" s="3" t="s">
        <v>1</v>
      </c>
      <c r="J2782" s="1" t="s">
        <v>1</v>
      </c>
      <c r="K2782" s="1" t="s">
        <v>220</v>
      </c>
      <c r="L2782" s="1" t="s">
        <v>225</v>
      </c>
      <c r="M2782" s="1" t="s">
        <v>208</v>
      </c>
      <c r="N2782" s="1">
        <v>3001</v>
      </c>
      <c r="O2782">
        <v>10000</v>
      </c>
      <c r="P2782">
        <v>1000</v>
      </c>
      <c r="Q2782" s="1" t="s">
        <v>209</v>
      </c>
      <c r="R2782" s="4">
        <v>3</v>
      </c>
      <c r="S2782" s="3">
        <v>1</v>
      </c>
      <c r="T2782" s="4"/>
      <c r="U2782" t="s">
        <v>204</v>
      </c>
    </row>
    <row r="2783" spans="1:21" x14ac:dyDescent="0.3">
      <c r="A2783" t="s">
        <v>3197</v>
      </c>
      <c r="B2783" s="1" t="s">
        <v>3198</v>
      </c>
      <c r="C2783" s="1" t="s">
        <v>3198</v>
      </c>
      <c r="D2783" s="1" t="s">
        <v>3198</v>
      </c>
      <c r="E2783">
        <v>2018</v>
      </c>
      <c r="F2783" s="1" t="s">
        <v>212</v>
      </c>
      <c r="G2783" s="1" t="s">
        <v>202</v>
      </c>
      <c r="H2783" s="1" t="s">
        <v>219</v>
      </c>
      <c r="I2783" s="3" t="s">
        <v>1</v>
      </c>
      <c r="J2783" s="1" t="s">
        <v>1</v>
      </c>
      <c r="K2783" s="1" t="s">
        <v>220</v>
      </c>
      <c r="L2783" s="1" t="s">
        <v>225</v>
      </c>
      <c r="M2783" s="1" t="s">
        <v>208</v>
      </c>
      <c r="N2783" s="1">
        <v>10001</v>
      </c>
      <c r="O2783">
        <v>40000</v>
      </c>
      <c r="P2783">
        <v>1000</v>
      </c>
      <c r="Q2783" s="1" t="s">
        <v>209</v>
      </c>
      <c r="R2783" s="4">
        <v>4.0999999999999996</v>
      </c>
      <c r="S2783" s="3">
        <v>1</v>
      </c>
      <c r="T2783" s="4"/>
      <c r="U2783" t="s">
        <v>204</v>
      </c>
    </row>
    <row r="2784" spans="1:21" x14ac:dyDescent="0.3">
      <c r="A2784" t="s">
        <v>3197</v>
      </c>
      <c r="B2784" s="1" t="s">
        <v>3198</v>
      </c>
      <c r="C2784" s="1" t="s">
        <v>3198</v>
      </c>
      <c r="D2784" s="1" t="s">
        <v>3198</v>
      </c>
      <c r="E2784">
        <v>2018</v>
      </c>
      <c r="F2784" s="1" t="s">
        <v>212</v>
      </c>
      <c r="G2784" s="1" t="s">
        <v>202</v>
      </c>
      <c r="H2784" s="1" t="s">
        <v>219</v>
      </c>
      <c r="I2784" s="3" t="s">
        <v>1</v>
      </c>
      <c r="J2784" s="1" t="s">
        <v>1</v>
      </c>
      <c r="K2784" s="1" t="s">
        <v>220</v>
      </c>
      <c r="L2784" s="1" t="s">
        <v>225</v>
      </c>
      <c r="M2784" s="1" t="s">
        <v>208</v>
      </c>
      <c r="N2784" s="1">
        <v>40001</v>
      </c>
      <c r="O2784" s="10">
        <v>1000000000</v>
      </c>
      <c r="P2784">
        <v>1000</v>
      </c>
      <c r="Q2784" s="1" t="s">
        <v>209</v>
      </c>
      <c r="R2784" s="4">
        <v>5.19</v>
      </c>
      <c r="S2784" s="3">
        <v>1</v>
      </c>
      <c r="T2784" s="4"/>
      <c r="U2784" t="s">
        <v>204</v>
      </c>
    </row>
    <row r="2785" spans="1:21" x14ac:dyDescent="0.3">
      <c r="A2785" t="s">
        <v>3197</v>
      </c>
      <c r="B2785" s="1" t="s">
        <v>3198</v>
      </c>
      <c r="C2785" s="1" t="s">
        <v>3198</v>
      </c>
      <c r="D2785" s="1" t="s">
        <v>3198</v>
      </c>
      <c r="E2785">
        <v>2018</v>
      </c>
      <c r="F2785" s="1" t="s">
        <v>213</v>
      </c>
      <c r="G2785" s="1" t="s">
        <v>202</v>
      </c>
      <c r="H2785" s="1" t="s">
        <v>206</v>
      </c>
      <c r="I2785" s="3" t="s">
        <v>1</v>
      </c>
      <c r="J2785" s="1" t="s">
        <v>1</v>
      </c>
      <c r="K2785" s="1" t="s">
        <v>1</v>
      </c>
      <c r="L2785" s="1" t="s">
        <v>1</v>
      </c>
      <c r="M2785" s="1" t="s">
        <v>204</v>
      </c>
      <c r="N2785" s="1" t="s">
        <v>1</v>
      </c>
      <c r="O2785" s="1" t="s">
        <v>1</v>
      </c>
      <c r="P2785" s="1" t="s">
        <v>1</v>
      </c>
      <c r="Q2785" s="1" t="s">
        <v>1</v>
      </c>
      <c r="R2785" s="4">
        <v>20.7</v>
      </c>
      <c r="S2785" s="3">
        <v>1</v>
      </c>
      <c r="T2785" s="4"/>
      <c r="U2785" t="s">
        <v>204</v>
      </c>
    </row>
    <row r="2786" spans="1:21" x14ac:dyDescent="0.3">
      <c r="A2786" t="s">
        <v>3200</v>
      </c>
      <c r="B2786" s="1" t="s">
        <v>3201</v>
      </c>
      <c r="C2786" s="1" t="s">
        <v>3201</v>
      </c>
      <c r="D2786" s="1" t="s">
        <v>3201</v>
      </c>
      <c r="E2786">
        <v>2013</v>
      </c>
      <c r="F2786" s="1" t="s">
        <v>212</v>
      </c>
      <c r="G2786" s="1" t="s">
        <v>202</v>
      </c>
      <c r="H2786" s="1" t="s">
        <v>206</v>
      </c>
      <c r="I2786" s="3" t="s">
        <v>1</v>
      </c>
      <c r="J2786" s="1" t="s">
        <v>1</v>
      </c>
      <c r="K2786" s="1" t="s">
        <v>220</v>
      </c>
      <c r="L2786" s="1" t="s">
        <v>221</v>
      </c>
      <c r="M2786" s="1" t="s">
        <v>204</v>
      </c>
      <c r="N2786" s="1" t="s">
        <v>1</v>
      </c>
      <c r="O2786" s="1" t="s">
        <v>1</v>
      </c>
      <c r="P2786" s="1" t="s">
        <v>1</v>
      </c>
      <c r="Q2786" s="1" t="s">
        <v>1</v>
      </c>
      <c r="R2786" s="4">
        <v>23</v>
      </c>
      <c r="S2786" s="3">
        <v>1</v>
      </c>
      <c r="T2786" s="4"/>
      <c r="U2786" t="s">
        <v>204</v>
      </c>
    </row>
    <row r="2787" spans="1:21" x14ac:dyDescent="0.3">
      <c r="A2787" t="s">
        <v>3200</v>
      </c>
      <c r="B2787" s="1" t="s">
        <v>3201</v>
      </c>
      <c r="C2787" s="1" t="s">
        <v>3201</v>
      </c>
      <c r="D2787" s="1" t="s">
        <v>3201</v>
      </c>
      <c r="E2787">
        <v>2013</v>
      </c>
      <c r="F2787" s="1" t="s">
        <v>212</v>
      </c>
      <c r="G2787" s="1" t="s">
        <v>202</v>
      </c>
      <c r="H2787" s="1" t="s">
        <v>219</v>
      </c>
      <c r="I2787" s="3" t="s">
        <v>1</v>
      </c>
      <c r="J2787" s="1" t="s">
        <v>1</v>
      </c>
      <c r="K2787" s="1" t="s">
        <v>220</v>
      </c>
      <c r="L2787" s="1" t="s">
        <v>221</v>
      </c>
      <c r="M2787" s="1" t="s">
        <v>208</v>
      </c>
      <c r="N2787" s="1">
        <v>0</v>
      </c>
      <c r="O2787">
        <v>2000</v>
      </c>
      <c r="P2787">
        <v>1000</v>
      </c>
      <c r="Q2787" s="1" t="s">
        <v>209</v>
      </c>
      <c r="R2787" s="4">
        <v>9.3699999999999992</v>
      </c>
      <c r="S2787" s="3">
        <v>1</v>
      </c>
      <c r="T2787" s="4"/>
      <c r="U2787" t="s">
        <v>204</v>
      </c>
    </row>
    <row r="2788" spans="1:21" x14ac:dyDescent="0.3">
      <c r="A2788" t="s">
        <v>3200</v>
      </c>
      <c r="B2788" s="1" t="s">
        <v>3201</v>
      </c>
      <c r="C2788" s="1" t="s">
        <v>3201</v>
      </c>
      <c r="D2788" s="1" t="s">
        <v>3201</v>
      </c>
      <c r="E2788">
        <v>2013</v>
      </c>
      <c r="F2788" s="1" t="s">
        <v>212</v>
      </c>
      <c r="G2788" s="1" t="s">
        <v>202</v>
      </c>
      <c r="H2788" s="1" t="s">
        <v>219</v>
      </c>
      <c r="I2788" s="3" t="s">
        <v>1</v>
      </c>
      <c r="J2788" s="1" t="s">
        <v>1</v>
      </c>
      <c r="K2788" s="1" t="s">
        <v>220</v>
      </c>
      <c r="L2788" s="1" t="s">
        <v>221</v>
      </c>
      <c r="M2788" s="1" t="s">
        <v>208</v>
      </c>
      <c r="N2788" s="1">
        <v>2001</v>
      </c>
      <c r="O2788">
        <v>10000</v>
      </c>
      <c r="P2788">
        <v>1000</v>
      </c>
      <c r="Q2788" s="1" t="s">
        <v>209</v>
      </c>
      <c r="R2788" s="4">
        <v>12.22</v>
      </c>
      <c r="S2788" s="3">
        <v>1</v>
      </c>
      <c r="T2788" s="4"/>
      <c r="U2788" t="s">
        <v>204</v>
      </c>
    </row>
    <row r="2789" spans="1:21" x14ac:dyDescent="0.3">
      <c r="A2789" t="s">
        <v>3200</v>
      </c>
      <c r="B2789" s="1" t="s">
        <v>3201</v>
      </c>
      <c r="C2789" s="1" t="s">
        <v>3201</v>
      </c>
      <c r="D2789" s="1" t="s">
        <v>3201</v>
      </c>
      <c r="E2789">
        <v>2013</v>
      </c>
      <c r="F2789" s="1" t="s">
        <v>212</v>
      </c>
      <c r="G2789" s="1" t="s">
        <v>202</v>
      </c>
      <c r="H2789" s="1" t="s">
        <v>219</v>
      </c>
      <c r="I2789" s="3" t="s">
        <v>1</v>
      </c>
      <c r="J2789" s="1" t="s">
        <v>1</v>
      </c>
      <c r="K2789" s="1" t="s">
        <v>220</v>
      </c>
      <c r="L2789" s="1" t="s">
        <v>221</v>
      </c>
      <c r="M2789" s="1" t="s">
        <v>208</v>
      </c>
      <c r="N2789" s="1">
        <v>10001</v>
      </c>
      <c r="O2789">
        <v>15000</v>
      </c>
      <c r="P2789">
        <v>1000</v>
      </c>
      <c r="Q2789" s="1" t="s">
        <v>209</v>
      </c>
      <c r="R2789" s="4">
        <v>13.22</v>
      </c>
      <c r="S2789" s="3">
        <v>1</v>
      </c>
      <c r="T2789" s="4"/>
      <c r="U2789" t="s">
        <v>204</v>
      </c>
    </row>
    <row r="2790" spans="1:21" x14ac:dyDescent="0.3">
      <c r="A2790" t="s">
        <v>3200</v>
      </c>
      <c r="B2790" s="1" t="s">
        <v>3201</v>
      </c>
      <c r="C2790" s="1" t="s">
        <v>3201</v>
      </c>
      <c r="D2790" s="1" t="s">
        <v>3201</v>
      </c>
      <c r="E2790">
        <v>2013</v>
      </c>
      <c r="F2790" s="1" t="s">
        <v>212</v>
      </c>
      <c r="G2790" s="1" t="s">
        <v>202</v>
      </c>
      <c r="H2790" s="1" t="s">
        <v>219</v>
      </c>
      <c r="I2790" s="3" t="s">
        <v>1</v>
      </c>
      <c r="J2790" s="1" t="s">
        <v>1</v>
      </c>
      <c r="K2790" s="1" t="s">
        <v>220</v>
      </c>
      <c r="L2790" s="1" t="s">
        <v>221</v>
      </c>
      <c r="M2790" s="1" t="s">
        <v>208</v>
      </c>
      <c r="N2790" s="1">
        <v>15001</v>
      </c>
      <c r="O2790">
        <v>30000</v>
      </c>
      <c r="P2790">
        <v>1000</v>
      </c>
      <c r="Q2790" s="1" t="s">
        <v>209</v>
      </c>
      <c r="R2790" s="4">
        <v>14.22</v>
      </c>
      <c r="S2790" s="3">
        <v>1</v>
      </c>
      <c r="T2790" s="4"/>
      <c r="U2790" t="s">
        <v>204</v>
      </c>
    </row>
    <row r="2791" spans="1:21" x14ac:dyDescent="0.3">
      <c r="A2791" t="s">
        <v>3200</v>
      </c>
      <c r="B2791" s="1" t="s">
        <v>3201</v>
      </c>
      <c r="C2791" s="1" t="s">
        <v>3201</v>
      </c>
      <c r="D2791" s="1" t="s">
        <v>3201</v>
      </c>
      <c r="E2791">
        <v>2013</v>
      </c>
      <c r="F2791" s="1" t="s">
        <v>212</v>
      </c>
      <c r="G2791" s="1" t="s">
        <v>202</v>
      </c>
      <c r="H2791" s="1" t="s">
        <v>219</v>
      </c>
      <c r="I2791" s="3" t="s">
        <v>1</v>
      </c>
      <c r="J2791" s="1" t="s">
        <v>1</v>
      </c>
      <c r="K2791" s="1" t="s">
        <v>220</v>
      </c>
      <c r="L2791" s="1" t="s">
        <v>221</v>
      </c>
      <c r="M2791" s="1" t="s">
        <v>208</v>
      </c>
      <c r="N2791" s="1">
        <v>30001</v>
      </c>
      <c r="O2791">
        <v>100000</v>
      </c>
      <c r="P2791">
        <v>1000</v>
      </c>
      <c r="Q2791" s="1" t="s">
        <v>209</v>
      </c>
      <c r="R2791" s="4">
        <v>15.22</v>
      </c>
      <c r="S2791" s="3">
        <v>1</v>
      </c>
      <c r="T2791" s="4"/>
      <c r="U2791" t="s">
        <v>204</v>
      </c>
    </row>
    <row r="2792" spans="1:21" x14ac:dyDescent="0.3">
      <c r="A2792" t="s">
        <v>3200</v>
      </c>
      <c r="B2792" s="1" t="s">
        <v>3201</v>
      </c>
      <c r="C2792" s="1" t="s">
        <v>3201</v>
      </c>
      <c r="D2792" s="1" t="s">
        <v>3201</v>
      </c>
      <c r="E2792">
        <v>2013</v>
      </c>
      <c r="F2792" s="1" t="s">
        <v>212</v>
      </c>
      <c r="G2792" s="1" t="s">
        <v>202</v>
      </c>
      <c r="H2792" s="1" t="s">
        <v>219</v>
      </c>
      <c r="I2792" s="3" t="s">
        <v>1</v>
      </c>
      <c r="J2792" s="1" t="s">
        <v>1</v>
      </c>
      <c r="K2792" s="1" t="s">
        <v>220</v>
      </c>
      <c r="L2792" s="1" t="s">
        <v>221</v>
      </c>
      <c r="M2792" s="1" t="s">
        <v>208</v>
      </c>
      <c r="N2792" s="1">
        <v>100001</v>
      </c>
      <c r="O2792" s="10">
        <v>1000000000</v>
      </c>
      <c r="P2792">
        <v>1000</v>
      </c>
      <c r="Q2792" s="1" t="s">
        <v>209</v>
      </c>
      <c r="R2792" s="4">
        <v>16.22</v>
      </c>
      <c r="S2792" s="3">
        <v>1</v>
      </c>
      <c r="T2792" s="4"/>
      <c r="U2792" t="s">
        <v>204</v>
      </c>
    </row>
    <row r="2793" spans="1:21" x14ac:dyDescent="0.3">
      <c r="A2793" t="s">
        <v>3200</v>
      </c>
      <c r="B2793" s="1" t="s">
        <v>3201</v>
      </c>
      <c r="C2793" s="1" t="s">
        <v>3201</v>
      </c>
      <c r="D2793" s="1" t="s">
        <v>3201</v>
      </c>
      <c r="E2793">
        <v>2013</v>
      </c>
      <c r="F2793" s="1" t="s">
        <v>212</v>
      </c>
      <c r="G2793" s="1" t="s">
        <v>202</v>
      </c>
      <c r="H2793" s="1" t="s">
        <v>206</v>
      </c>
      <c r="I2793" s="3" t="s">
        <v>1</v>
      </c>
      <c r="J2793" s="1" t="s">
        <v>1</v>
      </c>
      <c r="K2793" s="1" t="s">
        <v>220</v>
      </c>
      <c r="L2793" s="1" t="s">
        <v>225</v>
      </c>
      <c r="M2793" s="1" t="s">
        <v>204</v>
      </c>
      <c r="N2793" s="1" t="s">
        <v>1</v>
      </c>
      <c r="O2793" s="1" t="s">
        <v>1</v>
      </c>
      <c r="P2793" s="1" t="s">
        <v>1</v>
      </c>
      <c r="Q2793" s="1" t="s">
        <v>1</v>
      </c>
      <c r="R2793" s="4">
        <v>45</v>
      </c>
      <c r="S2793" s="3">
        <v>1</v>
      </c>
      <c r="T2793" s="4"/>
      <c r="U2793" t="s">
        <v>204</v>
      </c>
    </row>
    <row r="2794" spans="1:21" x14ac:dyDescent="0.3">
      <c r="A2794" t="s">
        <v>3200</v>
      </c>
      <c r="B2794" s="1" t="s">
        <v>3201</v>
      </c>
      <c r="C2794" s="1" t="s">
        <v>3201</v>
      </c>
      <c r="D2794" s="1" t="s">
        <v>3201</v>
      </c>
      <c r="E2794">
        <v>2013</v>
      </c>
      <c r="F2794" s="1" t="s">
        <v>212</v>
      </c>
      <c r="G2794" s="1" t="s">
        <v>202</v>
      </c>
      <c r="H2794" s="1" t="s">
        <v>219</v>
      </c>
      <c r="I2794" s="3" t="s">
        <v>1</v>
      </c>
      <c r="J2794" s="1" t="s">
        <v>1</v>
      </c>
      <c r="K2794" s="1" t="s">
        <v>220</v>
      </c>
      <c r="L2794" s="1" t="s">
        <v>225</v>
      </c>
      <c r="M2794" s="1" t="s">
        <v>208</v>
      </c>
      <c r="N2794" s="1">
        <v>0</v>
      </c>
      <c r="O2794">
        <v>2000</v>
      </c>
      <c r="P2794">
        <v>1000</v>
      </c>
      <c r="Q2794" s="1" t="s">
        <v>209</v>
      </c>
      <c r="R2794" s="4">
        <v>9.3699999999999992</v>
      </c>
      <c r="S2794" s="3">
        <v>1</v>
      </c>
      <c r="T2794" s="4"/>
      <c r="U2794" t="s">
        <v>204</v>
      </c>
    </row>
    <row r="2795" spans="1:21" x14ac:dyDescent="0.3">
      <c r="A2795" t="s">
        <v>3200</v>
      </c>
      <c r="B2795" s="1" t="s">
        <v>3201</v>
      </c>
      <c r="C2795" s="1" t="s">
        <v>3201</v>
      </c>
      <c r="D2795" s="1" t="s">
        <v>3201</v>
      </c>
      <c r="E2795">
        <v>2013</v>
      </c>
      <c r="F2795" s="1" t="s">
        <v>212</v>
      </c>
      <c r="G2795" s="1" t="s">
        <v>202</v>
      </c>
      <c r="H2795" s="1" t="s">
        <v>219</v>
      </c>
      <c r="I2795" s="3" t="s">
        <v>1</v>
      </c>
      <c r="J2795" s="1" t="s">
        <v>1</v>
      </c>
      <c r="K2795" s="1" t="s">
        <v>220</v>
      </c>
      <c r="L2795" s="1" t="s">
        <v>225</v>
      </c>
      <c r="M2795" s="1" t="s">
        <v>208</v>
      </c>
      <c r="N2795" s="1">
        <v>2001</v>
      </c>
      <c r="O2795">
        <v>10000</v>
      </c>
      <c r="P2795">
        <v>1000</v>
      </c>
      <c r="Q2795" s="1" t="s">
        <v>209</v>
      </c>
      <c r="R2795" s="4">
        <v>12.22</v>
      </c>
      <c r="S2795" s="3">
        <v>1</v>
      </c>
      <c r="T2795" s="4"/>
      <c r="U2795" t="s">
        <v>204</v>
      </c>
    </row>
    <row r="2796" spans="1:21" x14ac:dyDescent="0.3">
      <c r="A2796" t="s">
        <v>3200</v>
      </c>
      <c r="B2796" s="1" t="s">
        <v>3201</v>
      </c>
      <c r="C2796" s="1" t="s">
        <v>3201</v>
      </c>
      <c r="D2796" s="1" t="s">
        <v>3201</v>
      </c>
      <c r="E2796">
        <v>2013</v>
      </c>
      <c r="F2796" s="1" t="s">
        <v>212</v>
      </c>
      <c r="G2796" s="1" t="s">
        <v>202</v>
      </c>
      <c r="H2796" s="1" t="s">
        <v>219</v>
      </c>
      <c r="I2796" s="3" t="s">
        <v>1</v>
      </c>
      <c r="J2796" s="1" t="s">
        <v>1</v>
      </c>
      <c r="K2796" s="1" t="s">
        <v>220</v>
      </c>
      <c r="L2796" s="1" t="s">
        <v>225</v>
      </c>
      <c r="M2796" s="1" t="s">
        <v>208</v>
      </c>
      <c r="N2796" s="1">
        <v>10001</v>
      </c>
      <c r="O2796">
        <v>15000</v>
      </c>
      <c r="P2796">
        <v>1000</v>
      </c>
      <c r="Q2796" s="1" t="s">
        <v>209</v>
      </c>
      <c r="R2796" s="4">
        <v>13.22</v>
      </c>
      <c r="S2796" s="3">
        <v>1</v>
      </c>
      <c r="T2796" s="4"/>
      <c r="U2796" t="s">
        <v>204</v>
      </c>
    </row>
    <row r="2797" spans="1:21" x14ac:dyDescent="0.3">
      <c r="A2797" t="s">
        <v>3200</v>
      </c>
      <c r="B2797" s="1" t="s">
        <v>3201</v>
      </c>
      <c r="C2797" s="1" t="s">
        <v>3201</v>
      </c>
      <c r="D2797" s="1" t="s">
        <v>3201</v>
      </c>
      <c r="E2797">
        <v>2013</v>
      </c>
      <c r="F2797" s="1" t="s">
        <v>212</v>
      </c>
      <c r="G2797" s="1" t="s">
        <v>202</v>
      </c>
      <c r="H2797" s="1" t="s">
        <v>219</v>
      </c>
      <c r="I2797" s="3" t="s">
        <v>1</v>
      </c>
      <c r="J2797" s="1" t="s">
        <v>1</v>
      </c>
      <c r="K2797" s="1" t="s">
        <v>220</v>
      </c>
      <c r="L2797" s="1" t="s">
        <v>225</v>
      </c>
      <c r="M2797" s="1" t="s">
        <v>208</v>
      </c>
      <c r="N2797" s="1">
        <v>15001</v>
      </c>
      <c r="O2797">
        <v>30000</v>
      </c>
      <c r="P2797">
        <v>1000</v>
      </c>
      <c r="Q2797" s="1" t="s">
        <v>209</v>
      </c>
      <c r="R2797" s="4">
        <v>14.22</v>
      </c>
      <c r="S2797" s="3">
        <v>1</v>
      </c>
      <c r="T2797" s="4"/>
      <c r="U2797" t="s">
        <v>204</v>
      </c>
    </row>
    <row r="2798" spans="1:21" x14ac:dyDescent="0.3">
      <c r="A2798" t="s">
        <v>3200</v>
      </c>
      <c r="B2798" s="1" t="s">
        <v>3201</v>
      </c>
      <c r="C2798" s="1" t="s">
        <v>3201</v>
      </c>
      <c r="D2798" s="1" t="s">
        <v>3201</v>
      </c>
      <c r="E2798">
        <v>2013</v>
      </c>
      <c r="F2798" s="1" t="s">
        <v>212</v>
      </c>
      <c r="G2798" s="1" t="s">
        <v>202</v>
      </c>
      <c r="H2798" s="1" t="s">
        <v>219</v>
      </c>
      <c r="I2798" s="3" t="s">
        <v>1</v>
      </c>
      <c r="J2798" s="1" t="s">
        <v>1</v>
      </c>
      <c r="K2798" s="1" t="s">
        <v>220</v>
      </c>
      <c r="L2798" s="1" t="s">
        <v>225</v>
      </c>
      <c r="M2798" s="1" t="s">
        <v>208</v>
      </c>
      <c r="N2798" s="1">
        <v>30001</v>
      </c>
      <c r="O2798">
        <v>100000</v>
      </c>
      <c r="P2798">
        <v>1000</v>
      </c>
      <c r="Q2798" s="1" t="s">
        <v>209</v>
      </c>
      <c r="R2798" s="4">
        <v>15.22</v>
      </c>
      <c r="S2798" s="3">
        <v>1</v>
      </c>
      <c r="T2798" s="4"/>
      <c r="U2798" t="s">
        <v>204</v>
      </c>
    </row>
    <row r="2799" spans="1:21" x14ac:dyDescent="0.3">
      <c r="A2799" t="s">
        <v>3200</v>
      </c>
      <c r="B2799" s="1" t="s">
        <v>3201</v>
      </c>
      <c r="C2799" s="1" t="s">
        <v>3201</v>
      </c>
      <c r="D2799" s="1" t="s">
        <v>3201</v>
      </c>
      <c r="E2799">
        <v>2013</v>
      </c>
      <c r="F2799" s="1" t="s">
        <v>212</v>
      </c>
      <c r="G2799" s="1" t="s">
        <v>202</v>
      </c>
      <c r="H2799" s="1" t="s">
        <v>219</v>
      </c>
      <c r="I2799" s="3" t="s">
        <v>1</v>
      </c>
      <c r="J2799" s="1" t="s">
        <v>1</v>
      </c>
      <c r="K2799" s="1" t="s">
        <v>220</v>
      </c>
      <c r="L2799" s="1" t="s">
        <v>225</v>
      </c>
      <c r="M2799" s="1" t="s">
        <v>208</v>
      </c>
      <c r="N2799" s="1">
        <v>100001</v>
      </c>
      <c r="O2799" s="10">
        <v>1000000000</v>
      </c>
      <c r="P2799">
        <v>1000</v>
      </c>
      <c r="Q2799" s="1" t="s">
        <v>209</v>
      </c>
      <c r="R2799" s="4">
        <v>16.22</v>
      </c>
      <c r="S2799" s="3">
        <v>1</v>
      </c>
      <c r="T2799" s="4"/>
      <c r="U2799" t="s">
        <v>204</v>
      </c>
    </row>
    <row r="2800" spans="1:21" x14ac:dyDescent="0.3">
      <c r="A2800" t="s">
        <v>3200</v>
      </c>
      <c r="B2800" s="1" t="s">
        <v>3201</v>
      </c>
      <c r="C2800" s="1" t="s">
        <v>3201</v>
      </c>
      <c r="D2800" s="1" t="s">
        <v>3201</v>
      </c>
      <c r="E2800">
        <v>2013</v>
      </c>
      <c r="F2800" s="1" t="s">
        <v>213</v>
      </c>
      <c r="G2800" s="1" t="s">
        <v>202</v>
      </c>
      <c r="H2800" s="1" t="s">
        <v>206</v>
      </c>
      <c r="I2800" s="3" t="s">
        <v>1</v>
      </c>
      <c r="J2800" s="1" t="s">
        <v>1</v>
      </c>
      <c r="K2800" s="1" t="s">
        <v>1</v>
      </c>
      <c r="L2800" s="1" t="s">
        <v>1</v>
      </c>
      <c r="M2800" s="1" t="s">
        <v>204</v>
      </c>
      <c r="N2800" s="1" t="s">
        <v>1</v>
      </c>
      <c r="O2800" s="1" t="s">
        <v>1</v>
      </c>
      <c r="P2800" s="1" t="s">
        <v>1</v>
      </c>
      <c r="Q2800" s="1" t="s">
        <v>1</v>
      </c>
      <c r="R2800" s="4">
        <v>11</v>
      </c>
      <c r="S2800" s="3">
        <v>1</v>
      </c>
      <c r="T2800" s="4"/>
      <c r="U2800" t="s">
        <v>204</v>
      </c>
    </row>
    <row r="2801" spans="1:21" x14ac:dyDescent="0.3">
      <c r="A2801" t="s">
        <v>3200</v>
      </c>
      <c r="B2801" s="1" t="s">
        <v>3201</v>
      </c>
      <c r="C2801" s="1" t="s">
        <v>3201</v>
      </c>
      <c r="D2801" s="1" t="s">
        <v>3201</v>
      </c>
      <c r="E2801">
        <v>2013</v>
      </c>
      <c r="F2801" s="1" t="s">
        <v>213</v>
      </c>
      <c r="G2801" s="1" t="s">
        <v>202</v>
      </c>
      <c r="H2801" s="1" t="s">
        <v>231</v>
      </c>
      <c r="I2801" s="3" t="s">
        <v>1</v>
      </c>
      <c r="J2801" s="1" t="s">
        <v>1</v>
      </c>
      <c r="K2801" s="1" t="s">
        <v>1</v>
      </c>
      <c r="L2801" s="1" t="s">
        <v>1</v>
      </c>
      <c r="M2801" s="1" t="s">
        <v>208</v>
      </c>
      <c r="N2801" s="1">
        <v>0</v>
      </c>
      <c r="O2801" s="10">
        <v>1000000000</v>
      </c>
      <c r="P2801">
        <v>1000</v>
      </c>
      <c r="Q2801" s="1" t="s">
        <v>209</v>
      </c>
      <c r="R2801" s="4">
        <v>0.35</v>
      </c>
      <c r="S2801" s="3">
        <v>1</v>
      </c>
      <c r="T2801" s="4"/>
      <c r="U2801" t="s">
        <v>204</v>
      </c>
    </row>
    <row r="2802" spans="1:21" x14ac:dyDescent="0.3">
      <c r="A2802" t="s">
        <v>3211</v>
      </c>
      <c r="B2802" s="1" t="s">
        <v>3212</v>
      </c>
      <c r="C2802" s="1" t="s">
        <v>3212</v>
      </c>
      <c r="D2802" s="1" t="s">
        <v>3212</v>
      </c>
      <c r="E2802">
        <v>2020</v>
      </c>
      <c r="F2802" s="1" t="s">
        <v>212</v>
      </c>
      <c r="G2802" s="1" t="s">
        <v>202</v>
      </c>
      <c r="H2802" s="1" t="s">
        <v>206</v>
      </c>
      <c r="I2802" s="3" t="s">
        <v>1</v>
      </c>
      <c r="J2802" s="1" t="s">
        <v>1</v>
      </c>
      <c r="K2802" s="1" t="s">
        <v>220</v>
      </c>
      <c r="L2802" s="1" t="s">
        <v>221</v>
      </c>
      <c r="M2802" s="1" t="s">
        <v>204</v>
      </c>
      <c r="N2802" s="1" t="s">
        <v>1</v>
      </c>
      <c r="O2802" s="1" t="s">
        <v>1</v>
      </c>
      <c r="P2802" s="1" t="s">
        <v>1</v>
      </c>
      <c r="Q2802" s="1" t="s">
        <v>1</v>
      </c>
      <c r="R2802" s="4">
        <v>35</v>
      </c>
      <c r="S2802" s="3">
        <v>1</v>
      </c>
      <c r="T2802" s="4"/>
      <c r="U2802" t="s">
        <v>204</v>
      </c>
    </row>
    <row r="2803" spans="1:21" x14ac:dyDescent="0.3">
      <c r="A2803" t="s">
        <v>3211</v>
      </c>
      <c r="B2803" s="1" t="s">
        <v>3212</v>
      </c>
      <c r="C2803" s="1" t="s">
        <v>3212</v>
      </c>
      <c r="D2803" s="1" t="s">
        <v>3212</v>
      </c>
      <c r="E2803">
        <v>2020</v>
      </c>
      <c r="F2803" s="1" t="s">
        <v>212</v>
      </c>
      <c r="G2803" s="1" t="s">
        <v>202</v>
      </c>
      <c r="H2803" s="1" t="s">
        <v>231</v>
      </c>
      <c r="I2803" s="3" t="s">
        <v>1</v>
      </c>
      <c r="J2803" s="1" t="s">
        <v>1</v>
      </c>
      <c r="K2803" s="1" t="s">
        <v>220</v>
      </c>
      <c r="L2803" s="1" t="s">
        <v>221</v>
      </c>
      <c r="M2803" s="1" t="s">
        <v>208</v>
      </c>
      <c r="N2803" s="1">
        <v>0</v>
      </c>
      <c r="O2803">
        <v>3000</v>
      </c>
      <c r="P2803">
        <v>1000</v>
      </c>
      <c r="Q2803" s="1" t="s">
        <v>209</v>
      </c>
      <c r="R2803" s="4">
        <v>0</v>
      </c>
      <c r="S2803" s="3">
        <v>1</v>
      </c>
      <c r="T2803" s="4"/>
      <c r="U2803" t="s">
        <v>204</v>
      </c>
    </row>
    <row r="2804" spans="1:21" x14ac:dyDescent="0.3">
      <c r="A2804" t="s">
        <v>3211</v>
      </c>
      <c r="B2804" s="1" t="s">
        <v>3212</v>
      </c>
      <c r="C2804" s="1" t="s">
        <v>3212</v>
      </c>
      <c r="D2804" s="1" t="s">
        <v>3212</v>
      </c>
      <c r="E2804">
        <v>2020</v>
      </c>
      <c r="F2804" s="1" t="s">
        <v>212</v>
      </c>
      <c r="G2804" s="1" t="s">
        <v>202</v>
      </c>
      <c r="H2804" s="1" t="s">
        <v>231</v>
      </c>
      <c r="I2804" s="3" t="s">
        <v>1</v>
      </c>
      <c r="J2804" s="1" t="s">
        <v>1</v>
      </c>
      <c r="K2804" s="1" t="s">
        <v>220</v>
      </c>
      <c r="L2804" s="1" t="s">
        <v>221</v>
      </c>
      <c r="M2804" s="1" t="s">
        <v>208</v>
      </c>
      <c r="N2804" s="1">
        <v>3001</v>
      </c>
      <c r="O2804" s="10">
        <v>1000000000</v>
      </c>
      <c r="P2804">
        <v>1000</v>
      </c>
      <c r="Q2804" s="1" t="s">
        <v>209</v>
      </c>
      <c r="R2804" s="4">
        <v>6</v>
      </c>
      <c r="S2804" s="3">
        <v>1</v>
      </c>
      <c r="T2804" s="4"/>
      <c r="U2804" t="s">
        <v>204</v>
      </c>
    </row>
    <row r="2805" spans="1:21" x14ac:dyDescent="0.3">
      <c r="A2805" t="s">
        <v>3211</v>
      </c>
      <c r="B2805" s="1" t="s">
        <v>3212</v>
      </c>
      <c r="C2805" s="1" t="s">
        <v>3212</v>
      </c>
      <c r="D2805" s="1" t="s">
        <v>3212</v>
      </c>
      <c r="E2805">
        <v>2020</v>
      </c>
      <c r="F2805" s="1" t="s">
        <v>212</v>
      </c>
      <c r="G2805" s="1" t="s">
        <v>202</v>
      </c>
      <c r="H2805" s="1" t="s">
        <v>206</v>
      </c>
      <c r="I2805" s="3" t="s">
        <v>1</v>
      </c>
      <c r="J2805" s="1" t="s">
        <v>1</v>
      </c>
      <c r="K2805" s="1" t="s">
        <v>220</v>
      </c>
      <c r="L2805" s="1" t="s">
        <v>225</v>
      </c>
      <c r="M2805" s="1" t="s">
        <v>204</v>
      </c>
      <c r="N2805" s="1" t="s">
        <v>1</v>
      </c>
      <c r="O2805" s="1" t="s">
        <v>1</v>
      </c>
      <c r="P2805" s="1" t="s">
        <v>1</v>
      </c>
      <c r="Q2805" s="1" t="s">
        <v>1</v>
      </c>
      <c r="R2805" s="4">
        <v>40</v>
      </c>
      <c r="S2805" s="3">
        <v>1</v>
      </c>
      <c r="T2805" s="4"/>
      <c r="U2805" t="s">
        <v>204</v>
      </c>
    </row>
    <row r="2806" spans="1:21" x14ac:dyDescent="0.3">
      <c r="A2806" t="s">
        <v>3211</v>
      </c>
      <c r="B2806" s="1" t="s">
        <v>3212</v>
      </c>
      <c r="C2806" s="1" t="s">
        <v>3212</v>
      </c>
      <c r="D2806" s="1" t="s">
        <v>3212</v>
      </c>
      <c r="E2806">
        <v>2020</v>
      </c>
      <c r="F2806" s="1" t="s">
        <v>212</v>
      </c>
      <c r="G2806" s="1" t="s">
        <v>202</v>
      </c>
      <c r="H2806" s="1" t="s">
        <v>231</v>
      </c>
      <c r="I2806" s="3" t="s">
        <v>1</v>
      </c>
      <c r="J2806" s="1" t="s">
        <v>1</v>
      </c>
      <c r="K2806" s="1" t="s">
        <v>220</v>
      </c>
      <c r="L2806" s="1" t="s">
        <v>225</v>
      </c>
      <c r="M2806" s="1" t="s">
        <v>208</v>
      </c>
      <c r="N2806" s="1">
        <v>0</v>
      </c>
      <c r="O2806">
        <v>3000</v>
      </c>
      <c r="P2806">
        <v>1000</v>
      </c>
      <c r="Q2806" s="1" t="s">
        <v>209</v>
      </c>
      <c r="R2806" s="4">
        <v>0</v>
      </c>
      <c r="S2806" s="3">
        <v>1</v>
      </c>
      <c r="T2806" s="4"/>
      <c r="U2806" t="s">
        <v>204</v>
      </c>
    </row>
    <row r="2807" spans="1:21" x14ac:dyDescent="0.3">
      <c r="A2807" t="s">
        <v>3211</v>
      </c>
      <c r="B2807" s="1" t="s">
        <v>3212</v>
      </c>
      <c r="C2807" s="1" t="s">
        <v>3212</v>
      </c>
      <c r="D2807" s="1" t="s">
        <v>3212</v>
      </c>
      <c r="E2807">
        <v>2020</v>
      </c>
      <c r="F2807" s="1" t="s">
        <v>212</v>
      </c>
      <c r="G2807" s="1" t="s">
        <v>202</v>
      </c>
      <c r="H2807" s="1" t="s">
        <v>231</v>
      </c>
      <c r="I2807" s="3" t="s">
        <v>1</v>
      </c>
      <c r="J2807" s="1" t="s">
        <v>1</v>
      </c>
      <c r="K2807" s="1" t="s">
        <v>220</v>
      </c>
      <c r="L2807" s="1" t="s">
        <v>225</v>
      </c>
      <c r="M2807" s="1" t="s">
        <v>208</v>
      </c>
      <c r="N2807" s="1">
        <v>3001</v>
      </c>
      <c r="O2807" s="10">
        <v>1000000000</v>
      </c>
      <c r="P2807">
        <v>1000</v>
      </c>
      <c r="Q2807" s="1" t="s">
        <v>209</v>
      </c>
      <c r="R2807" s="4">
        <v>7</v>
      </c>
      <c r="S2807" s="3">
        <v>1</v>
      </c>
      <c r="T2807" s="4"/>
      <c r="U2807" t="s">
        <v>204</v>
      </c>
    </row>
    <row r="2808" spans="1:21" x14ac:dyDescent="0.3">
      <c r="A2808" t="s">
        <v>3211</v>
      </c>
      <c r="B2808" s="1" t="s">
        <v>3212</v>
      </c>
      <c r="C2808" s="1" t="s">
        <v>3212</v>
      </c>
      <c r="D2808" s="1" t="s">
        <v>3212</v>
      </c>
      <c r="E2808">
        <v>2020</v>
      </c>
      <c r="F2808" s="1" t="s">
        <v>213</v>
      </c>
      <c r="G2808" s="1" t="s">
        <v>202</v>
      </c>
      <c r="H2808" s="1" t="s">
        <v>206</v>
      </c>
      <c r="I2808" s="3" t="s">
        <v>1</v>
      </c>
      <c r="J2808" s="1" t="s">
        <v>1</v>
      </c>
      <c r="K2808" s="1" t="s">
        <v>1</v>
      </c>
      <c r="L2808" s="1" t="s">
        <v>1</v>
      </c>
      <c r="M2808" s="1" t="s">
        <v>204</v>
      </c>
      <c r="N2808" s="1" t="s">
        <v>1</v>
      </c>
      <c r="O2808" s="1" t="s">
        <v>1</v>
      </c>
      <c r="P2808" s="1" t="s">
        <v>1</v>
      </c>
      <c r="Q2808" s="1" t="s">
        <v>1</v>
      </c>
      <c r="R2808" s="4">
        <v>30</v>
      </c>
      <c r="S2808" s="3">
        <v>1</v>
      </c>
      <c r="T2808" s="4" t="s">
        <v>3158</v>
      </c>
      <c r="U2808" t="s">
        <v>204</v>
      </c>
    </row>
    <row r="2809" spans="1:21" x14ac:dyDescent="0.3">
      <c r="A2809" t="s">
        <v>3214</v>
      </c>
      <c r="B2809" s="1" t="s">
        <v>3215</v>
      </c>
      <c r="C2809" s="1" t="s">
        <v>3215</v>
      </c>
      <c r="D2809" s="1" t="s">
        <v>3215</v>
      </c>
      <c r="E2809">
        <v>2017</v>
      </c>
      <c r="F2809" s="1" t="s">
        <v>212</v>
      </c>
      <c r="G2809" s="1" t="s">
        <v>202</v>
      </c>
      <c r="H2809" s="1" t="s">
        <v>206</v>
      </c>
      <c r="I2809" s="3" t="s">
        <v>1</v>
      </c>
      <c r="J2809" s="1" t="s">
        <v>1</v>
      </c>
      <c r="K2809" s="1" t="s">
        <v>1</v>
      </c>
      <c r="L2809" s="1" t="s">
        <v>1</v>
      </c>
      <c r="M2809" s="1" t="s">
        <v>204</v>
      </c>
      <c r="N2809" s="1" t="s">
        <v>1</v>
      </c>
      <c r="O2809" s="1" t="s">
        <v>1</v>
      </c>
      <c r="P2809" s="1" t="s">
        <v>1</v>
      </c>
      <c r="Q2809" s="1" t="s">
        <v>1</v>
      </c>
      <c r="R2809" s="4">
        <v>26.27</v>
      </c>
      <c r="S2809" s="3">
        <v>1</v>
      </c>
      <c r="T2809" s="4"/>
      <c r="U2809" t="s">
        <v>204</v>
      </c>
    </row>
    <row r="2810" spans="1:21" x14ac:dyDescent="0.3">
      <c r="A2810" t="s">
        <v>3214</v>
      </c>
      <c r="B2810" s="1" t="s">
        <v>3215</v>
      </c>
      <c r="C2810" s="1" t="s">
        <v>3215</v>
      </c>
      <c r="D2810" s="1" t="s">
        <v>3215</v>
      </c>
      <c r="E2810">
        <v>2017</v>
      </c>
      <c r="F2810" s="1" t="s">
        <v>212</v>
      </c>
      <c r="G2810" s="1" t="s">
        <v>202</v>
      </c>
      <c r="H2810" s="1" t="s">
        <v>219</v>
      </c>
      <c r="I2810" s="3" t="s">
        <v>1</v>
      </c>
      <c r="J2810" s="1" t="s">
        <v>1</v>
      </c>
      <c r="K2810" s="1" t="s">
        <v>1</v>
      </c>
      <c r="L2810" s="1" t="s">
        <v>1</v>
      </c>
      <c r="M2810" s="1" t="s">
        <v>208</v>
      </c>
      <c r="N2810">
        <v>0</v>
      </c>
      <c r="O2810">
        <v>2000</v>
      </c>
      <c r="P2810">
        <v>1000</v>
      </c>
      <c r="Q2810" s="1" t="s">
        <v>209</v>
      </c>
      <c r="R2810" s="4">
        <v>0</v>
      </c>
      <c r="S2810" s="3">
        <v>1</v>
      </c>
      <c r="T2810" s="4"/>
      <c r="U2810" t="s">
        <v>204</v>
      </c>
    </row>
    <row r="2811" spans="1:21" x14ac:dyDescent="0.3">
      <c r="A2811" t="s">
        <v>3214</v>
      </c>
      <c r="B2811" s="1" t="s">
        <v>3215</v>
      </c>
      <c r="C2811" s="1" t="s">
        <v>3215</v>
      </c>
      <c r="D2811" s="1" t="s">
        <v>3215</v>
      </c>
      <c r="E2811">
        <v>2017</v>
      </c>
      <c r="F2811" s="1" t="s">
        <v>212</v>
      </c>
      <c r="G2811" s="1" t="s">
        <v>202</v>
      </c>
      <c r="H2811" s="1" t="s">
        <v>219</v>
      </c>
      <c r="I2811" s="3" t="s">
        <v>1</v>
      </c>
      <c r="J2811" s="1" t="s">
        <v>1</v>
      </c>
      <c r="K2811" s="1" t="s">
        <v>1</v>
      </c>
      <c r="L2811" s="1" t="s">
        <v>1</v>
      </c>
      <c r="M2811" s="1" t="s">
        <v>208</v>
      </c>
      <c r="N2811" s="1">
        <v>2001</v>
      </c>
      <c r="O2811">
        <v>12000</v>
      </c>
      <c r="P2811">
        <v>1000</v>
      </c>
      <c r="Q2811" s="1" t="s">
        <v>209</v>
      </c>
      <c r="R2811" s="4">
        <v>5.25</v>
      </c>
      <c r="S2811" s="3">
        <v>1</v>
      </c>
      <c r="T2811" s="4"/>
      <c r="U2811" t="s">
        <v>204</v>
      </c>
    </row>
    <row r="2812" spans="1:21" x14ac:dyDescent="0.3">
      <c r="A2812" t="s">
        <v>3214</v>
      </c>
      <c r="B2812" s="1" t="s">
        <v>3215</v>
      </c>
      <c r="C2812" s="1" t="s">
        <v>3215</v>
      </c>
      <c r="D2812" s="1" t="s">
        <v>3215</v>
      </c>
      <c r="E2812">
        <v>2017</v>
      </c>
      <c r="F2812" s="1" t="s">
        <v>212</v>
      </c>
      <c r="G2812" s="1" t="s">
        <v>202</v>
      </c>
      <c r="H2812" s="1" t="s">
        <v>219</v>
      </c>
      <c r="I2812" s="3" t="s">
        <v>1</v>
      </c>
      <c r="J2812" s="1" t="s">
        <v>1</v>
      </c>
      <c r="K2812" s="1" t="s">
        <v>1</v>
      </c>
      <c r="L2812" s="1" t="s">
        <v>1</v>
      </c>
      <c r="M2812" s="1" t="s">
        <v>208</v>
      </c>
      <c r="N2812" s="1">
        <v>12001</v>
      </c>
      <c r="O2812">
        <v>22000</v>
      </c>
      <c r="P2812">
        <v>1000</v>
      </c>
      <c r="Q2812" s="1" t="s">
        <v>209</v>
      </c>
      <c r="R2812" s="4">
        <v>5.88</v>
      </c>
      <c r="S2812" s="3">
        <v>1</v>
      </c>
      <c r="T2812" s="4"/>
      <c r="U2812" t="s">
        <v>204</v>
      </c>
    </row>
    <row r="2813" spans="1:21" x14ac:dyDescent="0.3">
      <c r="A2813" t="s">
        <v>3214</v>
      </c>
      <c r="B2813" s="1" t="s">
        <v>3215</v>
      </c>
      <c r="C2813" s="1" t="s">
        <v>3215</v>
      </c>
      <c r="D2813" s="1" t="s">
        <v>3215</v>
      </c>
      <c r="E2813">
        <v>2017</v>
      </c>
      <c r="F2813" s="1" t="s">
        <v>212</v>
      </c>
      <c r="G2813" s="1" t="s">
        <v>202</v>
      </c>
      <c r="H2813" s="1" t="s">
        <v>219</v>
      </c>
      <c r="I2813" s="3" t="s">
        <v>1</v>
      </c>
      <c r="J2813" s="1" t="s">
        <v>1</v>
      </c>
      <c r="K2813" s="1" t="s">
        <v>1</v>
      </c>
      <c r="L2813" s="1" t="s">
        <v>1</v>
      </c>
      <c r="M2813" s="1" t="s">
        <v>208</v>
      </c>
      <c r="N2813" s="1">
        <v>22001</v>
      </c>
      <c r="O2813">
        <v>32000</v>
      </c>
      <c r="P2813">
        <v>1000</v>
      </c>
      <c r="Q2813" s="1" t="s">
        <v>209</v>
      </c>
      <c r="R2813" s="4">
        <v>7.05</v>
      </c>
      <c r="S2813" s="3">
        <v>1</v>
      </c>
      <c r="T2813" s="4"/>
      <c r="U2813" t="s">
        <v>204</v>
      </c>
    </row>
    <row r="2814" spans="1:21" x14ac:dyDescent="0.3">
      <c r="A2814" t="s">
        <v>3214</v>
      </c>
      <c r="B2814" s="1" t="s">
        <v>3215</v>
      </c>
      <c r="C2814" s="1" t="s">
        <v>3215</v>
      </c>
      <c r="D2814" s="1" t="s">
        <v>3215</v>
      </c>
      <c r="E2814">
        <v>2017</v>
      </c>
      <c r="F2814" s="1" t="s">
        <v>212</v>
      </c>
      <c r="G2814" s="1" t="s">
        <v>202</v>
      </c>
      <c r="H2814" s="1" t="s">
        <v>219</v>
      </c>
      <c r="I2814" s="3" t="s">
        <v>1</v>
      </c>
      <c r="J2814" s="1" t="s">
        <v>1</v>
      </c>
      <c r="K2814" s="1" t="s">
        <v>1</v>
      </c>
      <c r="L2814" s="1" t="s">
        <v>1</v>
      </c>
      <c r="M2814" s="1" t="s">
        <v>208</v>
      </c>
      <c r="N2814" s="1">
        <v>32001</v>
      </c>
      <c r="O2814" s="10">
        <v>1000000000</v>
      </c>
      <c r="P2814">
        <v>1000</v>
      </c>
      <c r="Q2814" s="1" t="s">
        <v>209</v>
      </c>
      <c r="R2814" s="4">
        <v>8.4600000000000009</v>
      </c>
      <c r="S2814" s="3">
        <v>1</v>
      </c>
      <c r="T2814" s="4"/>
      <c r="U2814" t="s">
        <v>204</v>
      </c>
    </row>
    <row r="2815" spans="1:21" x14ac:dyDescent="0.3">
      <c r="A2815" t="s">
        <v>3214</v>
      </c>
      <c r="B2815" s="1" t="s">
        <v>3215</v>
      </c>
      <c r="C2815" s="1" t="s">
        <v>3215</v>
      </c>
      <c r="D2815" s="1" t="s">
        <v>3215</v>
      </c>
      <c r="E2815">
        <v>2017</v>
      </c>
      <c r="F2815" s="1" t="s">
        <v>213</v>
      </c>
      <c r="G2815" s="1" t="s">
        <v>202</v>
      </c>
      <c r="H2815" s="1" t="s">
        <v>206</v>
      </c>
      <c r="I2815" s="3" t="s">
        <v>1</v>
      </c>
      <c r="J2815" s="1" t="s">
        <v>1</v>
      </c>
      <c r="K2815" s="1" t="s">
        <v>1</v>
      </c>
      <c r="L2815" s="1" t="s">
        <v>1</v>
      </c>
      <c r="M2815" s="1" t="s">
        <v>204</v>
      </c>
      <c r="N2815" s="1" t="s">
        <v>1</v>
      </c>
      <c r="O2815" s="1" t="s">
        <v>1</v>
      </c>
      <c r="P2815" s="1" t="s">
        <v>1</v>
      </c>
      <c r="Q2815" s="1" t="s">
        <v>1</v>
      </c>
      <c r="R2815" s="4">
        <v>27.24</v>
      </c>
      <c r="S2815" s="3">
        <v>1</v>
      </c>
      <c r="T2815" s="4"/>
      <c r="U2815" t="s">
        <v>204</v>
      </c>
    </row>
    <row r="2816" spans="1:21" x14ac:dyDescent="0.3">
      <c r="A2816" t="s">
        <v>3214</v>
      </c>
      <c r="B2816" s="1" t="s">
        <v>3215</v>
      </c>
      <c r="C2816" s="1" t="s">
        <v>3215</v>
      </c>
      <c r="D2816" s="1" t="s">
        <v>3215</v>
      </c>
      <c r="E2816">
        <v>2017</v>
      </c>
      <c r="F2816" s="1" t="s">
        <v>213</v>
      </c>
      <c r="G2816" s="1" t="s">
        <v>202</v>
      </c>
      <c r="H2816" s="1" t="s">
        <v>231</v>
      </c>
      <c r="I2816" s="3" t="s">
        <v>1</v>
      </c>
      <c r="J2816" s="1" t="s">
        <v>1</v>
      </c>
      <c r="K2816" s="1" t="s">
        <v>1</v>
      </c>
      <c r="L2816" s="1" t="s">
        <v>1</v>
      </c>
      <c r="M2816" s="1" t="s">
        <v>208</v>
      </c>
      <c r="N2816" s="1">
        <v>0</v>
      </c>
      <c r="O2816">
        <v>2000</v>
      </c>
      <c r="P2816">
        <v>1000</v>
      </c>
      <c r="Q2816" s="1" t="s">
        <v>209</v>
      </c>
      <c r="R2816" s="4">
        <v>0</v>
      </c>
      <c r="S2816" s="3">
        <v>1</v>
      </c>
      <c r="T2816" s="4"/>
      <c r="U2816" t="s">
        <v>204</v>
      </c>
    </row>
    <row r="2817" spans="1:21" x14ac:dyDescent="0.3">
      <c r="A2817" t="s">
        <v>3214</v>
      </c>
      <c r="B2817" s="1" t="s">
        <v>3215</v>
      </c>
      <c r="C2817" s="1" t="s">
        <v>3215</v>
      </c>
      <c r="D2817" s="1" t="s">
        <v>3215</v>
      </c>
      <c r="E2817">
        <v>2017</v>
      </c>
      <c r="F2817" s="1" t="s">
        <v>213</v>
      </c>
      <c r="G2817" s="1" t="s">
        <v>202</v>
      </c>
      <c r="H2817" s="1" t="s">
        <v>231</v>
      </c>
      <c r="I2817" s="3" t="s">
        <v>1</v>
      </c>
      <c r="J2817" s="1" t="s">
        <v>1</v>
      </c>
      <c r="K2817" s="1" t="s">
        <v>1</v>
      </c>
      <c r="L2817" s="1" t="s">
        <v>1</v>
      </c>
      <c r="M2817" s="1" t="s">
        <v>208</v>
      </c>
      <c r="N2817" s="1">
        <v>2001</v>
      </c>
      <c r="O2817" s="10">
        <v>1000000000</v>
      </c>
      <c r="P2817">
        <v>1000</v>
      </c>
      <c r="Q2817" s="1" t="s">
        <v>209</v>
      </c>
      <c r="R2817" s="4">
        <v>4.91</v>
      </c>
      <c r="S2817" s="3">
        <v>1</v>
      </c>
      <c r="T2817" s="4" t="s">
        <v>3241</v>
      </c>
      <c r="U2817" t="s">
        <v>204</v>
      </c>
    </row>
    <row r="2818" spans="1:21" x14ac:dyDescent="0.3">
      <c r="A2818" t="s">
        <v>3214</v>
      </c>
      <c r="B2818" s="1" t="s">
        <v>3215</v>
      </c>
      <c r="C2818" s="1" t="s">
        <v>3215</v>
      </c>
      <c r="D2818" s="1" t="s">
        <v>3215</v>
      </c>
      <c r="E2818">
        <v>2017</v>
      </c>
      <c r="F2818" s="1" t="s">
        <v>213</v>
      </c>
      <c r="G2818" s="1" t="s">
        <v>202</v>
      </c>
      <c r="H2818" s="1" t="s">
        <v>711</v>
      </c>
      <c r="I2818" s="3" t="s">
        <v>1</v>
      </c>
      <c r="J2818" s="1" t="s">
        <v>1</v>
      </c>
      <c r="K2818" s="1" t="s">
        <v>1</v>
      </c>
      <c r="L2818" s="1" t="s">
        <v>1</v>
      </c>
      <c r="M2818" s="1" t="s">
        <v>204</v>
      </c>
      <c r="N2818" s="1" t="s">
        <v>1</v>
      </c>
      <c r="O2818" s="1" t="s">
        <v>1</v>
      </c>
      <c r="P2818" s="1" t="s">
        <v>1</v>
      </c>
      <c r="Q2818" s="1" t="s">
        <v>1</v>
      </c>
      <c r="R2818" s="4">
        <v>0</v>
      </c>
      <c r="S2818" s="3">
        <v>1</v>
      </c>
      <c r="T2818" s="4" t="s">
        <v>3242</v>
      </c>
      <c r="U2818" t="s">
        <v>204</v>
      </c>
    </row>
    <row r="2819" spans="1:21" x14ac:dyDescent="0.3">
      <c r="A2819" t="s">
        <v>3217</v>
      </c>
      <c r="B2819" s="1" t="s">
        <v>3218</v>
      </c>
      <c r="C2819" s="1" t="s">
        <v>3218</v>
      </c>
      <c r="D2819" s="1" t="s">
        <v>3218</v>
      </c>
      <c r="E2819">
        <v>2021</v>
      </c>
      <c r="F2819" s="1" t="s">
        <v>213</v>
      </c>
      <c r="G2819" s="1" t="s">
        <v>202</v>
      </c>
      <c r="H2819" s="1" t="s">
        <v>207</v>
      </c>
      <c r="I2819" s="3" t="s">
        <v>1</v>
      </c>
      <c r="J2819" s="1" t="s">
        <v>1</v>
      </c>
      <c r="K2819" s="1" t="s">
        <v>220</v>
      </c>
      <c r="L2819" s="1" t="s">
        <v>221</v>
      </c>
      <c r="M2819" s="1" t="s">
        <v>205</v>
      </c>
      <c r="N2819" s="1">
        <v>0</v>
      </c>
      <c r="O2819" s="1">
        <v>3000</v>
      </c>
      <c r="P2819" s="1" t="s">
        <v>1</v>
      </c>
      <c r="Q2819" s="1" t="s">
        <v>209</v>
      </c>
      <c r="R2819" s="4">
        <v>21</v>
      </c>
      <c r="S2819" s="3">
        <v>1</v>
      </c>
      <c r="T2819" s="4" t="s">
        <v>3105</v>
      </c>
      <c r="U2819" t="s">
        <v>204</v>
      </c>
    </row>
    <row r="2820" spans="1:21" x14ac:dyDescent="0.3">
      <c r="A2820" t="s">
        <v>3217</v>
      </c>
      <c r="B2820" s="1" t="s">
        <v>3218</v>
      </c>
      <c r="C2820" s="1" t="s">
        <v>3218</v>
      </c>
      <c r="D2820" s="1" t="s">
        <v>3218</v>
      </c>
      <c r="E2820">
        <v>2021</v>
      </c>
      <c r="F2820" s="1" t="s">
        <v>213</v>
      </c>
      <c r="G2820" s="1" t="s">
        <v>202</v>
      </c>
      <c r="H2820" s="1" t="s">
        <v>207</v>
      </c>
      <c r="I2820" s="3" t="s">
        <v>1</v>
      </c>
      <c r="J2820" s="1" t="s">
        <v>1</v>
      </c>
      <c r="K2820" s="1" t="s">
        <v>220</v>
      </c>
      <c r="L2820" s="1" t="s">
        <v>221</v>
      </c>
      <c r="M2820" s="1" t="s">
        <v>205</v>
      </c>
      <c r="N2820" s="1">
        <v>3001</v>
      </c>
      <c r="O2820" s="1">
        <v>10000</v>
      </c>
      <c r="P2820" s="1" t="s">
        <v>1</v>
      </c>
      <c r="Q2820" s="1" t="s">
        <v>209</v>
      </c>
      <c r="R2820" s="4">
        <v>32.200000000000003</v>
      </c>
      <c r="S2820" s="3">
        <v>1</v>
      </c>
      <c r="T2820" s="4"/>
      <c r="U2820" t="s">
        <v>204</v>
      </c>
    </row>
    <row r="2821" spans="1:21" x14ac:dyDescent="0.3">
      <c r="A2821" t="s">
        <v>3217</v>
      </c>
      <c r="B2821" s="1" t="s">
        <v>3218</v>
      </c>
      <c r="C2821" s="1" t="s">
        <v>3218</v>
      </c>
      <c r="D2821" s="1" t="s">
        <v>3218</v>
      </c>
      <c r="E2821">
        <v>2021</v>
      </c>
      <c r="F2821" s="1" t="s">
        <v>213</v>
      </c>
      <c r="G2821" s="1" t="s">
        <v>202</v>
      </c>
      <c r="H2821" s="1" t="s">
        <v>207</v>
      </c>
      <c r="I2821" s="3" t="s">
        <v>1</v>
      </c>
      <c r="J2821" s="1" t="s">
        <v>1</v>
      </c>
      <c r="K2821" s="1" t="s">
        <v>220</v>
      </c>
      <c r="L2821" s="1" t="s">
        <v>221</v>
      </c>
      <c r="M2821" s="1" t="s">
        <v>205</v>
      </c>
      <c r="N2821" s="1">
        <v>10001</v>
      </c>
      <c r="O2821" s="1">
        <v>25000</v>
      </c>
      <c r="P2821" s="1" t="s">
        <v>1</v>
      </c>
      <c r="Q2821" s="1" t="s">
        <v>209</v>
      </c>
      <c r="R2821" s="4">
        <v>56.2</v>
      </c>
      <c r="S2821" s="3">
        <v>1</v>
      </c>
      <c r="T2821" s="4"/>
      <c r="U2821" t="s">
        <v>204</v>
      </c>
    </row>
    <row r="2822" spans="1:21" x14ac:dyDescent="0.3">
      <c r="A2822" t="s">
        <v>3217</v>
      </c>
      <c r="B2822" s="1" t="s">
        <v>3218</v>
      </c>
      <c r="C2822" s="1" t="s">
        <v>3218</v>
      </c>
      <c r="D2822" s="1" t="s">
        <v>3218</v>
      </c>
      <c r="E2822">
        <v>2021</v>
      </c>
      <c r="F2822" s="1" t="s">
        <v>213</v>
      </c>
      <c r="G2822" s="1" t="s">
        <v>202</v>
      </c>
      <c r="H2822" s="1" t="s">
        <v>207</v>
      </c>
      <c r="I2822" s="3" t="s">
        <v>1</v>
      </c>
      <c r="J2822" s="1" t="s">
        <v>1</v>
      </c>
      <c r="K2822" s="1" t="s">
        <v>220</v>
      </c>
      <c r="L2822" s="1" t="s">
        <v>221</v>
      </c>
      <c r="M2822" s="1" t="s">
        <v>205</v>
      </c>
      <c r="N2822" s="1">
        <v>25001</v>
      </c>
      <c r="O2822" s="10">
        <v>1000000000</v>
      </c>
      <c r="P2822" s="1" t="s">
        <v>1</v>
      </c>
      <c r="Q2822" s="1" t="s">
        <v>209</v>
      </c>
      <c r="R2822" s="4">
        <v>0</v>
      </c>
      <c r="S2822" s="3">
        <v>1</v>
      </c>
      <c r="T2822" s="4" t="s">
        <v>3243</v>
      </c>
      <c r="U2822" t="s">
        <v>204</v>
      </c>
    </row>
    <row r="2823" spans="1:21" x14ac:dyDescent="0.3">
      <c r="A2823" t="s">
        <v>3217</v>
      </c>
      <c r="B2823" s="1" t="s">
        <v>3218</v>
      </c>
      <c r="C2823" s="1" t="s">
        <v>3218</v>
      </c>
      <c r="D2823" s="1" t="s">
        <v>3218</v>
      </c>
      <c r="E2823">
        <v>2021</v>
      </c>
      <c r="F2823" s="1" t="s">
        <v>212</v>
      </c>
      <c r="G2823" s="1" t="s">
        <v>202</v>
      </c>
      <c r="H2823" s="1" t="s">
        <v>207</v>
      </c>
      <c r="I2823" s="3" t="s">
        <v>1</v>
      </c>
      <c r="J2823" s="1" t="s">
        <v>1</v>
      </c>
      <c r="K2823" s="1" t="s">
        <v>220</v>
      </c>
      <c r="L2823" s="1" t="s">
        <v>221</v>
      </c>
      <c r="M2823" s="1" t="s">
        <v>205</v>
      </c>
      <c r="N2823" s="1">
        <v>0</v>
      </c>
      <c r="O2823" s="1">
        <v>3000</v>
      </c>
      <c r="P2823" s="1" t="s">
        <v>1</v>
      </c>
      <c r="Q2823" s="1" t="s">
        <v>209</v>
      </c>
      <c r="R2823" s="4">
        <v>22</v>
      </c>
      <c r="S2823" s="3">
        <v>1</v>
      </c>
      <c r="T2823" s="4" t="s">
        <v>3105</v>
      </c>
      <c r="U2823" t="s">
        <v>204</v>
      </c>
    </row>
    <row r="2824" spans="1:21" x14ac:dyDescent="0.3">
      <c r="A2824" t="s">
        <v>3217</v>
      </c>
      <c r="B2824" s="1" t="s">
        <v>3218</v>
      </c>
      <c r="C2824" s="1" t="s">
        <v>3218</v>
      </c>
      <c r="D2824" s="1" t="s">
        <v>3218</v>
      </c>
      <c r="E2824">
        <v>2021</v>
      </c>
      <c r="F2824" s="1" t="s">
        <v>212</v>
      </c>
      <c r="G2824" s="1" t="s">
        <v>202</v>
      </c>
      <c r="H2824" s="1" t="s">
        <v>207</v>
      </c>
      <c r="I2824" s="3" t="s">
        <v>1</v>
      </c>
      <c r="J2824" s="1" t="s">
        <v>1</v>
      </c>
      <c r="K2824" s="1" t="s">
        <v>220</v>
      </c>
      <c r="L2824" s="1" t="s">
        <v>221</v>
      </c>
      <c r="M2824" s="1" t="s">
        <v>205</v>
      </c>
      <c r="N2824" s="1">
        <v>3001</v>
      </c>
      <c r="O2824" s="1">
        <v>10000</v>
      </c>
      <c r="P2824" s="1" t="s">
        <v>1</v>
      </c>
      <c r="Q2824" s="1" t="s">
        <v>209</v>
      </c>
      <c r="R2824" s="4">
        <v>39.5</v>
      </c>
      <c r="S2824" s="3">
        <v>1</v>
      </c>
      <c r="T2824" s="4"/>
      <c r="U2824" t="s">
        <v>204</v>
      </c>
    </row>
    <row r="2825" spans="1:21" x14ac:dyDescent="0.3">
      <c r="A2825" t="s">
        <v>3217</v>
      </c>
      <c r="B2825" s="1" t="s">
        <v>3218</v>
      </c>
      <c r="C2825" s="1" t="s">
        <v>3218</v>
      </c>
      <c r="D2825" s="1" t="s">
        <v>3218</v>
      </c>
      <c r="E2825">
        <v>2021</v>
      </c>
      <c r="F2825" s="1" t="s">
        <v>212</v>
      </c>
      <c r="G2825" s="1" t="s">
        <v>202</v>
      </c>
      <c r="H2825" s="1" t="s">
        <v>207</v>
      </c>
      <c r="I2825" s="3" t="s">
        <v>1</v>
      </c>
      <c r="J2825" s="1" t="s">
        <v>1</v>
      </c>
      <c r="K2825" s="1" t="s">
        <v>220</v>
      </c>
      <c r="L2825" s="1" t="s">
        <v>221</v>
      </c>
      <c r="M2825" s="1" t="s">
        <v>205</v>
      </c>
      <c r="N2825" s="1">
        <v>10001</v>
      </c>
      <c r="O2825" s="1">
        <v>25000</v>
      </c>
      <c r="P2825" s="1" t="s">
        <v>1</v>
      </c>
      <c r="Q2825" s="1" t="s">
        <v>209</v>
      </c>
      <c r="R2825" s="4">
        <v>92</v>
      </c>
      <c r="S2825" s="3">
        <v>1</v>
      </c>
      <c r="T2825" s="4"/>
      <c r="U2825" t="s">
        <v>204</v>
      </c>
    </row>
    <row r="2826" spans="1:21" x14ac:dyDescent="0.3">
      <c r="A2826" t="s">
        <v>3217</v>
      </c>
      <c r="B2826" s="1" t="s">
        <v>3218</v>
      </c>
      <c r="C2826" s="1" t="s">
        <v>3218</v>
      </c>
      <c r="D2826" s="1" t="s">
        <v>3218</v>
      </c>
      <c r="E2826">
        <v>2021</v>
      </c>
      <c r="F2826" s="1" t="s">
        <v>212</v>
      </c>
      <c r="G2826" s="1" t="s">
        <v>202</v>
      </c>
      <c r="H2826" s="1" t="s">
        <v>207</v>
      </c>
      <c r="I2826" s="3" t="s">
        <v>1</v>
      </c>
      <c r="J2826" s="1" t="s">
        <v>1</v>
      </c>
      <c r="K2826" s="1" t="s">
        <v>220</v>
      </c>
      <c r="L2826" s="1" t="s">
        <v>221</v>
      </c>
      <c r="M2826" s="1" t="s">
        <v>205</v>
      </c>
      <c r="N2826" s="1">
        <v>25001</v>
      </c>
      <c r="O2826" s="10">
        <v>1000000000</v>
      </c>
      <c r="P2826" s="1" t="s">
        <v>1</v>
      </c>
      <c r="Q2826" s="1" t="s">
        <v>209</v>
      </c>
      <c r="R2826" s="4">
        <v>0</v>
      </c>
      <c r="S2826" s="3">
        <v>1</v>
      </c>
      <c r="T2826" s="4" t="s">
        <v>3243</v>
      </c>
      <c r="U2826" t="s">
        <v>204</v>
      </c>
    </row>
    <row r="2827" spans="1:21" x14ac:dyDescent="0.3">
      <c r="A2827" t="s">
        <v>3220</v>
      </c>
      <c r="B2827" s="1" t="s">
        <v>3221</v>
      </c>
      <c r="C2827" s="1" t="s">
        <v>3221</v>
      </c>
      <c r="D2827" s="1" t="s">
        <v>3221</v>
      </c>
      <c r="E2827">
        <v>2018</v>
      </c>
      <c r="F2827" s="1" t="s">
        <v>212</v>
      </c>
      <c r="G2827" s="1" t="s">
        <v>202</v>
      </c>
      <c r="H2827" s="1" t="s">
        <v>206</v>
      </c>
      <c r="I2827" s="3">
        <v>0.625</v>
      </c>
      <c r="J2827" s="1" t="s">
        <v>203</v>
      </c>
      <c r="K2827" s="1" t="s">
        <v>220</v>
      </c>
      <c r="L2827" s="1" t="s">
        <v>221</v>
      </c>
      <c r="M2827" s="1" t="s">
        <v>204</v>
      </c>
      <c r="N2827" s="1" t="s">
        <v>1</v>
      </c>
      <c r="O2827" s="1" t="s">
        <v>1</v>
      </c>
      <c r="P2827" s="1" t="s">
        <v>1</v>
      </c>
      <c r="Q2827" s="1" t="s">
        <v>1</v>
      </c>
      <c r="R2827" s="4">
        <v>39.96</v>
      </c>
      <c r="S2827" s="3">
        <v>1</v>
      </c>
      <c r="T2827" s="4"/>
      <c r="U2827" t="s">
        <v>204</v>
      </c>
    </row>
    <row r="2828" spans="1:21" x14ac:dyDescent="0.3">
      <c r="A2828" t="s">
        <v>3220</v>
      </c>
      <c r="B2828" s="1" t="s">
        <v>3221</v>
      </c>
      <c r="C2828" s="1" t="s">
        <v>3221</v>
      </c>
      <c r="D2828" s="1" t="s">
        <v>3221</v>
      </c>
      <c r="E2828">
        <v>2018</v>
      </c>
      <c r="F2828" s="1" t="s">
        <v>212</v>
      </c>
      <c r="G2828" s="1" t="s">
        <v>202</v>
      </c>
      <c r="H2828" s="1" t="s">
        <v>219</v>
      </c>
      <c r="I2828" s="3" t="s">
        <v>1</v>
      </c>
      <c r="J2828" s="1" t="s">
        <v>1</v>
      </c>
      <c r="K2828" s="1" t="s">
        <v>220</v>
      </c>
      <c r="L2828" s="1" t="s">
        <v>221</v>
      </c>
      <c r="M2828" s="1" t="s">
        <v>208</v>
      </c>
      <c r="N2828" s="1">
        <v>0</v>
      </c>
      <c r="O2828" s="1">
        <v>2000</v>
      </c>
      <c r="P2828">
        <v>1000</v>
      </c>
      <c r="Q2828" s="1" t="s">
        <v>209</v>
      </c>
      <c r="R2828" s="4">
        <v>0</v>
      </c>
      <c r="S2828" s="3">
        <v>1</v>
      </c>
      <c r="T2828" s="4"/>
      <c r="U2828" t="s">
        <v>204</v>
      </c>
    </row>
    <row r="2829" spans="1:21" x14ac:dyDescent="0.3">
      <c r="A2829" t="s">
        <v>3220</v>
      </c>
      <c r="B2829" s="1" t="s">
        <v>3221</v>
      </c>
      <c r="C2829" s="1" t="s">
        <v>3221</v>
      </c>
      <c r="D2829" s="1" t="s">
        <v>3221</v>
      </c>
      <c r="E2829">
        <v>2018</v>
      </c>
      <c r="F2829" s="1" t="s">
        <v>212</v>
      </c>
      <c r="G2829" s="1" t="s">
        <v>202</v>
      </c>
      <c r="H2829" s="1" t="s">
        <v>219</v>
      </c>
      <c r="I2829" s="3" t="s">
        <v>1</v>
      </c>
      <c r="J2829" s="1" t="s">
        <v>1</v>
      </c>
      <c r="K2829" s="1" t="s">
        <v>220</v>
      </c>
      <c r="L2829" s="1" t="s">
        <v>221</v>
      </c>
      <c r="M2829" s="1" t="s">
        <v>208</v>
      </c>
      <c r="N2829" s="1">
        <v>2001</v>
      </c>
      <c r="O2829" s="1">
        <v>4000</v>
      </c>
      <c r="P2829">
        <v>1000</v>
      </c>
      <c r="Q2829" s="1" t="s">
        <v>209</v>
      </c>
      <c r="R2829" s="4">
        <v>4.25</v>
      </c>
      <c r="S2829" s="3">
        <v>1</v>
      </c>
      <c r="T2829" s="4"/>
      <c r="U2829" t="s">
        <v>204</v>
      </c>
    </row>
    <row r="2830" spans="1:21" x14ac:dyDescent="0.3">
      <c r="A2830" t="s">
        <v>3220</v>
      </c>
      <c r="B2830" s="1" t="s">
        <v>3221</v>
      </c>
      <c r="C2830" s="1" t="s">
        <v>3221</v>
      </c>
      <c r="D2830" s="1" t="s">
        <v>3221</v>
      </c>
      <c r="E2830">
        <v>2018</v>
      </c>
      <c r="F2830" s="1" t="s">
        <v>212</v>
      </c>
      <c r="G2830" s="1" t="s">
        <v>202</v>
      </c>
      <c r="H2830" s="1" t="s">
        <v>219</v>
      </c>
      <c r="I2830" s="3" t="s">
        <v>1</v>
      </c>
      <c r="J2830" s="1" t="s">
        <v>1</v>
      </c>
      <c r="K2830" s="1" t="s">
        <v>220</v>
      </c>
      <c r="L2830" s="1" t="s">
        <v>221</v>
      </c>
      <c r="M2830" s="1" t="s">
        <v>208</v>
      </c>
      <c r="N2830" s="1">
        <v>4001</v>
      </c>
      <c r="O2830" s="1">
        <v>6000</v>
      </c>
      <c r="P2830">
        <v>1000</v>
      </c>
      <c r="Q2830" s="1" t="s">
        <v>209</v>
      </c>
      <c r="R2830" s="4">
        <v>4.3099999999999996</v>
      </c>
      <c r="S2830" s="3">
        <v>1</v>
      </c>
      <c r="T2830" s="4"/>
      <c r="U2830" t="s">
        <v>204</v>
      </c>
    </row>
    <row r="2831" spans="1:21" x14ac:dyDescent="0.3">
      <c r="A2831" t="s">
        <v>3220</v>
      </c>
      <c r="B2831" s="1" t="s">
        <v>3221</v>
      </c>
      <c r="C2831" s="1" t="s">
        <v>3221</v>
      </c>
      <c r="D2831" s="1" t="s">
        <v>3221</v>
      </c>
      <c r="E2831">
        <v>2018</v>
      </c>
      <c r="F2831" s="1" t="s">
        <v>212</v>
      </c>
      <c r="G2831" s="1" t="s">
        <v>202</v>
      </c>
      <c r="H2831" s="1" t="s">
        <v>219</v>
      </c>
      <c r="I2831" s="3" t="s">
        <v>1</v>
      </c>
      <c r="J2831" s="1" t="s">
        <v>1</v>
      </c>
      <c r="K2831" s="1" t="s">
        <v>220</v>
      </c>
      <c r="L2831" s="1" t="s">
        <v>221</v>
      </c>
      <c r="M2831" s="1" t="s">
        <v>208</v>
      </c>
      <c r="N2831" s="1">
        <v>6001</v>
      </c>
      <c r="O2831" s="1">
        <v>8000</v>
      </c>
      <c r="P2831">
        <v>1000</v>
      </c>
      <c r="Q2831" s="1" t="s">
        <v>209</v>
      </c>
      <c r="R2831" s="4">
        <v>4.42</v>
      </c>
      <c r="S2831" s="3">
        <v>1</v>
      </c>
      <c r="T2831" s="4"/>
      <c r="U2831" t="s">
        <v>204</v>
      </c>
    </row>
    <row r="2832" spans="1:21" x14ac:dyDescent="0.3">
      <c r="A2832" t="s">
        <v>3220</v>
      </c>
      <c r="B2832" s="1" t="s">
        <v>3221</v>
      </c>
      <c r="C2832" s="1" t="s">
        <v>3221</v>
      </c>
      <c r="D2832" s="1" t="s">
        <v>3221</v>
      </c>
      <c r="E2832">
        <v>2018</v>
      </c>
      <c r="F2832" s="1" t="s">
        <v>212</v>
      </c>
      <c r="G2832" s="1" t="s">
        <v>202</v>
      </c>
      <c r="H2832" s="1" t="s">
        <v>219</v>
      </c>
      <c r="I2832" s="3" t="s">
        <v>1</v>
      </c>
      <c r="J2832" s="1" t="s">
        <v>1</v>
      </c>
      <c r="K2832" s="1" t="s">
        <v>220</v>
      </c>
      <c r="L2832" s="1" t="s">
        <v>221</v>
      </c>
      <c r="M2832" s="1" t="s">
        <v>208</v>
      </c>
      <c r="N2832" s="1">
        <v>8001</v>
      </c>
      <c r="O2832" s="1">
        <v>10000</v>
      </c>
      <c r="P2832">
        <v>1000</v>
      </c>
      <c r="Q2832" s="1" t="s">
        <v>209</v>
      </c>
      <c r="R2832" s="4">
        <v>4.4400000000000004</v>
      </c>
      <c r="S2832" s="3">
        <v>1</v>
      </c>
      <c r="T2832" s="4"/>
      <c r="U2832" t="s">
        <v>204</v>
      </c>
    </row>
    <row r="2833" spans="1:21" x14ac:dyDescent="0.3">
      <c r="A2833" t="s">
        <v>3220</v>
      </c>
      <c r="B2833" s="1" t="s">
        <v>3221</v>
      </c>
      <c r="C2833" s="1" t="s">
        <v>3221</v>
      </c>
      <c r="D2833" s="1" t="s">
        <v>3221</v>
      </c>
      <c r="E2833">
        <v>2018</v>
      </c>
      <c r="F2833" s="1" t="s">
        <v>212</v>
      </c>
      <c r="G2833" s="1" t="s">
        <v>202</v>
      </c>
      <c r="H2833" s="1" t="s">
        <v>219</v>
      </c>
      <c r="I2833" s="3" t="s">
        <v>1</v>
      </c>
      <c r="J2833" s="1" t="s">
        <v>1</v>
      </c>
      <c r="K2833" s="1" t="s">
        <v>220</v>
      </c>
      <c r="L2833" s="1" t="s">
        <v>221</v>
      </c>
      <c r="M2833" s="1" t="s">
        <v>208</v>
      </c>
      <c r="N2833" s="1">
        <v>10001</v>
      </c>
      <c r="O2833" s="1">
        <v>15000</v>
      </c>
      <c r="P2833">
        <v>1000</v>
      </c>
      <c r="Q2833" s="1" t="s">
        <v>209</v>
      </c>
      <c r="R2833" s="4">
        <v>6.69</v>
      </c>
      <c r="S2833" s="3">
        <v>1</v>
      </c>
      <c r="T2833" s="4"/>
      <c r="U2833" t="s">
        <v>204</v>
      </c>
    </row>
    <row r="2834" spans="1:21" x14ac:dyDescent="0.3">
      <c r="A2834" t="s">
        <v>3220</v>
      </c>
      <c r="B2834" s="1" t="s">
        <v>3221</v>
      </c>
      <c r="C2834" s="1" t="s">
        <v>3221</v>
      </c>
      <c r="D2834" s="1" t="s">
        <v>3221</v>
      </c>
      <c r="E2834">
        <v>2018</v>
      </c>
      <c r="F2834" s="1" t="s">
        <v>212</v>
      </c>
      <c r="G2834" s="1" t="s">
        <v>202</v>
      </c>
      <c r="H2834" s="1" t="s">
        <v>219</v>
      </c>
      <c r="I2834" s="3" t="s">
        <v>1</v>
      </c>
      <c r="J2834" s="1" t="s">
        <v>1</v>
      </c>
      <c r="K2834" s="1" t="s">
        <v>220</v>
      </c>
      <c r="L2834" s="1" t="s">
        <v>221</v>
      </c>
      <c r="M2834" s="1" t="s">
        <v>208</v>
      </c>
      <c r="N2834" s="1">
        <v>15001</v>
      </c>
      <c r="O2834" s="1">
        <v>20000</v>
      </c>
      <c r="P2834">
        <v>1000</v>
      </c>
      <c r="Q2834" s="1" t="s">
        <v>209</v>
      </c>
      <c r="R2834" s="4">
        <v>7.13</v>
      </c>
      <c r="S2834" s="3">
        <v>1</v>
      </c>
      <c r="T2834" s="4"/>
      <c r="U2834" t="s">
        <v>204</v>
      </c>
    </row>
    <row r="2835" spans="1:21" x14ac:dyDescent="0.3">
      <c r="A2835" t="s">
        <v>3220</v>
      </c>
      <c r="B2835" s="1" t="s">
        <v>3221</v>
      </c>
      <c r="C2835" s="1" t="s">
        <v>3221</v>
      </c>
      <c r="D2835" s="1" t="s">
        <v>3221</v>
      </c>
      <c r="E2835">
        <v>2018</v>
      </c>
      <c r="F2835" s="1" t="s">
        <v>212</v>
      </c>
      <c r="G2835" s="1" t="s">
        <v>202</v>
      </c>
      <c r="H2835" s="1" t="s">
        <v>219</v>
      </c>
      <c r="I2835" s="3" t="s">
        <v>1</v>
      </c>
      <c r="J2835" s="1" t="s">
        <v>1</v>
      </c>
      <c r="K2835" s="1" t="s">
        <v>220</v>
      </c>
      <c r="L2835" s="1" t="s">
        <v>221</v>
      </c>
      <c r="M2835" s="1" t="s">
        <v>208</v>
      </c>
      <c r="N2835" s="1">
        <v>20001</v>
      </c>
      <c r="O2835" s="1">
        <v>30000</v>
      </c>
      <c r="P2835">
        <v>1000</v>
      </c>
      <c r="Q2835" s="1" t="s">
        <v>209</v>
      </c>
      <c r="R2835" s="4">
        <v>8.44</v>
      </c>
      <c r="S2835" s="3">
        <v>1</v>
      </c>
      <c r="T2835" s="4"/>
      <c r="U2835" t="s">
        <v>204</v>
      </c>
    </row>
    <row r="2836" spans="1:21" x14ac:dyDescent="0.3">
      <c r="A2836" t="s">
        <v>3220</v>
      </c>
      <c r="B2836" s="1" t="s">
        <v>3221</v>
      </c>
      <c r="C2836" s="1" t="s">
        <v>3221</v>
      </c>
      <c r="D2836" s="1" t="s">
        <v>3221</v>
      </c>
      <c r="E2836">
        <v>2018</v>
      </c>
      <c r="F2836" s="1" t="s">
        <v>212</v>
      </c>
      <c r="G2836" s="1" t="s">
        <v>202</v>
      </c>
      <c r="H2836" s="1" t="s">
        <v>219</v>
      </c>
      <c r="I2836" s="3" t="s">
        <v>1</v>
      </c>
      <c r="J2836" s="1" t="s">
        <v>1</v>
      </c>
      <c r="K2836" s="1" t="s">
        <v>220</v>
      </c>
      <c r="L2836" s="1" t="s">
        <v>221</v>
      </c>
      <c r="M2836" s="1" t="s">
        <v>208</v>
      </c>
      <c r="N2836" s="1">
        <v>30001</v>
      </c>
      <c r="O2836" s="1">
        <v>45000</v>
      </c>
      <c r="P2836">
        <v>1000</v>
      </c>
      <c r="Q2836" s="1" t="s">
        <v>209</v>
      </c>
      <c r="R2836" s="4">
        <v>10.63</v>
      </c>
      <c r="S2836" s="3">
        <v>1</v>
      </c>
      <c r="T2836" s="4"/>
      <c r="U2836" t="s">
        <v>204</v>
      </c>
    </row>
    <row r="2837" spans="1:21" x14ac:dyDescent="0.3">
      <c r="A2837" t="s">
        <v>3220</v>
      </c>
      <c r="B2837" s="1" t="s">
        <v>3221</v>
      </c>
      <c r="C2837" s="1" t="s">
        <v>3221</v>
      </c>
      <c r="D2837" s="1" t="s">
        <v>3221</v>
      </c>
      <c r="E2837">
        <v>2018</v>
      </c>
      <c r="F2837" s="1" t="s">
        <v>212</v>
      </c>
      <c r="G2837" s="1" t="s">
        <v>202</v>
      </c>
      <c r="H2837" s="1" t="s">
        <v>219</v>
      </c>
      <c r="I2837" s="3" t="s">
        <v>1</v>
      </c>
      <c r="J2837" s="1" t="s">
        <v>1</v>
      </c>
      <c r="K2837" s="1" t="s">
        <v>220</v>
      </c>
      <c r="L2837" s="1" t="s">
        <v>221</v>
      </c>
      <c r="M2837" s="1" t="s">
        <v>208</v>
      </c>
      <c r="N2837" s="1">
        <v>45001</v>
      </c>
      <c r="O2837" s="10">
        <v>1000000000</v>
      </c>
      <c r="P2837">
        <v>1000</v>
      </c>
      <c r="Q2837" s="1" t="s">
        <v>209</v>
      </c>
      <c r="R2837" s="4">
        <v>14.3</v>
      </c>
      <c r="S2837" s="3">
        <v>1</v>
      </c>
      <c r="T2837" s="4"/>
      <c r="U2837" t="s">
        <v>204</v>
      </c>
    </row>
    <row r="2838" spans="1:21" x14ac:dyDescent="0.3">
      <c r="A2838" t="s">
        <v>3220</v>
      </c>
      <c r="B2838" s="1" t="s">
        <v>3221</v>
      </c>
      <c r="C2838" s="1" t="s">
        <v>3221</v>
      </c>
      <c r="D2838" s="1" t="s">
        <v>3221</v>
      </c>
      <c r="E2838">
        <v>2018</v>
      </c>
      <c r="F2838" s="1" t="s">
        <v>212</v>
      </c>
      <c r="G2838" s="1" t="s">
        <v>202</v>
      </c>
      <c r="H2838" s="1" t="s">
        <v>206</v>
      </c>
      <c r="I2838" s="3">
        <v>0.625</v>
      </c>
      <c r="J2838" s="1" t="s">
        <v>203</v>
      </c>
      <c r="K2838" s="1" t="s">
        <v>220</v>
      </c>
      <c r="L2838" s="1" t="s">
        <v>225</v>
      </c>
      <c r="M2838" s="1" t="s">
        <v>204</v>
      </c>
      <c r="N2838" s="1" t="s">
        <v>1</v>
      </c>
      <c r="O2838" s="1" t="s">
        <v>1</v>
      </c>
      <c r="P2838" s="1" t="s">
        <v>1</v>
      </c>
      <c r="Q2838" s="1" t="s">
        <v>1</v>
      </c>
      <c r="R2838" s="4">
        <v>59.44</v>
      </c>
      <c r="S2838" s="3">
        <v>1</v>
      </c>
      <c r="T2838" s="4"/>
      <c r="U2838" t="s">
        <v>204</v>
      </c>
    </row>
    <row r="2839" spans="1:21" x14ac:dyDescent="0.3">
      <c r="A2839" t="s">
        <v>3220</v>
      </c>
      <c r="B2839" s="1" t="s">
        <v>3221</v>
      </c>
      <c r="C2839" s="1" t="s">
        <v>3221</v>
      </c>
      <c r="D2839" s="1" t="s">
        <v>3221</v>
      </c>
      <c r="E2839">
        <v>2018</v>
      </c>
      <c r="F2839" s="1" t="s">
        <v>212</v>
      </c>
      <c r="G2839" s="1" t="s">
        <v>202</v>
      </c>
      <c r="H2839" s="1" t="s">
        <v>219</v>
      </c>
      <c r="I2839" s="3" t="s">
        <v>1</v>
      </c>
      <c r="J2839" s="1" t="s">
        <v>1</v>
      </c>
      <c r="K2839" s="1" t="s">
        <v>220</v>
      </c>
      <c r="L2839" s="1" t="s">
        <v>225</v>
      </c>
      <c r="M2839" s="1" t="s">
        <v>208</v>
      </c>
      <c r="N2839" s="1">
        <v>0</v>
      </c>
      <c r="O2839" s="1">
        <v>2000</v>
      </c>
      <c r="P2839">
        <v>1000</v>
      </c>
      <c r="Q2839" s="1" t="s">
        <v>209</v>
      </c>
      <c r="R2839" s="4">
        <v>0</v>
      </c>
      <c r="S2839" s="3">
        <v>1</v>
      </c>
      <c r="T2839" s="4"/>
      <c r="U2839" t="s">
        <v>204</v>
      </c>
    </row>
    <row r="2840" spans="1:21" x14ac:dyDescent="0.3">
      <c r="A2840" t="s">
        <v>3220</v>
      </c>
      <c r="B2840" s="1" t="s">
        <v>3221</v>
      </c>
      <c r="C2840" s="1" t="s">
        <v>3221</v>
      </c>
      <c r="D2840" s="1" t="s">
        <v>3221</v>
      </c>
      <c r="E2840">
        <v>2018</v>
      </c>
      <c r="F2840" s="1" t="s">
        <v>212</v>
      </c>
      <c r="G2840" s="1" t="s">
        <v>202</v>
      </c>
      <c r="H2840" s="1" t="s">
        <v>219</v>
      </c>
      <c r="I2840" s="3" t="s">
        <v>1</v>
      </c>
      <c r="J2840" s="1" t="s">
        <v>1</v>
      </c>
      <c r="K2840" s="1" t="s">
        <v>220</v>
      </c>
      <c r="L2840" s="1" t="s">
        <v>225</v>
      </c>
      <c r="M2840" s="1" t="s">
        <v>208</v>
      </c>
      <c r="N2840" s="1">
        <v>2001</v>
      </c>
      <c r="O2840" s="1">
        <v>4000</v>
      </c>
      <c r="P2840">
        <v>1000</v>
      </c>
      <c r="Q2840" s="1" t="s">
        <v>209</v>
      </c>
      <c r="R2840" s="4">
        <v>4.25</v>
      </c>
      <c r="S2840" s="3">
        <v>1</v>
      </c>
      <c r="T2840" s="4"/>
      <c r="U2840" t="s">
        <v>204</v>
      </c>
    </row>
    <row r="2841" spans="1:21" x14ac:dyDescent="0.3">
      <c r="A2841" t="s">
        <v>3220</v>
      </c>
      <c r="B2841" s="1" t="s">
        <v>3221</v>
      </c>
      <c r="C2841" s="1" t="s">
        <v>3221</v>
      </c>
      <c r="D2841" s="1" t="s">
        <v>3221</v>
      </c>
      <c r="E2841">
        <v>2018</v>
      </c>
      <c r="F2841" s="1" t="s">
        <v>212</v>
      </c>
      <c r="G2841" s="1" t="s">
        <v>202</v>
      </c>
      <c r="H2841" s="1" t="s">
        <v>219</v>
      </c>
      <c r="I2841" s="3" t="s">
        <v>1</v>
      </c>
      <c r="J2841" s="1" t="s">
        <v>1</v>
      </c>
      <c r="K2841" s="1" t="s">
        <v>220</v>
      </c>
      <c r="L2841" s="1" t="s">
        <v>225</v>
      </c>
      <c r="M2841" s="1" t="s">
        <v>208</v>
      </c>
      <c r="N2841" s="1">
        <v>4001</v>
      </c>
      <c r="O2841" s="1">
        <v>6000</v>
      </c>
      <c r="P2841">
        <v>1000</v>
      </c>
      <c r="Q2841" s="1" t="s">
        <v>209</v>
      </c>
      <c r="R2841" s="4">
        <v>4.3099999999999996</v>
      </c>
      <c r="S2841" s="3">
        <v>1</v>
      </c>
      <c r="T2841" s="4"/>
      <c r="U2841" t="s">
        <v>204</v>
      </c>
    </row>
    <row r="2842" spans="1:21" x14ac:dyDescent="0.3">
      <c r="A2842" t="s">
        <v>3220</v>
      </c>
      <c r="B2842" s="1" t="s">
        <v>3221</v>
      </c>
      <c r="C2842" s="1" t="s">
        <v>3221</v>
      </c>
      <c r="D2842" s="1" t="s">
        <v>3221</v>
      </c>
      <c r="E2842">
        <v>2018</v>
      </c>
      <c r="F2842" s="1" t="s">
        <v>212</v>
      </c>
      <c r="G2842" s="1" t="s">
        <v>202</v>
      </c>
      <c r="H2842" s="1" t="s">
        <v>219</v>
      </c>
      <c r="I2842" s="3" t="s">
        <v>1</v>
      </c>
      <c r="J2842" s="1" t="s">
        <v>1</v>
      </c>
      <c r="K2842" s="1" t="s">
        <v>220</v>
      </c>
      <c r="L2842" s="1" t="s">
        <v>225</v>
      </c>
      <c r="M2842" s="1" t="s">
        <v>208</v>
      </c>
      <c r="N2842" s="1">
        <v>6001</v>
      </c>
      <c r="O2842" s="1">
        <v>8000</v>
      </c>
      <c r="P2842">
        <v>1000</v>
      </c>
      <c r="Q2842" s="1" t="s">
        <v>209</v>
      </c>
      <c r="R2842" s="4">
        <v>4.42</v>
      </c>
      <c r="S2842" s="3">
        <v>1</v>
      </c>
      <c r="T2842" s="4"/>
      <c r="U2842" t="s">
        <v>204</v>
      </c>
    </row>
    <row r="2843" spans="1:21" x14ac:dyDescent="0.3">
      <c r="A2843" t="s">
        <v>3220</v>
      </c>
      <c r="B2843" s="1" t="s">
        <v>3221</v>
      </c>
      <c r="C2843" s="1" t="s">
        <v>3221</v>
      </c>
      <c r="D2843" s="1" t="s">
        <v>3221</v>
      </c>
      <c r="E2843">
        <v>2018</v>
      </c>
      <c r="F2843" s="1" t="s">
        <v>212</v>
      </c>
      <c r="G2843" s="1" t="s">
        <v>202</v>
      </c>
      <c r="H2843" s="1" t="s">
        <v>219</v>
      </c>
      <c r="I2843" s="3" t="s">
        <v>1</v>
      </c>
      <c r="J2843" s="1" t="s">
        <v>1</v>
      </c>
      <c r="K2843" s="1" t="s">
        <v>220</v>
      </c>
      <c r="L2843" s="1" t="s">
        <v>225</v>
      </c>
      <c r="M2843" s="1" t="s">
        <v>208</v>
      </c>
      <c r="N2843" s="1">
        <v>8001</v>
      </c>
      <c r="O2843" s="1">
        <v>10000</v>
      </c>
      <c r="P2843">
        <v>1000</v>
      </c>
      <c r="Q2843" s="1" t="s">
        <v>209</v>
      </c>
      <c r="R2843" s="4">
        <v>4.4400000000000004</v>
      </c>
      <c r="S2843" s="3">
        <v>1</v>
      </c>
      <c r="T2843" s="4"/>
      <c r="U2843" t="s">
        <v>204</v>
      </c>
    </row>
    <row r="2844" spans="1:21" x14ac:dyDescent="0.3">
      <c r="A2844" t="s">
        <v>3220</v>
      </c>
      <c r="B2844" s="1" t="s">
        <v>3221</v>
      </c>
      <c r="C2844" s="1" t="s">
        <v>3221</v>
      </c>
      <c r="D2844" s="1" t="s">
        <v>3221</v>
      </c>
      <c r="E2844">
        <v>2018</v>
      </c>
      <c r="F2844" s="1" t="s">
        <v>212</v>
      </c>
      <c r="G2844" s="1" t="s">
        <v>202</v>
      </c>
      <c r="H2844" s="1" t="s">
        <v>219</v>
      </c>
      <c r="I2844" s="3" t="s">
        <v>1</v>
      </c>
      <c r="J2844" s="1" t="s">
        <v>1</v>
      </c>
      <c r="K2844" s="1" t="s">
        <v>220</v>
      </c>
      <c r="L2844" s="1" t="s">
        <v>225</v>
      </c>
      <c r="M2844" s="1" t="s">
        <v>208</v>
      </c>
      <c r="N2844" s="1">
        <v>10001</v>
      </c>
      <c r="O2844" s="1">
        <v>15000</v>
      </c>
      <c r="P2844">
        <v>1000</v>
      </c>
      <c r="Q2844" s="1" t="s">
        <v>209</v>
      </c>
      <c r="R2844" s="4">
        <v>6.69</v>
      </c>
      <c r="S2844" s="3">
        <v>1</v>
      </c>
      <c r="T2844" s="4"/>
      <c r="U2844" t="s">
        <v>204</v>
      </c>
    </row>
    <row r="2845" spans="1:21" x14ac:dyDescent="0.3">
      <c r="A2845" t="s">
        <v>3220</v>
      </c>
      <c r="B2845" s="1" t="s">
        <v>3221</v>
      </c>
      <c r="C2845" s="1" t="s">
        <v>3221</v>
      </c>
      <c r="D2845" s="1" t="s">
        <v>3221</v>
      </c>
      <c r="E2845">
        <v>2018</v>
      </c>
      <c r="F2845" s="1" t="s">
        <v>212</v>
      </c>
      <c r="G2845" s="1" t="s">
        <v>202</v>
      </c>
      <c r="H2845" s="1" t="s">
        <v>219</v>
      </c>
      <c r="I2845" s="3" t="s">
        <v>1</v>
      </c>
      <c r="J2845" s="1" t="s">
        <v>1</v>
      </c>
      <c r="K2845" s="1" t="s">
        <v>220</v>
      </c>
      <c r="L2845" s="1" t="s">
        <v>225</v>
      </c>
      <c r="M2845" s="1" t="s">
        <v>208</v>
      </c>
      <c r="N2845" s="1">
        <v>15001</v>
      </c>
      <c r="O2845" s="1">
        <v>20000</v>
      </c>
      <c r="P2845">
        <v>1000</v>
      </c>
      <c r="Q2845" s="1" t="s">
        <v>209</v>
      </c>
      <c r="R2845" s="4">
        <v>7.13</v>
      </c>
      <c r="S2845" s="3">
        <v>1</v>
      </c>
      <c r="T2845" s="4"/>
      <c r="U2845" t="s">
        <v>204</v>
      </c>
    </row>
    <row r="2846" spans="1:21" x14ac:dyDescent="0.3">
      <c r="A2846" t="s">
        <v>3220</v>
      </c>
      <c r="B2846" s="1" t="s">
        <v>3221</v>
      </c>
      <c r="C2846" s="1" t="s">
        <v>3221</v>
      </c>
      <c r="D2846" s="1" t="s">
        <v>3221</v>
      </c>
      <c r="E2846">
        <v>2018</v>
      </c>
      <c r="F2846" s="1" t="s">
        <v>212</v>
      </c>
      <c r="G2846" s="1" t="s">
        <v>202</v>
      </c>
      <c r="H2846" s="1" t="s">
        <v>219</v>
      </c>
      <c r="I2846" s="3" t="s">
        <v>1</v>
      </c>
      <c r="J2846" s="1" t="s">
        <v>1</v>
      </c>
      <c r="K2846" s="1" t="s">
        <v>220</v>
      </c>
      <c r="L2846" s="1" t="s">
        <v>225</v>
      </c>
      <c r="M2846" s="1" t="s">
        <v>208</v>
      </c>
      <c r="N2846" s="1">
        <v>20001</v>
      </c>
      <c r="O2846" s="1">
        <v>30000</v>
      </c>
      <c r="P2846">
        <v>1000</v>
      </c>
      <c r="Q2846" s="1" t="s">
        <v>209</v>
      </c>
      <c r="R2846" s="4">
        <v>8.44</v>
      </c>
      <c r="S2846" s="3">
        <v>1</v>
      </c>
      <c r="T2846" s="4"/>
      <c r="U2846" t="s">
        <v>204</v>
      </c>
    </row>
    <row r="2847" spans="1:21" x14ac:dyDescent="0.3">
      <c r="A2847" t="s">
        <v>3220</v>
      </c>
      <c r="B2847" s="1" t="s">
        <v>3221</v>
      </c>
      <c r="C2847" s="1" t="s">
        <v>3221</v>
      </c>
      <c r="D2847" s="1" t="s">
        <v>3221</v>
      </c>
      <c r="E2847">
        <v>2018</v>
      </c>
      <c r="F2847" s="1" t="s">
        <v>212</v>
      </c>
      <c r="G2847" s="1" t="s">
        <v>202</v>
      </c>
      <c r="H2847" s="1" t="s">
        <v>219</v>
      </c>
      <c r="I2847" s="3" t="s">
        <v>1</v>
      </c>
      <c r="J2847" s="1" t="s">
        <v>1</v>
      </c>
      <c r="K2847" s="1" t="s">
        <v>220</v>
      </c>
      <c r="L2847" s="1" t="s">
        <v>225</v>
      </c>
      <c r="M2847" s="1" t="s">
        <v>208</v>
      </c>
      <c r="N2847" s="1">
        <v>30001</v>
      </c>
      <c r="O2847" s="1">
        <v>45000</v>
      </c>
      <c r="P2847">
        <v>1000</v>
      </c>
      <c r="Q2847" s="1" t="s">
        <v>209</v>
      </c>
      <c r="R2847" s="4">
        <v>10.63</v>
      </c>
      <c r="S2847" s="3">
        <v>1</v>
      </c>
      <c r="T2847" s="4"/>
      <c r="U2847" t="s">
        <v>204</v>
      </c>
    </row>
    <row r="2848" spans="1:21" x14ac:dyDescent="0.3">
      <c r="A2848" t="s">
        <v>3220</v>
      </c>
      <c r="B2848" s="1" t="s">
        <v>3221</v>
      </c>
      <c r="C2848" s="1" t="s">
        <v>3221</v>
      </c>
      <c r="D2848" s="1" t="s">
        <v>3221</v>
      </c>
      <c r="E2848">
        <v>2018</v>
      </c>
      <c r="F2848" s="1" t="s">
        <v>212</v>
      </c>
      <c r="G2848" s="1" t="s">
        <v>202</v>
      </c>
      <c r="H2848" s="1" t="s">
        <v>219</v>
      </c>
      <c r="I2848" s="3" t="s">
        <v>1</v>
      </c>
      <c r="J2848" s="1" t="s">
        <v>1</v>
      </c>
      <c r="K2848" s="1" t="s">
        <v>220</v>
      </c>
      <c r="L2848" s="1" t="s">
        <v>225</v>
      </c>
      <c r="M2848" s="1" t="s">
        <v>208</v>
      </c>
      <c r="N2848" s="1">
        <v>45001</v>
      </c>
      <c r="O2848" s="10">
        <v>1000000000</v>
      </c>
      <c r="P2848">
        <v>1000</v>
      </c>
      <c r="Q2848" s="1" t="s">
        <v>209</v>
      </c>
      <c r="R2848" s="4">
        <v>14.3</v>
      </c>
      <c r="S2848" s="3">
        <v>1</v>
      </c>
      <c r="T2848" s="4"/>
      <c r="U2848" t="s">
        <v>204</v>
      </c>
    </row>
    <row r="2849" spans="1:21" x14ac:dyDescent="0.3">
      <c r="A2849" t="s">
        <v>3220</v>
      </c>
      <c r="B2849" s="1" t="s">
        <v>3221</v>
      </c>
      <c r="C2849" s="1" t="s">
        <v>3221</v>
      </c>
      <c r="D2849" s="1" t="s">
        <v>3221</v>
      </c>
      <c r="E2849">
        <v>2018</v>
      </c>
      <c r="F2849" s="1" t="s">
        <v>213</v>
      </c>
      <c r="G2849" s="1" t="s">
        <v>202</v>
      </c>
      <c r="H2849" s="1" t="s">
        <v>206</v>
      </c>
      <c r="I2849" s="3">
        <v>0.625</v>
      </c>
      <c r="J2849" s="1" t="s">
        <v>203</v>
      </c>
      <c r="K2849" s="1" t="s">
        <v>220</v>
      </c>
      <c r="L2849" s="1" t="s">
        <v>221</v>
      </c>
      <c r="M2849" s="1" t="s">
        <v>204</v>
      </c>
      <c r="N2849" s="1" t="s">
        <v>1</v>
      </c>
      <c r="O2849" s="1" t="s">
        <v>1</v>
      </c>
      <c r="P2849" s="1" t="s">
        <v>1</v>
      </c>
      <c r="Q2849" s="1" t="s">
        <v>1</v>
      </c>
      <c r="R2849" s="4">
        <v>26.2</v>
      </c>
      <c r="S2849" s="3">
        <v>1</v>
      </c>
      <c r="T2849" s="4"/>
      <c r="U2849" t="s">
        <v>204</v>
      </c>
    </row>
    <row r="2850" spans="1:21" x14ac:dyDescent="0.3">
      <c r="A2850" t="s">
        <v>3220</v>
      </c>
      <c r="B2850" s="1" t="s">
        <v>3221</v>
      </c>
      <c r="C2850" s="1" t="s">
        <v>3221</v>
      </c>
      <c r="D2850" s="1" t="s">
        <v>3221</v>
      </c>
      <c r="E2850">
        <v>2018</v>
      </c>
      <c r="F2850" s="1" t="s">
        <v>213</v>
      </c>
      <c r="G2850" s="1" t="s">
        <v>202</v>
      </c>
      <c r="H2850" s="1" t="s">
        <v>231</v>
      </c>
      <c r="I2850" s="3" t="s">
        <v>1</v>
      </c>
      <c r="J2850" s="1" t="s">
        <v>1</v>
      </c>
      <c r="K2850" s="1" t="s">
        <v>220</v>
      </c>
      <c r="L2850" s="1" t="s">
        <v>221</v>
      </c>
      <c r="M2850" s="1" t="s">
        <v>208</v>
      </c>
      <c r="N2850" s="1">
        <v>0</v>
      </c>
      <c r="O2850" s="1">
        <v>2000</v>
      </c>
      <c r="P2850">
        <v>1000</v>
      </c>
      <c r="Q2850" s="1" t="s">
        <v>209</v>
      </c>
      <c r="R2850" s="4">
        <v>0</v>
      </c>
      <c r="S2850" s="3">
        <v>1</v>
      </c>
      <c r="T2850" s="4"/>
      <c r="U2850" t="s">
        <v>204</v>
      </c>
    </row>
    <row r="2851" spans="1:21" x14ac:dyDescent="0.3">
      <c r="A2851" t="s">
        <v>3220</v>
      </c>
      <c r="B2851" s="1" t="s">
        <v>3221</v>
      </c>
      <c r="C2851" s="1" t="s">
        <v>3221</v>
      </c>
      <c r="D2851" s="1" t="s">
        <v>3221</v>
      </c>
      <c r="E2851">
        <v>2018</v>
      </c>
      <c r="F2851" s="1" t="s">
        <v>213</v>
      </c>
      <c r="G2851" s="1" t="s">
        <v>202</v>
      </c>
      <c r="H2851" s="1" t="s">
        <v>231</v>
      </c>
      <c r="I2851" s="3" t="s">
        <v>1</v>
      </c>
      <c r="J2851" s="1" t="s">
        <v>1</v>
      </c>
      <c r="K2851" s="1" t="s">
        <v>220</v>
      </c>
      <c r="L2851" s="1" t="s">
        <v>221</v>
      </c>
      <c r="M2851" s="1" t="s">
        <v>208</v>
      </c>
      <c r="N2851" s="1">
        <v>2001</v>
      </c>
      <c r="O2851" s="10">
        <v>1000000000</v>
      </c>
      <c r="P2851">
        <v>1000</v>
      </c>
      <c r="Q2851" s="1" t="s">
        <v>209</v>
      </c>
      <c r="R2851" s="4">
        <v>2</v>
      </c>
      <c r="S2851" s="3">
        <v>1</v>
      </c>
      <c r="T2851" s="4"/>
      <c r="U2851" t="s">
        <v>204</v>
      </c>
    </row>
    <row r="2852" spans="1:21" x14ac:dyDescent="0.3">
      <c r="A2852" t="s">
        <v>3220</v>
      </c>
      <c r="B2852" s="1" t="s">
        <v>3221</v>
      </c>
      <c r="C2852" s="1" t="s">
        <v>3221</v>
      </c>
      <c r="D2852" s="1" t="s">
        <v>3221</v>
      </c>
      <c r="E2852">
        <v>2018</v>
      </c>
      <c r="F2852" s="1" t="s">
        <v>213</v>
      </c>
      <c r="G2852" s="1" t="s">
        <v>202</v>
      </c>
      <c r="H2852" s="1" t="s">
        <v>206</v>
      </c>
      <c r="I2852" s="3">
        <v>0.625</v>
      </c>
      <c r="J2852" s="1" t="s">
        <v>203</v>
      </c>
      <c r="K2852" s="1" t="s">
        <v>220</v>
      </c>
      <c r="L2852" s="1" t="s">
        <v>225</v>
      </c>
      <c r="M2852" s="1" t="s">
        <v>204</v>
      </c>
      <c r="N2852" s="1" t="s">
        <v>1</v>
      </c>
      <c r="O2852" s="1" t="s">
        <v>1</v>
      </c>
      <c r="P2852" s="1" t="s">
        <v>1</v>
      </c>
      <c r="Q2852" s="1" t="s">
        <v>1</v>
      </c>
      <c r="R2852" s="4">
        <v>38.799999999999997</v>
      </c>
      <c r="S2852" s="3">
        <v>1</v>
      </c>
      <c r="T2852" s="4"/>
      <c r="U2852" t="s">
        <v>204</v>
      </c>
    </row>
    <row r="2853" spans="1:21" x14ac:dyDescent="0.3">
      <c r="A2853" t="s">
        <v>3220</v>
      </c>
      <c r="B2853" s="1" t="s">
        <v>3221</v>
      </c>
      <c r="C2853" s="1" t="s">
        <v>3221</v>
      </c>
      <c r="D2853" s="1" t="s">
        <v>3221</v>
      </c>
      <c r="E2853">
        <v>2018</v>
      </c>
      <c r="F2853" s="1" t="s">
        <v>213</v>
      </c>
      <c r="G2853" s="1" t="s">
        <v>202</v>
      </c>
      <c r="H2853" s="1" t="s">
        <v>231</v>
      </c>
      <c r="I2853" s="3" t="s">
        <v>1</v>
      </c>
      <c r="J2853" s="1" t="s">
        <v>1</v>
      </c>
      <c r="K2853" s="1" t="s">
        <v>220</v>
      </c>
      <c r="L2853" s="1" t="s">
        <v>225</v>
      </c>
      <c r="M2853" s="1" t="s">
        <v>208</v>
      </c>
      <c r="N2853" s="1">
        <v>0</v>
      </c>
      <c r="O2853" s="1">
        <v>2000</v>
      </c>
      <c r="P2853">
        <v>1000</v>
      </c>
      <c r="Q2853" s="1" t="s">
        <v>209</v>
      </c>
      <c r="R2853" s="4">
        <v>0</v>
      </c>
      <c r="S2853" s="3">
        <v>1</v>
      </c>
      <c r="T2853" s="4"/>
      <c r="U2853" t="s">
        <v>204</v>
      </c>
    </row>
    <row r="2854" spans="1:21" x14ac:dyDescent="0.3">
      <c r="A2854" t="s">
        <v>3220</v>
      </c>
      <c r="B2854" s="1" t="s">
        <v>3221</v>
      </c>
      <c r="C2854" s="1" t="s">
        <v>3221</v>
      </c>
      <c r="D2854" s="1" t="s">
        <v>3221</v>
      </c>
      <c r="E2854">
        <v>2018</v>
      </c>
      <c r="F2854" s="1" t="s">
        <v>213</v>
      </c>
      <c r="G2854" s="1" t="s">
        <v>202</v>
      </c>
      <c r="H2854" s="1" t="s">
        <v>231</v>
      </c>
      <c r="I2854" s="3" t="s">
        <v>1</v>
      </c>
      <c r="J2854" s="1" t="s">
        <v>1</v>
      </c>
      <c r="K2854" s="1" t="s">
        <v>220</v>
      </c>
      <c r="L2854" s="1" t="s">
        <v>225</v>
      </c>
      <c r="M2854" s="1" t="s">
        <v>208</v>
      </c>
      <c r="N2854" s="1">
        <v>2001</v>
      </c>
      <c r="O2854" s="10">
        <v>1000000000</v>
      </c>
      <c r="P2854">
        <v>1000</v>
      </c>
      <c r="Q2854" s="1" t="s">
        <v>209</v>
      </c>
      <c r="R2854" s="4">
        <v>2</v>
      </c>
      <c r="S2854" s="3">
        <v>1</v>
      </c>
      <c r="T2854" s="4"/>
      <c r="U2854" t="s">
        <v>204</v>
      </c>
    </row>
    <row r="2855" spans="1:21" x14ac:dyDescent="0.3">
      <c r="A2855" t="s">
        <v>3223</v>
      </c>
      <c r="B2855" s="1" t="s">
        <v>3224</v>
      </c>
      <c r="C2855" s="1" t="s">
        <v>3224</v>
      </c>
      <c r="D2855" s="1" t="s">
        <v>3224</v>
      </c>
      <c r="E2855">
        <v>2021</v>
      </c>
      <c r="F2855" s="1" t="s">
        <v>212</v>
      </c>
      <c r="G2855" s="1" t="s">
        <v>202</v>
      </c>
      <c r="H2855" s="1" t="s">
        <v>206</v>
      </c>
      <c r="I2855" s="3" t="s">
        <v>1</v>
      </c>
      <c r="J2855" s="1" t="s">
        <v>1</v>
      </c>
      <c r="K2855" s="1" t="s">
        <v>1</v>
      </c>
      <c r="L2855" s="1" t="s">
        <v>1</v>
      </c>
      <c r="M2855" s="1" t="s">
        <v>204</v>
      </c>
      <c r="N2855" s="1" t="s">
        <v>1</v>
      </c>
      <c r="O2855" s="1" t="s">
        <v>1</v>
      </c>
      <c r="P2855" s="1" t="s">
        <v>1</v>
      </c>
      <c r="Q2855" s="1" t="s">
        <v>1</v>
      </c>
      <c r="R2855" s="4">
        <v>17.5</v>
      </c>
      <c r="S2855" s="3">
        <v>1</v>
      </c>
      <c r="T2855" s="4"/>
      <c r="U2855" t="s">
        <v>204</v>
      </c>
    </row>
    <row r="2856" spans="1:21" x14ac:dyDescent="0.3">
      <c r="A2856" t="s">
        <v>3223</v>
      </c>
      <c r="B2856" s="1" t="s">
        <v>3224</v>
      </c>
      <c r="C2856" s="1" t="s">
        <v>3224</v>
      </c>
      <c r="D2856" s="1" t="s">
        <v>3224</v>
      </c>
      <c r="E2856">
        <v>2021</v>
      </c>
      <c r="F2856" s="1" t="s">
        <v>212</v>
      </c>
      <c r="G2856" s="1" t="s">
        <v>202</v>
      </c>
      <c r="H2856" s="1" t="s">
        <v>231</v>
      </c>
      <c r="I2856" s="3" t="s">
        <v>1</v>
      </c>
      <c r="J2856" s="1" t="s">
        <v>1</v>
      </c>
      <c r="K2856" s="1" t="s">
        <v>1</v>
      </c>
      <c r="L2856" s="1" t="s">
        <v>1</v>
      </c>
      <c r="M2856" s="1" t="s">
        <v>208</v>
      </c>
      <c r="N2856" s="1">
        <v>0</v>
      </c>
      <c r="O2856" s="1">
        <v>2000</v>
      </c>
      <c r="P2856">
        <v>1000</v>
      </c>
      <c r="Q2856" s="1" t="s">
        <v>209</v>
      </c>
      <c r="R2856" s="4">
        <v>0</v>
      </c>
      <c r="S2856" s="3">
        <v>1</v>
      </c>
      <c r="T2856" s="4"/>
      <c r="U2856" t="s">
        <v>204</v>
      </c>
    </row>
    <row r="2857" spans="1:21" x14ac:dyDescent="0.3">
      <c r="A2857" t="s">
        <v>3223</v>
      </c>
      <c r="B2857" s="1" t="s">
        <v>3224</v>
      </c>
      <c r="C2857" s="1" t="s">
        <v>3224</v>
      </c>
      <c r="D2857" s="1" t="s">
        <v>3224</v>
      </c>
      <c r="E2857">
        <v>2021</v>
      </c>
      <c r="F2857" s="1" t="s">
        <v>212</v>
      </c>
      <c r="G2857" s="1" t="s">
        <v>202</v>
      </c>
      <c r="H2857" s="1" t="s">
        <v>231</v>
      </c>
      <c r="I2857" s="3" t="s">
        <v>1</v>
      </c>
      <c r="J2857" s="1" t="s">
        <v>1</v>
      </c>
      <c r="K2857" s="1" t="s">
        <v>1</v>
      </c>
      <c r="L2857" s="1" t="s">
        <v>1</v>
      </c>
      <c r="M2857" s="1" t="s">
        <v>208</v>
      </c>
      <c r="N2857" s="1">
        <v>2001</v>
      </c>
      <c r="O2857" s="10">
        <v>1000000000</v>
      </c>
      <c r="P2857">
        <v>1000</v>
      </c>
      <c r="Q2857" s="1" t="s">
        <v>209</v>
      </c>
      <c r="R2857" s="4">
        <v>2</v>
      </c>
      <c r="S2857" s="3">
        <v>1</v>
      </c>
      <c r="T2857" s="4"/>
      <c r="U2857" t="s">
        <v>204</v>
      </c>
    </row>
    <row r="2858" spans="1:21" x14ac:dyDescent="0.3">
      <c r="A2858" t="s">
        <v>3223</v>
      </c>
      <c r="B2858" s="1" t="s">
        <v>3224</v>
      </c>
      <c r="C2858" s="1" t="s">
        <v>3224</v>
      </c>
      <c r="D2858" s="1" t="s">
        <v>3224</v>
      </c>
      <c r="E2858">
        <v>2021</v>
      </c>
      <c r="F2858" s="1" t="s">
        <v>213</v>
      </c>
      <c r="G2858" s="1" t="s">
        <v>202</v>
      </c>
      <c r="H2858" s="1" t="s">
        <v>206</v>
      </c>
      <c r="I2858" s="3" t="s">
        <v>1</v>
      </c>
      <c r="J2858" s="1" t="s">
        <v>1</v>
      </c>
      <c r="K2858" s="1" t="s">
        <v>1</v>
      </c>
      <c r="L2858" s="1" t="s">
        <v>1</v>
      </c>
      <c r="M2858" s="1" t="s">
        <v>204</v>
      </c>
      <c r="N2858" s="1" t="s">
        <v>1</v>
      </c>
      <c r="O2858" s="1" t="s">
        <v>1</v>
      </c>
      <c r="P2858" s="1" t="s">
        <v>1</v>
      </c>
      <c r="Q2858" s="1" t="s">
        <v>1</v>
      </c>
      <c r="R2858" s="4">
        <v>17</v>
      </c>
      <c r="S2858" s="3">
        <v>1</v>
      </c>
      <c r="T2858" s="4"/>
      <c r="U2858" t="s">
        <v>204</v>
      </c>
    </row>
    <row r="2859" spans="1:21" x14ac:dyDescent="0.3">
      <c r="A2859" t="s">
        <v>3223</v>
      </c>
      <c r="B2859" s="1" t="s">
        <v>3224</v>
      </c>
      <c r="C2859" s="1" t="s">
        <v>3224</v>
      </c>
      <c r="D2859" s="1" t="s">
        <v>3224</v>
      </c>
      <c r="E2859">
        <v>2021</v>
      </c>
      <c r="F2859" s="1" t="s">
        <v>213</v>
      </c>
      <c r="G2859" s="1" t="s">
        <v>202</v>
      </c>
      <c r="H2859" s="1" t="s">
        <v>231</v>
      </c>
      <c r="I2859" s="3" t="s">
        <v>1</v>
      </c>
      <c r="J2859" s="1" t="s">
        <v>1</v>
      </c>
      <c r="K2859" s="1" t="s">
        <v>1</v>
      </c>
      <c r="L2859" s="1" t="s">
        <v>1</v>
      </c>
      <c r="M2859" s="1" t="s">
        <v>208</v>
      </c>
      <c r="N2859" s="1">
        <v>0</v>
      </c>
      <c r="O2859" s="1">
        <v>2000</v>
      </c>
      <c r="P2859">
        <v>1000</v>
      </c>
      <c r="Q2859" s="1" t="s">
        <v>209</v>
      </c>
      <c r="R2859" s="4">
        <v>0</v>
      </c>
      <c r="S2859" s="3">
        <v>1</v>
      </c>
      <c r="T2859" s="4"/>
      <c r="U2859" t="s">
        <v>204</v>
      </c>
    </row>
    <row r="2860" spans="1:21" x14ac:dyDescent="0.3">
      <c r="A2860" t="s">
        <v>3223</v>
      </c>
      <c r="B2860" s="1" t="s">
        <v>3224</v>
      </c>
      <c r="C2860" s="1" t="s">
        <v>3224</v>
      </c>
      <c r="D2860" s="1" t="s">
        <v>3224</v>
      </c>
      <c r="E2860">
        <v>2021</v>
      </c>
      <c r="F2860" s="1" t="s">
        <v>213</v>
      </c>
      <c r="G2860" s="1" t="s">
        <v>202</v>
      </c>
      <c r="H2860" s="1" t="s">
        <v>231</v>
      </c>
      <c r="I2860" s="3" t="s">
        <v>1</v>
      </c>
      <c r="J2860" s="1" t="s">
        <v>1</v>
      </c>
      <c r="K2860" s="1" t="s">
        <v>1</v>
      </c>
      <c r="L2860" s="1" t="s">
        <v>1</v>
      </c>
      <c r="M2860" s="1" t="s">
        <v>208</v>
      </c>
      <c r="N2860" s="1">
        <v>2001</v>
      </c>
      <c r="O2860" s="10">
        <v>1000000000</v>
      </c>
      <c r="P2860">
        <v>1000</v>
      </c>
      <c r="Q2860" s="1" t="s">
        <v>209</v>
      </c>
      <c r="R2860" s="4">
        <v>1</v>
      </c>
      <c r="S2860" s="3">
        <v>1</v>
      </c>
      <c r="T2860" s="4"/>
      <c r="U2860" t="s">
        <v>204</v>
      </c>
    </row>
    <row r="2861" spans="1:21" x14ac:dyDescent="0.3">
      <c r="A2861" s="25" t="s">
        <v>3226</v>
      </c>
      <c r="B2861" s="1" t="s">
        <v>3227</v>
      </c>
      <c r="C2861" s="1" t="s">
        <v>3227</v>
      </c>
      <c r="D2861" s="1" t="s">
        <v>3227</v>
      </c>
      <c r="E2861">
        <v>2018</v>
      </c>
      <c r="F2861" s="1" t="s">
        <v>212</v>
      </c>
      <c r="G2861" s="1" t="s">
        <v>202</v>
      </c>
      <c r="H2861" s="1" t="s">
        <v>206</v>
      </c>
      <c r="I2861" s="3" t="s">
        <v>1</v>
      </c>
      <c r="J2861" s="1" t="s">
        <v>1</v>
      </c>
      <c r="K2861" s="1" t="s">
        <v>1</v>
      </c>
      <c r="L2861" s="1" t="s">
        <v>1</v>
      </c>
      <c r="M2861" s="1" t="s">
        <v>204</v>
      </c>
      <c r="N2861" s="1" t="s">
        <v>1</v>
      </c>
      <c r="O2861" s="1" t="s">
        <v>1</v>
      </c>
      <c r="P2861" s="1" t="s">
        <v>1</v>
      </c>
      <c r="Q2861" s="1" t="s">
        <v>1</v>
      </c>
      <c r="R2861" s="4">
        <v>21</v>
      </c>
      <c r="S2861" s="3">
        <v>1</v>
      </c>
      <c r="T2861" s="4"/>
      <c r="U2861" t="s">
        <v>204</v>
      </c>
    </row>
    <row r="2862" spans="1:21" x14ac:dyDescent="0.3">
      <c r="A2862" s="25" t="s">
        <v>3226</v>
      </c>
      <c r="B2862" s="1" t="s">
        <v>3227</v>
      </c>
      <c r="C2862" s="1" t="s">
        <v>3227</v>
      </c>
      <c r="D2862" s="1" t="s">
        <v>3227</v>
      </c>
      <c r="E2862">
        <v>2018</v>
      </c>
      <c r="F2862" s="1" t="s">
        <v>212</v>
      </c>
      <c r="G2862" s="1" t="s">
        <v>202</v>
      </c>
      <c r="H2862" s="1" t="s">
        <v>231</v>
      </c>
      <c r="I2862" s="3" t="s">
        <v>1</v>
      </c>
      <c r="J2862" s="1" t="s">
        <v>1</v>
      </c>
      <c r="K2862" s="1" t="s">
        <v>1</v>
      </c>
      <c r="L2862" s="1" t="s">
        <v>1</v>
      </c>
      <c r="M2862" s="1" t="s">
        <v>208</v>
      </c>
      <c r="N2862" s="1">
        <v>0</v>
      </c>
      <c r="O2862" s="1">
        <v>2000</v>
      </c>
      <c r="P2862">
        <v>1000</v>
      </c>
      <c r="Q2862" s="1" t="s">
        <v>209</v>
      </c>
      <c r="R2862" s="4">
        <v>0</v>
      </c>
      <c r="S2862" s="3">
        <v>1</v>
      </c>
      <c r="T2862" s="4"/>
      <c r="U2862" t="s">
        <v>204</v>
      </c>
    </row>
    <row r="2863" spans="1:21" x14ac:dyDescent="0.3">
      <c r="A2863" s="25" t="s">
        <v>3226</v>
      </c>
      <c r="B2863" s="1" t="s">
        <v>3227</v>
      </c>
      <c r="C2863" s="1" t="s">
        <v>3227</v>
      </c>
      <c r="D2863" s="1" t="s">
        <v>3227</v>
      </c>
      <c r="E2863">
        <v>2018</v>
      </c>
      <c r="F2863" s="1" t="s">
        <v>212</v>
      </c>
      <c r="G2863" s="1" t="s">
        <v>202</v>
      </c>
      <c r="H2863" s="1" t="s">
        <v>231</v>
      </c>
      <c r="I2863" s="3" t="s">
        <v>1</v>
      </c>
      <c r="J2863" s="1" t="s">
        <v>1</v>
      </c>
      <c r="K2863" s="1" t="s">
        <v>1</v>
      </c>
      <c r="L2863" s="1" t="s">
        <v>1</v>
      </c>
      <c r="M2863" s="1" t="s">
        <v>208</v>
      </c>
      <c r="N2863" s="1">
        <v>2001</v>
      </c>
      <c r="O2863" s="10">
        <v>1000000000</v>
      </c>
      <c r="P2863">
        <v>1000</v>
      </c>
      <c r="Q2863" s="1" t="s">
        <v>209</v>
      </c>
      <c r="R2863" s="4">
        <v>4.5</v>
      </c>
      <c r="S2863" s="3">
        <v>1</v>
      </c>
      <c r="T2863" s="4"/>
      <c r="U2863" t="s">
        <v>204</v>
      </c>
    </row>
    <row r="2864" spans="1:21" x14ac:dyDescent="0.3">
      <c r="A2864" s="25" t="s">
        <v>3226</v>
      </c>
      <c r="B2864" s="1" t="s">
        <v>3227</v>
      </c>
      <c r="C2864" s="1" t="s">
        <v>3227</v>
      </c>
      <c r="D2864" s="1" t="s">
        <v>3227</v>
      </c>
      <c r="E2864">
        <v>2018</v>
      </c>
      <c r="F2864" s="1" t="s">
        <v>213</v>
      </c>
      <c r="G2864" s="1" t="s">
        <v>202</v>
      </c>
      <c r="H2864" s="1" t="s">
        <v>206</v>
      </c>
      <c r="I2864" s="3" t="s">
        <v>1</v>
      </c>
      <c r="J2864" s="1" t="s">
        <v>1</v>
      </c>
      <c r="K2864" s="1" t="s">
        <v>1</v>
      </c>
      <c r="L2864" s="1" t="s">
        <v>1</v>
      </c>
      <c r="M2864" s="1" t="s">
        <v>204</v>
      </c>
      <c r="N2864" s="1" t="s">
        <v>1</v>
      </c>
      <c r="O2864" s="1" t="s">
        <v>1</v>
      </c>
      <c r="P2864" s="1" t="s">
        <v>1</v>
      </c>
      <c r="Q2864" s="1" t="s">
        <v>1</v>
      </c>
      <c r="R2864" s="4">
        <v>19</v>
      </c>
      <c r="S2864" s="3">
        <v>1</v>
      </c>
      <c r="T2864" s="4"/>
      <c r="U2864" t="s">
        <v>204</v>
      </c>
    </row>
    <row r="2865" spans="1:21" x14ac:dyDescent="0.3">
      <c r="A2865" s="25" t="s">
        <v>3226</v>
      </c>
      <c r="B2865" s="1" t="s">
        <v>3227</v>
      </c>
      <c r="C2865" s="1" t="s">
        <v>3227</v>
      </c>
      <c r="D2865" s="1" t="s">
        <v>3227</v>
      </c>
      <c r="E2865">
        <v>2018</v>
      </c>
      <c r="F2865" s="1" t="s">
        <v>213</v>
      </c>
      <c r="G2865" s="1" t="s">
        <v>202</v>
      </c>
      <c r="H2865" s="1" t="s">
        <v>231</v>
      </c>
      <c r="I2865" s="3" t="s">
        <v>1</v>
      </c>
      <c r="J2865" s="1" t="s">
        <v>1</v>
      </c>
      <c r="K2865" s="1" t="s">
        <v>1</v>
      </c>
      <c r="L2865" s="1" t="s">
        <v>1</v>
      </c>
      <c r="M2865" s="1" t="s">
        <v>208</v>
      </c>
      <c r="N2865" s="1">
        <v>0</v>
      </c>
      <c r="O2865" s="1">
        <v>2000</v>
      </c>
      <c r="P2865">
        <v>1000</v>
      </c>
      <c r="Q2865" s="1" t="s">
        <v>209</v>
      </c>
      <c r="R2865" s="4">
        <v>0</v>
      </c>
      <c r="S2865" s="3">
        <v>1</v>
      </c>
      <c r="T2865" s="4"/>
      <c r="U2865" t="s">
        <v>204</v>
      </c>
    </row>
    <row r="2866" spans="1:21" x14ac:dyDescent="0.3">
      <c r="A2866" s="25" t="s">
        <v>3226</v>
      </c>
      <c r="B2866" s="1" t="s">
        <v>3227</v>
      </c>
      <c r="C2866" s="1" t="s">
        <v>3227</v>
      </c>
      <c r="D2866" s="1" t="s">
        <v>3227</v>
      </c>
      <c r="E2866">
        <v>2018</v>
      </c>
      <c r="F2866" s="1" t="s">
        <v>213</v>
      </c>
      <c r="G2866" s="1" t="s">
        <v>202</v>
      </c>
      <c r="H2866" s="1" t="s">
        <v>231</v>
      </c>
      <c r="I2866" s="3" t="s">
        <v>1</v>
      </c>
      <c r="J2866" s="1" t="s">
        <v>1</v>
      </c>
      <c r="K2866" s="1" t="s">
        <v>1</v>
      </c>
      <c r="L2866" s="1" t="s">
        <v>1</v>
      </c>
      <c r="M2866" s="1" t="s">
        <v>208</v>
      </c>
      <c r="N2866" s="1">
        <v>2001</v>
      </c>
      <c r="O2866" s="10">
        <v>9000</v>
      </c>
      <c r="P2866">
        <v>1000</v>
      </c>
      <c r="Q2866" s="1" t="s">
        <v>209</v>
      </c>
      <c r="R2866" s="4">
        <v>3</v>
      </c>
      <c r="S2866" s="3">
        <v>1</v>
      </c>
      <c r="T2866" s="4"/>
      <c r="U2866" t="s">
        <v>204</v>
      </c>
    </row>
    <row r="2867" spans="1:21" x14ac:dyDescent="0.3">
      <c r="A2867" s="25" t="s">
        <v>3226</v>
      </c>
      <c r="B2867" s="1" t="s">
        <v>3227</v>
      </c>
      <c r="C2867" s="1" t="s">
        <v>3227</v>
      </c>
      <c r="D2867" s="1" t="s">
        <v>3227</v>
      </c>
      <c r="E2867">
        <v>2018</v>
      </c>
      <c r="F2867" s="1" t="s">
        <v>213</v>
      </c>
      <c r="G2867" s="1" t="s">
        <v>202</v>
      </c>
      <c r="H2867" s="1" t="s">
        <v>231</v>
      </c>
      <c r="I2867" s="3" t="s">
        <v>1</v>
      </c>
      <c r="J2867" s="1" t="s">
        <v>1</v>
      </c>
      <c r="K2867" s="1" t="s">
        <v>1</v>
      </c>
      <c r="L2867" s="1" t="s">
        <v>1</v>
      </c>
      <c r="M2867" s="1" t="s">
        <v>208</v>
      </c>
      <c r="N2867" s="1">
        <v>9001</v>
      </c>
      <c r="O2867" s="10">
        <v>1000000000</v>
      </c>
      <c r="P2867">
        <v>1000</v>
      </c>
      <c r="Q2867" s="1" t="s">
        <v>209</v>
      </c>
      <c r="R2867" s="4">
        <v>0</v>
      </c>
      <c r="S2867" s="3">
        <v>1</v>
      </c>
      <c r="T2867" s="4" t="s">
        <v>3244</v>
      </c>
      <c r="U2867" t="s">
        <v>204</v>
      </c>
    </row>
    <row r="2868" spans="1:21" x14ac:dyDescent="0.3">
      <c r="A2868" t="s">
        <v>3229</v>
      </c>
      <c r="B2868" s="1" t="s">
        <v>3230</v>
      </c>
      <c r="C2868" s="1" t="s">
        <v>3230</v>
      </c>
      <c r="D2868" s="1" t="s">
        <v>3230</v>
      </c>
      <c r="E2868">
        <v>2020</v>
      </c>
      <c r="F2868" s="1" t="s">
        <v>212</v>
      </c>
      <c r="G2868" s="1" t="s">
        <v>202</v>
      </c>
      <c r="H2868" s="1" t="s">
        <v>206</v>
      </c>
      <c r="I2868" s="3" t="s">
        <v>1</v>
      </c>
      <c r="J2868" s="1" t="s">
        <v>1</v>
      </c>
      <c r="K2868" s="1" t="s">
        <v>220</v>
      </c>
      <c r="L2868" s="1" t="s">
        <v>221</v>
      </c>
      <c r="M2868" s="1" t="s">
        <v>204</v>
      </c>
      <c r="N2868" s="1" t="s">
        <v>1</v>
      </c>
      <c r="O2868" s="1" t="s">
        <v>1</v>
      </c>
      <c r="P2868" s="1" t="s">
        <v>1</v>
      </c>
      <c r="Q2868" s="1" t="s">
        <v>1</v>
      </c>
      <c r="R2868" s="4">
        <v>33</v>
      </c>
      <c r="S2868" s="3">
        <v>1</v>
      </c>
      <c r="T2868" s="4"/>
      <c r="U2868" t="s">
        <v>204</v>
      </c>
    </row>
    <row r="2869" spans="1:21" x14ac:dyDescent="0.3">
      <c r="A2869" t="s">
        <v>3229</v>
      </c>
      <c r="B2869" s="1" t="s">
        <v>3230</v>
      </c>
      <c r="C2869" s="1" t="s">
        <v>3230</v>
      </c>
      <c r="D2869" s="1" t="s">
        <v>3230</v>
      </c>
      <c r="E2869">
        <v>2020</v>
      </c>
      <c r="F2869" s="1" t="s">
        <v>212</v>
      </c>
      <c r="G2869" s="1" t="s">
        <v>202</v>
      </c>
      <c r="H2869" s="1" t="s">
        <v>219</v>
      </c>
      <c r="I2869" s="3" t="s">
        <v>1</v>
      </c>
      <c r="J2869" s="1" t="s">
        <v>1</v>
      </c>
      <c r="K2869" s="1" t="s">
        <v>220</v>
      </c>
      <c r="L2869" s="1" t="s">
        <v>221</v>
      </c>
      <c r="M2869" s="1" t="s">
        <v>208</v>
      </c>
      <c r="N2869" s="1">
        <v>0</v>
      </c>
      <c r="O2869" s="1">
        <v>1000</v>
      </c>
      <c r="P2869">
        <v>1000</v>
      </c>
      <c r="Q2869" s="1" t="s">
        <v>209</v>
      </c>
      <c r="R2869" s="4">
        <v>0</v>
      </c>
      <c r="S2869" s="3">
        <v>1</v>
      </c>
      <c r="T2869" s="4"/>
      <c r="U2869" t="s">
        <v>204</v>
      </c>
    </row>
    <row r="2870" spans="1:21" x14ac:dyDescent="0.3">
      <c r="A2870" t="s">
        <v>3229</v>
      </c>
      <c r="B2870" s="1" t="s">
        <v>3230</v>
      </c>
      <c r="C2870" s="1" t="s">
        <v>3230</v>
      </c>
      <c r="D2870" s="1" t="s">
        <v>3230</v>
      </c>
      <c r="E2870">
        <v>2020</v>
      </c>
      <c r="F2870" s="1" t="s">
        <v>212</v>
      </c>
      <c r="G2870" s="1" t="s">
        <v>202</v>
      </c>
      <c r="H2870" s="1" t="s">
        <v>219</v>
      </c>
      <c r="I2870" s="3" t="s">
        <v>1</v>
      </c>
      <c r="J2870" s="1" t="s">
        <v>1</v>
      </c>
      <c r="K2870" s="1" t="s">
        <v>220</v>
      </c>
      <c r="L2870" s="1" t="s">
        <v>221</v>
      </c>
      <c r="M2870" s="1" t="s">
        <v>208</v>
      </c>
      <c r="N2870" s="1">
        <v>1001</v>
      </c>
      <c r="O2870" s="1">
        <v>10000</v>
      </c>
      <c r="P2870">
        <v>1000</v>
      </c>
      <c r="Q2870" s="1" t="s">
        <v>209</v>
      </c>
      <c r="R2870" s="4">
        <v>4</v>
      </c>
      <c r="S2870" s="3">
        <v>1</v>
      </c>
      <c r="T2870" s="4"/>
      <c r="U2870" t="s">
        <v>204</v>
      </c>
    </row>
    <row r="2871" spans="1:21" x14ac:dyDescent="0.3">
      <c r="A2871" t="s">
        <v>3229</v>
      </c>
      <c r="B2871" s="1" t="s">
        <v>3230</v>
      </c>
      <c r="C2871" s="1" t="s">
        <v>3230</v>
      </c>
      <c r="D2871" s="1" t="s">
        <v>3230</v>
      </c>
      <c r="E2871">
        <v>2020</v>
      </c>
      <c r="F2871" s="1" t="s">
        <v>212</v>
      </c>
      <c r="G2871" s="1" t="s">
        <v>202</v>
      </c>
      <c r="H2871" s="1" t="s">
        <v>219</v>
      </c>
      <c r="I2871" s="3" t="s">
        <v>1</v>
      </c>
      <c r="J2871" s="1" t="s">
        <v>1</v>
      </c>
      <c r="K2871" s="1" t="s">
        <v>220</v>
      </c>
      <c r="L2871" s="1" t="s">
        <v>221</v>
      </c>
      <c r="M2871" s="1" t="s">
        <v>208</v>
      </c>
      <c r="N2871" s="1">
        <v>10001</v>
      </c>
      <c r="O2871" s="10">
        <v>1000000000</v>
      </c>
      <c r="P2871">
        <v>1000</v>
      </c>
      <c r="Q2871" s="1" t="s">
        <v>209</v>
      </c>
      <c r="R2871" s="4">
        <v>4.25</v>
      </c>
      <c r="S2871" s="3">
        <v>1</v>
      </c>
      <c r="T2871" s="4"/>
      <c r="U2871" t="s">
        <v>204</v>
      </c>
    </row>
    <row r="2872" spans="1:21" x14ac:dyDescent="0.3">
      <c r="A2872" t="s">
        <v>3229</v>
      </c>
      <c r="B2872" s="1" t="s">
        <v>3230</v>
      </c>
      <c r="C2872" s="1" t="s">
        <v>3230</v>
      </c>
      <c r="D2872" s="1" t="s">
        <v>3230</v>
      </c>
      <c r="E2872">
        <v>2020</v>
      </c>
      <c r="F2872" s="1" t="s">
        <v>212</v>
      </c>
      <c r="G2872" s="1" t="s">
        <v>202</v>
      </c>
      <c r="H2872" s="1" t="s">
        <v>206</v>
      </c>
      <c r="I2872" s="3" t="s">
        <v>1</v>
      </c>
      <c r="J2872" s="1" t="s">
        <v>1</v>
      </c>
      <c r="K2872" s="1" t="s">
        <v>220</v>
      </c>
      <c r="L2872" s="1" t="s">
        <v>225</v>
      </c>
      <c r="M2872" s="1" t="s">
        <v>204</v>
      </c>
      <c r="N2872" s="1" t="s">
        <v>1</v>
      </c>
      <c r="O2872" s="1" t="s">
        <v>1</v>
      </c>
      <c r="P2872" s="1" t="s">
        <v>1</v>
      </c>
      <c r="Q2872" s="1" t="s">
        <v>1</v>
      </c>
      <c r="R2872" s="4">
        <v>39</v>
      </c>
      <c r="S2872" s="3">
        <v>1</v>
      </c>
      <c r="T2872" s="4"/>
      <c r="U2872" t="s">
        <v>204</v>
      </c>
    </row>
    <row r="2873" spans="1:21" x14ac:dyDescent="0.3">
      <c r="A2873" t="s">
        <v>3229</v>
      </c>
      <c r="B2873" s="1" t="s">
        <v>3230</v>
      </c>
      <c r="C2873" s="1" t="s">
        <v>3230</v>
      </c>
      <c r="D2873" s="1" t="s">
        <v>3230</v>
      </c>
      <c r="E2873">
        <v>2020</v>
      </c>
      <c r="F2873" s="1" t="s">
        <v>212</v>
      </c>
      <c r="G2873" s="1" t="s">
        <v>202</v>
      </c>
      <c r="H2873" s="1" t="s">
        <v>219</v>
      </c>
      <c r="I2873" s="3" t="s">
        <v>1</v>
      </c>
      <c r="J2873" s="1" t="s">
        <v>1</v>
      </c>
      <c r="K2873" s="1" t="s">
        <v>220</v>
      </c>
      <c r="L2873" s="1" t="s">
        <v>225</v>
      </c>
      <c r="M2873" s="1" t="s">
        <v>208</v>
      </c>
      <c r="N2873" s="1">
        <v>0</v>
      </c>
      <c r="O2873" s="1">
        <v>1000</v>
      </c>
      <c r="P2873">
        <v>1000</v>
      </c>
      <c r="Q2873" s="1" t="s">
        <v>209</v>
      </c>
      <c r="R2873" s="4">
        <v>0</v>
      </c>
      <c r="S2873" s="3">
        <v>1</v>
      </c>
      <c r="T2873" s="4"/>
      <c r="U2873" t="s">
        <v>204</v>
      </c>
    </row>
    <row r="2874" spans="1:21" x14ac:dyDescent="0.3">
      <c r="A2874" t="s">
        <v>3229</v>
      </c>
      <c r="B2874" s="1" t="s">
        <v>3230</v>
      </c>
      <c r="C2874" s="1" t="s">
        <v>3230</v>
      </c>
      <c r="D2874" s="1" t="s">
        <v>3230</v>
      </c>
      <c r="E2874">
        <v>2020</v>
      </c>
      <c r="F2874" s="1" t="s">
        <v>212</v>
      </c>
      <c r="G2874" s="1" t="s">
        <v>202</v>
      </c>
      <c r="H2874" s="1" t="s">
        <v>219</v>
      </c>
      <c r="I2874" s="3" t="s">
        <v>1</v>
      </c>
      <c r="J2874" s="1" t="s">
        <v>1</v>
      </c>
      <c r="K2874" s="1" t="s">
        <v>220</v>
      </c>
      <c r="L2874" s="1" t="s">
        <v>225</v>
      </c>
      <c r="M2874" s="1" t="s">
        <v>208</v>
      </c>
      <c r="N2874" s="1">
        <v>1001</v>
      </c>
      <c r="O2874" s="1">
        <v>10000</v>
      </c>
      <c r="P2874">
        <v>1000</v>
      </c>
      <c r="Q2874" s="1" t="s">
        <v>209</v>
      </c>
      <c r="R2874" s="4">
        <v>4</v>
      </c>
      <c r="S2874" s="3">
        <v>1</v>
      </c>
      <c r="T2874" s="4"/>
      <c r="U2874" t="s">
        <v>204</v>
      </c>
    </row>
    <row r="2875" spans="1:21" x14ac:dyDescent="0.3">
      <c r="A2875" t="s">
        <v>3229</v>
      </c>
      <c r="B2875" s="1" t="s">
        <v>3230</v>
      </c>
      <c r="C2875" s="1" t="s">
        <v>3230</v>
      </c>
      <c r="D2875" s="1" t="s">
        <v>3230</v>
      </c>
      <c r="E2875">
        <v>2020</v>
      </c>
      <c r="F2875" s="1" t="s">
        <v>212</v>
      </c>
      <c r="G2875" s="1" t="s">
        <v>202</v>
      </c>
      <c r="H2875" s="1" t="s">
        <v>219</v>
      </c>
      <c r="I2875" s="3" t="s">
        <v>1</v>
      </c>
      <c r="J2875" s="1" t="s">
        <v>1</v>
      </c>
      <c r="K2875" s="1" t="s">
        <v>220</v>
      </c>
      <c r="L2875" s="1" t="s">
        <v>225</v>
      </c>
      <c r="M2875" s="1" t="s">
        <v>208</v>
      </c>
      <c r="N2875" s="1">
        <v>10001</v>
      </c>
      <c r="O2875" s="10">
        <v>1000000000</v>
      </c>
      <c r="P2875">
        <v>1000</v>
      </c>
      <c r="Q2875" s="1" t="s">
        <v>209</v>
      </c>
      <c r="R2875" s="4">
        <v>4.5</v>
      </c>
      <c r="S2875" s="3">
        <v>1</v>
      </c>
      <c r="T2875" s="4"/>
      <c r="U2875" t="s">
        <v>204</v>
      </c>
    </row>
    <row r="2876" spans="1:21" x14ac:dyDescent="0.3">
      <c r="A2876" t="s">
        <v>3229</v>
      </c>
      <c r="B2876" s="1" t="s">
        <v>3230</v>
      </c>
      <c r="C2876" s="1" t="s">
        <v>3230</v>
      </c>
      <c r="D2876" s="1" t="s">
        <v>3230</v>
      </c>
      <c r="E2876">
        <v>2020</v>
      </c>
      <c r="F2876" s="1" t="s">
        <v>213</v>
      </c>
      <c r="G2876" s="1" t="s">
        <v>202</v>
      </c>
      <c r="H2876" s="1" t="s">
        <v>206</v>
      </c>
      <c r="I2876" s="3" t="s">
        <v>1</v>
      </c>
      <c r="J2876" s="1" t="s">
        <v>1</v>
      </c>
      <c r="K2876" s="1" t="s">
        <v>1</v>
      </c>
      <c r="L2876" s="1" t="s">
        <v>1</v>
      </c>
      <c r="M2876" s="1" t="s">
        <v>204</v>
      </c>
      <c r="N2876" s="1" t="s">
        <v>1</v>
      </c>
      <c r="O2876" s="1" t="s">
        <v>1</v>
      </c>
      <c r="P2876" s="1" t="s">
        <v>1</v>
      </c>
      <c r="Q2876" s="1" t="s">
        <v>1</v>
      </c>
      <c r="R2876" s="4">
        <v>25</v>
      </c>
      <c r="S2876" s="3">
        <v>1</v>
      </c>
      <c r="T2876" s="4"/>
      <c r="U2876" t="s">
        <v>204</v>
      </c>
    </row>
    <row r="2877" spans="1:21" x14ac:dyDescent="0.3">
      <c r="A2877" t="s">
        <v>3229</v>
      </c>
      <c r="B2877" s="1" t="s">
        <v>3230</v>
      </c>
      <c r="C2877" s="1" t="s">
        <v>3230</v>
      </c>
      <c r="D2877" s="1" t="s">
        <v>3230</v>
      </c>
      <c r="E2877">
        <v>2020</v>
      </c>
      <c r="F2877" s="1" t="s">
        <v>213</v>
      </c>
      <c r="G2877" s="1" t="s">
        <v>202</v>
      </c>
      <c r="H2877" s="1" t="s">
        <v>231</v>
      </c>
      <c r="I2877" s="3" t="s">
        <v>1</v>
      </c>
      <c r="J2877" s="1" t="s">
        <v>1</v>
      </c>
      <c r="K2877" s="1" t="s">
        <v>1</v>
      </c>
      <c r="L2877" s="1" t="s">
        <v>1</v>
      </c>
      <c r="M2877" s="1" t="s">
        <v>208</v>
      </c>
      <c r="N2877" s="1">
        <v>0</v>
      </c>
      <c r="O2877" s="1">
        <v>1000</v>
      </c>
      <c r="P2877">
        <v>1000</v>
      </c>
      <c r="Q2877" s="1" t="s">
        <v>209</v>
      </c>
      <c r="R2877" s="4">
        <v>0</v>
      </c>
      <c r="S2877" s="3">
        <v>1</v>
      </c>
      <c r="T2877" s="4"/>
      <c r="U2877" t="s">
        <v>204</v>
      </c>
    </row>
    <row r="2878" spans="1:21" x14ac:dyDescent="0.3">
      <c r="A2878" t="s">
        <v>3229</v>
      </c>
      <c r="B2878" s="1" t="s">
        <v>3230</v>
      </c>
      <c r="C2878" s="1" t="s">
        <v>3230</v>
      </c>
      <c r="D2878" s="1" t="s">
        <v>3230</v>
      </c>
      <c r="E2878">
        <v>2020</v>
      </c>
      <c r="F2878" s="1" t="s">
        <v>213</v>
      </c>
      <c r="G2878" s="1" t="s">
        <v>202</v>
      </c>
      <c r="H2878" s="1" t="s">
        <v>231</v>
      </c>
      <c r="I2878" s="3" t="s">
        <v>1</v>
      </c>
      <c r="J2878" s="1" t="s">
        <v>1</v>
      </c>
      <c r="K2878" s="1" t="s">
        <v>1</v>
      </c>
      <c r="L2878" s="1" t="s">
        <v>1</v>
      </c>
      <c r="M2878" s="1" t="s">
        <v>208</v>
      </c>
      <c r="N2878" s="1">
        <v>1001</v>
      </c>
      <c r="O2878" s="10">
        <v>1000000000</v>
      </c>
      <c r="P2878">
        <v>1000</v>
      </c>
      <c r="Q2878" s="1" t="s">
        <v>209</v>
      </c>
      <c r="R2878" s="4">
        <v>3</v>
      </c>
      <c r="S2878" s="3">
        <v>1</v>
      </c>
      <c r="T2878" s="4"/>
      <c r="U2878" t="s">
        <v>204</v>
      </c>
    </row>
    <row r="2879" spans="1:21" x14ac:dyDescent="0.3">
      <c r="A2879" t="s">
        <v>3232</v>
      </c>
      <c r="B2879" s="1" t="s">
        <v>3233</v>
      </c>
      <c r="C2879" s="1" t="s">
        <v>3233</v>
      </c>
      <c r="D2879" s="1" t="s">
        <v>3233</v>
      </c>
      <c r="E2879">
        <v>2020</v>
      </c>
      <c r="F2879" s="1" t="s">
        <v>212</v>
      </c>
      <c r="G2879" s="1" t="s">
        <v>202</v>
      </c>
      <c r="H2879" s="1" t="s">
        <v>206</v>
      </c>
      <c r="I2879" s="3" t="s">
        <v>1</v>
      </c>
      <c r="J2879" s="1" t="s">
        <v>1</v>
      </c>
      <c r="K2879" s="1" t="s">
        <v>220</v>
      </c>
      <c r="L2879" s="1" t="s">
        <v>221</v>
      </c>
      <c r="M2879" s="1" t="s">
        <v>204</v>
      </c>
      <c r="N2879" s="1" t="s">
        <v>1</v>
      </c>
      <c r="O2879" s="1" t="s">
        <v>1</v>
      </c>
      <c r="P2879" s="1" t="s">
        <v>1</v>
      </c>
      <c r="Q2879" s="1" t="s">
        <v>1</v>
      </c>
      <c r="R2879" s="4">
        <v>20</v>
      </c>
      <c r="S2879" s="3">
        <v>1</v>
      </c>
      <c r="T2879" s="4"/>
      <c r="U2879" t="s">
        <v>204</v>
      </c>
    </row>
    <row r="2880" spans="1:21" x14ac:dyDescent="0.3">
      <c r="A2880" t="s">
        <v>3232</v>
      </c>
      <c r="B2880" s="1" t="s">
        <v>3233</v>
      </c>
      <c r="C2880" s="1" t="s">
        <v>3233</v>
      </c>
      <c r="D2880" s="1" t="s">
        <v>3233</v>
      </c>
      <c r="E2880">
        <v>2020</v>
      </c>
      <c r="F2880" s="1" t="s">
        <v>212</v>
      </c>
      <c r="G2880" s="1" t="s">
        <v>202</v>
      </c>
      <c r="H2880" s="1" t="s">
        <v>219</v>
      </c>
      <c r="I2880" s="3" t="s">
        <v>1</v>
      </c>
      <c r="J2880" s="1" t="s">
        <v>1</v>
      </c>
      <c r="K2880" s="1" t="s">
        <v>220</v>
      </c>
      <c r="L2880" s="1" t="s">
        <v>221</v>
      </c>
      <c r="M2880" s="1" t="s">
        <v>208</v>
      </c>
      <c r="N2880" s="1">
        <v>0</v>
      </c>
      <c r="O2880" s="1">
        <v>500</v>
      </c>
      <c r="P2880">
        <v>1000</v>
      </c>
      <c r="Q2880" s="1" t="s">
        <v>209</v>
      </c>
      <c r="R2880" s="4">
        <v>0</v>
      </c>
      <c r="S2880" s="3">
        <v>1</v>
      </c>
      <c r="T2880" s="4"/>
      <c r="U2880" t="s">
        <v>204</v>
      </c>
    </row>
    <row r="2881" spans="1:21" x14ac:dyDescent="0.3">
      <c r="A2881" t="s">
        <v>3232</v>
      </c>
      <c r="B2881" s="1" t="s">
        <v>3233</v>
      </c>
      <c r="C2881" s="1" t="s">
        <v>3233</v>
      </c>
      <c r="D2881" s="1" t="s">
        <v>3233</v>
      </c>
      <c r="E2881">
        <v>2020</v>
      </c>
      <c r="F2881" s="1" t="s">
        <v>212</v>
      </c>
      <c r="G2881" s="1" t="s">
        <v>202</v>
      </c>
      <c r="H2881" s="1" t="s">
        <v>219</v>
      </c>
      <c r="I2881" s="3" t="s">
        <v>1</v>
      </c>
      <c r="J2881" s="1" t="s">
        <v>1</v>
      </c>
      <c r="K2881" s="1" t="s">
        <v>220</v>
      </c>
      <c r="L2881" s="1" t="s">
        <v>221</v>
      </c>
      <c r="M2881" s="1" t="s">
        <v>208</v>
      </c>
      <c r="N2881" s="1">
        <v>501</v>
      </c>
      <c r="O2881" s="1">
        <v>10000</v>
      </c>
      <c r="P2881">
        <v>1000</v>
      </c>
      <c r="Q2881" s="1" t="s">
        <v>209</v>
      </c>
      <c r="R2881" s="4">
        <v>1.5</v>
      </c>
      <c r="S2881" s="3">
        <v>1</v>
      </c>
      <c r="T2881" s="4"/>
      <c r="U2881" t="s">
        <v>204</v>
      </c>
    </row>
    <row r="2882" spans="1:21" x14ac:dyDescent="0.3">
      <c r="A2882" t="s">
        <v>3232</v>
      </c>
      <c r="B2882" s="1" t="s">
        <v>3233</v>
      </c>
      <c r="C2882" s="1" t="s">
        <v>3233</v>
      </c>
      <c r="D2882" s="1" t="s">
        <v>3233</v>
      </c>
      <c r="E2882">
        <v>2020</v>
      </c>
      <c r="F2882" s="1" t="s">
        <v>212</v>
      </c>
      <c r="G2882" s="1" t="s">
        <v>202</v>
      </c>
      <c r="H2882" s="1" t="s">
        <v>219</v>
      </c>
      <c r="I2882" s="3" t="s">
        <v>1</v>
      </c>
      <c r="J2882" s="1" t="s">
        <v>1</v>
      </c>
      <c r="K2882" s="1" t="s">
        <v>220</v>
      </c>
      <c r="L2882" s="1" t="s">
        <v>221</v>
      </c>
      <c r="M2882" s="1" t="s">
        <v>208</v>
      </c>
      <c r="N2882" s="1">
        <v>10001</v>
      </c>
      <c r="O2882" s="1">
        <v>20000</v>
      </c>
      <c r="P2882">
        <v>1000</v>
      </c>
      <c r="Q2882" s="1" t="s">
        <v>209</v>
      </c>
      <c r="R2882" s="4">
        <v>1.55</v>
      </c>
      <c r="S2882" s="3">
        <v>1</v>
      </c>
      <c r="T2882" s="4"/>
      <c r="U2882" t="s">
        <v>204</v>
      </c>
    </row>
    <row r="2883" spans="1:21" x14ac:dyDescent="0.3">
      <c r="A2883" t="s">
        <v>3232</v>
      </c>
      <c r="B2883" s="1" t="s">
        <v>3233</v>
      </c>
      <c r="C2883" s="1" t="s">
        <v>3233</v>
      </c>
      <c r="D2883" s="1" t="s">
        <v>3233</v>
      </c>
      <c r="E2883">
        <v>2020</v>
      </c>
      <c r="F2883" s="1" t="s">
        <v>212</v>
      </c>
      <c r="G2883" s="1" t="s">
        <v>202</v>
      </c>
      <c r="H2883" s="1" t="s">
        <v>219</v>
      </c>
      <c r="I2883" s="3" t="s">
        <v>1</v>
      </c>
      <c r="J2883" s="1" t="s">
        <v>1</v>
      </c>
      <c r="K2883" s="1" t="s">
        <v>220</v>
      </c>
      <c r="L2883" s="1" t="s">
        <v>221</v>
      </c>
      <c r="M2883" s="1" t="s">
        <v>208</v>
      </c>
      <c r="N2883" s="1">
        <v>20001</v>
      </c>
      <c r="O2883" s="10">
        <v>1000000000</v>
      </c>
      <c r="P2883">
        <v>1000</v>
      </c>
      <c r="Q2883" s="1" t="s">
        <v>209</v>
      </c>
      <c r="R2883" s="4">
        <v>1.65</v>
      </c>
      <c r="S2883" s="3">
        <v>1</v>
      </c>
      <c r="T2883" s="4"/>
      <c r="U2883" t="s">
        <v>204</v>
      </c>
    </row>
    <row r="2884" spans="1:21" x14ac:dyDescent="0.3">
      <c r="A2884" t="s">
        <v>3232</v>
      </c>
      <c r="B2884" s="1" t="s">
        <v>3233</v>
      </c>
      <c r="C2884" s="1" t="s">
        <v>3233</v>
      </c>
      <c r="D2884" s="1" t="s">
        <v>3233</v>
      </c>
      <c r="E2884">
        <v>2020</v>
      </c>
      <c r="F2884" s="1" t="s">
        <v>212</v>
      </c>
      <c r="G2884" s="1" t="s">
        <v>202</v>
      </c>
      <c r="H2884" s="1" t="s">
        <v>206</v>
      </c>
      <c r="I2884" s="3" t="s">
        <v>1</v>
      </c>
      <c r="J2884" s="1" t="s">
        <v>1</v>
      </c>
      <c r="K2884" s="1" t="s">
        <v>220</v>
      </c>
      <c r="L2884" s="1" t="s">
        <v>225</v>
      </c>
      <c r="M2884" s="1" t="s">
        <v>204</v>
      </c>
      <c r="N2884" s="1" t="s">
        <v>1</v>
      </c>
      <c r="O2884" s="1" t="s">
        <v>1</v>
      </c>
      <c r="P2884" s="1" t="s">
        <v>1</v>
      </c>
      <c r="Q2884" s="1" t="s">
        <v>1</v>
      </c>
      <c r="R2884" s="4">
        <v>30</v>
      </c>
      <c r="S2884" s="3">
        <v>1</v>
      </c>
      <c r="T2884" s="4"/>
      <c r="U2884" t="s">
        <v>204</v>
      </c>
    </row>
    <row r="2885" spans="1:21" x14ac:dyDescent="0.3">
      <c r="A2885" t="s">
        <v>3232</v>
      </c>
      <c r="B2885" s="1" t="s">
        <v>3233</v>
      </c>
      <c r="C2885" s="1" t="s">
        <v>3233</v>
      </c>
      <c r="D2885" s="1" t="s">
        <v>3233</v>
      </c>
      <c r="E2885">
        <v>2020</v>
      </c>
      <c r="F2885" s="1" t="s">
        <v>212</v>
      </c>
      <c r="G2885" s="1" t="s">
        <v>202</v>
      </c>
      <c r="H2885" s="1" t="s">
        <v>219</v>
      </c>
      <c r="I2885" s="3" t="s">
        <v>1</v>
      </c>
      <c r="J2885" s="1" t="s">
        <v>1</v>
      </c>
      <c r="K2885" s="1" t="s">
        <v>220</v>
      </c>
      <c r="L2885" s="1" t="s">
        <v>225</v>
      </c>
      <c r="M2885" s="1" t="s">
        <v>208</v>
      </c>
      <c r="N2885" s="1">
        <v>0</v>
      </c>
      <c r="O2885" s="1">
        <v>500</v>
      </c>
      <c r="P2885">
        <v>1000</v>
      </c>
      <c r="Q2885" s="1" t="s">
        <v>209</v>
      </c>
      <c r="R2885" s="4">
        <v>0</v>
      </c>
      <c r="S2885" s="3">
        <v>1</v>
      </c>
      <c r="T2885" s="4"/>
      <c r="U2885" t="s">
        <v>204</v>
      </c>
    </row>
    <row r="2886" spans="1:21" x14ac:dyDescent="0.3">
      <c r="A2886" t="s">
        <v>3232</v>
      </c>
      <c r="B2886" s="1" t="s">
        <v>3233</v>
      </c>
      <c r="C2886" s="1" t="s">
        <v>3233</v>
      </c>
      <c r="D2886" s="1" t="s">
        <v>3233</v>
      </c>
      <c r="E2886">
        <v>2020</v>
      </c>
      <c r="F2886" s="1" t="s">
        <v>212</v>
      </c>
      <c r="G2886" s="1" t="s">
        <v>202</v>
      </c>
      <c r="H2886" s="1" t="s">
        <v>219</v>
      </c>
      <c r="I2886" s="3" t="s">
        <v>1</v>
      </c>
      <c r="J2886" s="1" t="s">
        <v>1</v>
      </c>
      <c r="K2886" s="1" t="s">
        <v>220</v>
      </c>
      <c r="L2886" s="1" t="s">
        <v>225</v>
      </c>
      <c r="M2886" s="1" t="s">
        <v>208</v>
      </c>
      <c r="N2886" s="1">
        <v>501</v>
      </c>
      <c r="O2886" s="1">
        <v>10000</v>
      </c>
      <c r="P2886">
        <v>1000</v>
      </c>
      <c r="Q2886" s="1" t="s">
        <v>209</v>
      </c>
      <c r="R2886" s="4">
        <v>2.25</v>
      </c>
      <c r="S2886" s="3">
        <v>1</v>
      </c>
      <c r="T2886" s="4"/>
      <c r="U2886" t="s">
        <v>204</v>
      </c>
    </row>
    <row r="2887" spans="1:21" x14ac:dyDescent="0.3">
      <c r="A2887" t="s">
        <v>3232</v>
      </c>
      <c r="B2887" s="1" t="s">
        <v>3233</v>
      </c>
      <c r="C2887" s="1" t="s">
        <v>3233</v>
      </c>
      <c r="D2887" s="1" t="s">
        <v>3233</v>
      </c>
      <c r="E2887">
        <v>2020</v>
      </c>
      <c r="F2887" s="1" t="s">
        <v>212</v>
      </c>
      <c r="G2887" s="1" t="s">
        <v>202</v>
      </c>
      <c r="H2887" s="1" t="s">
        <v>219</v>
      </c>
      <c r="I2887" s="3" t="s">
        <v>1</v>
      </c>
      <c r="J2887" s="1" t="s">
        <v>1</v>
      </c>
      <c r="K2887" s="1" t="s">
        <v>220</v>
      </c>
      <c r="L2887" s="1" t="s">
        <v>225</v>
      </c>
      <c r="M2887" s="1" t="s">
        <v>208</v>
      </c>
      <c r="N2887" s="1">
        <v>10001</v>
      </c>
      <c r="O2887" s="1">
        <v>20000</v>
      </c>
      <c r="P2887">
        <v>1000</v>
      </c>
      <c r="Q2887" s="1" t="s">
        <v>209</v>
      </c>
      <c r="R2887" s="4">
        <v>2.33</v>
      </c>
      <c r="S2887" s="3">
        <v>1</v>
      </c>
      <c r="T2887" s="4"/>
      <c r="U2887" t="s">
        <v>204</v>
      </c>
    </row>
    <row r="2888" spans="1:21" x14ac:dyDescent="0.3">
      <c r="A2888" t="s">
        <v>3232</v>
      </c>
      <c r="B2888" s="1" t="s">
        <v>3233</v>
      </c>
      <c r="C2888" s="1" t="s">
        <v>3233</v>
      </c>
      <c r="D2888" s="1" t="s">
        <v>3233</v>
      </c>
      <c r="E2888">
        <v>2020</v>
      </c>
      <c r="F2888" s="1" t="s">
        <v>212</v>
      </c>
      <c r="G2888" s="1" t="s">
        <v>202</v>
      </c>
      <c r="H2888" s="1" t="s">
        <v>219</v>
      </c>
      <c r="I2888" s="3" t="s">
        <v>1</v>
      </c>
      <c r="J2888" s="1" t="s">
        <v>1</v>
      </c>
      <c r="K2888" s="1" t="s">
        <v>220</v>
      </c>
      <c r="L2888" s="1" t="s">
        <v>225</v>
      </c>
      <c r="M2888" s="1" t="s">
        <v>208</v>
      </c>
      <c r="N2888" s="1">
        <v>20001</v>
      </c>
      <c r="O2888" s="10">
        <v>1000000000</v>
      </c>
      <c r="P2888">
        <v>1000</v>
      </c>
      <c r="Q2888" s="1" t="s">
        <v>209</v>
      </c>
      <c r="R2888" s="4">
        <v>2.48</v>
      </c>
      <c r="S2888" s="3">
        <v>1</v>
      </c>
      <c r="T2888" s="4"/>
      <c r="U2888" t="s">
        <v>204</v>
      </c>
    </row>
    <row r="2889" spans="1:21" x14ac:dyDescent="0.3">
      <c r="A2889" t="s">
        <v>3232</v>
      </c>
      <c r="B2889" s="1" t="s">
        <v>3233</v>
      </c>
      <c r="C2889" s="1" t="s">
        <v>3233</v>
      </c>
      <c r="D2889" s="1" t="s">
        <v>3233</v>
      </c>
      <c r="E2889">
        <v>2020</v>
      </c>
      <c r="F2889" s="1" t="s">
        <v>213</v>
      </c>
      <c r="G2889" s="1" t="s">
        <v>202</v>
      </c>
      <c r="H2889" s="1" t="s">
        <v>206</v>
      </c>
      <c r="I2889" s="3" t="s">
        <v>1</v>
      </c>
      <c r="J2889" s="1" t="s">
        <v>1</v>
      </c>
      <c r="K2889" s="1" t="s">
        <v>220</v>
      </c>
      <c r="L2889" s="1" t="s">
        <v>221</v>
      </c>
      <c r="M2889" s="1" t="s">
        <v>204</v>
      </c>
      <c r="N2889" s="1" t="s">
        <v>1</v>
      </c>
      <c r="O2889" s="1" t="s">
        <v>1</v>
      </c>
      <c r="P2889" s="1" t="s">
        <v>1</v>
      </c>
      <c r="Q2889" s="1" t="s">
        <v>1</v>
      </c>
      <c r="R2889" s="4">
        <v>29</v>
      </c>
      <c r="S2889" s="3">
        <v>1</v>
      </c>
      <c r="T2889" s="4"/>
      <c r="U2889" t="s">
        <v>204</v>
      </c>
    </row>
    <row r="2890" spans="1:21" x14ac:dyDescent="0.3">
      <c r="A2890" t="s">
        <v>3232</v>
      </c>
      <c r="B2890" s="1" t="s">
        <v>3233</v>
      </c>
      <c r="C2890" s="1" t="s">
        <v>3233</v>
      </c>
      <c r="D2890" s="1" t="s">
        <v>3233</v>
      </c>
      <c r="E2890">
        <v>2020</v>
      </c>
      <c r="F2890" s="1" t="s">
        <v>213</v>
      </c>
      <c r="G2890" s="1" t="s">
        <v>202</v>
      </c>
      <c r="H2890" s="1" t="s">
        <v>206</v>
      </c>
      <c r="I2890" s="3" t="s">
        <v>1</v>
      </c>
      <c r="J2890" s="1" t="s">
        <v>1</v>
      </c>
      <c r="K2890" s="1" t="s">
        <v>220</v>
      </c>
      <c r="L2890" s="1" t="s">
        <v>225</v>
      </c>
      <c r="M2890" s="1" t="s">
        <v>204</v>
      </c>
      <c r="N2890" s="1" t="s">
        <v>1</v>
      </c>
      <c r="O2890" s="1" t="s">
        <v>1</v>
      </c>
      <c r="P2890" s="1" t="s">
        <v>1</v>
      </c>
      <c r="Q2890" s="1" t="s">
        <v>1</v>
      </c>
      <c r="R2890" s="4">
        <f>1.5*29</f>
        <v>43.5</v>
      </c>
      <c r="S2890" s="3">
        <v>1</v>
      </c>
      <c r="T2890" s="4" t="s">
        <v>3245</v>
      </c>
      <c r="U2890" t="s">
        <v>204</v>
      </c>
    </row>
    <row r="2891" spans="1:21" x14ac:dyDescent="0.3">
      <c r="A2891" t="s">
        <v>3235</v>
      </c>
      <c r="B2891" s="1" t="s">
        <v>3236</v>
      </c>
      <c r="C2891" s="1" t="s">
        <v>3236</v>
      </c>
      <c r="D2891" s="1" t="s">
        <v>3236</v>
      </c>
      <c r="E2891">
        <v>2021</v>
      </c>
      <c r="F2891" s="1" t="s">
        <v>212</v>
      </c>
      <c r="G2891" s="1" t="s">
        <v>202</v>
      </c>
      <c r="H2891" s="1" t="s">
        <v>206</v>
      </c>
      <c r="I2891" s="3" t="s">
        <v>1</v>
      </c>
      <c r="J2891" s="1" t="s">
        <v>1</v>
      </c>
      <c r="K2891" s="1" t="s">
        <v>1</v>
      </c>
      <c r="L2891" s="1" t="s">
        <v>1</v>
      </c>
      <c r="M2891" s="1" t="s">
        <v>204</v>
      </c>
      <c r="N2891" s="1" t="s">
        <v>1</v>
      </c>
      <c r="O2891" s="1" t="s">
        <v>1</v>
      </c>
      <c r="P2891" s="1" t="s">
        <v>1</v>
      </c>
      <c r="Q2891" s="1" t="s">
        <v>1</v>
      </c>
      <c r="R2891" s="4">
        <v>16</v>
      </c>
      <c r="S2891" s="3">
        <v>1</v>
      </c>
      <c r="T2891" s="4"/>
      <c r="U2891" t="s">
        <v>204</v>
      </c>
    </row>
    <row r="2892" spans="1:21" x14ac:dyDescent="0.3">
      <c r="A2892" t="s">
        <v>3235</v>
      </c>
      <c r="B2892" s="1" t="s">
        <v>3236</v>
      </c>
      <c r="C2892" s="1" t="s">
        <v>3236</v>
      </c>
      <c r="D2892" s="1" t="s">
        <v>3236</v>
      </c>
      <c r="E2892">
        <v>2021</v>
      </c>
      <c r="F2892" s="1" t="s">
        <v>212</v>
      </c>
      <c r="G2892" s="1" t="s">
        <v>202</v>
      </c>
      <c r="H2892" s="1" t="s">
        <v>219</v>
      </c>
      <c r="I2892" s="3" t="s">
        <v>1</v>
      </c>
      <c r="J2892" s="1" t="s">
        <v>1</v>
      </c>
      <c r="K2892" s="1" t="s">
        <v>1</v>
      </c>
      <c r="L2892" s="1" t="s">
        <v>1</v>
      </c>
      <c r="M2892" s="1" t="s">
        <v>208</v>
      </c>
      <c r="N2892">
        <v>0</v>
      </c>
      <c r="O2892">
        <v>1000</v>
      </c>
      <c r="P2892">
        <v>1000</v>
      </c>
      <c r="Q2892" s="1" t="s">
        <v>209</v>
      </c>
      <c r="R2892" s="4">
        <v>0</v>
      </c>
      <c r="S2892" s="3">
        <v>1</v>
      </c>
      <c r="T2892" s="4"/>
      <c r="U2892" t="s">
        <v>204</v>
      </c>
    </row>
    <row r="2893" spans="1:21" x14ac:dyDescent="0.3">
      <c r="A2893" t="s">
        <v>3235</v>
      </c>
      <c r="B2893" s="1" t="s">
        <v>3236</v>
      </c>
      <c r="C2893" s="1" t="s">
        <v>3236</v>
      </c>
      <c r="D2893" s="1" t="s">
        <v>3236</v>
      </c>
      <c r="E2893">
        <v>2021</v>
      </c>
      <c r="F2893" s="1" t="s">
        <v>212</v>
      </c>
      <c r="G2893" s="1" t="s">
        <v>202</v>
      </c>
      <c r="H2893" s="1" t="s">
        <v>219</v>
      </c>
      <c r="I2893" s="3" t="s">
        <v>1</v>
      </c>
      <c r="J2893" s="1" t="s">
        <v>1</v>
      </c>
      <c r="K2893" s="1" t="s">
        <v>1</v>
      </c>
      <c r="L2893" s="1" t="s">
        <v>1</v>
      </c>
      <c r="M2893" s="1" t="s">
        <v>208</v>
      </c>
      <c r="N2893">
        <v>1001</v>
      </c>
      <c r="O2893">
        <v>10000</v>
      </c>
      <c r="P2893">
        <v>1000</v>
      </c>
      <c r="Q2893" s="1" t="s">
        <v>209</v>
      </c>
      <c r="R2893" s="4">
        <v>5.4</v>
      </c>
      <c r="S2893" s="3">
        <v>1</v>
      </c>
      <c r="T2893" s="4"/>
      <c r="U2893" t="s">
        <v>204</v>
      </c>
    </row>
    <row r="2894" spans="1:21" x14ac:dyDescent="0.3">
      <c r="A2894" t="s">
        <v>3235</v>
      </c>
      <c r="B2894" s="1" t="s">
        <v>3236</v>
      </c>
      <c r="C2894" s="1" t="s">
        <v>3236</v>
      </c>
      <c r="D2894" s="1" t="s">
        <v>3236</v>
      </c>
      <c r="E2894">
        <v>2021</v>
      </c>
      <c r="F2894" s="1" t="s">
        <v>212</v>
      </c>
      <c r="G2894" s="1" t="s">
        <v>202</v>
      </c>
      <c r="H2894" s="1" t="s">
        <v>219</v>
      </c>
      <c r="I2894" s="3" t="s">
        <v>1</v>
      </c>
      <c r="J2894" s="1" t="s">
        <v>1</v>
      </c>
      <c r="K2894" s="1" t="s">
        <v>1</v>
      </c>
      <c r="L2894" s="1" t="s">
        <v>1</v>
      </c>
      <c r="M2894" s="1" t="s">
        <v>208</v>
      </c>
      <c r="N2894">
        <v>10001</v>
      </c>
      <c r="O2894">
        <v>50000</v>
      </c>
      <c r="P2894">
        <v>1000</v>
      </c>
      <c r="Q2894" s="1" t="s">
        <v>209</v>
      </c>
      <c r="R2894" s="4">
        <v>6.14</v>
      </c>
      <c r="S2894" s="3">
        <v>1</v>
      </c>
      <c r="T2894" s="4"/>
      <c r="U2894" t="s">
        <v>204</v>
      </c>
    </row>
    <row r="2895" spans="1:21" x14ac:dyDescent="0.3">
      <c r="A2895" t="s">
        <v>3235</v>
      </c>
      <c r="B2895" s="1" t="s">
        <v>3236</v>
      </c>
      <c r="C2895" s="1" t="s">
        <v>3236</v>
      </c>
      <c r="D2895" s="1" t="s">
        <v>3236</v>
      </c>
      <c r="E2895">
        <v>2021</v>
      </c>
      <c r="F2895" s="1" t="s">
        <v>212</v>
      </c>
      <c r="G2895" s="1" t="s">
        <v>202</v>
      </c>
      <c r="H2895" s="1" t="s">
        <v>219</v>
      </c>
      <c r="I2895" s="3" t="s">
        <v>1</v>
      </c>
      <c r="J2895" s="1" t="s">
        <v>1</v>
      </c>
      <c r="K2895" s="1" t="s">
        <v>1</v>
      </c>
      <c r="L2895" s="1" t="s">
        <v>1</v>
      </c>
      <c r="M2895" s="1" t="s">
        <v>208</v>
      </c>
      <c r="N2895">
        <v>50001</v>
      </c>
      <c r="O2895">
        <v>100000</v>
      </c>
      <c r="P2895">
        <v>1000</v>
      </c>
      <c r="Q2895" s="1" t="s">
        <v>209</v>
      </c>
      <c r="R2895" s="4">
        <v>7</v>
      </c>
      <c r="S2895" s="3">
        <v>1</v>
      </c>
      <c r="T2895" s="4"/>
      <c r="U2895" t="s">
        <v>204</v>
      </c>
    </row>
    <row r="2896" spans="1:21" x14ac:dyDescent="0.3">
      <c r="A2896" t="s">
        <v>3235</v>
      </c>
      <c r="B2896" s="1" t="s">
        <v>3236</v>
      </c>
      <c r="C2896" s="1" t="s">
        <v>3236</v>
      </c>
      <c r="D2896" s="1" t="s">
        <v>3236</v>
      </c>
      <c r="E2896">
        <v>2021</v>
      </c>
      <c r="F2896" s="1" t="s">
        <v>212</v>
      </c>
      <c r="G2896" s="1" t="s">
        <v>202</v>
      </c>
      <c r="H2896" s="1" t="s">
        <v>219</v>
      </c>
      <c r="I2896" s="3" t="s">
        <v>1</v>
      </c>
      <c r="J2896" s="1" t="s">
        <v>1</v>
      </c>
      <c r="K2896" s="1" t="s">
        <v>1</v>
      </c>
      <c r="L2896" s="1" t="s">
        <v>1</v>
      </c>
      <c r="M2896" s="1" t="s">
        <v>208</v>
      </c>
      <c r="N2896">
        <v>100001</v>
      </c>
      <c r="O2896" s="10">
        <v>1000000000</v>
      </c>
      <c r="P2896">
        <v>1000</v>
      </c>
      <c r="Q2896" s="1" t="s">
        <v>209</v>
      </c>
      <c r="R2896" s="4">
        <v>8.0500000000000007</v>
      </c>
      <c r="S2896" s="3">
        <v>1</v>
      </c>
      <c r="T2896" s="4"/>
      <c r="U2896" t="s">
        <v>204</v>
      </c>
    </row>
    <row r="2897" spans="1:21" x14ac:dyDescent="0.3">
      <c r="A2897" t="s">
        <v>3235</v>
      </c>
      <c r="B2897" s="1" t="s">
        <v>3236</v>
      </c>
      <c r="C2897" s="1" t="s">
        <v>3236</v>
      </c>
      <c r="D2897" s="1" t="s">
        <v>3236</v>
      </c>
      <c r="E2897">
        <v>2021</v>
      </c>
      <c r="F2897" s="1" t="s">
        <v>213</v>
      </c>
      <c r="G2897" s="1" t="s">
        <v>202</v>
      </c>
      <c r="H2897" s="1" t="s">
        <v>206</v>
      </c>
      <c r="I2897" s="3" t="s">
        <v>1</v>
      </c>
      <c r="J2897" s="1" t="s">
        <v>1</v>
      </c>
      <c r="K2897" s="1" t="s">
        <v>1</v>
      </c>
      <c r="L2897" s="1" t="s">
        <v>1</v>
      </c>
      <c r="M2897" s="1" t="s">
        <v>204</v>
      </c>
      <c r="N2897" s="1" t="s">
        <v>1</v>
      </c>
      <c r="O2897" s="1" t="s">
        <v>1</v>
      </c>
      <c r="P2897" s="1" t="s">
        <v>1</v>
      </c>
      <c r="Q2897" s="1" t="s">
        <v>1</v>
      </c>
      <c r="R2897" s="4">
        <v>21.2</v>
      </c>
      <c r="S2897" s="3">
        <v>1</v>
      </c>
      <c r="T2897" s="4"/>
      <c r="U2897" t="s">
        <v>204</v>
      </c>
    </row>
    <row r="2898" spans="1:21" x14ac:dyDescent="0.3">
      <c r="A2898" t="s">
        <v>3235</v>
      </c>
      <c r="B2898" s="1" t="s">
        <v>3236</v>
      </c>
      <c r="C2898" s="1" t="s">
        <v>3236</v>
      </c>
      <c r="D2898" s="1" t="s">
        <v>3236</v>
      </c>
      <c r="E2898">
        <v>2021</v>
      </c>
      <c r="F2898" s="1" t="s">
        <v>213</v>
      </c>
      <c r="G2898" s="1" t="s">
        <v>202</v>
      </c>
      <c r="H2898" s="1" t="s">
        <v>231</v>
      </c>
      <c r="I2898" s="3" t="s">
        <v>1</v>
      </c>
      <c r="J2898" s="1" t="s">
        <v>1</v>
      </c>
      <c r="K2898" s="1" t="s">
        <v>1</v>
      </c>
      <c r="L2898" s="1" t="s">
        <v>1</v>
      </c>
      <c r="M2898" s="1" t="s">
        <v>208</v>
      </c>
      <c r="N2898">
        <v>0</v>
      </c>
      <c r="O2898">
        <v>1000</v>
      </c>
      <c r="P2898">
        <v>1000</v>
      </c>
      <c r="Q2898" s="1" t="s">
        <v>209</v>
      </c>
      <c r="R2898" s="4">
        <v>0</v>
      </c>
      <c r="S2898" s="3">
        <v>1</v>
      </c>
      <c r="T2898" s="4" t="s">
        <v>3158</v>
      </c>
      <c r="U2898" t="s">
        <v>204</v>
      </c>
    </row>
    <row r="2899" spans="1:21" x14ac:dyDescent="0.3">
      <c r="A2899" t="s">
        <v>3235</v>
      </c>
      <c r="B2899" s="1" t="s">
        <v>3236</v>
      </c>
      <c r="C2899" s="1" t="s">
        <v>3236</v>
      </c>
      <c r="D2899" s="1" t="s">
        <v>3236</v>
      </c>
      <c r="E2899">
        <v>2021</v>
      </c>
      <c r="F2899" s="1" t="s">
        <v>213</v>
      </c>
      <c r="G2899" s="1" t="s">
        <v>202</v>
      </c>
      <c r="H2899" s="1" t="s">
        <v>231</v>
      </c>
      <c r="I2899" s="3" t="s">
        <v>1</v>
      </c>
      <c r="J2899" s="1" t="s">
        <v>1</v>
      </c>
      <c r="K2899" s="1" t="s">
        <v>1</v>
      </c>
      <c r="L2899" s="1" t="s">
        <v>1</v>
      </c>
      <c r="M2899" s="1" t="s">
        <v>208</v>
      </c>
      <c r="N2899">
        <v>1001</v>
      </c>
      <c r="O2899" s="10">
        <v>1000000000</v>
      </c>
      <c r="P2899">
        <v>1000</v>
      </c>
      <c r="Q2899" s="1" t="s">
        <v>209</v>
      </c>
      <c r="R2899" s="4">
        <v>3.29</v>
      </c>
      <c r="S2899" s="3">
        <v>1</v>
      </c>
      <c r="T2899" s="4"/>
      <c r="U2899" t="s">
        <v>204</v>
      </c>
    </row>
    <row r="2900" spans="1:21" x14ac:dyDescent="0.3">
      <c r="A2900" t="s">
        <v>3238</v>
      </c>
      <c r="B2900" s="1" t="s">
        <v>3239</v>
      </c>
      <c r="C2900" s="1" t="s">
        <v>3239</v>
      </c>
      <c r="D2900" s="1" t="s">
        <v>3239</v>
      </c>
      <c r="E2900">
        <v>2009</v>
      </c>
      <c r="F2900" s="1" t="s">
        <v>212</v>
      </c>
      <c r="G2900" s="1" t="s">
        <v>202</v>
      </c>
      <c r="H2900" s="1" t="s">
        <v>206</v>
      </c>
      <c r="I2900" s="3" t="s">
        <v>1</v>
      </c>
      <c r="J2900" s="1" t="s">
        <v>1</v>
      </c>
      <c r="K2900" s="1" t="s">
        <v>1</v>
      </c>
      <c r="L2900" s="1" t="s">
        <v>1</v>
      </c>
      <c r="M2900" s="1" t="s">
        <v>204</v>
      </c>
      <c r="N2900" s="1" t="s">
        <v>1</v>
      </c>
      <c r="O2900" s="1" t="s">
        <v>1</v>
      </c>
      <c r="P2900" s="1" t="s">
        <v>1</v>
      </c>
      <c r="Q2900" s="1" t="s">
        <v>1</v>
      </c>
      <c r="R2900" s="4">
        <v>26.5</v>
      </c>
      <c r="S2900" s="3">
        <v>1</v>
      </c>
      <c r="T2900" s="4"/>
      <c r="U2900" t="s">
        <v>204</v>
      </c>
    </row>
    <row r="2901" spans="1:21" x14ac:dyDescent="0.3">
      <c r="A2901" t="s">
        <v>3238</v>
      </c>
      <c r="B2901" s="1" t="s">
        <v>3239</v>
      </c>
      <c r="C2901" s="1" t="s">
        <v>3239</v>
      </c>
      <c r="D2901" s="1" t="s">
        <v>3239</v>
      </c>
      <c r="E2901">
        <v>2009</v>
      </c>
      <c r="F2901" s="1" t="s">
        <v>212</v>
      </c>
      <c r="G2901" s="1" t="s">
        <v>202</v>
      </c>
      <c r="H2901" s="1" t="s">
        <v>231</v>
      </c>
      <c r="I2901" s="3" t="s">
        <v>1</v>
      </c>
      <c r="J2901" s="1" t="s">
        <v>1</v>
      </c>
      <c r="K2901" s="1" t="s">
        <v>1</v>
      </c>
      <c r="L2901" s="1" t="s">
        <v>1</v>
      </c>
      <c r="M2901" s="1" t="s">
        <v>208</v>
      </c>
      <c r="N2901">
        <v>0</v>
      </c>
      <c r="O2901">
        <v>2000</v>
      </c>
      <c r="P2901">
        <v>1000</v>
      </c>
      <c r="Q2901" s="1" t="s">
        <v>209</v>
      </c>
      <c r="R2901" s="4">
        <v>0</v>
      </c>
      <c r="S2901" s="3">
        <v>1</v>
      </c>
      <c r="T2901" s="4"/>
      <c r="U2901" t="s">
        <v>204</v>
      </c>
    </row>
    <row r="2902" spans="1:21" x14ac:dyDescent="0.3">
      <c r="A2902" t="s">
        <v>3238</v>
      </c>
      <c r="B2902" s="1" t="s">
        <v>3239</v>
      </c>
      <c r="C2902" s="1" t="s">
        <v>3239</v>
      </c>
      <c r="D2902" s="1" t="s">
        <v>3239</v>
      </c>
      <c r="E2902">
        <v>2009</v>
      </c>
      <c r="F2902" s="1" t="s">
        <v>212</v>
      </c>
      <c r="G2902" s="1" t="s">
        <v>202</v>
      </c>
      <c r="H2902" s="1" t="s">
        <v>231</v>
      </c>
      <c r="I2902" s="3" t="s">
        <v>1</v>
      </c>
      <c r="J2902" s="1" t="s">
        <v>1</v>
      </c>
      <c r="K2902" s="1" t="s">
        <v>1</v>
      </c>
      <c r="L2902" s="1" t="s">
        <v>1</v>
      </c>
      <c r="M2902" s="1" t="s">
        <v>208</v>
      </c>
      <c r="N2902">
        <v>2001</v>
      </c>
      <c r="O2902" s="10">
        <v>1000000000</v>
      </c>
      <c r="P2902">
        <v>1000</v>
      </c>
      <c r="Q2902" s="1" t="s">
        <v>209</v>
      </c>
      <c r="R2902" s="4">
        <v>3.45</v>
      </c>
      <c r="S2902" s="3">
        <v>1</v>
      </c>
      <c r="T2902" s="4"/>
      <c r="U2902" t="s">
        <v>204</v>
      </c>
    </row>
    <row r="2903" spans="1:21" x14ac:dyDescent="0.3">
      <c r="A2903" t="s">
        <v>3238</v>
      </c>
      <c r="B2903" s="1" t="s">
        <v>3239</v>
      </c>
      <c r="C2903" s="1" t="s">
        <v>3239</v>
      </c>
      <c r="D2903" s="1" t="s">
        <v>3239</v>
      </c>
      <c r="E2903">
        <v>2009</v>
      </c>
      <c r="F2903" s="1" t="s">
        <v>213</v>
      </c>
      <c r="G2903" s="1" t="s">
        <v>202</v>
      </c>
      <c r="H2903" s="1" t="s">
        <v>206</v>
      </c>
      <c r="I2903" s="3" t="s">
        <v>1</v>
      </c>
      <c r="J2903" s="1" t="s">
        <v>1</v>
      </c>
      <c r="K2903" s="1" t="s">
        <v>1</v>
      </c>
      <c r="L2903" s="1" t="s">
        <v>1</v>
      </c>
      <c r="M2903" s="1" t="s">
        <v>204</v>
      </c>
      <c r="N2903" s="1" t="s">
        <v>1</v>
      </c>
      <c r="O2903" s="1" t="s">
        <v>1</v>
      </c>
      <c r="P2903" s="1" t="s">
        <v>1</v>
      </c>
      <c r="Q2903" s="1" t="s">
        <v>1</v>
      </c>
      <c r="R2903" s="4">
        <v>18</v>
      </c>
      <c r="S2903" s="3">
        <v>1</v>
      </c>
      <c r="T2903" s="4"/>
      <c r="U2903" t="s">
        <v>204</v>
      </c>
    </row>
    <row r="2904" spans="1:21" x14ac:dyDescent="0.3">
      <c r="A2904" t="s">
        <v>3238</v>
      </c>
      <c r="B2904" s="1" t="s">
        <v>3239</v>
      </c>
      <c r="C2904" s="1" t="s">
        <v>3239</v>
      </c>
      <c r="D2904" s="1" t="s">
        <v>3239</v>
      </c>
      <c r="E2904">
        <v>2009</v>
      </c>
      <c r="F2904" s="1" t="s">
        <v>213</v>
      </c>
      <c r="G2904" s="1" t="s">
        <v>202</v>
      </c>
      <c r="H2904" s="1" t="s">
        <v>231</v>
      </c>
      <c r="I2904" s="3" t="s">
        <v>1</v>
      </c>
      <c r="J2904" s="1" t="s">
        <v>1</v>
      </c>
      <c r="K2904" s="1" t="s">
        <v>1</v>
      </c>
      <c r="L2904" s="1" t="s">
        <v>1</v>
      </c>
      <c r="M2904" s="1" t="s">
        <v>208</v>
      </c>
      <c r="N2904">
        <v>0</v>
      </c>
      <c r="O2904">
        <v>2000</v>
      </c>
      <c r="P2904">
        <v>1000</v>
      </c>
      <c r="Q2904" s="1" t="s">
        <v>209</v>
      </c>
      <c r="R2904" s="4">
        <v>0</v>
      </c>
      <c r="S2904" s="3">
        <v>1</v>
      </c>
      <c r="T2904" s="4"/>
      <c r="U2904" t="s">
        <v>204</v>
      </c>
    </row>
    <row r="2905" spans="1:21" x14ac:dyDescent="0.3">
      <c r="A2905" t="s">
        <v>3238</v>
      </c>
      <c r="B2905" s="1" t="s">
        <v>3239</v>
      </c>
      <c r="C2905" s="1" t="s">
        <v>3239</v>
      </c>
      <c r="D2905" s="1" t="s">
        <v>3239</v>
      </c>
      <c r="E2905">
        <v>2009</v>
      </c>
      <c r="F2905" s="1" t="s">
        <v>213</v>
      </c>
      <c r="G2905" s="1" t="s">
        <v>202</v>
      </c>
      <c r="H2905" s="1" t="s">
        <v>231</v>
      </c>
      <c r="I2905" s="3" t="s">
        <v>1</v>
      </c>
      <c r="J2905" s="1" t="s">
        <v>1</v>
      </c>
      <c r="K2905" s="1" t="s">
        <v>1</v>
      </c>
      <c r="L2905" s="1" t="s">
        <v>1</v>
      </c>
      <c r="M2905" s="1" t="s">
        <v>208</v>
      </c>
      <c r="N2905">
        <v>2001</v>
      </c>
      <c r="O2905" s="10">
        <v>1000000000</v>
      </c>
      <c r="P2905">
        <v>1000</v>
      </c>
      <c r="Q2905" s="1" t="s">
        <v>209</v>
      </c>
      <c r="R2905" s="4">
        <v>1.45</v>
      </c>
      <c r="S2905" s="3">
        <v>1</v>
      </c>
      <c r="T2905" s="4"/>
      <c r="U2905" t="s">
        <v>204</v>
      </c>
    </row>
    <row r="2906" spans="1:21" x14ac:dyDescent="0.3">
      <c r="A2906" t="s">
        <v>3246</v>
      </c>
      <c r="B2906" s="1" t="s">
        <v>3247</v>
      </c>
      <c r="C2906" s="1" t="s">
        <v>3247</v>
      </c>
      <c r="D2906" s="1" t="s">
        <v>3247</v>
      </c>
      <c r="E2906">
        <v>2020</v>
      </c>
      <c r="F2906" s="1" t="s">
        <v>212</v>
      </c>
      <c r="G2906" s="1" t="s">
        <v>202</v>
      </c>
      <c r="H2906" s="1" t="s">
        <v>206</v>
      </c>
      <c r="I2906" s="3" t="s">
        <v>1</v>
      </c>
      <c r="J2906" s="1" t="s">
        <v>1</v>
      </c>
      <c r="K2906" s="1" t="s">
        <v>220</v>
      </c>
      <c r="L2906" s="1" t="s">
        <v>221</v>
      </c>
      <c r="M2906" s="1" t="s">
        <v>204</v>
      </c>
      <c r="N2906" s="1" t="s">
        <v>1</v>
      </c>
      <c r="O2906" s="1" t="s">
        <v>1</v>
      </c>
      <c r="P2906" s="1" t="s">
        <v>1</v>
      </c>
      <c r="Q2906" s="1" t="s">
        <v>1</v>
      </c>
      <c r="R2906" s="4">
        <v>17.05</v>
      </c>
      <c r="S2906" s="3">
        <v>1</v>
      </c>
      <c r="T2906" s="4"/>
      <c r="U2906" t="s">
        <v>204</v>
      </c>
    </row>
    <row r="2907" spans="1:21" x14ac:dyDescent="0.3">
      <c r="A2907" t="s">
        <v>3246</v>
      </c>
      <c r="B2907" s="1" t="s">
        <v>3247</v>
      </c>
      <c r="C2907" s="1" t="s">
        <v>3247</v>
      </c>
      <c r="D2907" s="1" t="s">
        <v>3247</v>
      </c>
      <c r="E2907">
        <v>2020</v>
      </c>
      <c r="F2907" s="1" t="s">
        <v>212</v>
      </c>
      <c r="G2907" s="1" t="s">
        <v>202</v>
      </c>
      <c r="H2907" s="1" t="s">
        <v>219</v>
      </c>
      <c r="I2907" s="3" t="s">
        <v>1</v>
      </c>
      <c r="J2907" s="1" t="s">
        <v>1</v>
      </c>
      <c r="K2907" s="1" t="s">
        <v>220</v>
      </c>
      <c r="L2907" s="1" t="s">
        <v>221</v>
      </c>
      <c r="M2907" s="1" t="s">
        <v>208</v>
      </c>
      <c r="N2907">
        <v>0</v>
      </c>
      <c r="O2907">
        <v>1500</v>
      </c>
      <c r="P2907">
        <v>1000</v>
      </c>
      <c r="Q2907" s="1" t="s">
        <v>209</v>
      </c>
      <c r="R2907" s="4">
        <v>0</v>
      </c>
      <c r="S2907" s="3">
        <v>1</v>
      </c>
      <c r="T2907" s="4"/>
      <c r="U2907" t="s">
        <v>204</v>
      </c>
    </row>
    <row r="2908" spans="1:21" x14ac:dyDescent="0.3">
      <c r="A2908" t="s">
        <v>3246</v>
      </c>
      <c r="B2908" s="1" t="s">
        <v>3247</v>
      </c>
      <c r="C2908" s="1" t="s">
        <v>3247</v>
      </c>
      <c r="D2908" s="1" t="s">
        <v>3247</v>
      </c>
      <c r="E2908">
        <v>2020</v>
      </c>
      <c r="F2908" s="1" t="s">
        <v>212</v>
      </c>
      <c r="G2908" s="1" t="s">
        <v>202</v>
      </c>
      <c r="H2908" s="1" t="s">
        <v>219</v>
      </c>
      <c r="I2908" s="3" t="s">
        <v>1</v>
      </c>
      <c r="J2908" s="1" t="s">
        <v>1</v>
      </c>
      <c r="K2908" s="1" t="s">
        <v>220</v>
      </c>
      <c r="L2908" s="1" t="s">
        <v>221</v>
      </c>
      <c r="M2908" s="1" t="s">
        <v>208</v>
      </c>
      <c r="N2908">
        <v>1501</v>
      </c>
      <c r="O2908">
        <v>3500</v>
      </c>
      <c r="P2908">
        <v>1000</v>
      </c>
      <c r="Q2908" s="1" t="s">
        <v>209</v>
      </c>
      <c r="R2908" s="4">
        <v>5.04</v>
      </c>
      <c r="S2908" s="3">
        <v>1</v>
      </c>
      <c r="T2908" s="4"/>
      <c r="U2908" t="s">
        <v>204</v>
      </c>
    </row>
    <row r="2909" spans="1:21" x14ac:dyDescent="0.3">
      <c r="A2909" t="s">
        <v>3246</v>
      </c>
      <c r="B2909" s="1" t="s">
        <v>3247</v>
      </c>
      <c r="C2909" s="1" t="s">
        <v>3247</v>
      </c>
      <c r="D2909" s="1" t="s">
        <v>3247</v>
      </c>
      <c r="E2909">
        <v>2020</v>
      </c>
      <c r="F2909" s="1" t="s">
        <v>212</v>
      </c>
      <c r="G2909" s="1" t="s">
        <v>202</v>
      </c>
      <c r="H2909" s="1" t="s">
        <v>219</v>
      </c>
      <c r="I2909" s="3" t="s">
        <v>1</v>
      </c>
      <c r="J2909" s="1" t="s">
        <v>1</v>
      </c>
      <c r="K2909" s="1" t="s">
        <v>220</v>
      </c>
      <c r="L2909" s="1" t="s">
        <v>221</v>
      </c>
      <c r="M2909" s="1" t="s">
        <v>208</v>
      </c>
      <c r="N2909">
        <v>3501</v>
      </c>
      <c r="O2909">
        <v>5500</v>
      </c>
      <c r="P2909">
        <v>1000</v>
      </c>
      <c r="Q2909" s="1" t="s">
        <v>209</v>
      </c>
      <c r="R2909" s="4">
        <v>5.46</v>
      </c>
      <c r="S2909" s="3">
        <v>1</v>
      </c>
      <c r="T2909" s="4"/>
      <c r="U2909" t="s">
        <v>204</v>
      </c>
    </row>
    <row r="2910" spans="1:21" x14ac:dyDescent="0.3">
      <c r="A2910" t="s">
        <v>3246</v>
      </c>
      <c r="B2910" s="1" t="s">
        <v>3247</v>
      </c>
      <c r="C2910" s="1" t="s">
        <v>3247</v>
      </c>
      <c r="D2910" s="1" t="s">
        <v>3247</v>
      </c>
      <c r="E2910">
        <v>2020</v>
      </c>
      <c r="F2910" s="1" t="s">
        <v>212</v>
      </c>
      <c r="G2910" s="1" t="s">
        <v>202</v>
      </c>
      <c r="H2910" s="1" t="s">
        <v>219</v>
      </c>
      <c r="I2910" s="3" t="s">
        <v>1</v>
      </c>
      <c r="J2910" s="1" t="s">
        <v>1</v>
      </c>
      <c r="K2910" s="1" t="s">
        <v>220</v>
      </c>
      <c r="L2910" s="1" t="s">
        <v>221</v>
      </c>
      <c r="M2910" s="1" t="s">
        <v>208</v>
      </c>
      <c r="N2910">
        <v>5501</v>
      </c>
      <c r="O2910">
        <v>12000</v>
      </c>
      <c r="P2910">
        <v>1000</v>
      </c>
      <c r="Q2910" s="1" t="s">
        <v>209</v>
      </c>
      <c r="R2910" s="4">
        <v>6.3</v>
      </c>
      <c r="S2910" s="3">
        <v>1</v>
      </c>
      <c r="T2910" s="4"/>
      <c r="U2910" t="s">
        <v>204</v>
      </c>
    </row>
    <row r="2911" spans="1:21" x14ac:dyDescent="0.3">
      <c r="A2911" t="s">
        <v>3246</v>
      </c>
      <c r="B2911" s="1" t="s">
        <v>3247</v>
      </c>
      <c r="C2911" s="1" t="s">
        <v>3247</v>
      </c>
      <c r="D2911" s="1" t="s">
        <v>3247</v>
      </c>
      <c r="E2911">
        <v>2020</v>
      </c>
      <c r="F2911" s="1" t="s">
        <v>212</v>
      </c>
      <c r="G2911" s="1" t="s">
        <v>202</v>
      </c>
      <c r="H2911" s="1" t="s">
        <v>219</v>
      </c>
      <c r="I2911" s="3" t="s">
        <v>1</v>
      </c>
      <c r="J2911" s="1" t="s">
        <v>1</v>
      </c>
      <c r="K2911" s="1" t="s">
        <v>220</v>
      </c>
      <c r="L2911" s="1" t="s">
        <v>221</v>
      </c>
      <c r="M2911" s="1" t="s">
        <v>208</v>
      </c>
      <c r="N2911">
        <v>12001</v>
      </c>
      <c r="O2911">
        <v>15000</v>
      </c>
      <c r="P2911">
        <v>1000</v>
      </c>
      <c r="Q2911" s="1" t="s">
        <v>209</v>
      </c>
      <c r="R2911" s="4">
        <v>7.14</v>
      </c>
      <c r="S2911" s="3">
        <v>1</v>
      </c>
      <c r="T2911" s="4"/>
      <c r="U2911" t="s">
        <v>204</v>
      </c>
    </row>
    <row r="2912" spans="1:21" x14ac:dyDescent="0.3">
      <c r="A2912" t="s">
        <v>3246</v>
      </c>
      <c r="B2912" s="1" t="s">
        <v>3247</v>
      </c>
      <c r="C2912" s="1" t="s">
        <v>3247</v>
      </c>
      <c r="D2912" s="1" t="s">
        <v>3247</v>
      </c>
      <c r="E2912">
        <v>2020</v>
      </c>
      <c r="F2912" s="1" t="s">
        <v>212</v>
      </c>
      <c r="G2912" s="1" t="s">
        <v>202</v>
      </c>
      <c r="H2912" s="1" t="s">
        <v>219</v>
      </c>
      <c r="I2912" s="3" t="s">
        <v>1</v>
      </c>
      <c r="J2912" s="1" t="s">
        <v>1</v>
      </c>
      <c r="K2912" s="1" t="s">
        <v>220</v>
      </c>
      <c r="L2912" s="1" t="s">
        <v>221</v>
      </c>
      <c r="M2912" s="1" t="s">
        <v>208</v>
      </c>
      <c r="N2912">
        <v>15001</v>
      </c>
      <c r="O2912" s="10">
        <v>1000000000</v>
      </c>
      <c r="P2912">
        <v>1000</v>
      </c>
      <c r="Q2912" s="1" t="s">
        <v>209</v>
      </c>
      <c r="R2912" s="4">
        <v>8.4</v>
      </c>
      <c r="S2912" s="3">
        <v>1</v>
      </c>
      <c r="T2912" s="4"/>
      <c r="U2912" t="s">
        <v>204</v>
      </c>
    </row>
    <row r="2913" spans="1:21" x14ac:dyDescent="0.3">
      <c r="A2913" t="s">
        <v>3246</v>
      </c>
      <c r="B2913" s="1" t="s">
        <v>3247</v>
      </c>
      <c r="C2913" s="1" t="s">
        <v>3247</v>
      </c>
      <c r="D2913" s="1" t="s">
        <v>3247</v>
      </c>
      <c r="E2913">
        <v>2020</v>
      </c>
      <c r="F2913" s="1" t="s">
        <v>212</v>
      </c>
      <c r="G2913" s="1" t="s">
        <v>202</v>
      </c>
      <c r="H2913" s="1" t="s">
        <v>206</v>
      </c>
      <c r="I2913" s="3" t="s">
        <v>1</v>
      </c>
      <c r="J2913" s="1" t="s">
        <v>1</v>
      </c>
      <c r="K2913" s="1" t="s">
        <v>220</v>
      </c>
      <c r="L2913" s="1" t="s">
        <v>225</v>
      </c>
      <c r="M2913" s="1" t="s">
        <v>204</v>
      </c>
      <c r="N2913" s="1" t="s">
        <v>1</v>
      </c>
      <c r="O2913" s="1" t="s">
        <v>1</v>
      </c>
      <c r="P2913" s="1" t="s">
        <v>1</v>
      </c>
      <c r="Q2913" s="1" t="s">
        <v>1</v>
      </c>
      <c r="R2913" s="4">
        <v>25.59</v>
      </c>
      <c r="S2913" s="3">
        <v>1</v>
      </c>
      <c r="T2913" s="4"/>
      <c r="U2913" t="s">
        <v>204</v>
      </c>
    </row>
    <row r="2914" spans="1:21" x14ac:dyDescent="0.3">
      <c r="A2914" t="s">
        <v>3246</v>
      </c>
      <c r="B2914" s="1" t="s">
        <v>3247</v>
      </c>
      <c r="C2914" s="1" t="s">
        <v>3247</v>
      </c>
      <c r="D2914" s="1" t="s">
        <v>3247</v>
      </c>
      <c r="E2914">
        <v>2020</v>
      </c>
      <c r="F2914" s="1" t="s">
        <v>212</v>
      </c>
      <c r="G2914" s="1" t="s">
        <v>202</v>
      </c>
      <c r="H2914" s="1" t="s">
        <v>219</v>
      </c>
      <c r="I2914" s="3" t="s">
        <v>1</v>
      </c>
      <c r="J2914" s="1" t="s">
        <v>1</v>
      </c>
      <c r="K2914" s="1" t="s">
        <v>220</v>
      </c>
      <c r="L2914" s="1" t="s">
        <v>225</v>
      </c>
      <c r="M2914" s="1" t="s">
        <v>208</v>
      </c>
      <c r="N2914">
        <v>0</v>
      </c>
      <c r="O2914">
        <v>1500</v>
      </c>
      <c r="P2914">
        <v>1000</v>
      </c>
      <c r="Q2914" s="1" t="s">
        <v>209</v>
      </c>
      <c r="R2914" s="4">
        <v>0</v>
      </c>
      <c r="S2914" s="3">
        <v>1</v>
      </c>
      <c r="T2914" s="4"/>
      <c r="U2914" t="s">
        <v>204</v>
      </c>
    </row>
    <row r="2915" spans="1:21" x14ac:dyDescent="0.3">
      <c r="A2915" t="s">
        <v>3246</v>
      </c>
      <c r="B2915" s="1" t="s">
        <v>3247</v>
      </c>
      <c r="C2915" s="1" t="s">
        <v>3247</v>
      </c>
      <c r="D2915" s="1" t="s">
        <v>3247</v>
      </c>
      <c r="E2915">
        <v>2020</v>
      </c>
      <c r="F2915" s="1" t="s">
        <v>212</v>
      </c>
      <c r="G2915" s="1" t="s">
        <v>202</v>
      </c>
      <c r="H2915" s="1" t="s">
        <v>219</v>
      </c>
      <c r="I2915" s="3" t="s">
        <v>1</v>
      </c>
      <c r="J2915" s="1" t="s">
        <v>1</v>
      </c>
      <c r="K2915" s="1" t="s">
        <v>220</v>
      </c>
      <c r="L2915" s="1" t="s">
        <v>225</v>
      </c>
      <c r="M2915" s="1" t="s">
        <v>208</v>
      </c>
      <c r="N2915">
        <v>1501</v>
      </c>
      <c r="O2915">
        <v>3500</v>
      </c>
      <c r="P2915">
        <v>1000</v>
      </c>
      <c r="Q2915" s="1" t="s">
        <v>209</v>
      </c>
      <c r="R2915" s="4">
        <v>7.56</v>
      </c>
      <c r="S2915" s="3">
        <v>1</v>
      </c>
      <c r="T2915" s="4"/>
      <c r="U2915" t="s">
        <v>204</v>
      </c>
    </row>
    <row r="2916" spans="1:21" x14ac:dyDescent="0.3">
      <c r="A2916" t="s">
        <v>3246</v>
      </c>
      <c r="B2916" s="1" t="s">
        <v>3247</v>
      </c>
      <c r="C2916" s="1" t="s">
        <v>3247</v>
      </c>
      <c r="D2916" s="1" t="s">
        <v>3247</v>
      </c>
      <c r="E2916">
        <v>2020</v>
      </c>
      <c r="F2916" s="1" t="s">
        <v>212</v>
      </c>
      <c r="G2916" s="1" t="s">
        <v>202</v>
      </c>
      <c r="H2916" s="1" t="s">
        <v>219</v>
      </c>
      <c r="I2916" s="3" t="s">
        <v>1</v>
      </c>
      <c r="J2916" s="1" t="s">
        <v>1</v>
      </c>
      <c r="K2916" s="1" t="s">
        <v>220</v>
      </c>
      <c r="L2916" s="1" t="s">
        <v>225</v>
      </c>
      <c r="M2916" s="1" t="s">
        <v>208</v>
      </c>
      <c r="N2916">
        <v>3501</v>
      </c>
      <c r="O2916">
        <v>5500</v>
      </c>
      <c r="P2916">
        <v>1000</v>
      </c>
      <c r="Q2916" s="1" t="s">
        <v>209</v>
      </c>
      <c r="R2916" s="4">
        <v>8.1999999999999993</v>
      </c>
      <c r="S2916" s="3">
        <v>1</v>
      </c>
      <c r="T2916" s="4"/>
      <c r="U2916" t="s">
        <v>204</v>
      </c>
    </row>
    <row r="2917" spans="1:21" x14ac:dyDescent="0.3">
      <c r="A2917" t="s">
        <v>3246</v>
      </c>
      <c r="B2917" s="1" t="s">
        <v>3247</v>
      </c>
      <c r="C2917" s="1" t="s">
        <v>3247</v>
      </c>
      <c r="D2917" s="1" t="s">
        <v>3247</v>
      </c>
      <c r="E2917">
        <v>2020</v>
      </c>
      <c r="F2917" s="1" t="s">
        <v>212</v>
      </c>
      <c r="G2917" s="1" t="s">
        <v>202</v>
      </c>
      <c r="H2917" s="1" t="s">
        <v>219</v>
      </c>
      <c r="I2917" s="3" t="s">
        <v>1</v>
      </c>
      <c r="J2917" s="1" t="s">
        <v>1</v>
      </c>
      <c r="K2917" s="1" t="s">
        <v>220</v>
      </c>
      <c r="L2917" s="1" t="s">
        <v>225</v>
      </c>
      <c r="M2917" s="1" t="s">
        <v>208</v>
      </c>
      <c r="N2917">
        <v>5501</v>
      </c>
      <c r="O2917">
        <v>12000</v>
      </c>
      <c r="P2917">
        <v>1000</v>
      </c>
      <c r="Q2917" s="1" t="s">
        <v>209</v>
      </c>
      <c r="R2917" s="4">
        <v>9.4600000000000009</v>
      </c>
      <c r="S2917" s="3">
        <v>1</v>
      </c>
      <c r="T2917" s="4"/>
      <c r="U2917" t="s">
        <v>204</v>
      </c>
    </row>
    <row r="2918" spans="1:21" x14ac:dyDescent="0.3">
      <c r="A2918" t="s">
        <v>3246</v>
      </c>
      <c r="B2918" s="1" t="s">
        <v>3247</v>
      </c>
      <c r="C2918" s="1" t="s">
        <v>3247</v>
      </c>
      <c r="D2918" s="1" t="s">
        <v>3247</v>
      </c>
      <c r="E2918">
        <v>2020</v>
      </c>
      <c r="F2918" s="1" t="s">
        <v>212</v>
      </c>
      <c r="G2918" s="1" t="s">
        <v>202</v>
      </c>
      <c r="H2918" s="1" t="s">
        <v>219</v>
      </c>
      <c r="I2918" s="3" t="s">
        <v>1</v>
      </c>
      <c r="J2918" s="1" t="s">
        <v>1</v>
      </c>
      <c r="K2918" s="1" t="s">
        <v>220</v>
      </c>
      <c r="L2918" s="1" t="s">
        <v>225</v>
      </c>
      <c r="M2918" s="1" t="s">
        <v>208</v>
      </c>
      <c r="N2918">
        <v>12001</v>
      </c>
      <c r="O2918">
        <v>15000</v>
      </c>
      <c r="P2918">
        <v>1000</v>
      </c>
      <c r="Q2918" s="1" t="s">
        <v>209</v>
      </c>
      <c r="R2918" s="4">
        <v>10.72</v>
      </c>
      <c r="S2918" s="3">
        <v>1</v>
      </c>
      <c r="T2918" s="4"/>
      <c r="U2918" t="s">
        <v>204</v>
      </c>
    </row>
    <row r="2919" spans="1:21" x14ac:dyDescent="0.3">
      <c r="A2919" t="s">
        <v>3246</v>
      </c>
      <c r="B2919" s="1" t="s">
        <v>3247</v>
      </c>
      <c r="C2919" s="1" t="s">
        <v>3247</v>
      </c>
      <c r="D2919" s="1" t="s">
        <v>3247</v>
      </c>
      <c r="E2919">
        <v>2020</v>
      </c>
      <c r="F2919" s="1" t="s">
        <v>212</v>
      </c>
      <c r="G2919" s="1" t="s">
        <v>202</v>
      </c>
      <c r="H2919" s="1" t="s">
        <v>219</v>
      </c>
      <c r="I2919" s="3" t="s">
        <v>1</v>
      </c>
      <c r="J2919" s="1" t="s">
        <v>1</v>
      </c>
      <c r="K2919" s="1" t="s">
        <v>220</v>
      </c>
      <c r="L2919" s="1" t="s">
        <v>225</v>
      </c>
      <c r="M2919" s="1" t="s">
        <v>208</v>
      </c>
      <c r="N2919">
        <v>15001</v>
      </c>
      <c r="O2919" s="10">
        <v>1000000000</v>
      </c>
      <c r="P2919">
        <v>1000</v>
      </c>
      <c r="Q2919" s="1" t="s">
        <v>209</v>
      </c>
      <c r="R2919" s="4">
        <v>12.6</v>
      </c>
      <c r="S2919" s="3">
        <v>1</v>
      </c>
      <c r="T2919" s="4"/>
      <c r="U2919" t="s">
        <v>204</v>
      </c>
    </row>
    <row r="2920" spans="1:21" x14ac:dyDescent="0.3">
      <c r="A2920" t="s">
        <v>3246</v>
      </c>
      <c r="B2920" s="1" t="s">
        <v>3247</v>
      </c>
      <c r="C2920" s="1" t="s">
        <v>3247</v>
      </c>
      <c r="D2920" s="1" t="s">
        <v>3247</v>
      </c>
      <c r="E2920">
        <v>2020</v>
      </c>
      <c r="F2920" s="1" t="s">
        <v>213</v>
      </c>
      <c r="G2920" s="1" t="s">
        <v>202</v>
      </c>
      <c r="H2920" s="1" t="s">
        <v>206</v>
      </c>
      <c r="I2920" s="3" t="s">
        <v>1</v>
      </c>
      <c r="J2920" s="1" t="s">
        <v>1</v>
      </c>
      <c r="K2920" s="1" t="s">
        <v>220</v>
      </c>
      <c r="L2920" s="1" t="s">
        <v>221</v>
      </c>
      <c r="M2920" s="1" t="s">
        <v>204</v>
      </c>
      <c r="N2920" s="1" t="s">
        <v>1</v>
      </c>
      <c r="O2920" s="1" t="s">
        <v>1</v>
      </c>
      <c r="P2920" s="1" t="s">
        <v>1</v>
      </c>
      <c r="Q2920" s="1" t="s">
        <v>1</v>
      </c>
      <c r="R2920" s="4">
        <v>16.21</v>
      </c>
      <c r="S2920" s="3">
        <v>1</v>
      </c>
      <c r="T2920" s="4" t="s">
        <v>3105</v>
      </c>
      <c r="U2920" t="s">
        <v>204</v>
      </c>
    </row>
    <row r="2921" spans="1:21" x14ac:dyDescent="0.3">
      <c r="A2921" t="s">
        <v>3246</v>
      </c>
      <c r="B2921" s="1" t="s">
        <v>3247</v>
      </c>
      <c r="C2921" s="1" t="s">
        <v>3247</v>
      </c>
      <c r="D2921" s="1" t="s">
        <v>3247</v>
      </c>
      <c r="E2921">
        <v>2020</v>
      </c>
      <c r="F2921" s="1" t="s">
        <v>213</v>
      </c>
      <c r="G2921" s="1" t="s">
        <v>202</v>
      </c>
      <c r="H2921" s="1" t="s">
        <v>231</v>
      </c>
      <c r="I2921" s="3" t="s">
        <v>1</v>
      </c>
      <c r="J2921" s="1" t="s">
        <v>1</v>
      </c>
      <c r="K2921" s="1" t="s">
        <v>220</v>
      </c>
      <c r="L2921" s="1" t="s">
        <v>221</v>
      </c>
      <c r="M2921" s="1" t="s">
        <v>208</v>
      </c>
      <c r="N2921">
        <v>0</v>
      </c>
      <c r="O2921">
        <v>1000</v>
      </c>
      <c r="P2921">
        <v>1000</v>
      </c>
      <c r="Q2921" s="1" t="s">
        <v>209</v>
      </c>
      <c r="R2921" s="4">
        <v>0</v>
      </c>
      <c r="S2921" s="3">
        <v>1</v>
      </c>
      <c r="T2921" s="4"/>
      <c r="U2921" t="s">
        <v>204</v>
      </c>
    </row>
    <row r="2922" spans="1:21" x14ac:dyDescent="0.3">
      <c r="A2922" t="s">
        <v>3246</v>
      </c>
      <c r="B2922" s="1" t="s">
        <v>3247</v>
      </c>
      <c r="C2922" s="1" t="s">
        <v>3247</v>
      </c>
      <c r="D2922" s="1" t="s">
        <v>3247</v>
      </c>
      <c r="E2922">
        <v>2020</v>
      </c>
      <c r="F2922" s="1" t="s">
        <v>213</v>
      </c>
      <c r="G2922" s="1" t="s">
        <v>202</v>
      </c>
      <c r="H2922" s="1" t="s">
        <v>231</v>
      </c>
      <c r="I2922" s="3" t="s">
        <v>1</v>
      </c>
      <c r="J2922" s="1" t="s">
        <v>1</v>
      </c>
      <c r="K2922" s="1" t="s">
        <v>220</v>
      </c>
      <c r="L2922" s="1" t="s">
        <v>221</v>
      </c>
      <c r="M2922" s="1" t="s">
        <v>208</v>
      </c>
      <c r="N2922">
        <v>1001</v>
      </c>
      <c r="O2922">
        <v>4000</v>
      </c>
      <c r="P2922">
        <v>1000</v>
      </c>
      <c r="Q2922" s="1" t="s">
        <v>209</v>
      </c>
      <c r="R2922" s="4">
        <v>3.61</v>
      </c>
      <c r="S2922" s="3">
        <v>1</v>
      </c>
      <c r="T2922" s="4"/>
      <c r="U2922" t="s">
        <v>204</v>
      </c>
    </row>
    <row r="2923" spans="1:21" x14ac:dyDescent="0.3">
      <c r="A2923" t="s">
        <v>3246</v>
      </c>
      <c r="B2923" s="1" t="s">
        <v>3247</v>
      </c>
      <c r="C2923" s="1" t="s">
        <v>3247</v>
      </c>
      <c r="D2923" s="1" t="s">
        <v>3247</v>
      </c>
      <c r="E2923">
        <v>2020</v>
      </c>
      <c r="F2923" s="1" t="s">
        <v>213</v>
      </c>
      <c r="G2923" s="1" t="s">
        <v>202</v>
      </c>
      <c r="H2923" s="1" t="s">
        <v>231</v>
      </c>
      <c r="I2923" s="3" t="s">
        <v>1</v>
      </c>
      <c r="J2923" s="1" t="s">
        <v>1</v>
      </c>
      <c r="K2923" s="1" t="s">
        <v>220</v>
      </c>
      <c r="L2923" s="1" t="s">
        <v>221</v>
      </c>
      <c r="M2923" s="1" t="s">
        <v>208</v>
      </c>
      <c r="N2923">
        <v>4001</v>
      </c>
      <c r="O2923" s="10">
        <v>1000000000</v>
      </c>
      <c r="P2923">
        <v>1000</v>
      </c>
      <c r="Q2923" s="1" t="s">
        <v>209</v>
      </c>
      <c r="R2923" s="4">
        <v>0</v>
      </c>
      <c r="S2923" s="3">
        <v>1</v>
      </c>
      <c r="T2923" s="4" t="s">
        <v>3248</v>
      </c>
      <c r="U2923" t="s">
        <v>204</v>
      </c>
    </row>
    <row r="2924" spans="1:21" x14ac:dyDescent="0.3">
      <c r="A2924" s="25" t="s">
        <v>3249</v>
      </c>
      <c r="B2924" s="1" t="s">
        <v>3250</v>
      </c>
      <c r="C2924" s="1" t="s">
        <v>3250</v>
      </c>
      <c r="D2924" s="1" t="s">
        <v>3250</v>
      </c>
      <c r="E2924">
        <v>2016</v>
      </c>
      <c r="F2924" s="1" t="s">
        <v>212</v>
      </c>
      <c r="G2924" s="1" t="s">
        <v>202</v>
      </c>
      <c r="H2924" s="1" t="s">
        <v>206</v>
      </c>
      <c r="I2924" s="3">
        <v>0.75</v>
      </c>
      <c r="J2924" s="1" t="s">
        <v>203</v>
      </c>
      <c r="K2924" s="1" t="s">
        <v>220</v>
      </c>
      <c r="L2924" s="1" t="s">
        <v>221</v>
      </c>
      <c r="M2924" s="1" t="s">
        <v>204</v>
      </c>
      <c r="N2924" s="1" t="s">
        <v>1</v>
      </c>
      <c r="O2924" s="1" t="s">
        <v>1</v>
      </c>
      <c r="P2924" s="1" t="s">
        <v>1</v>
      </c>
      <c r="Q2924" s="1" t="s">
        <v>1</v>
      </c>
      <c r="R2924" s="4">
        <v>27.42</v>
      </c>
      <c r="S2924" s="3">
        <v>1</v>
      </c>
      <c r="T2924" s="4"/>
      <c r="U2924" t="s">
        <v>204</v>
      </c>
    </row>
    <row r="2925" spans="1:21" x14ac:dyDescent="0.3">
      <c r="A2925" s="25" t="s">
        <v>3249</v>
      </c>
      <c r="B2925" s="1" t="s">
        <v>3250</v>
      </c>
      <c r="C2925" s="1" t="s">
        <v>3250</v>
      </c>
      <c r="D2925" s="1" t="s">
        <v>3250</v>
      </c>
      <c r="E2925">
        <v>2016</v>
      </c>
      <c r="F2925" s="1" t="s">
        <v>212</v>
      </c>
      <c r="G2925" s="1" t="s">
        <v>202</v>
      </c>
      <c r="H2925" s="1" t="s">
        <v>219</v>
      </c>
      <c r="I2925" s="3" t="s">
        <v>1</v>
      </c>
      <c r="J2925" s="1" t="s">
        <v>1</v>
      </c>
      <c r="K2925" s="1" t="s">
        <v>220</v>
      </c>
      <c r="L2925" s="1" t="s">
        <v>221</v>
      </c>
      <c r="M2925" s="1" t="s">
        <v>208</v>
      </c>
      <c r="N2925">
        <v>0</v>
      </c>
      <c r="O2925">
        <v>2000</v>
      </c>
      <c r="P2925">
        <v>1000</v>
      </c>
      <c r="Q2925" s="1" t="s">
        <v>209</v>
      </c>
      <c r="R2925" s="4">
        <v>0</v>
      </c>
      <c r="S2925" s="3">
        <v>1</v>
      </c>
      <c r="T2925" s="4"/>
      <c r="U2925" t="s">
        <v>204</v>
      </c>
    </row>
    <row r="2926" spans="1:21" x14ac:dyDescent="0.3">
      <c r="A2926" s="25" t="s">
        <v>3249</v>
      </c>
      <c r="B2926" s="1" t="s">
        <v>3250</v>
      </c>
      <c r="C2926" s="1" t="s">
        <v>3250</v>
      </c>
      <c r="D2926" s="1" t="s">
        <v>3250</v>
      </c>
      <c r="E2926">
        <v>2016</v>
      </c>
      <c r="F2926" s="1" t="s">
        <v>212</v>
      </c>
      <c r="G2926" s="1" t="s">
        <v>202</v>
      </c>
      <c r="H2926" s="1" t="s">
        <v>219</v>
      </c>
      <c r="I2926" s="3" t="s">
        <v>1</v>
      </c>
      <c r="J2926" s="1" t="s">
        <v>1</v>
      </c>
      <c r="K2926" s="1" t="s">
        <v>220</v>
      </c>
      <c r="L2926" s="1" t="s">
        <v>221</v>
      </c>
      <c r="M2926" s="1" t="s">
        <v>208</v>
      </c>
      <c r="N2926">
        <v>2001</v>
      </c>
      <c r="O2926">
        <v>5000</v>
      </c>
      <c r="P2926">
        <v>1000</v>
      </c>
      <c r="Q2926" s="1" t="s">
        <v>209</v>
      </c>
      <c r="R2926" s="4">
        <v>3.01</v>
      </c>
      <c r="S2926" s="3">
        <v>1</v>
      </c>
      <c r="T2926" s="4"/>
      <c r="U2926" t="s">
        <v>204</v>
      </c>
    </row>
    <row r="2927" spans="1:21" x14ac:dyDescent="0.3">
      <c r="A2927" s="25" t="s">
        <v>3249</v>
      </c>
      <c r="B2927" s="1" t="s">
        <v>3250</v>
      </c>
      <c r="C2927" s="1" t="s">
        <v>3250</v>
      </c>
      <c r="D2927" s="1" t="s">
        <v>3250</v>
      </c>
      <c r="E2927">
        <v>2016</v>
      </c>
      <c r="F2927" s="1" t="s">
        <v>212</v>
      </c>
      <c r="G2927" s="1" t="s">
        <v>202</v>
      </c>
      <c r="H2927" s="1" t="s">
        <v>219</v>
      </c>
      <c r="I2927" s="3" t="s">
        <v>1</v>
      </c>
      <c r="J2927" s="1" t="s">
        <v>1</v>
      </c>
      <c r="K2927" s="1" t="s">
        <v>220</v>
      </c>
      <c r="L2927" s="1" t="s">
        <v>221</v>
      </c>
      <c r="M2927" s="1" t="s">
        <v>208</v>
      </c>
      <c r="N2927">
        <v>5001</v>
      </c>
      <c r="O2927">
        <v>20000</v>
      </c>
      <c r="P2927">
        <v>1000</v>
      </c>
      <c r="Q2927" s="1" t="s">
        <v>209</v>
      </c>
      <c r="R2927" s="4">
        <v>4.32</v>
      </c>
      <c r="S2927" s="3">
        <v>1</v>
      </c>
      <c r="T2927" s="4"/>
      <c r="U2927" t="s">
        <v>204</v>
      </c>
    </row>
    <row r="2928" spans="1:21" x14ac:dyDescent="0.3">
      <c r="A2928" s="25" t="s">
        <v>3249</v>
      </c>
      <c r="B2928" s="1" t="s">
        <v>3250</v>
      </c>
      <c r="C2928" s="1" t="s">
        <v>3250</v>
      </c>
      <c r="D2928" s="1" t="s">
        <v>3250</v>
      </c>
      <c r="E2928">
        <v>2016</v>
      </c>
      <c r="F2928" s="1" t="s">
        <v>212</v>
      </c>
      <c r="G2928" s="1" t="s">
        <v>202</v>
      </c>
      <c r="H2928" s="1" t="s">
        <v>219</v>
      </c>
      <c r="I2928" s="3" t="s">
        <v>1</v>
      </c>
      <c r="J2928" s="1" t="s">
        <v>1</v>
      </c>
      <c r="K2928" s="1" t="s">
        <v>220</v>
      </c>
      <c r="L2928" s="1" t="s">
        <v>221</v>
      </c>
      <c r="M2928" s="1" t="s">
        <v>208</v>
      </c>
      <c r="N2928">
        <v>20001</v>
      </c>
      <c r="O2928">
        <v>50000</v>
      </c>
      <c r="P2928">
        <v>1000</v>
      </c>
      <c r="Q2928" s="1" t="s">
        <v>209</v>
      </c>
      <c r="R2928" s="4">
        <v>5.9</v>
      </c>
      <c r="S2928" s="3">
        <v>1</v>
      </c>
      <c r="T2928" s="4"/>
      <c r="U2928" t="s">
        <v>204</v>
      </c>
    </row>
    <row r="2929" spans="1:21" x14ac:dyDescent="0.3">
      <c r="A2929" s="25" t="s">
        <v>3249</v>
      </c>
      <c r="B2929" s="1" t="s">
        <v>3250</v>
      </c>
      <c r="C2929" s="1" t="s">
        <v>3250</v>
      </c>
      <c r="D2929" s="1" t="s">
        <v>3250</v>
      </c>
      <c r="E2929">
        <v>2016</v>
      </c>
      <c r="F2929" s="1" t="s">
        <v>212</v>
      </c>
      <c r="G2929" s="1" t="s">
        <v>202</v>
      </c>
      <c r="H2929" s="1" t="s">
        <v>219</v>
      </c>
      <c r="I2929" s="3" t="s">
        <v>1</v>
      </c>
      <c r="J2929" s="1" t="s">
        <v>1</v>
      </c>
      <c r="K2929" s="1" t="s">
        <v>220</v>
      </c>
      <c r="L2929" s="1" t="s">
        <v>221</v>
      </c>
      <c r="M2929" s="1" t="s">
        <v>208</v>
      </c>
      <c r="N2929">
        <v>50001</v>
      </c>
      <c r="O2929" s="10">
        <v>1000000000</v>
      </c>
      <c r="P2929">
        <v>1000</v>
      </c>
      <c r="Q2929" s="1" t="s">
        <v>209</v>
      </c>
      <c r="R2929" s="4">
        <v>7.78</v>
      </c>
      <c r="S2929" s="3">
        <v>1</v>
      </c>
      <c r="T2929" s="4"/>
      <c r="U2929" t="s">
        <v>204</v>
      </c>
    </row>
    <row r="2930" spans="1:21" x14ac:dyDescent="0.3">
      <c r="A2930" s="25" t="s">
        <v>3249</v>
      </c>
      <c r="B2930" s="1" t="s">
        <v>3250</v>
      </c>
      <c r="C2930" s="1" t="s">
        <v>3250</v>
      </c>
      <c r="D2930" s="1" t="s">
        <v>3250</v>
      </c>
      <c r="E2930">
        <v>2016</v>
      </c>
      <c r="F2930" s="1" t="s">
        <v>212</v>
      </c>
      <c r="G2930" s="1" t="s">
        <v>202</v>
      </c>
      <c r="H2930" s="1" t="s">
        <v>206</v>
      </c>
      <c r="I2930" s="3">
        <v>0.75</v>
      </c>
      <c r="J2930" s="1" t="s">
        <v>203</v>
      </c>
      <c r="K2930" s="1" t="s">
        <v>220</v>
      </c>
      <c r="L2930" s="1" t="s">
        <v>225</v>
      </c>
      <c r="M2930" s="1" t="s">
        <v>204</v>
      </c>
      <c r="N2930" s="1" t="s">
        <v>1</v>
      </c>
      <c r="O2930" s="1" t="s">
        <v>1</v>
      </c>
      <c r="P2930" s="1" t="s">
        <v>1</v>
      </c>
      <c r="Q2930" s="1" t="s">
        <v>1</v>
      </c>
      <c r="R2930" s="4">
        <v>34</v>
      </c>
      <c r="S2930" s="3">
        <v>1</v>
      </c>
      <c r="T2930" s="4"/>
      <c r="U2930" t="s">
        <v>204</v>
      </c>
    </row>
    <row r="2931" spans="1:21" x14ac:dyDescent="0.3">
      <c r="A2931" s="25" t="s">
        <v>3249</v>
      </c>
      <c r="B2931" s="1" t="s">
        <v>3250</v>
      </c>
      <c r="C2931" s="1" t="s">
        <v>3250</v>
      </c>
      <c r="D2931" s="1" t="s">
        <v>3250</v>
      </c>
      <c r="E2931">
        <v>2016</v>
      </c>
      <c r="F2931" s="1" t="s">
        <v>212</v>
      </c>
      <c r="G2931" s="1" t="s">
        <v>202</v>
      </c>
      <c r="H2931" s="1" t="s">
        <v>219</v>
      </c>
      <c r="I2931" s="3" t="s">
        <v>1</v>
      </c>
      <c r="J2931" s="1" t="s">
        <v>1</v>
      </c>
      <c r="K2931" s="1" t="s">
        <v>220</v>
      </c>
      <c r="L2931" s="1" t="s">
        <v>225</v>
      </c>
      <c r="M2931" s="1" t="s">
        <v>208</v>
      </c>
      <c r="N2931">
        <v>0</v>
      </c>
      <c r="O2931">
        <v>2000</v>
      </c>
      <c r="P2931">
        <v>1000</v>
      </c>
      <c r="Q2931" s="1" t="s">
        <v>209</v>
      </c>
      <c r="R2931" s="4">
        <v>0</v>
      </c>
      <c r="S2931" s="3">
        <v>1</v>
      </c>
      <c r="T2931" s="4"/>
      <c r="U2931" t="s">
        <v>204</v>
      </c>
    </row>
    <row r="2932" spans="1:21" x14ac:dyDescent="0.3">
      <c r="A2932" s="25" t="s">
        <v>3249</v>
      </c>
      <c r="B2932" s="1" t="s">
        <v>3250</v>
      </c>
      <c r="C2932" s="1" t="s">
        <v>3250</v>
      </c>
      <c r="D2932" s="1" t="s">
        <v>3250</v>
      </c>
      <c r="E2932">
        <v>2016</v>
      </c>
      <c r="F2932" s="1" t="s">
        <v>212</v>
      </c>
      <c r="G2932" s="1" t="s">
        <v>202</v>
      </c>
      <c r="H2932" s="1" t="s">
        <v>219</v>
      </c>
      <c r="I2932" s="3" t="s">
        <v>1</v>
      </c>
      <c r="J2932" s="1" t="s">
        <v>1</v>
      </c>
      <c r="K2932" s="1" t="s">
        <v>220</v>
      </c>
      <c r="L2932" s="1" t="s">
        <v>225</v>
      </c>
      <c r="M2932" s="1" t="s">
        <v>208</v>
      </c>
      <c r="N2932">
        <v>2001</v>
      </c>
      <c r="O2932">
        <v>5000</v>
      </c>
      <c r="P2932">
        <v>1000</v>
      </c>
      <c r="Q2932" s="1" t="s">
        <v>209</v>
      </c>
      <c r="R2932" s="4">
        <v>3.01</v>
      </c>
      <c r="S2932" s="3">
        <v>1</v>
      </c>
      <c r="T2932" s="4"/>
      <c r="U2932" t="s">
        <v>204</v>
      </c>
    </row>
    <row r="2933" spans="1:21" x14ac:dyDescent="0.3">
      <c r="A2933" s="25" t="s">
        <v>3249</v>
      </c>
      <c r="B2933" s="1" t="s">
        <v>3250</v>
      </c>
      <c r="C2933" s="1" t="s">
        <v>3250</v>
      </c>
      <c r="D2933" s="1" t="s">
        <v>3250</v>
      </c>
      <c r="E2933">
        <v>2016</v>
      </c>
      <c r="F2933" s="1" t="s">
        <v>212</v>
      </c>
      <c r="G2933" s="1" t="s">
        <v>202</v>
      </c>
      <c r="H2933" s="1" t="s">
        <v>219</v>
      </c>
      <c r="I2933" s="3" t="s">
        <v>1</v>
      </c>
      <c r="J2933" s="1" t="s">
        <v>1</v>
      </c>
      <c r="K2933" s="1" t="s">
        <v>220</v>
      </c>
      <c r="L2933" s="1" t="s">
        <v>225</v>
      </c>
      <c r="M2933" s="1" t="s">
        <v>208</v>
      </c>
      <c r="N2933">
        <v>5001</v>
      </c>
      <c r="O2933">
        <v>20000</v>
      </c>
      <c r="P2933">
        <v>1000</v>
      </c>
      <c r="Q2933" s="1" t="s">
        <v>209</v>
      </c>
      <c r="R2933" s="4">
        <v>4.32</v>
      </c>
      <c r="S2933" s="3">
        <v>1</v>
      </c>
      <c r="T2933" s="4"/>
      <c r="U2933" t="s">
        <v>204</v>
      </c>
    </row>
    <row r="2934" spans="1:21" x14ac:dyDescent="0.3">
      <c r="A2934" s="25" t="s">
        <v>3249</v>
      </c>
      <c r="B2934" s="1" t="s">
        <v>3250</v>
      </c>
      <c r="C2934" s="1" t="s">
        <v>3250</v>
      </c>
      <c r="D2934" s="1" t="s">
        <v>3250</v>
      </c>
      <c r="E2934">
        <v>2016</v>
      </c>
      <c r="F2934" s="1" t="s">
        <v>212</v>
      </c>
      <c r="G2934" s="1" t="s">
        <v>202</v>
      </c>
      <c r="H2934" s="1" t="s">
        <v>219</v>
      </c>
      <c r="I2934" s="3" t="s">
        <v>1</v>
      </c>
      <c r="J2934" s="1" t="s">
        <v>1</v>
      </c>
      <c r="K2934" s="1" t="s">
        <v>220</v>
      </c>
      <c r="L2934" s="1" t="s">
        <v>225</v>
      </c>
      <c r="M2934" s="1" t="s">
        <v>208</v>
      </c>
      <c r="N2934">
        <v>20001</v>
      </c>
      <c r="O2934">
        <v>50000</v>
      </c>
      <c r="P2934">
        <v>1000</v>
      </c>
      <c r="Q2934" s="1" t="s">
        <v>209</v>
      </c>
      <c r="R2934" s="4">
        <v>5.9</v>
      </c>
      <c r="S2934" s="3">
        <v>1</v>
      </c>
      <c r="T2934" s="4"/>
      <c r="U2934" t="s">
        <v>204</v>
      </c>
    </row>
    <row r="2935" spans="1:21" x14ac:dyDescent="0.3">
      <c r="A2935" s="25" t="s">
        <v>3249</v>
      </c>
      <c r="B2935" s="1" t="s">
        <v>3250</v>
      </c>
      <c r="C2935" s="1" t="s">
        <v>3250</v>
      </c>
      <c r="D2935" s="1" t="s">
        <v>3250</v>
      </c>
      <c r="E2935">
        <v>2016</v>
      </c>
      <c r="F2935" s="1" t="s">
        <v>212</v>
      </c>
      <c r="G2935" s="1" t="s">
        <v>202</v>
      </c>
      <c r="H2935" s="1" t="s">
        <v>219</v>
      </c>
      <c r="I2935" s="3" t="s">
        <v>1</v>
      </c>
      <c r="J2935" s="1" t="s">
        <v>1</v>
      </c>
      <c r="K2935" s="1" t="s">
        <v>220</v>
      </c>
      <c r="L2935" s="1" t="s">
        <v>225</v>
      </c>
      <c r="M2935" s="1" t="s">
        <v>208</v>
      </c>
      <c r="N2935">
        <v>50001</v>
      </c>
      <c r="O2935" s="10">
        <v>1000000000</v>
      </c>
      <c r="P2935">
        <v>1000</v>
      </c>
      <c r="Q2935" s="1" t="s">
        <v>209</v>
      </c>
      <c r="R2935" s="4">
        <v>7.78</v>
      </c>
      <c r="S2935" s="3">
        <v>1</v>
      </c>
      <c r="T2935" s="4"/>
      <c r="U2935" t="s">
        <v>204</v>
      </c>
    </row>
    <row r="2936" spans="1:21" x14ac:dyDescent="0.3">
      <c r="A2936" s="25" t="s">
        <v>3249</v>
      </c>
      <c r="B2936" s="1" t="s">
        <v>3250</v>
      </c>
      <c r="C2936" s="1" t="s">
        <v>3250</v>
      </c>
      <c r="D2936" s="1" t="s">
        <v>3250</v>
      </c>
      <c r="E2936">
        <v>2016</v>
      </c>
      <c r="F2936" s="1" t="s">
        <v>213</v>
      </c>
      <c r="G2936" s="1" t="s">
        <v>202</v>
      </c>
      <c r="H2936" s="1" t="s">
        <v>206</v>
      </c>
      <c r="I2936" s="3" t="s">
        <v>1</v>
      </c>
      <c r="J2936" s="1" t="s">
        <v>1</v>
      </c>
      <c r="K2936" s="1" t="s">
        <v>220</v>
      </c>
      <c r="L2936" s="1" t="s">
        <v>221</v>
      </c>
      <c r="M2936" s="1" t="s">
        <v>204</v>
      </c>
      <c r="N2936" s="1" t="s">
        <v>1</v>
      </c>
      <c r="O2936" s="1" t="s">
        <v>1</v>
      </c>
      <c r="P2936" s="1" t="s">
        <v>1</v>
      </c>
      <c r="Q2936" s="1" t="s">
        <v>1</v>
      </c>
      <c r="R2936" s="4">
        <v>20.440000000000001</v>
      </c>
      <c r="S2936" s="3">
        <v>1</v>
      </c>
      <c r="T2936" s="4"/>
      <c r="U2936" t="s">
        <v>204</v>
      </c>
    </row>
    <row r="2937" spans="1:21" x14ac:dyDescent="0.3">
      <c r="A2937" s="25" t="s">
        <v>3249</v>
      </c>
      <c r="B2937" s="1" t="s">
        <v>3250</v>
      </c>
      <c r="C2937" s="1" t="s">
        <v>3250</v>
      </c>
      <c r="D2937" s="1" t="s">
        <v>3250</v>
      </c>
      <c r="E2937">
        <v>2016</v>
      </c>
      <c r="F2937" s="1" t="s">
        <v>213</v>
      </c>
      <c r="G2937" s="1" t="s">
        <v>202</v>
      </c>
      <c r="H2937" s="1" t="s">
        <v>219</v>
      </c>
      <c r="I2937" s="3" t="s">
        <v>1</v>
      </c>
      <c r="J2937" s="1" t="s">
        <v>1</v>
      </c>
      <c r="K2937" s="1" t="s">
        <v>220</v>
      </c>
      <c r="L2937" s="1" t="s">
        <v>221</v>
      </c>
      <c r="M2937" s="1" t="s">
        <v>208</v>
      </c>
      <c r="N2937">
        <v>0</v>
      </c>
      <c r="O2937">
        <v>2000</v>
      </c>
      <c r="P2937">
        <v>1000</v>
      </c>
      <c r="Q2937" s="1" t="s">
        <v>209</v>
      </c>
      <c r="R2937" s="4">
        <v>0</v>
      </c>
      <c r="S2937" s="3">
        <v>1</v>
      </c>
      <c r="T2937" s="4"/>
      <c r="U2937" t="s">
        <v>204</v>
      </c>
    </row>
    <row r="2938" spans="1:21" x14ac:dyDescent="0.3">
      <c r="A2938" s="25" t="s">
        <v>3249</v>
      </c>
      <c r="B2938" s="1" t="s">
        <v>3250</v>
      </c>
      <c r="C2938" s="1" t="s">
        <v>3250</v>
      </c>
      <c r="D2938" s="1" t="s">
        <v>3250</v>
      </c>
      <c r="E2938">
        <v>2016</v>
      </c>
      <c r="F2938" s="1" t="s">
        <v>213</v>
      </c>
      <c r="G2938" s="1" t="s">
        <v>202</v>
      </c>
      <c r="H2938" s="1" t="s">
        <v>219</v>
      </c>
      <c r="I2938" s="3" t="s">
        <v>1</v>
      </c>
      <c r="J2938" s="1" t="s">
        <v>1</v>
      </c>
      <c r="K2938" s="1" t="s">
        <v>220</v>
      </c>
      <c r="L2938" s="1" t="s">
        <v>221</v>
      </c>
      <c r="M2938" s="1" t="s">
        <v>208</v>
      </c>
      <c r="N2938">
        <v>2001</v>
      </c>
      <c r="O2938">
        <v>5000</v>
      </c>
      <c r="P2938">
        <v>1000</v>
      </c>
      <c r="Q2938" s="1" t="s">
        <v>209</v>
      </c>
      <c r="R2938" s="4">
        <v>2.52</v>
      </c>
      <c r="S2938" s="3">
        <v>1</v>
      </c>
      <c r="T2938" s="4"/>
      <c r="U2938" t="s">
        <v>204</v>
      </c>
    </row>
    <row r="2939" spans="1:21" x14ac:dyDescent="0.3">
      <c r="A2939" s="25" t="s">
        <v>3249</v>
      </c>
      <c r="B2939" s="1" t="s">
        <v>3250</v>
      </c>
      <c r="C2939" s="1" t="s">
        <v>3250</v>
      </c>
      <c r="D2939" s="1" t="s">
        <v>3250</v>
      </c>
      <c r="E2939">
        <v>2016</v>
      </c>
      <c r="F2939" s="1" t="s">
        <v>213</v>
      </c>
      <c r="G2939" s="1" t="s">
        <v>202</v>
      </c>
      <c r="H2939" s="1" t="s">
        <v>219</v>
      </c>
      <c r="I2939" s="3" t="s">
        <v>1</v>
      </c>
      <c r="J2939" s="1" t="s">
        <v>1</v>
      </c>
      <c r="K2939" s="1" t="s">
        <v>220</v>
      </c>
      <c r="L2939" s="1" t="s">
        <v>221</v>
      </c>
      <c r="M2939" s="1" t="s">
        <v>208</v>
      </c>
      <c r="N2939">
        <v>5001</v>
      </c>
      <c r="O2939" s="1">
        <f>(60.83-20.44-3*2.52-5*2.91)/2.91*1000+10000</f>
        <v>16281.786941580755</v>
      </c>
      <c r="P2939">
        <v>1000</v>
      </c>
      <c r="Q2939" s="1" t="s">
        <v>209</v>
      </c>
      <c r="R2939" s="4">
        <v>2.91</v>
      </c>
      <c r="S2939" s="3">
        <v>1</v>
      </c>
      <c r="T2939" s="4" t="s">
        <v>3251</v>
      </c>
      <c r="U2939" t="s">
        <v>204</v>
      </c>
    </row>
    <row r="2940" spans="1:21" x14ac:dyDescent="0.3">
      <c r="A2940" s="25" t="s">
        <v>3249</v>
      </c>
      <c r="B2940" s="1" t="s">
        <v>3250</v>
      </c>
      <c r="C2940" s="1" t="s">
        <v>3250</v>
      </c>
      <c r="D2940" s="1" t="s">
        <v>3250</v>
      </c>
      <c r="E2940">
        <v>2016</v>
      </c>
      <c r="F2940" s="1" t="s">
        <v>213</v>
      </c>
      <c r="G2940" s="1" t="s">
        <v>202</v>
      </c>
      <c r="H2940" s="1" t="s">
        <v>219</v>
      </c>
      <c r="I2940" s="3" t="s">
        <v>1</v>
      </c>
      <c r="J2940" s="1" t="s">
        <v>1</v>
      </c>
      <c r="K2940" s="1" t="s">
        <v>220</v>
      </c>
      <c r="L2940" s="1" t="s">
        <v>221</v>
      </c>
      <c r="M2940" s="1" t="s">
        <v>208</v>
      </c>
      <c r="N2940">
        <v>16283</v>
      </c>
      <c r="O2940" s="10">
        <v>1000000000</v>
      </c>
      <c r="P2940">
        <v>1000</v>
      </c>
      <c r="Q2940" s="1" t="s">
        <v>209</v>
      </c>
      <c r="R2940" s="4">
        <v>0</v>
      </c>
      <c r="S2940" s="3">
        <v>1</v>
      </c>
      <c r="T2940" s="4"/>
      <c r="U2940" t="s">
        <v>204</v>
      </c>
    </row>
    <row r="2941" spans="1:21" x14ac:dyDescent="0.3">
      <c r="A2941" s="25" t="s">
        <v>3249</v>
      </c>
      <c r="B2941" s="1" t="s">
        <v>3250</v>
      </c>
      <c r="C2941" s="1" t="s">
        <v>3250</v>
      </c>
      <c r="D2941" s="1" t="s">
        <v>3250</v>
      </c>
      <c r="E2941">
        <v>2016</v>
      </c>
      <c r="F2941" s="1" t="s">
        <v>213</v>
      </c>
      <c r="G2941" s="1" t="s">
        <v>202</v>
      </c>
      <c r="H2941" s="1" t="s">
        <v>206</v>
      </c>
      <c r="I2941" s="3" t="s">
        <v>1</v>
      </c>
      <c r="J2941" s="1" t="s">
        <v>1</v>
      </c>
      <c r="K2941" s="1" t="s">
        <v>220</v>
      </c>
      <c r="L2941" s="1" t="s">
        <v>225</v>
      </c>
      <c r="M2941" s="1" t="s">
        <v>204</v>
      </c>
      <c r="N2941" s="1" t="s">
        <v>1</v>
      </c>
      <c r="O2941" s="1" t="s">
        <v>1</v>
      </c>
      <c r="P2941" s="1" t="s">
        <v>1</v>
      </c>
      <c r="Q2941" s="1" t="s">
        <v>1</v>
      </c>
      <c r="R2941" s="4">
        <v>26</v>
      </c>
      <c r="S2941" s="3">
        <v>1</v>
      </c>
      <c r="T2941" s="4"/>
      <c r="U2941" t="s">
        <v>204</v>
      </c>
    </row>
    <row r="2942" spans="1:21" x14ac:dyDescent="0.3">
      <c r="A2942" s="25" t="s">
        <v>3249</v>
      </c>
      <c r="B2942" s="1" t="s">
        <v>3250</v>
      </c>
      <c r="C2942" s="1" t="s">
        <v>3250</v>
      </c>
      <c r="D2942" s="1" t="s">
        <v>3250</v>
      </c>
      <c r="E2942">
        <v>2016</v>
      </c>
      <c r="F2942" s="1" t="s">
        <v>213</v>
      </c>
      <c r="G2942" s="1" t="s">
        <v>202</v>
      </c>
      <c r="H2942" s="1" t="s">
        <v>219</v>
      </c>
      <c r="I2942" s="3" t="s">
        <v>1</v>
      </c>
      <c r="J2942" s="1" t="s">
        <v>1</v>
      </c>
      <c r="K2942" s="1" t="s">
        <v>220</v>
      </c>
      <c r="L2942" s="1" t="s">
        <v>225</v>
      </c>
      <c r="M2942" s="1" t="s">
        <v>208</v>
      </c>
      <c r="N2942">
        <v>0</v>
      </c>
      <c r="O2942">
        <v>2000</v>
      </c>
      <c r="P2942">
        <v>1000</v>
      </c>
      <c r="Q2942" s="1" t="s">
        <v>209</v>
      </c>
      <c r="R2942" s="4">
        <v>0</v>
      </c>
      <c r="S2942" s="3">
        <v>1</v>
      </c>
      <c r="T2942" s="4"/>
      <c r="U2942" t="s">
        <v>204</v>
      </c>
    </row>
    <row r="2943" spans="1:21" x14ac:dyDescent="0.3">
      <c r="A2943" s="25" t="s">
        <v>3249</v>
      </c>
      <c r="B2943" s="1" t="s">
        <v>3250</v>
      </c>
      <c r="C2943" s="1" t="s">
        <v>3250</v>
      </c>
      <c r="D2943" s="1" t="s">
        <v>3250</v>
      </c>
      <c r="E2943">
        <v>2016</v>
      </c>
      <c r="F2943" s="1" t="s">
        <v>213</v>
      </c>
      <c r="G2943" s="1" t="s">
        <v>202</v>
      </c>
      <c r="H2943" s="1" t="s">
        <v>219</v>
      </c>
      <c r="I2943" s="3" t="s">
        <v>1</v>
      </c>
      <c r="J2943" s="1" t="s">
        <v>1</v>
      </c>
      <c r="K2943" s="1" t="s">
        <v>220</v>
      </c>
      <c r="L2943" s="1" t="s">
        <v>225</v>
      </c>
      <c r="M2943" s="1" t="s">
        <v>208</v>
      </c>
      <c r="N2943">
        <v>2001</v>
      </c>
      <c r="O2943">
        <v>5000</v>
      </c>
      <c r="P2943">
        <v>1000</v>
      </c>
      <c r="Q2943" s="1" t="s">
        <v>209</v>
      </c>
      <c r="R2943" s="4">
        <v>3.52</v>
      </c>
      <c r="S2943" s="3">
        <v>1</v>
      </c>
      <c r="T2943" s="4"/>
      <c r="U2943" t="s">
        <v>204</v>
      </c>
    </row>
    <row r="2944" spans="1:21" x14ac:dyDescent="0.3">
      <c r="A2944" s="25" t="s">
        <v>3249</v>
      </c>
      <c r="B2944" s="1" t="s">
        <v>3250</v>
      </c>
      <c r="C2944" s="1" t="s">
        <v>3250</v>
      </c>
      <c r="D2944" s="1" t="s">
        <v>3250</v>
      </c>
      <c r="E2944">
        <v>2016</v>
      </c>
      <c r="F2944" s="1" t="s">
        <v>213</v>
      </c>
      <c r="G2944" s="1" t="s">
        <v>202</v>
      </c>
      <c r="H2944" s="1" t="s">
        <v>219</v>
      </c>
      <c r="I2944" s="3" t="s">
        <v>1</v>
      </c>
      <c r="J2944" s="1" t="s">
        <v>1</v>
      </c>
      <c r="K2944" s="1" t="s">
        <v>220</v>
      </c>
      <c r="L2944" s="1" t="s">
        <v>225</v>
      </c>
      <c r="M2944" s="1" t="s">
        <v>208</v>
      </c>
      <c r="N2944">
        <v>5001</v>
      </c>
      <c r="O2944" s="1">
        <f>(85.1-26-3*3.52-5*4.08)/4.08*1000+10000</f>
        <v>16897.058823529413</v>
      </c>
      <c r="P2944">
        <v>1000</v>
      </c>
      <c r="Q2944" s="1" t="s">
        <v>209</v>
      </c>
      <c r="R2944" s="4">
        <v>4.08</v>
      </c>
      <c r="S2944" s="3">
        <v>1</v>
      </c>
      <c r="T2944" s="4" t="s">
        <v>3252</v>
      </c>
      <c r="U2944" t="s">
        <v>204</v>
      </c>
    </row>
    <row r="2945" spans="1:21" x14ac:dyDescent="0.3">
      <c r="A2945" s="25" t="s">
        <v>3249</v>
      </c>
      <c r="B2945" s="1" t="s">
        <v>3250</v>
      </c>
      <c r="C2945" s="1" t="s">
        <v>3250</v>
      </c>
      <c r="D2945" s="1" t="s">
        <v>3250</v>
      </c>
      <c r="E2945">
        <v>2016</v>
      </c>
      <c r="F2945" s="1" t="s">
        <v>213</v>
      </c>
      <c r="G2945" s="1" t="s">
        <v>202</v>
      </c>
      <c r="H2945" s="1" t="s">
        <v>219</v>
      </c>
      <c r="I2945" s="3" t="s">
        <v>1</v>
      </c>
      <c r="J2945" s="1" t="s">
        <v>1</v>
      </c>
      <c r="K2945" s="1" t="s">
        <v>220</v>
      </c>
      <c r="L2945" s="1" t="s">
        <v>225</v>
      </c>
      <c r="M2945" s="1" t="s">
        <v>208</v>
      </c>
      <c r="N2945">
        <v>16898</v>
      </c>
      <c r="O2945" s="10">
        <v>1000000000</v>
      </c>
      <c r="P2945">
        <v>1000</v>
      </c>
      <c r="Q2945" s="1" t="s">
        <v>209</v>
      </c>
      <c r="R2945" s="4">
        <v>0</v>
      </c>
      <c r="S2945" s="3">
        <v>1</v>
      </c>
      <c r="T2945" s="4"/>
      <c r="U2945" t="s">
        <v>204</v>
      </c>
    </row>
    <row r="2946" spans="1:21" x14ac:dyDescent="0.3">
      <c r="A2946" t="s">
        <v>3253</v>
      </c>
      <c r="B2946" s="1" t="s">
        <v>3254</v>
      </c>
      <c r="C2946" s="1" t="s">
        <v>3254</v>
      </c>
      <c r="D2946" s="1" t="s">
        <v>3254</v>
      </c>
      <c r="E2946">
        <v>2020</v>
      </c>
      <c r="F2946" s="1" t="s">
        <v>212</v>
      </c>
      <c r="G2946" s="1" t="s">
        <v>202</v>
      </c>
      <c r="H2946" s="1" t="s">
        <v>206</v>
      </c>
      <c r="I2946" s="3" t="s">
        <v>1</v>
      </c>
      <c r="J2946" s="1" t="s">
        <v>1</v>
      </c>
      <c r="K2946" s="1" t="s">
        <v>1</v>
      </c>
      <c r="L2946" s="1" t="s">
        <v>1</v>
      </c>
      <c r="M2946" s="1" t="s">
        <v>204</v>
      </c>
      <c r="N2946" s="1" t="s">
        <v>1</v>
      </c>
      <c r="O2946" s="1" t="s">
        <v>1</v>
      </c>
      <c r="P2946" s="1" t="s">
        <v>1</v>
      </c>
      <c r="Q2946" s="1" t="s">
        <v>1</v>
      </c>
      <c r="R2946" s="4">
        <v>33.119999999999997</v>
      </c>
      <c r="S2946" s="3">
        <v>1</v>
      </c>
      <c r="T2946" s="4"/>
      <c r="U2946" t="s">
        <v>204</v>
      </c>
    </row>
    <row r="2947" spans="1:21" x14ac:dyDescent="0.3">
      <c r="A2947" t="s">
        <v>3253</v>
      </c>
      <c r="B2947" s="1" t="s">
        <v>3254</v>
      </c>
      <c r="C2947" s="1" t="s">
        <v>3254</v>
      </c>
      <c r="D2947" s="1" t="s">
        <v>3254</v>
      </c>
      <c r="E2947">
        <v>2020</v>
      </c>
      <c r="F2947" s="1" t="s">
        <v>212</v>
      </c>
      <c r="G2947" s="1" t="s">
        <v>202</v>
      </c>
      <c r="H2947" s="1" t="s">
        <v>231</v>
      </c>
      <c r="I2947" s="3" t="s">
        <v>1</v>
      </c>
      <c r="J2947" s="1" t="s">
        <v>1</v>
      </c>
      <c r="K2947" s="1" t="s">
        <v>1</v>
      </c>
      <c r="L2947" s="1" t="s">
        <v>1</v>
      </c>
      <c r="M2947" s="1" t="s">
        <v>208</v>
      </c>
      <c r="N2947">
        <v>0</v>
      </c>
      <c r="O2947">
        <v>2000</v>
      </c>
      <c r="P2947">
        <v>1000</v>
      </c>
      <c r="Q2947" s="1" t="s">
        <v>209</v>
      </c>
      <c r="R2947" s="4">
        <v>0</v>
      </c>
      <c r="S2947" s="3">
        <v>1</v>
      </c>
      <c r="T2947" s="4"/>
      <c r="U2947" t="s">
        <v>204</v>
      </c>
    </row>
    <row r="2948" spans="1:21" x14ac:dyDescent="0.3">
      <c r="A2948" t="s">
        <v>3253</v>
      </c>
      <c r="B2948" s="1" t="s">
        <v>3254</v>
      </c>
      <c r="C2948" s="1" t="s">
        <v>3254</v>
      </c>
      <c r="D2948" s="1" t="s">
        <v>3254</v>
      </c>
      <c r="E2948">
        <v>2020</v>
      </c>
      <c r="F2948" s="1" t="s">
        <v>212</v>
      </c>
      <c r="G2948" s="1" t="s">
        <v>202</v>
      </c>
      <c r="H2948" s="1" t="s">
        <v>231</v>
      </c>
      <c r="I2948" s="3" t="s">
        <v>1</v>
      </c>
      <c r="J2948" s="1" t="s">
        <v>1</v>
      </c>
      <c r="K2948" s="1" t="s">
        <v>1</v>
      </c>
      <c r="L2948" s="1" t="s">
        <v>1</v>
      </c>
      <c r="M2948" s="1" t="s">
        <v>208</v>
      </c>
      <c r="N2948">
        <v>2001</v>
      </c>
      <c r="O2948" s="10">
        <v>1000000000</v>
      </c>
      <c r="P2948">
        <v>1000</v>
      </c>
      <c r="Q2948" s="1" t="s">
        <v>209</v>
      </c>
      <c r="R2948" s="4">
        <v>4.43</v>
      </c>
      <c r="S2948" s="3">
        <v>1</v>
      </c>
      <c r="T2948" s="4"/>
      <c r="U2948" t="s">
        <v>204</v>
      </c>
    </row>
    <row r="2949" spans="1:21" x14ac:dyDescent="0.3">
      <c r="A2949" t="s">
        <v>3253</v>
      </c>
      <c r="B2949" s="1" t="s">
        <v>3254</v>
      </c>
      <c r="C2949" s="1" t="s">
        <v>3254</v>
      </c>
      <c r="D2949" s="1" t="s">
        <v>3254</v>
      </c>
      <c r="E2949">
        <v>2020</v>
      </c>
      <c r="F2949" s="1" t="s">
        <v>213</v>
      </c>
      <c r="G2949" s="1" t="s">
        <v>202</v>
      </c>
      <c r="H2949" s="1" t="s">
        <v>206</v>
      </c>
      <c r="I2949" s="3" t="s">
        <v>1</v>
      </c>
      <c r="J2949" s="1" t="s">
        <v>1</v>
      </c>
      <c r="K2949" s="1" t="s">
        <v>1</v>
      </c>
      <c r="L2949" s="1" t="s">
        <v>1</v>
      </c>
      <c r="M2949" s="1" t="s">
        <v>204</v>
      </c>
      <c r="N2949" s="1" t="s">
        <v>1</v>
      </c>
      <c r="O2949" s="1" t="s">
        <v>1</v>
      </c>
      <c r="P2949" s="1" t="s">
        <v>1</v>
      </c>
      <c r="Q2949" s="1" t="s">
        <v>1</v>
      </c>
      <c r="R2949" s="4">
        <v>12.27</v>
      </c>
      <c r="S2949" s="3">
        <v>1</v>
      </c>
      <c r="T2949" s="4"/>
      <c r="U2949" t="s">
        <v>204</v>
      </c>
    </row>
    <row r="2950" spans="1:21" x14ac:dyDescent="0.3">
      <c r="A2950" t="s">
        <v>3253</v>
      </c>
      <c r="B2950" s="1" t="s">
        <v>3254</v>
      </c>
      <c r="C2950" s="1" t="s">
        <v>3254</v>
      </c>
      <c r="D2950" s="1" t="s">
        <v>3254</v>
      </c>
      <c r="E2950">
        <v>2020</v>
      </c>
      <c r="F2950" s="1" t="s">
        <v>213</v>
      </c>
      <c r="G2950" s="1" t="s">
        <v>202</v>
      </c>
      <c r="H2950" s="1" t="s">
        <v>231</v>
      </c>
      <c r="I2950" s="3" t="s">
        <v>1</v>
      </c>
      <c r="J2950" s="1" t="s">
        <v>1</v>
      </c>
      <c r="K2950" s="1" t="s">
        <v>1</v>
      </c>
      <c r="L2950" s="1" t="s">
        <v>1</v>
      </c>
      <c r="M2950" s="1" t="s">
        <v>208</v>
      </c>
      <c r="N2950">
        <v>0</v>
      </c>
      <c r="O2950">
        <v>2000</v>
      </c>
      <c r="P2950">
        <v>1000</v>
      </c>
      <c r="Q2950" s="1" t="s">
        <v>209</v>
      </c>
      <c r="R2950" s="4">
        <v>0</v>
      </c>
      <c r="S2950" s="3">
        <v>1</v>
      </c>
      <c r="T2950" s="4"/>
      <c r="U2950" t="s">
        <v>204</v>
      </c>
    </row>
    <row r="2951" spans="1:21" x14ac:dyDescent="0.3">
      <c r="A2951" t="s">
        <v>3253</v>
      </c>
      <c r="B2951" s="1" t="s">
        <v>3254</v>
      </c>
      <c r="C2951" s="1" t="s">
        <v>3254</v>
      </c>
      <c r="D2951" s="1" t="s">
        <v>3254</v>
      </c>
      <c r="E2951">
        <v>2020</v>
      </c>
      <c r="F2951" s="1" t="s">
        <v>213</v>
      </c>
      <c r="G2951" s="1" t="s">
        <v>202</v>
      </c>
      <c r="H2951" s="1" t="s">
        <v>231</v>
      </c>
      <c r="I2951" s="3" t="s">
        <v>1</v>
      </c>
      <c r="J2951" s="1" t="s">
        <v>1</v>
      </c>
      <c r="K2951" s="1" t="s">
        <v>1</v>
      </c>
      <c r="L2951" s="1" t="s">
        <v>1</v>
      </c>
      <c r="M2951" s="1" t="s">
        <v>208</v>
      </c>
      <c r="N2951">
        <v>2001</v>
      </c>
      <c r="O2951">
        <v>10000</v>
      </c>
      <c r="P2951">
        <v>1000</v>
      </c>
      <c r="Q2951" s="1" t="s">
        <v>209</v>
      </c>
      <c r="R2951" s="4">
        <v>4.41</v>
      </c>
      <c r="S2951" s="3">
        <v>1</v>
      </c>
      <c r="T2951" s="4"/>
      <c r="U2951" t="s">
        <v>204</v>
      </c>
    </row>
    <row r="2952" spans="1:21" x14ac:dyDescent="0.3">
      <c r="A2952" t="s">
        <v>3253</v>
      </c>
      <c r="B2952" s="1" t="s">
        <v>3254</v>
      </c>
      <c r="C2952" s="1" t="s">
        <v>3254</v>
      </c>
      <c r="D2952" s="1" t="s">
        <v>3254</v>
      </c>
      <c r="E2952">
        <v>2020</v>
      </c>
      <c r="F2952" s="1" t="s">
        <v>213</v>
      </c>
      <c r="G2952" s="1" t="s">
        <v>202</v>
      </c>
      <c r="H2952" s="1" t="s">
        <v>231</v>
      </c>
      <c r="I2952" s="3" t="s">
        <v>1</v>
      </c>
      <c r="J2952" s="1" t="s">
        <v>1</v>
      </c>
      <c r="K2952" s="1" t="s">
        <v>1</v>
      </c>
      <c r="L2952" s="1" t="s">
        <v>1</v>
      </c>
      <c r="M2952" s="1" t="s">
        <v>208</v>
      </c>
      <c r="N2952">
        <v>10001</v>
      </c>
      <c r="O2952" s="10">
        <v>1000000000</v>
      </c>
      <c r="P2952">
        <v>1000</v>
      </c>
      <c r="Q2952" s="1" t="s">
        <v>209</v>
      </c>
      <c r="R2952" s="4">
        <v>0</v>
      </c>
      <c r="S2952" s="3">
        <v>1</v>
      </c>
      <c r="T2952" s="4"/>
      <c r="U2952" t="s">
        <v>204</v>
      </c>
    </row>
    <row r="2953" spans="1:21" x14ac:dyDescent="0.3">
      <c r="A2953" t="s">
        <v>3255</v>
      </c>
      <c r="B2953" s="1" t="s">
        <v>3256</v>
      </c>
      <c r="C2953" s="1" t="s">
        <v>3256</v>
      </c>
      <c r="D2953" s="1" t="s">
        <v>3256</v>
      </c>
      <c r="E2953">
        <v>2019</v>
      </c>
      <c r="F2953" s="1" t="s">
        <v>212</v>
      </c>
      <c r="G2953" s="1" t="s">
        <v>202</v>
      </c>
      <c r="H2953" s="1" t="s">
        <v>206</v>
      </c>
      <c r="I2953" s="3" t="s">
        <v>1</v>
      </c>
      <c r="J2953" s="1" t="s">
        <v>1</v>
      </c>
      <c r="K2953" s="1" t="s">
        <v>220</v>
      </c>
      <c r="L2953" s="1" t="s">
        <v>221</v>
      </c>
      <c r="M2953" s="1" t="s">
        <v>204</v>
      </c>
      <c r="N2953" s="1" t="s">
        <v>1</v>
      </c>
      <c r="O2953" s="1" t="s">
        <v>1</v>
      </c>
      <c r="P2953" s="1" t="s">
        <v>1</v>
      </c>
      <c r="Q2953" s="1" t="s">
        <v>1</v>
      </c>
      <c r="R2953" s="4">
        <v>25</v>
      </c>
      <c r="S2953" s="3">
        <v>1</v>
      </c>
      <c r="T2953" s="4"/>
      <c r="U2953" t="s">
        <v>204</v>
      </c>
    </row>
    <row r="2954" spans="1:21" x14ac:dyDescent="0.3">
      <c r="A2954" t="s">
        <v>3255</v>
      </c>
      <c r="B2954" s="1" t="s">
        <v>3256</v>
      </c>
      <c r="C2954" s="1" t="s">
        <v>3256</v>
      </c>
      <c r="D2954" s="1" t="s">
        <v>3256</v>
      </c>
      <c r="E2954">
        <v>2019</v>
      </c>
      <c r="F2954" s="1" t="s">
        <v>212</v>
      </c>
      <c r="G2954" s="1" t="s">
        <v>202</v>
      </c>
      <c r="H2954" s="1" t="s">
        <v>219</v>
      </c>
      <c r="I2954" s="3" t="s">
        <v>1</v>
      </c>
      <c r="J2954" s="1" t="s">
        <v>1</v>
      </c>
      <c r="K2954" s="1" t="s">
        <v>220</v>
      </c>
      <c r="L2954" s="1" t="s">
        <v>221</v>
      </c>
      <c r="M2954" s="1" t="s">
        <v>208</v>
      </c>
      <c r="N2954">
        <v>0</v>
      </c>
      <c r="O2954">
        <v>1000</v>
      </c>
      <c r="P2954">
        <v>1000</v>
      </c>
      <c r="Q2954" s="1" t="s">
        <v>209</v>
      </c>
      <c r="R2954" s="4">
        <v>0</v>
      </c>
      <c r="S2954" s="3">
        <v>1</v>
      </c>
      <c r="T2954" s="4" t="s">
        <v>3132</v>
      </c>
      <c r="U2954" t="s">
        <v>204</v>
      </c>
    </row>
    <row r="2955" spans="1:21" x14ac:dyDescent="0.3">
      <c r="A2955" t="s">
        <v>3255</v>
      </c>
      <c r="B2955" s="1" t="s">
        <v>3256</v>
      </c>
      <c r="C2955" s="1" t="s">
        <v>3256</v>
      </c>
      <c r="D2955" s="1" t="s">
        <v>3256</v>
      </c>
      <c r="E2955">
        <v>2019</v>
      </c>
      <c r="F2955" s="1" t="s">
        <v>212</v>
      </c>
      <c r="G2955" s="1" t="s">
        <v>202</v>
      </c>
      <c r="H2955" s="1" t="s">
        <v>219</v>
      </c>
      <c r="I2955" s="3" t="s">
        <v>1</v>
      </c>
      <c r="J2955" s="1" t="s">
        <v>1</v>
      </c>
      <c r="K2955" s="1" t="s">
        <v>220</v>
      </c>
      <c r="L2955" s="1" t="s">
        <v>221</v>
      </c>
      <c r="M2955" s="1" t="s">
        <v>208</v>
      </c>
      <c r="N2955">
        <v>1001</v>
      </c>
      <c r="O2955">
        <v>3000</v>
      </c>
      <c r="P2955">
        <v>1000</v>
      </c>
      <c r="Q2955" s="1" t="s">
        <v>209</v>
      </c>
      <c r="R2955" s="4">
        <v>3.32</v>
      </c>
      <c r="S2955" s="3">
        <v>1</v>
      </c>
      <c r="T2955" s="4"/>
      <c r="U2955" t="s">
        <v>204</v>
      </c>
    </row>
    <row r="2956" spans="1:21" x14ac:dyDescent="0.3">
      <c r="A2956" t="s">
        <v>3255</v>
      </c>
      <c r="B2956" s="1" t="s">
        <v>3256</v>
      </c>
      <c r="C2956" s="1" t="s">
        <v>3256</v>
      </c>
      <c r="D2956" s="1" t="s">
        <v>3256</v>
      </c>
      <c r="E2956">
        <v>2019</v>
      </c>
      <c r="F2956" s="1" t="s">
        <v>212</v>
      </c>
      <c r="G2956" s="1" t="s">
        <v>202</v>
      </c>
      <c r="H2956" s="1" t="s">
        <v>219</v>
      </c>
      <c r="I2956" s="3" t="s">
        <v>1</v>
      </c>
      <c r="J2956" s="1" t="s">
        <v>1</v>
      </c>
      <c r="K2956" s="1" t="s">
        <v>220</v>
      </c>
      <c r="L2956" s="1" t="s">
        <v>221</v>
      </c>
      <c r="M2956" s="1" t="s">
        <v>208</v>
      </c>
      <c r="N2956">
        <v>3001</v>
      </c>
      <c r="O2956">
        <v>6000</v>
      </c>
      <c r="P2956">
        <v>1000</v>
      </c>
      <c r="Q2956" s="1" t="s">
        <v>209</v>
      </c>
      <c r="R2956" s="4">
        <v>3.92</v>
      </c>
      <c r="S2956" s="3">
        <v>1</v>
      </c>
      <c r="T2956" s="4"/>
      <c r="U2956" t="s">
        <v>204</v>
      </c>
    </row>
    <row r="2957" spans="1:21" x14ac:dyDescent="0.3">
      <c r="A2957" t="s">
        <v>3255</v>
      </c>
      <c r="B2957" s="1" t="s">
        <v>3256</v>
      </c>
      <c r="C2957" s="1" t="s">
        <v>3256</v>
      </c>
      <c r="D2957" s="1" t="s">
        <v>3256</v>
      </c>
      <c r="E2957">
        <v>2019</v>
      </c>
      <c r="F2957" s="1" t="s">
        <v>212</v>
      </c>
      <c r="G2957" s="1" t="s">
        <v>202</v>
      </c>
      <c r="H2957" s="1" t="s">
        <v>219</v>
      </c>
      <c r="I2957" s="3" t="s">
        <v>1</v>
      </c>
      <c r="J2957" s="1" t="s">
        <v>1</v>
      </c>
      <c r="K2957" s="1" t="s">
        <v>220</v>
      </c>
      <c r="L2957" s="1" t="s">
        <v>221</v>
      </c>
      <c r="M2957" s="1" t="s">
        <v>208</v>
      </c>
      <c r="N2957">
        <v>6001</v>
      </c>
      <c r="O2957">
        <v>9000</v>
      </c>
      <c r="P2957">
        <v>1000</v>
      </c>
      <c r="Q2957" s="1" t="s">
        <v>209</v>
      </c>
      <c r="R2957" s="4">
        <v>4.26</v>
      </c>
      <c r="S2957" s="3">
        <v>1</v>
      </c>
      <c r="T2957" s="4"/>
      <c r="U2957" t="s">
        <v>204</v>
      </c>
    </row>
    <row r="2958" spans="1:21" x14ac:dyDescent="0.3">
      <c r="A2958" t="s">
        <v>3255</v>
      </c>
      <c r="B2958" s="1" t="s">
        <v>3256</v>
      </c>
      <c r="C2958" s="1" t="s">
        <v>3256</v>
      </c>
      <c r="D2958" s="1" t="s">
        <v>3256</v>
      </c>
      <c r="E2958">
        <v>2019</v>
      </c>
      <c r="F2958" s="1" t="s">
        <v>212</v>
      </c>
      <c r="G2958" s="1" t="s">
        <v>202</v>
      </c>
      <c r="H2958" s="1" t="s">
        <v>219</v>
      </c>
      <c r="I2958" s="3" t="s">
        <v>1</v>
      </c>
      <c r="J2958" s="1" t="s">
        <v>1</v>
      </c>
      <c r="K2958" s="1" t="s">
        <v>220</v>
      </c>
      <c r="L2958" s="1" t="s">
        <v>221</v>
      </c>
      <c r="M2958" s="1" t="s">
        <v>208</v>
      </c>
      <c r="N2958">
        <v>9001</v>
      </c>
      <c r="O2958">
        <v>12000</v>
      </c>
      <c r="P2958">
        <v>1000</v>
      </c>
      <c r="Q2958" s="1" t="s">
        <v>209</v>
      </c>
      <c r="R2958" s="4">
        <v>5.61</v>
      </c>
      <c r="S2958" s="3">
        <v>1</v>
      </c>
      <c r="T2958" s="4"/>
      <c r="U2958" t="s">
        <v>204</v>
      </c>
    </row>
    <row r="2959" spans="1:21" x14ac:dyDescent="0.3">
      <c r="A2959" t="s">
        <v>3255</v>
      </c>
      <c r="B2959" s="1" t="s">
        <v>3256</v>
      </c>
      <c r="C2959" s="1" t="s">
        <v>3256</v>
      </c>
      <c r="D2959" s="1" t="s">
        <v>3256</v>
      </c>
      <c r="E2959">
        <v>2019</v>
      </c>
      <c r="F2959" s="1" t="s">
        <v>212</v>
      </c>
      <c r="G2959" s="1" t="s">
        <v>202</v>
      </c>
      <c r="H2959" s="1" t="s">
        <v>219</v>
      </c>
      <c r="I2959" s="3" t="s">
        <v>1</v>
      </c>
      <c r="J2959" s="1" t="s">
        <v>1</v>
      </c>
      <c r="K2959" s="1" t="s">
        <v>220</v>
      </c>
      <c r="L2959" s="1" t="s">
        <v>221</v>
      </c>
      <c r="M2959" s="1" t="s">
        <v>208</v>
      </c>
      <c r="N2959">
        <v>12001</v>
      </c>
      <c r="O2959">
        <v>15000</v>
      </c>
      <c r="P2959">
        <v>1000</v>
      </c>
      <c r="Q2959" s="1" t="s">
        <v>209</v>
      </c>
      <c r="R2959" s="4">
        <v>5.97</v>
      </c>
      <c r="S2959" s="3">
        <v>1</v>
      </c>
      <c r="T2959" s="4"/>
      <c r="U2959" t="s">
        <v>204</v>
      </c>
    </row>
    <row r="2960" spans="1:21" x14ac:dyDescent="0.3">
      <c r="A2960" t="s">
        <v>3255</v>
      </c>
      <c r="B2960" s="1" t="s">
        <v>3256</v>
      </c>
      <c r="C2960" s="1" t="s">
        <v>3256</v>
      </c>
      <c r="D2960" s="1" t="s">
        <v>3256</v>
      </c>
      <c r="E2960">
        <v>2019</v>
      </c>
      <c r="F2960" s="1" t="s">
        <v>212</v>
      </c>
      <c r="G2960" s="1" t="s">
        <v>202</v>
      </c>
      <c r="H2960" s="1" t="s">
        <v>219</v>
      </c>
      <c r="I2960" s="3" t="s">
        <v>1</v>
      </c>
      <c r="J2960" s="1" t="s">
        <v>1</v>
      </c>
      <c r="K2960" s="1" t="s">
        <v>220</v>
      </c>
      <c r="L2960" s="1" t="s">
        <v>221</v>
      </c>
      <c r="M2960" s="1" t="s">
        <v>208</v>
      </c>
      <c r="N2960">
        <v>15001</v>
      </c>
      <c r="O2960" s="10">
        <v>1000000000</v>
      </c>
      <c r="P2960">
        <v>1000</v>
      </c>
      <c r="Q2960" s="1" t="s">
        <v>209</v>
      </c>
      <c r="R2960" s="4">
        <v>7.34</v>
      </c>
      <c r="S2960" s="3">
        <v>1</v>
      </c>
      <c r="T2960" s="4"/>
      <c r="U2960" t="s">
        <v>204</v>
      </c>
    </row>
    <row r="2961" spans="1:21" x14ac:dyDescent="0.3">
      <c r="A2961" t="s">
        <v>3255</v>
      </c>
      <c r="B2961" s="1" t="s">
        <v>3256</v>
      </c>
      <c r="C2961" s="1" t="s">
        <v>3256</v>
      </c>
      <c r="D2961" s="1" t="s">
        <v>3256</v>
      </c>
      <c r="E2961">
        <v>2019</v>
      </c>
      <c r="F2961" s="1" t="s">
        <v>212</v>
      </c>
      <c r="G2961" s="1" t="s">
        <v>202</v>
      </c>
      <c r="H2961" s="1" t="s">
        <v>206</v>
      </c>
      <c r="I2961" s="3" t="s">
        <v>1</v>
      </c>
      <c r="J2961" s="1" t="s">
        <v>1</v>
      </c>
      <c r="K2961" s="1" t="s">
        <v>220</v>
      </c>
      <c r="L2961" s="1" t="s">
        <v>225</v>
      </c>
      <c r="M2961" s="1" t="s">
        <v>204</v>
      </c>
      <c r="N2961" s="1" t="s">
        <v>1</v>
      </c>
      <c r="O2961" s="1" t="s">
        <v>1</v>
      </c>
      <c r="P2961" s="1" t="s">
        <v>1</v>
      </c>
      <c r="Q2961" s="1" t="s">
        <v>1</v>
      </c>
      <c r="R2961" s="4">
        <v>36</v>
      </c>
      <c r="S2961" s="3">
        <v>1</v>
      </c>
      <c r="T2961" s="4"/>
      <c r="U2961" t="s">
        <v>204</v>
      </c>
    </row>
    <row r="2962" spans="1:21" x14ac:dyDescent="0.3">
      <c r="A2962" t="s">
        <v>3255</v>
      </c>
      <c r="B2962" s="1" t="s">
        <v>3256</v>
      </c>
      <c r="C2962" s="1" t="s">
        <v>3256</v>
      </c>
      <c r="D2962" s="1" t="s">
        <v>3256</v>
      </c>
      <c r="E2962">
        <v>2019</v>
      </c>
      <c r="F2962" s="1" t="s">
        <v>212</v>
      </c>
      <c r="G2962" s="1" t="s">
        <v>202</v>
      </c>
      <c r="H2962" s="1" t="s">
        <v>219</v>
      </c>
      <c r="I2962" s="3" t="s">
        <v>1</v>
      </c>
      <c r="J2962" s="1" t="s">
        <v>1</v>
      </c>
      <c r="K2962" s="1" t="s">
        <v>220</v>
      </c>
      <c r="L2962" s="1" t="s">
        <v>225</v>
      </c>
      <c r="M2962" s="1" t="s">
        <v>208</v>
      </c>
      <c r="N2962">
        <v>0</v>
      </c>
      <c r="O2962">
        <v>1000</v>
      </c>
      <c r="P2962">
        <v>1000</v>
      </c>
      <c r="Q2962" s="1" t="s">
        <v>209</v>
      </c>
      <c r="R2962" s="4">
        <v>0</v>
      </c>
      <c r="S2962" s="3">
        <v>1</v>
      </c>
      <c r="T2962" s="4" t="s">
        <v>3132</v>
      </c>
      <c r="U2962" t="s">
        <v>204</v>
      </c>
    </row>
    <row r="2963" spans="1:21" x14ac:dyDescent="0.3">
      <c r="A2963" t="s">
        <v>3255</v>
      </c>
      <c r="B2963" s="1" t="s">
        <v>3256</v>
      </c>
      <c r="C2963" s="1" t="s">
        <v>3256</v>
      </c>
      <c r="D2963" s="1" t="s">
        <v>3256</v>
      </c>
      <c r="E2963">
        <v>2019</v>
      </c>
      <c r="F2963" s="1" t="s">
        <v>212</v>
      </c>
      <c r="G2963" s="1" t="s">
        <v>202</v>
      </c>
      <c r="H2963" s="1" t="s">
        <v>219</v>
      </c>
      <c r="I2963" s="3" t="s">
        <v>1</v>
      </c>
      <c r="J2963" s="1" t="s">
        <v>1</v>
      </c>
      <c r="K2963" s="1" t="s">
        <v>220</v>
      </c>
      <c r="L2963" s="1" t="s">
        <v>225</v>
      </c>
      <c r="M2963" s="1" t="s">
        <v>208</v>
      </c>
      <c r="N2963">
        <v>1001</v>
      </c>
      <c r="O2963">
        <v>3000</v>
      </c>
      <c r="P2963">
        <v>1000</v>
      </c>
      <c r="Q2963" s="1" t="s">
        <v>209</v>
      </c>
      <c r="R2963" s="4">
        <v>4.9800000000000004</v>
      </c>
      <c r="S2963" s="3">
        <v>1</v>
      </c>
      <c r="T2963" s="4"/>
      <c r="U2963" t="s">
        <v>204</v>
      </c>
    </row>
    <row r="2964" spans="1:21" x14ac:dyDescent="0.3">
      <c r="A2964" t="s">
        <v>3255</v>
      </c>
      <c r="B2964" s="1" t="s">
        <v>3256</v>
      </c>
      <c r="C2964" s="1" t="s">
        <v>3256</v>
      </c>
      <c r="D2964" s="1" t="s">
        <v>3256</v>
      </c>
      <c r="E2964">
        <v>2019</v>
      </c>
      <c r="F2964" s="1" t="s">
        <v>212</v>
      </c>
      <c r="G2964" s="1" t="s">
        <v>202</v>
      </c>
      <c r="H2964" s="1" t="s">
        <v>219</v>
      </c>
      <c r="I2964" s="3" t="s">
        <v>1</v>
      </c>
      <c r="J2964" s="1" t="s">
        <v>1</v>
      </c>
      <c r="K2964" s="1" t="s">
        <v>220</v>
      </c>
      <c r="L2964" s="1" t="s">
        <v>225</v>
      </c>
      <c r="M2964" s="1" t="s">
        <v>208</v>
      </c>
      <c r="N2964">
        <v>3001</v>
      </c>
      <c r="O2964">
        <v>6000</v>
      </c>
      <c r="P2964">
        <v>1000</v>
      </c>
      <c r="Q2964" s="1" t="s">
        <v>209</v>
      </c>
      <c r="R2964" s="4">
        <v>5.88</v>
      </c>
      <c r="S2964" s="3">
        <v>1</v>
      </c>
      <c r="T2964" s="4"/>
      <c r="U2964" t="s">
        <v>204</v>
      </c>
    </row>
    <row r="2965" spans="1:21" x14ac:dyDescent="0.3">
      <c r="A2965" t="s">
        <v>3255</v>
      </c>
      <c r="B2965" s="1" t="s">
        <v>3256</v>
      </c>
      <c r="C2965" s="1" t="s">
        <v>3256</v>
      </c>
      <c r="D2965" s="1" t="s">
        <v>3256</v>
      </c>
      <c r="E2965">
        <v>2019</v>
      </c>
      <c r="F2965" s="1" t="s">
        <v>212</v>
      </c>
      <c r="G2965" s="1" t="s">
        <v>202</v>
      </c>
      <c r="H2965" s="1" t="s">
        <v>219</v>
      </c>
      <c r="I2965" s="3" t="s">
        <v>1</v>
      </c>
      <c r="J2965" s="1" t="s">
        <v>1</v>
      </c>
      <c r="K2965" s="1" t="s">
        <v>220</v>
      </c>
      <c r="L2965" s="1" t="s">
        <v>225</v>
      </c>
      <c r="M2965" s="1" t="s">
        <v>208</v>
      </c>
      <c r="N2965">
        <v>6001</v>
      </c>
      <c r="O2965">
        <v>9000</v>
      </c>
      <c r="P2965">
        <v>1000</v>
      </c>
      <c r="Q2965" s="1" t="s">
        <v>209</v>
      </c>
      <c r="R2965" s="4">
        <v>6.39</v>
      </c>
      <c r="S2965" s="3">
        <v>1</v>
      </c>
      <c r="T2965" s="4"/>
      <c r="U2965" t="s">
        <v>204</v>
      </c>
    </row>
    <row r="2966" spans="1:21" x14ac:dyDescent="0.3">
      <c r="A2966" t="s">
        <v>3255</v>
      </c>
      <c r="B2966" s="1" t="s">
        <v>3256</v>
      </c>
      <c r="C2966" s="1" t="s">
        <v>3256</v>
      </c>
      <c r="D2966" s="1" t="s">
        <v>3256</v>
      </c>
      <c r="E2966">
        <v>2019</v>
      </c>
      <c r="F2966" s="1" t="s">
        <v>212</v>
      </c>
      <c r="G2966" s="1" t="s">
        <v>202</v>
      </c>
      <c r="H2966" s="1" t="s">
        <v>219</v>
      </c>
      <c r="I2966" s="3" t="s">
        <v>1</v>
      </c>
      <c r="J2966" s="1" t="s">
        <v>1</v>
      </c>
      <c r="K2966" s="1" t="s">
        <v>220</v>
      </c>
      <c r="L2966" s="1" t="s">
        <v>225</v>
      </c>
      <c r="M2966" s="1" t="s">
        <v>208</v>
      </c>
      <c r="N2966">
        <v>9001</v>
      </c>
      <c r="O2966">
        <v>12000</v>
      </c>
      <c r="P2966">
        <v>1000</v>
      </c>
      <c r="Q2966" s="1" t="s">
        <v>209</v>
      </c>
      <c r="R2966" s="4">
        <v>7.92</v>
      </c>
      <c r="S2966" s="3">
        <v>1</v>
      </c>
      <c r="T2966" s="4"/>
      <c r="U2966" t="s">
        <v>204</v>
      </c>
    </row>
    <row r="2967" spans="1:21" x14ac:dyDescent="0.3">
      <c r="A2967" t="s">
        <v>3255</v>
      </c>
      <c r="B2967" s="1" t="s">
        <v>3256</v>
      </c>
      <c r="C2967" s="1" t="s">
        <v>3256</v>
      </c>
      <c r="D2967" s="1" t="s">
        <v>3256</v>
      </c>
      <c r="E2967">
        <v>2019</v>
      </c>
      <c r="F2967" s="1" t="s">
        <v>212</v>
      </c>
      <c r="G2967" s="1" t="s">
        <v>202</v>
      </c>
      <c r="H2967" s="1" t="s">
        <v>219</v>
      </c>
      <c r="I2967" s="3" t="s">
        <v>1</v>
      </c>
      <c r="J2967" s="1" t="s">
        <v>1</v>
      </c>
      <c r="K2967" s="1" t="s">
        <v>220</v>
      </c>
      <c r="L2967" s="1" t="s">
        <v>225</v>
      </c>
      <c r="M2967" s="1" t="s">
        <v>208</v>
      </c>
      <c r="N2967">
        <v>12001</v>
      </c>
      <c r="O2967">
        <v>15000</v>
      </c>
      <c r="P2967">
        <v>1000</v>
      </c>
      <c r="Q2967" s="1" t="s">
        <v>209</v>
      </c>
      <c r="R2967" s="4">
        <v>8.4600000000000009</v>
      </c>
      <c r="S2967" s="3">
        <v>1</v>
      </c>
      <c r="T2967" s="4"/>
      <c r="U2967" t="s">
        <v>204</v>
      </c>
    </row>
    <row r="2968" spans="1:21" x14ac:dyDescent="0.3">
      <c r="A2968" t="s">
        <v>3255</v>
      </c>
      <c r="B2968" s="1" t="s">
        <v>3256</v>
      </c>
      <c r="C2968" s="1" t="s">
        <v>3256</v>
      </c>
      <c r="D2968" s="1" t="s">
        <v>3256</v>
      </c>
      <c r="E2968">
        <v>2019</v>
      </c>
      <c r="F2968" s="1" t="s">
        <v>212</v>
      </c>
      <c r="G2968" s="1" t="s">
        <v>202</v>
      </c>
      <c r="H2968" s="1" t="s">
        <v>219</v>
      </c>
      <c r="I2968" s="3" t="s">
        <v>1</v>
      </c>
      <c r="J2968" s="1" t="s">
        <v>1</v>
      </c>
      <c r="K2968" s="1" t="s">
        <v>220</v>
      </c>
      <c r="L2968" s="1" t="s">
        <v>225</v>
      </c>
      <c r="M2968" s="1" t="s">
        <v>208</v>
      </c>
      <c r="N2968">
        <v>15001</v>
      </c>
      <c r="O2968" s="10">
        <v>1000000000</v>
      </c>
      <c r="P2968">
        <v>1000</v>
      </c>
      <c r="Q2968" s="1" t="s">
        <v>209</v>
      </c>
      <c r="R2968" s="4">
        <v>10.01</v>
      </c>
      <c r="S2968" s="3">
        <v>1</v>
      </c>
      <c r="T2968" s="4"/>
      <c r="U2968" t="s">
        <v>204</v>
      </c>
    </row>
    <row r="2969" spans="1:21" x14ac:dyDescent="0.3">
      <c r="A2969" t="s">
        <v>3255</v>
      </c>
      <c r="B2969" s="1" t="s">
        <v>3256</v>
      </c>
      <c r="C2969" s="1" t="s">
        <v>3256</v>
      </c>
      <c r="D2969" s="1" t="s">
        <v>3256</v>
      </c>
      <c r="E2969">
        <v>2019</v>
      </c>
      <c r="F2969" s="1" t="s">
        <v>213</v>
      </c>
      <c r="G2969" s="1" t="s">
        <v>202</v>
      </c>
      <c r="H2969" s="1" t="s">
        <v>206</v>
      </c>
      <c r="I2969" s="3" t="s">
        <v>1</v>
      </c>
      <c r="J2969" s="1" t="s">
        <v>1</v>
      </c>
      <c r="K2969" s="1" t="s">
        <v>1</v>
      </c>
      <c r="L2969" s="1" t="s">
        <v>1</v>
      </c>
      <c r="M2969" s="1" t="s">
        <v>204</v>
      </c>
      <c r="N2969" s="1" t="s">
        <v>1</v>
      </c>
      <c r="O2969" s="1" t="s">
        <v>1</v>
      </c>
      <c r="P2969" s="1" t="s">
        <v>1</v>
      </c>
      <c r="Q2969" s="1" t="s">
        <v>1</v>
      </c>
      <c r="R2969" s="4">
        <v>22.5</v>
      </c>
      <c r="S2969" s="3">
        <v>1</v>
      </c>
      <c r="T2969" s="4"/>
      <c r="U2969" t="s">
        <v>204</v>
      </c>
    </row>
    <row r="2970" spans="1:21" x14ac:dyDescent="0.3">
      <c r="A2970" t="s">
        <v>3255</v>
      </c>
      <c r="B2970" s="1" t="s">
        <v>3256</v>
      </c>
      <c r="C2970" s="1" t="s">
        <v>3256</v>
      </c>
      <c r="D2970" s="1" t="s">
        <v>3256</v>
      </c>
      <c r="E2970">
        <v>2019</v>
      </c>
      <c r="F2970" s="1" t="s">
        <v>213</v>
      </c>
      <c r="G2970" s="1" t="s">
        <v>202</v>
      </c>
      <c r="H2970" s="1" t="s">
        <v>231</v>
      </c>
      <c r="I2970" s="3" t="s">
        <v>1</v>
      </c>
      <c r="J2970" s="1" t="s">
        <v>1</v>
      </c>
      <c r="K2970" s="1" t="s">
        <v>1</v>
      </c>
      <c r="L2970" s="1" t="s">
        <v>1</v>
      </c>
      <c r="M2970" s="1" t="s">
        <v>208</v>
      </c>
      <c r="N2970">
        <v>0</v>
      </c>
      <c r="O2970">
        <v>1000</v>
      </c>
      <c r="P2970">
        <v>1000</v>
      </c>
      <c r="Q2970" s="1" t="s">
        <v>209</v>
      </c>
      <c r="R2970" s="4">
        <v>0</v>
      </c>
      <c r="S2970" s="3">
        <v>1</v>
      </c>
      <c r="T2970" s="4"/>
      <c r="U2970" t="s">
        <v>204</v>
      </c>
    </row>
    <row r="2971" spans="1:21" x14ac:dyDescent="0.3">
      <c r="A2971" t="s">
        <v>3255</v>
      </c>
      <c r="B2971" s="1" t="s">
        <v>3256</v>
      </c>
      <c r="C2971" s="1" t="s">
        <v>3256</v>
      </c>
      <c r="D2971" s="1" t="s">
        <v>3256</v>
      </c>
      <c r="E2971">
        <v>2019</v>
      </c>
      <c r="F2971" s="1" t="s">
        <v>213</v>
      </c>
      <c r="G2971" s="1" t="s">
        <v>202</v>
      </c>
      <c r="H2971" s="1" t="s">
        <v>231</v>
      </c>
      <c r="I2971" s="3" t="s">
        <v>1</v>
      </c>
      <c r="J2971" s="1" t="s">
        <v>1</v>
      </c>
      <c r="K2971" s="1" t="s">
        <v>1</v>
      </c>
      <c r="L2971" s="1" t="s">
        <v>1</v>
      </c>
      <c r="M2971" s="1" t="s">
        <v>208</v>
      </c>
      <c r="N2971">
        <v>1001</v>
      </c>
      <c r="O2971">
        <v>20000</v>
      </c>
      <c r="P2971">
        <v>1000</v>
      </c>
      <c r="Q2971" s="1" t="s">
        <v>209</v>
      </c>
      <c r="R2971" s="4">
        <v>3.88</v>
      </c>
      <c r="S2971" s="3">
        <v>1</v>
      </c>
      <c r="T2971" s="4"/>
      <c r="U2971" t="s">
        <v>204</v>
      </c>
    </row>
    <row r="2972" spans="1:21" x14ac:dyDescent="0.3">
      <c r="A2972" t="s">
        <v>3255</v>
      </c>
      <c r="B2972" s="1" t="s">
        <v>3256</v>
      </c>
      <c r="C2972" s="1" t="s">
        <v>3256</v>
      </c>
      <c r="D2972" s="1" t="s">
        <v>3256</v>
      </c>
      <c r="E2972">
        <v>2019</v>
      </c>
      <c r="F2972" s="1" t="s">
        <v>213</v>
      </c>
      <c r="G2972" s="1" t="s">
        <v>202</v>
      </c>
      <c r="H2972" s="1" t="s">
        <v>231</v>
      </c>
      <c r="I2972" s="3" t="s">
        <v>1</v>
      </c>
      <c r="J2972" s="1" t="s">
        <v>1</v>
      </c>
      <c r="K2972" s="1" t="s">
        <v>1</v>
      </c>
      <c r="L2972" s="1" t="s">
        <v>1</v>
      </c>
      <c r="M2972" s="1" t="s">
        <v>208</v>
      </c>
      <c r="N2972">
        <v>20001</v>
      </c>
      <c r="O2972" s="10">
        <v>1000000000</v>
      </c>
      <c r="P2972">
        <v>1000</v>
      </c>
      <c r="Q2972" s="1" t="s">
        <v>209</v>
      </c>
      <c r="R2972" s="4">
        <v>0</v>
      </c>
      <c r="S2972" s="3">
        <v>1</v>
      </c>
      <c r="T2972" s="4" t="s">
        <v>3257</v>
      </c>
      <c r="U2972" t="s">
        <v>204</v>
      </c>
    </row>
    <row r="2973" spans="1:21" x14ac:dyDescent="0.3">
      <c r="A2973" t="s">
        <v>3258</v>
      </c>
      <c r="B2973" s="1" t="s">
        <v>3259</v>
      </c>
      <c r="C2973" s="1" t="s">
        <v>3259</v>
      </c>
      <c r="D2973" s="1" t="s">
        <v>3259</v>
      </c>
      <c r="E2973">
        <v>2019</v>
      </c>
      <c r="F2973" s="1" t="s">
        <v>212</v>
      </c>
      <c r="G2973" s="1" t="s">
        <v>202</v>
      </c>
      <c r="H2973" s="1" t="s">
        <v>206</v>
      </c>
      <c r="I2973" s="3" t="s">
        <v>1</v>
      </c>
      <c r="J2973" s="1" t="s">
        <v>1</v>
      </c>
      <c r="K2973" s="1" t="s">
        <v>220</v>
      </c>
      <c r="L2973" s="1" t="s">
        <v>221</v>
      </c>
      <c r="M2973" s="1" t="s">
        <v>204</v>
      </c>
      <c r="N2973" s="1" t="s">
        <v>1</v>
      </c>
      <c r="O2973" s="1" t="s">
        <v>1</v>
      </c>
      <c r="P2973" s="1" t="s">
        <v>1</v>
      </c>
      <c r="Q2973" s="1" t="s">
        <v>1</v>
      </c>
      <c r="R2973" s="4">
        <v>28.91</v>
      </c>
      <c r="S2973" s="3">
        <v>1</v>
      </c>
      <c r="T2973" s="4"/>
      <c r="U2973" t="s">
        <v>204</v>
      </c>
    </row>
    <row r="2974" spans="1:21" x14ac:dyDescent="0.3">
      <c r="A2974" t="s">
        <v>3258</v>
      </c>
      <c r="B2974" s="1" t="s">
        <v>3259</v>
      </c>
      <c r="C2974" s="1" t="s">
        <v>3259</v>
      </c>
      <c r="D2974" s="1" t="s">
        <v>3259</v>
      </c>
      <c r="E2974">
        <v>2019</v>
      </c>
      <c r="F2974" s="1" t="s">
        <v>212</v>
      </c>
      <c r="G2974" s="1" t="s">
        <v>202</v>
      </c>
      <c r="H2974" s="1" t="s">
        <v>219</v>
      </c>
      <c r="I2974" s="3" t="s">
        <v>1</v>
      </c>
      <c r="J2974" s="1" t="s">
        <v>1</v>
      </c>
      <c r="K2974" s="1" t="s">
        <v>220</v>
      </c>
      <c r="L2974" s="1" t="s">
        <v>221</v>
      </c>
      <c r="M2974" s="1" t="s">
        <v>208</v>
      </c>
      <c r="N2974">
        <v>0</v>
      </c>
      <c r="O2974">
        <v>2000</v>
      </c>
      <c r="P2974">
        <v>1000</v>
      </c>
      <c r="Q2974" s="1" t="s">
        <v>209</v>
      </c>
      <c r="R2974" s="4">
        <v>0</v>
      </c>
      <c r="S2974" s="3">
        <v>1</v>
      </c>
      <c r="T2974" s="4"/>
      <c r="U2974" t="s">
        <v>204</v>
      </c>
    </row>
    <row r="2975" spans="1:21" x14ac:dyDescent="0.3">
      <c r="A2975" t="s">
        <v>3258</v>
      </c>
      <c r="B2975" s="1" t="s">
        <v>3259</v>
      </c>
      <c r="C2975" s="1" t="s">
        <v>3259</v>
      </c>
      <c r="D2975" s="1" t="s">
        <v>3259</v>
      </c>
      <c r="E2975">
        <v>2019</v>
      </c>
      <c r="F2975" s="1" t="s">
        <v>212</v>
      </c>
      <c r="G2975" s="1" t="s">
        <v>202</v>
      </c>
      <c r="H2975" s="1" t="s">
        <v>219</v>
      </c>
      <c r="I2975" s="3" t="s">
        <v>1</v>
      </c>
      <c r="J2975" s="1" t="s">
        <v>1</v>
      </c>
      <c r="K2975" s="1" t="s">
        <v>220</v>
      </c>
      <c r="L2975" s="1" t="s">
        <v>221</v>
      </c>
      <c r="M2975" s="1" t="s">
        <v>208</v>
      </c>
      <c r="N2975">
        <v>2001</v>
      </c>
      <c r="O2975">
        <v>30000</v>
      </c>
      <c r="P2975">
        <v>1000</v>
      </c>
      <c r="Q2975" s="1" t="s">
        <v>209</v>
      </c>
      <c r="R2975" s="4">
        <v>5.18</v>
      </c>
      <c r="S2975" s="3">
        <v>1</v>
      </c>
      <c r="T2975" s="4"/>
      <c r="U2975" t="s">
        <v>204</v>
      </c>
    </row>
    <row r="2976" spans="1:21" x14ac:dyDescent="0.3">
      <c r="A2976" t="s">
        <v>3258</v>
      </c>
      <c r="B2976" s="1" t="s">
        <v>3259</v>
      </c>
      <c r="C2976" s="1" t="s">
        <v>3259</v>
      </c>
      <c r="D2976" s="1" t="s">
        <v>3259</v>
      </c>
      <c r="E2976">
        <v>2019</v>
      </c>
      <c r="F2976" s="1" t="s">
        <v>212</v>
      </c>
      <c r="G2976" s="1" t="s">
        <v>202</v>
      </c>
      <c r="H2976" s="1" t="s">
        <v>219</v>
      </c>
      <c r="I2976" s="3" t="s">
        <v>1</v>
      </c>
      <c r="J2976" s="1" t="s">
        <v>1</v>
      </c>
      <c r="K2976" s="1" t="s">
        <v>220</v>
      </c>
      <c r="L2976" s="1" t="s">
        <v>221</v>
      </c>
      <c r="M2976" s="1" t="s">
        <v>208</v>
      </c>
      <c r="N2976">
        <v>30001</v>
      </c>
      <c r="O2976">
        <v>50000</v>
      </c>
      <c r="P2976">
        <v>1000</v>
      </c>
      <c r="Q2976" s="1" t="s">
        <v>209</v>
      </c>
      <c r="R2976" s="4">
        <v>6.73</v>
      </c>
      <c r="S2976" s="3">
        <v>1</v>
      </c>
      <c r="T2976" s="4"/>
      <c r="U2976" t="s">
        <v>204</v>
      </c>
    </row>
    <row r="2977" spans="1:21" x14ac:dyDescent="0.3">
      <c r="A2977" t="s">
        <v>3258</v>
      </c>
      <c r="B2977" s="1" t="s">
        <v>3259</v>
      </c>
      <c r="C2977" s="1" t="s">
        <v>3259</v>
      </c>
      <c r="D2977" s="1" t="s">
        <v>3259</v>
      </c>
      <c r="E2977">
        <v>2019</v>
      </c>
      <c r="F2977" s="1" t="s">
        <v>212</v>
      </c>
      <c r="G2977" s="1" t="s">
        <v>202</v>
      </c>
      <c r="H2977" s="1" t="s">
        <v>219</v>
      </c>
      <c r="I2977" s="3" t="s">
        <v>1</v>
      </c>
      <c r="J2977" s="1" t="s">
        <v>1</v>
      </c>
      <c r="K2977" s="1" t="s">
        <v>220</v>
      </c>
      <c r="L2977" s="1" t="s">
        <v>221</v>
      </c>
      <c r="M2977" s="1" t="s">
        <v>208</v>
      </c>
      <c r="N2977">
        <v>50001</v>
      </c>
      <c r="O2977">
        <v>100000</v>
      </c>
      <c r="P2977">
        <v>1000</v>
      </c>
      <c r="Q2977" s="1" t="s">
        <v>209</v>
      </c>
      <c r="R2977" s="4">
        <v>8.26</v>
      </c>
      <c r="S2977" s="3">
        <v>1</v>
      </c>
      <c r="T2977" s="4"/>
      <c r="U2977" t="s">
        <v>204</v>
      </c>
    </row>
    <row r="2978" spans="1:21" x14ac:dyDescent="0.3">
      <c r="A2978" t="s">
        <v>3258</v>
      </c>
      <c r="B2978" s="1" t="s">
        <v>3259</v>
      </c>
      <c r="C2978" s="1" t="s">
        <v>3259</v>
      </c>
      <c r="D2978" s="1" t="s">
        <v>3259</v>
      </c>
      <c r="E2978">
        <v>2019</v>
      </c>
      <c r="F2978" s="1" t="s">
        <v>212</v>
      </c>
      <c r="G2978" s="1" t="s">
        <v>202</v>
      </c>
      <c r="H2978" s="1" t="s">
        <v>219</v>
      </c>
      <c r="I2978" s="3" t="s">
        <v>1</v>
      </c>
      <c r="J2978" s="1" t="s">
        <v>1</v>
      </c>
      <c r="K2978" s="1" t="s">
        <v>220</v>
      </c>
      <c r="L2978" s="1" t="s">
        <v>221</v>
      </c>
      <c r="M2978" s="1" t="s">
        <v>208</v>
      </c>
      <c r="N2978">
        <v>100001</v>
      </c>
      <c r="O2978" s="10">
        <v>1000000000</v>
      </c>
      <c r="P2978">
        <v>1000</v>
      </c>
      <c r="Q2978" s="1" t="s">
        <v>209</v>
      </c>
      <c r="R2978" s="4">
        <v>12.37</v>
      </c>
      <c r="S2978" s="3">
        <v>1</v>
      </c>
      <c r="T2978" s="4"/>
      <c r="U2978" t="s">
        <v>204</v>
      </c>
    </row>
    <row r="2979" spans="1:21" x14ac:dyDescent="0.3">
      <c r="A2979" t="s">
        <v>3258</v>
      </c>
      <c r="B2979" s="1" t="s">
        <v>3259</v>
      </c>
      <c r="C2979" s="1" t="s">
        <v>3259</v>
      </c>
      <c r="D2979" s="1" t="s">
        <v>3259</v>
      </c>
      <c r="E2979">
        <v>2019</v>
      </c>
      <c r="F2979" s="1" t="s">
        <v>212</v>
      </c>
      <c r="G2979" s="1" t="s">
        <v>202</v>
      </c>
      <c r="H2979" s="1" t="s">
        <v>206</v>
      </c>
      <c r="I2979" s="3" t="s">
        <v>1</v>
      </c>
      <c r="J2979" s="1" t="s">
        <v>1</v>
      </c>
      <c r="K2979" s="1" t="s">
        <v>220</v>
      </c>
      <c r="L2979" s="1" t="s">
        <v>225</v>
      </c>
      <c r="M2979" s="1" t="s">
        <v>204</v>
      </c>
      <c r="N2979" s="1" t="s">
        <v>1</v>
      </c>
      <c r="O2979" s="1" t="s">
        <v>1</v>
      </c>
      <c r="P2979" s="1" t="s">
        <v>1</v>
      </c>
      <c r="Q2979" s="1" t="s">
        <v>1</v>
      </c>
      <c r="R2979" s="4">
        <v>43.36</v>
      </c>
      <c r="S2979" s="3">
        <v>1</v>
      </c>
      <c r="T2979" s="4"/>
      <c r="U2979" t="s">
        <v>204</v>
      </c>
    </row>
    <row r="2980" spans="1:21" x14ac:dyDescent="0.3">
      <c r="A2980" t="s">
        <v>3258</v>
      </c>
      <c r="B2980" s="1" t="s">
        <v>3259</v>
      </c>
      <c r="C2980" s="1" t="s">
        <v>3259</v>
      </c>
      <c r="D2980" s="1" t="s">
        <v>3259</v>
      </c>
      <c r="E2980">
        <v>2019</v>
      </c>
      <c r="F2980" s="1" t="s">
        <v>212</v>
      </c>
      <c r="G2980" s="1" t="s">
        <v>202</v>
      </c>
      <c r="H2980" s="1" t="s">
        <v>219</v>
      </c>
      <c r="I2980" s="3" t="s">
        <v>1</v>
      </c>
      <c r="J2980" s="1" t="s">
        <v>1</v>
      </c>
      <c r="K2980" s="1" t="s">
        <v>220</v>
      </c>
      <c r="L2980" s="1" t="s">
        <v>225</v>
      </c>
      <c r="M2980" s="1" t="s">
        <v>208</v>
      </c>
      <c r="N2980">
        <v>0</v>
      </c>
      <c r="O2980">
        <v>2000</v>
      </c>
      <c r="P2980">
        <v>1000</v>
      </c>
      <c r="Q2980" s="1" t="s">
        <v>209</v>
      </c>
      <c r="R2980" s="4">
        <v>0</v>
      </c>
      <c r="S2980" s="3">
        <v>1</v>
      </c>
      <c r="T2980" s="4"/>
      <c r="U2980" t="s">
        <v>204</v>
      </c>
    </row>
    <row r="2981" spans="1:21" x14ac:dyDescent="0.3">
      <c r="A2981" t="s">
        <v>3258</v>
      </c>
      <c r="B2981" s="1" t="s">
        <v>3259</v>
      </c>
      <c r="C2981" s="1" t="s">
        <v>3259</v>
      </c>
      <c r="D2981" s="1" t="s">
        <v>3259</v>
      </c>
      <c r="E2981">
        <v>2019</v>
      </c>
      <c r="F2981" s="1" t="s">
        <v>212</v>
      </c>
      <c r="G2981" s="1" t="s">
        <v>202</v>
      </c>
      <c r="H2981" s="1" t="s">
        <v>219</v>
      </c>
      <c r="I2981" s="3" t="s">
        <v>1</v>
      </c>
      <c r="J2981" s="1" t="s">
        <v>1</v>
      </c>
      <c r="K2981" s="1" t="s">
        <v>220</v>
      </c>
      <c r="L2981" s="1" t="s">
        <v>225</v>
      </c>
      <c r="M2981" s="1" t="s">
        <v>208</v>
      </c>
      <c r="N2981">
        <v>2001</v>
      </c>
      <c r="O2981">
        <v>30000</v>
      </c>
      <c r="P2981">
        <v>1000</v>
      </c>
      <c r="Q2981" s="1" t="s">
        <v>209</v>
      </c>
      <c r="R2981" s="4">
        <v>7.76</v>
      </c>
      <c r="S2981" s="3">
        <v>1</v>
      </c>
      <c r="T2981" s="4"/>
      <c r="U2981" t="s">
        <v>204</v>
      </c>
    </row>
    <row r="2982" spans="1:21" x14ac:dyDescent="0.3">
      <c r="A2982" t="s">
        <v>3258</v>
      </c>
      <c r="B2982" s="1" t="s">
        <v>3259</v>
      </c>
      <c r="C2982" s="1" t="s">
        <v>3259</v>
      </c>
      <c r="D2982" s="1" t="s">
        <v>3259</v>
      </c>
      <c r="E2982">
        <v>2019</v>
      </c>
      <c r="F2982" s="1" t="s">
        <v>212</v>
      </c>
      <c r="G2982" s="1" t="s">
        <v>202</v>
      </c>
      <c r="H2982" s="1" t="s">
        <v>219</v>
      </c>
      <c r="I2982" s="3" t="s">
        <v>1</v>
      </c>
      <c r="J2982" s="1" t="s">
        <v>1</v>
      </c>
      <c r="K2982" s="1" t="s">
        <v>220</v>
      </c>
      <c r="L2982" s="1" t="s">
        <v>225</v>
      </c>
      <c r="M2982" s="1" t="s">
        <v>208</v>
      </c>
      <c r="N2982">
        <v>30001</v>
      </c>
      <c r="O2982">
        <v>50000</v>
      </c>
      <c r="P2982">
        <v>1000</v>
      </c>
      <c r="Q2982" s="1" t="s">
        <v>209</v>
      </c>
      <c r="R2982" s="4">
        <v>10.1</v>
      </c>
      <c r="S2982" s="3">
        <v>1</v>
      </c>
      <c r="T2982" s="4"/>
      <c r="U2982" t="s">
        <v>204</v>
      </c>
    </row>
    <row r="2983" spans="1:21" x14ac:dyDescent="0.3">
      <c r="A2983" t="s">
        <v>3258</v>
      </c>
      <c r="B2983" s="1" t="s">
        <v>3259</v>
      </c>
      <c r="C2983" s="1" t="s">
        <v>3259</v>
      </c>
      <c r="D2983" s="1" t="s">
        <v>3259</v>
      </c>
      <c r="E2983">
        <v>2019</v>
      </c>
      <c r="F2983" s="1" t="s">
        <v>212</v>
      </c>
      <c r="G2983" s="1" t="s">
        <v>202</v>
      </c>
      <c r="H2983" s="1" t="s">
        <v>219</v>
      </c>
      <c r="I2983" s="3" t="s">
        <v>1</v>
      </c>
      <c r="J2983" s="1" t="s">
        <v>1</v>
      </c>
      <c r="K2983" s="1" t="s">
        <v>220</v>
      </c>
      <c r="L2983" s="1" t="s">
        <v>225</v>
      </c>
      <c r="M2983" s="1" t="s">
        <v>208</v>
      </c>
      <c r="N2983">
        <v>50001</v>
      </c>
      <c r="O2983">
        <v>100000</v>
      </c>
      <c r="P2983">
        <v>1000</v>
      </c>
      <c r="Q2983" s="1" t="s">
        <v>209</v>
      </c>
      <c r="R2983" s="4">
        <v>8.26</v>
      </c>
      <c r="S2983" s="3">
        <v>1</v>
      </c>
      <c r="T2983" s="4" t="s">
        <v>3314</v>
      </c>
      <c r="U2983" t="s">
        <v>204</v>
      </c>
    </row>
    <row r="2984" spans="1:21" x14ac:dyDescent="0.3">
      <c r="A2984" t="s">
        <v>3258</v>
      </c>
      <c r="B2984" s="1" t="s">
        <v>3259</v>
      </c>
      <c r="C2984" s="1" t="s">
        <v>3259</v>
      </c>
      <c r="D2984" s="1" t="s">
        <v>3259</v>
      </c>
      <c r="E2984">
        <v>2019</v>
      </c>
      <c r="F2984" s="1" t="s">
        <v>212</v>
      </c>
      <c r="G2984" s="1" t="s">
        <v>202</v>
      </c>
      <c r="H2984" s="1" t="s">
        <v>219</v>
      </c>
      <c r="I2984" s="3" t="s">
        <v>1</v>
      </c>
      <c r="J2984" s="1" t="s">
        <v>1</v>
      </c>
      <c r="K2984" s="1" t="s">
        <v>220</v>
      </c>
      <c r="L2984" s="1" t="s">
        <v>225</v>
      </c>
      <c r="M2984" s="1" t="s">
        <v>208</v>
      </c>
      <c r="N2984">
        <v>100001</v>
      </c>
      <c r="O2984" s="10">
        <v>1000000000</v>
      </c>
      <c r="P2984">
        <v>1000</v>
      </c>
      <c r="Q2984" s="1" t="s">
        <v>209</v>
      </c>
      <c r="R2984" s="4">
        <v>12.37</v>
      </c>
      <c r="S2984" s="3">
        <v>1</v>
      </c>
      <c r="T2984" s="4"/>
      <c r="U2984" t="s">
        <v>204</v>
      </c>
    </row>
    <row r="2985" spans="1:21" x14ac:dyDescent="0.3">
      <c r="A2985" t="s">
        <v>3258</v>
      </c>
      <c r="B2985" s="1" t="s">
        <v>3259</v>
      </c>
      <c r="C2985" s="1" t="s">
        <v>3259</v>
      </c>
      <c r="D2985" s="1" t="s">
        <v>3259</v>
      </c>
      <c r="E2985">
        <v>2019</v>
      </c>
      <c r="F2985" s="1" t="s">
        <v>213</v>
      </c>
      <c r="G2985" s="1" t="s">
        <v>202</v>
      </c>
      <c r="H2985" s="1" t="s">
        <v>206</v>
      </c>
      <c r="I2985" s="3" t="s">
        <v>1</v>
      </c>
      <c r="J2985" s="1" t="s">
        <v>1</v>
      </c>
      <c r="K2985" s="1" t="s">
        <v>220</v>
      </c>
      <c r="L2985" s="1" t="s">
        <v>221</v>
      </c>
      <c r="M2985" s="1" t="s">
        <v>204</v>
      </c>
      <c r="N2985" s="1" t="s">
        <v>1</v>
      </c>
      <c r="O2985" s="1" t="s">
        <v>1</v>
      </c>
      <c r="P2985" s="1" t="s">
        <v>1</v>
      </c>
      <c r="Q2985" s="1" t="s">
        <v>1</v>
      </c>
      <c r="R2985" s="4">
        <v>23.32</v>
      </c>
      <c r="S2985" s="3">
        <v>1</v>
      </c>
      <c r="T2985" s="4"/>
      <c r="U2985" t="s">
        <v>204</v>
      </c>
    </row>
    <row r="2986" spans="1:21" x14ac:dyDescent="0.3">
      <c r="A2986" t="s">
        <v>3258</v>
      </c>
      <c r="B2986" s="1" t="s">
        <v>3259</v>
      </c>
      <c r="C2986" s="1" t="s">
        <v>3259</v>
      </c>
      <c r="D2986" s="1" t="s">
        <v>3259</v>
      </c>
      <c r="E2986">
        <v>2019</v>
      </c>
      <c r="F2986" s="1" t="s">
        <v>213</v>
      </c>
      <c r="G2986" s="1" t="s">
        <v>202</v>
      </c>
      <c r="H2986" s="1" t="s">
        <v>231</v>
      </c>
      <c r="I2986" s="3" t="s">
        <v>1</v>
      </c>
      <c r="J2986" s="1" t="s">
        <v>1</v>
      </c>
      <c r="K2986" s="1" t="s">
        <v>220</v>
      </c>
      <c r="L2986" s="1" t="s">
        <v>221</v>
      </c>
      <c r="M2986" s="1" t="s">
        <v>208</v>
      </c>
      <c r="N2986" s="1">
        <v>0</v>
      </c>
      <c r="O2986" s="10">
        <v>1000000000</v>
      </c>
      <c r="P2986">
        <v>1000</v>
      </c>
      <c r="Q2986" s="1" t="s">
        <v>209</v>
      </c>
      <c r="R2986" s="4">
        <v>3.86</v>
      </c>
      <c r="S2986" s="3">
        <v>1</v>
      </c>
      <c r="T2986" s="4" t="s">
        <v>3158</v>
      </c>
      <c r="U2986" t="s">
        <v>204</v>
      </c>
    </row>
    <row r="2987" spans="1:21" x14ac:dyDescent="0.3">
      <c r="A2987" t="s">
        <v>3258</v>
      </c>
      <c r="B2987" s="1" t="s">
        <v>3259</v>
      </c>
      <c r="C2987" s="1" t="s">
        <v>3259</v>
      </c>
      <c r="D2987" s="1" t="s">
        <v>3259</v>
      </c>
      <c r="E2987">
        <v>2019</v>
      </c>
      <c r="F2987" s="1" t="s">
        <v>213</v>
      </c>
      <c r="G2987" s="1" t="s">
        <v>202</v>
      </c>
      <c r="H2987" s="1" t="s">
        <v>206</v>
      </c>
      <c r="I2987" s="3" t="s">
        <v>1</v>
      </c>
      <c r="J2987" s="1" t="s">
        <v>1</v>
      </c>
      <c r="K2987" s="1" t="s">
        <v>220</v>
      </c>
      <c r="L2987" s="1" t="s">
        <v>225</v>
      </c>
      <c r="M2987" s="1" t="s">
        <v>204</v>
      </c>
      <c r="N2987" s="1" t="s">
        <v>1</v>
      </c>
      <c r="O2987" s="1" t="s">
        <v>1</v>
      </c>
      <c r="P2987" s="1" t="s">
        <v>1</v>
      </c>
      <c r="Q2987" s="1" t="s">
        <v>1</v>
      </c>
      <c r="R2987" s="4">
        <v>34.979999999999997</v>
      </c>
      <c r="S2987" s="3">
        <v>1</v>
      </c>
      <c r="T2987" s="4"/>
      <c r="U2987" t="s">
        <v>204</v>
      </c>
    </row>
    <row r="2988" spans="1:21" x14ac:dyDescent="0.3">
      <c r="A2988" t="s">
        <v>3258</v>
      </c>
      <c r="B2988" s="1" t="s">
        <v>3259</v>
      </c>
      <c r="C2988" s="1" t="s">
        <v>3259</v>
      </c>
      <c r="D2988" s="1" t="s">
        <v>3259</v>
      </c>
      <c r="E2988">
        <v>2019</v>
      </c>
      <c r="F2988" s="1" t="s">
        <v>213</v>
      </c>
      <c r="G2988" s="1" t="s">
        <v>202</v>
      </c>
      <c r="H2988" s="1" t="s">
        <v>231</v>
      </c>
      <c r="I2988" s="3" t="s">
        <v>1</v>
      </c>
      <c r="J2988" s="1" t="s">
        <v>1</v>
      </c>
      <c r="K2988" s="1" t="s">
        <v>220</v>
      </c>
      <c r="L2988" s="1" t="s">
        <v>225</v>
      </c>
      <c r="M2988" s="1" t="s">
        <v>208</v>
      </c>
      <c r="N2988" s="1">
        <v>0</v>
      </c>
      <c r="O2988" s="10">
        <v>1000000000</v>
      </c>
      <c r="P2988">
        <v>1000</v>
      </c>
      <c r="Q2988" s="1" t="s">
        <v>209</v>
      </c>
      <c r="R2988" s="4">
        <v>5.8</v>
      </c>
      <c r="S2988" s="3">
        <v>1</v>
      </c>
      <c r="T2988" s="4"/>
      <c r="U2988" t="s">
        <v>204</v>
      </c>
    </row>
    <row r="2989" spans="1:21" x14ac:dyDescent="0.3">
      <c r="A2989" t="s">
        <v>3261</v>
      </c>
      <c r="B2989" s="1" t="s">
        <v>816</v>
      </c>
      <c r="C2989" s="1" t="s">
        <v>816</v>
      </c>
      <c r="D2989" s="1" t="s">
        <v>816</v>
      </c>
      <c r="E2989">
        <v>2019</v>
      </c>
      <c r="F2989" s="1" t="s">
        <v>212</v>
      </c>
      <c r="G2989" s="1" t="s">
        <v>202</v>
      </c>
      <c r="H2989" s="1" t="s">
        <v>206</v>
      </c>
      <c r="I2989" s="3" t="s">
        <v>1</v>
      </c>
      <c r="J2989" s="1" t="s">
        <v>1</v>
      </c>
      <c r="K2989" s="1" t="s">
        <v>1</v>
      </c>
      <c r="L2989" s="1" t="s">
        <v>1</v>
      </c>
      <c r="M2989" s="1" t="s">
        <v>204</v>
      </c>
      <c r="N2989" s="1" t="s">
        <v>1</v>
      </c>
      <c r="O2989" s="1" t="s">
        <v>1</v>
      </c>
      <c r="P2989" s="1" t="s">
        <v>1</v>
      </c>
      <c r="Q2989" s="1" t="s">
        <v>1</v>
      </c>
      <c r="R2989" s="4">
        <v>34</v>
      </c>
      <c r="S2989" s="3">
        <v>1</v>
      </c>
      <c r="T2989" s="4"/>
      <c r="U2989" t="s">
        <v>204</v>
      </c>
    </row>
    <row r="2990" spans="1:21" x14ac:dyDescent="0.3">
      <c r="A2990" t="s">
        <v>3261</v>
      </c>
      <c r="B2990" s="1" t="s">
        <v>816</v>
      </c>
      <c r="C2990" s="1" t="s">
        <v>816</v>
      </c>
      <c r="D2990" s="1" t="s">
        <v>816</v>
      </c>
      <c r="E2990">
        <v>2019</v>
      </c>
      <c r="F2990" s="1" t="s">
        <v>212</v>
      </c>
      <c r="G2990" s="1" t="s">
        <v>202</v>
      </c>
      <c r="H2990" s="1" t="s">
        <v>231</v>
      </c>
      <c r="I2990" s="3" t="s">
        <v>1</v>
      </c>
      <c r="J2990" s="1" t="s">
        <v>1</v>
      </c>
      <c r="K2990" s="1" t="s">
        <v>1</v>
      </c>
      <c r="L2990" s="1" t="s">
        <v>1</v>
      </c>
      <c r="M2990" s="1" t="s">
        <v>208</v>
      </c>
      <c r="N2990">
        <v>0</v>
      </c>
      <c r="O2990">
        <v>2000</v>
      </c>
      <c r="P2990">
        <v>1000</v>
      </c>
      <c r="Q2990" s="1" t="s">
        <v>209</v>
      </c>
      <c r="R2990" s="4">
        <v>0</v>
      </c>
      <c r="S2990" s="3">
        <v>1</v>
      </c>
      <c r="T2990" s="4"/>
      <c r="U2990" t="s">
        <v>204</v>
      </c>
    </row>
    <row r="2991" spans="1:21" x14ac:dyDescent="0.3">
      <c r="A2991" t="s">
        <v>3261</v>
      </c>
      <c r="B2991" s="1" t="s">
        <v>816</v>
      </c>
      <c r="C2991" s="1" t="s">
        <v>816</v>
      </c>
      <c r="D2991" s="1" t="s">
        <v>816</v>
      </c>
      <c r="E2991">
        <v>2019</v>
      </c>
      <c r="F2991" s="1" t="s">
        <v>212</v>
      </c>
      <c r="G2991" s="1" t="s">
        <v>202</v>
      </c>
      <c r="H2991" s="1" t="s">
        <v>231</v>
      </c>
      <c r="I2991" s="3" t="s">
        <v>1</v>
      </c>
      <c r="J2991" s="1" t="s">
        <v>1</v>
      </c>
      <c r="K2991" s="1" t="s">
        <v>1</v>
      </c>
      <c r="L2991" s="1" t="s">
        <v>1</v>
      </c>
      <c r="M2991" s="1" t="s">
        <v>208</v>
      </c>
      <c r="N2991" s="1">
        <v>2001</v>
      </c>
      <c r="O2991" s="10">
        <v>1000000000</v>
      </c>
      <c r="P2991">
        <v>1000</v>
      </c>
      <c r="Q2991" s="1" t="s">
        <v>209</v>
      </c>
      <c r="R2991" s="4">
        <v>4.05</v>
      </c>
      <c r="S2991" s="3">
        <v>1</v>
      </c>
      <c r="T2991" s="4"/>
      <c r="U2991" t="s">
        <v>204</v>
      </c>
    </row>
    <row r="2992" spans="1:21" x14ac:dyDescent="0.3">
      <c r="A2992" t="s">
        <v>3261</v>
      </c>
      <c r="B2992" s="1" t="s">
        <v>816</v>
      </c>
      <c r="C2992" s="1" t="s">
        <v>816</v>
      </c>
      <c r="D2992" s="1" t="s">
        <v>816</v>
      </c>
      <c r="E2992">
        <v>2019</v>
      </c>
      <c r="F2992" s="1" t="s">
        <v>213</v>
      </c>
      <c r="G2992" s="1" t="s">
        <v>202</v>
      </c>
      <c r="H2992" s="1" t="s">
        <v>206</v>
      </c>
      <c r="I2992" s="3" t="s">
        <v>1</v>
      </c>
      <c r="J2992" s="1" t="s">
        <v>1</v>
      </c>
      <c r="K2992" s="1" t="s">
        <v>1</v>
      </c>
      <c r="L2992" s="1" t="s">
        <v>1</v>
      </c>
      <c r="M2992" s="1" t="s">
        <v>204</v>
      </c>
      <c r="N2992" s="1" t="s">
        <v>1</v>
      </c>
      <c r="O2992" s="1" t="s">
        <v>1</v>
      </c>
      <c r="P2992" s="1" t="s">
        <v>1</v>
      </c>
      <c r="Q2992" s="1" t="s">
        <v>1</v>
      </c>
      <c r="R2992" s="4">
        <v>30</v>
      </c>
      <c r="S2992" s="3">
        <v>1</v>
      </c>
      <c r="T2992" s="4"/>
      <c r="U2992" t="s">
        <v>204</v>
      </c>
    </row>
    <row r="2993" spans="1:21" x14ac:dyDescent="0.3">
      <c r="A2993" t="s">
        <v>3261</v>
      </c>
      <c r="B2993" s="1" t="s">
        <v>816</v>
      </c>
      <c r="C2993" s="1" t="s">
        <v>816</v>
      </c>
      <c r="D2993" s="1" t="s">
        <v>816</v>
      </c>
      <c r="E2993">
        <v>2019</v>
      </c>
      <c r="F2993" s="1" t="s">
        <v>213</v>
      </c>
      <c r="G2993" s="1" t="s">
        <v>202</v>
      </c>
      <c r="H2993" s="1" t="s">
        <v>231</v>
      </c>
      <c r="I2993" s="3" t="s">
        <v>1</v>
      </c>
      <c r="J2993" s="1" t="s">
        <v>1</v>
      </c>
      <c r="K2993" s="1" t="s">
        <v>1</v>
      </c>
      <c r="L2993" s="1" t="s">
        <v>1</v>
      </c>
      <c r="M2993" s="1" t="s">
        <v>208</v>
      </c>
      <c r="N2993" s="1">
        <v>0</v>
      </c>
      <c r="O2993">
        <v>2000</v>
      </c>
      <c r="P2993">
        <v>1000</v>
      </c>
      <c r="Q2993" s="1" t="s">
        <v>209</v>
      </c>
      <c r="R2993" s="4">
        <v>0</v>
      </c>
      <c r="S2993" s="3">
        <v>1</v>
      </c>
      <c r="T2993" s="4"/>
      <c r="U2993" t="s">
        <v>204</v>
      </c>
    </row>
    <row r="2994" spans="1:21" x14ac:dyDescent="0.3">
      <c r="A2994" t="s">
        <v>3261</v>
      </c>
      <c r="B2994" s="1" t="s">
        <v>816</v>
      </c>
      <c r="C2994" s="1" t="s">
        <v>816</v>
      </c>
      <c r="D2994" s="1" t="s">
        <v>816</v>
      </c>
      <c r="E2994">
        <v>2019</v>
      </c>
      <c r="F2994" s="1" t="s">
        <v>213</v>
      </c>
      <c r="G2994" s="1" t="s">
        <v>202</v>
      </c>
      <c r="H2994" s="1" t="s">
        <v>231</v>
      </c>
      <c r="I2994" s="3" t="s">
        <v>1</v>
      </c>
      <c r="J2994" s="1" t="s">
        <v>1</v>
      </c>
      <c r="K2994" s="1" t="s">
        <v>1</v>
      </c>
      <c r="L2994" s="1" t="s">
        <v>1</v>
      </c>
      <c r="M2994" s="1" t="s">
        <v>208</v>
      </c>
      <c r="N2994" s="1">
        <v>2001</v>
      </c>
      <c r="O2994" s="10">
        <v>1000000000</v>
      </c>
      <c r="P2994">
        <v>1000</v>
      </c>
      <c r="Q2994" s="1" t="s">
        <v>209</v>
      </c>
      <c r="R2994" s="4">
        <v>3.75</v>
      </c>
      <c r="S2994" s="3">
        <v>1</v>
      </c>
      <c r="T2994" s="4"/>
      <c r="U2994" t="s">
        <v>204</v>
      </c>
    </row>
    <row r="2995" spans="1:21" x14ac:dyDescent="0.3">
      <c r="A2995" t="s">
        <v>3263</v>
      </c>
      <c r="B2995" s="1" t="s">
        <v>3264</v>
      </c>
      <c r="C2995" s="1" t="s">
        <v>3264</v>
      </c>
      <c r="D2995" s="1" t="s">
        <v>3264</v>
      </c>
      <c r="E2995">
        <v>2014</v>
      </c>
      <c r="F2995" s="1" t="s">
        <v>212</v>
      </c>
      <c r="G2995" s="1" t="s">
        <v>202</v>
      </c>
      <c r="H2995" s="1" t="s">
        <v>206</v>
      </c>
      <c r="I2995" s="3" t="s">
        <v>1</v>
      </c>
      <c r="J2995" s="1" t="s">
        <v>1</v>
      </c>
      <c r="K2995" s="1" t="s">
        <v>220</v>
      </c>
      <c r="L2995" s="1" t="s">
        <v>221</v>
      </c>
      <c r="M2995" s="1" t="s">
        <v>204</v>
      </c>
      <c r="N2995" s="1" t="s">
        <v>1</v>
      </c>
      <c r="O2995" s="1" t="s">
        <v>1</v>
      </c>
      <c r="P2995" s="1" t="s">
        <v>1</v>
      </c>
      <c r="Q2995" s="1" t="s">
        <v>1</v>
      </c>
      <c r="R2995" s="4">
        <v>26</v>
      </c>
      <c r="S2995" s="3">
        <v>1</v>
      </c>
      <c r="T2995" s="4"/>
      <c r="U2995" t="s">
        <v>204</v>
      </c>
    </row>
    <row r="2996" spans="1:21" x14ac:dyDescent="0.3">
      <c r="A2996" t="s">
        <v>3263</v>
      </c>
      <c r="B2996" s="1" t="s">
        <v>3264</v>
      </c>
      <c r="C2996" s="1" t="s">
        <v>3264</v>
      </c>
      <c r="D2996" s="1" t="s">
        <v>3264</v>
      </c>
      <c r="E2996">
        <v>2014</v>
      </c>
      <c r="F2996" s="1" t="s">
        <v>212</v>
      </c>
      <c r="G2996" s="1" t="s">
        <v>202</v>
      </c>
      <c r="H2996" s="1" t="s">
        <v>219</v>
      </c>
      <c r="I2996" s="3" t="s">
        <v>1</v>
      </c>
      <c r="J2996" s="1" t="s">
        <v>1</v>
      </c>
      <c r="K2996" s="1" t="s">
        <v>220</v>
      </c>
      <c r="L2996" s="1" t="s">
        <v>221</v>
      </c>
      <c r="M2996" s="1" t="s">
        <v>208</v>
      </c>
      <c r="N2996" s="1">
        <v>0</v>
      </c>
      <c r="O2996">
        <v>2000</v>
      </c>
      <c r="P2996">
        <v>1000</v>
      </c>
      <c r="Q2996" s="1" t="s">
        <v>209</v>
      </c>
      <c r="R2996" s="4">
        <v>0</v>
      </c>
      <c r="S2996" s="3">
        <v>1</v>
      </c>
      <c r="T2996" s="4"/>
      <c r="U2996" t="s">
        <v>204</v>
      </c>
    </row>
    <row r="2997" spans="1:21" x14ac:dyDescent="0.3">
      <c r="A2997" t="s">
        <v>3263</v>
      </c>
      <c r="B2997" s="1" t="s">
        <v>3264</v>
      </c>
      <c r="C2997" s="1" t="s">
        <v>3264</v>
      </c>
      <c r="D2997" s="1" t="s">
        <v>3264</v>
      </c>
      <c r="E2997">
        <v>2014</v>
      </c>
      <c r="F2997" s="1" t="s">
        <v>212</v>
      </c>
      <c r="G2997" s="1" t="s">
        <v>202</v>
      </c>
      <c r="H2997" s="1" t="s">
        <v>219</v>
      </c>
      <c r="I2997" s="3" t="s">
        <v>1</v>
      </c>
      <c r="J2997" s="1" t="s">
        <v>1</v>
      </c>
      <c r="K2997" s="1" t="s">
        <v>220</v>
      </c>
      <c r="L2997" s="1" t="s">
        <v>221</v>
      </c>
      <c r="M2997" s="1" t="s">
        <v>208</v>
      </c>
      <c r="N2997" s="1">
        <v>2001</v>
      </c>
      <c r="O2997">
        <v>5000</v>
      </c>
      <c r="P2997">
        <v>1000</v>
      </c>
      <c r="Q2997" s="1" t="s">
        <v>209</v>
      </c>
      <c r="R2997" s="4">
        <v>6.75</v>
      </c>
      <c r="S2997" s="3">
        <v>1</v>
      </c>
      <c r="T2997" s="4"/>
      <c r="U2997" t="s">
        <v>204</v>
      </c>
    </row>
    <row r="2998" spans="1:21" x14ac:dyDescent="0.3">
      <c r="A2998" t="s">
        <v>3263</v>
      </c>
      <c r="B2998" s="1" t="s">
        <v>3264</v>
      </c>
      <c r="C2998" s="1" t="s">
        <v>3264</v>
      </c>
      <c r="D2998" s="1" t="s">
        <v>3264</v>
      </c>
      <c r="E2998">
        <v>2014</v>
      </c>
      <c r="F2998" s="1" t="s">
        <v>212</v>
      </c>
      <c r="G2998" s="1" t="s">
        <v>202</v>
      </c>
      <c r="H2998" s="1" t="s">
        <v>219</v>
      </c>
      <c r="I2998" s="3" t="s">
        <v>1</v>
      </c>
      <c r="J2998" s="1" t="s">
        <v>1</v>
      </c>
      <c r="K2998" s="1" t="s">
        <v>220</v>
      </c>
      <c r="L2998" s="1" t="s">
        <v>221</v>
      </c>
      <c r="M2998" s="1" t="s">
        <v>208</v>
      </c>
      <c r="N2998" s="1">
        <v>5001</v>
      </c>
      <c r="O2998">
        <v>7500</v>
      </c>
      <c r="P2998">
        <v>1000</v>
      </c>
      <c r="Q2998" s="1" t="s">
        <v>209</v>
      </c>
      <c r="R2998" s="4">
        <v>7.5</v>
      </c>
      <c r="S2998" s="3">
        <v>1</v>
      </c>
      <c r="T2998" s="4"/>
      <c r="U2998" t="s">
        <v>204</v>
      </c>
    </row>
    <row r="2999" spans="1:21" x14ac:dyDescent="0.3">
      <c r="A2999" t="s">
        <v>3263</v>
      </c>
      <c r="B2999" s="1" t="s">
        <v>3264</v>
      </c>
      <c r="C2999" s="1" t="s">
        <v>3264</v>
      </c>
      <c r="D2999" s="1" t="s">
        <v>3264</v>
      </c>
      <c r="E2999">
        <v>2014</v>
      </c>
      <c r="F2999" s="1" t="s">
        <v>212</v>
      </c>
      <c r="G2999" s="1" t="s">
        <v>202</v>
      </c>
      <c r="H2999" s="1" t="s">
        <v>219</v>
      </c>
      <c r="I2999" s="3" t="s">
        <v>1</v>
      </c>
      <c r="J2999" s="1" t="s">
        <v>1</v>
      </c>
      <c r="K2999" s="1" t="s">
        <v>220</v>
      </c>
      <c r="L2999" s="1" t="s">
        <v>221</v>
      </c>
      <c r="M2999" s="1" t="s">
        <v>208</v>
      </c>
      <c r="N2999" s="1">
        <v>7501</v>
      </c>
      <c r="O2999">
        <v>10000</v>
      </c>
      <c r="P2999">
        <v>1000</v>
      </c>
      <c r="Q2999" s="1" t="s">
        <v>209</v>
      </c>
      <c r="R2999" s="4">
        <v>8.25</v>
      </c>
      <c r="S2999" s="3">
        <v>1</v>
      </c>
      <c r="T2999" s="4"/>
      <c r="U2999" t="s">
        <v>204</v>
      </c>
    </row>
    <row r="3000" spans="1:21" x14ac:dyDescent="0.3">
      <c r="A3000" t="s">
        <v>3263</v>
      </c>
      <c r="B3000" s="1" t="s">
        <v>3264</v>
      </c>
      <c r="C3000" s="1" t="s">
        <v>3264</v>
      </c>
      <c r="D3000" s="1" t="s">
        <v>3264</v>
      </c>
      <c r="E3000">
        <v>2014</v>
      </c>
      <c r="F3000" s="1" t="s">
        <v>212</v>
      </c>
      <c r="G3000" s="1" t="s">
        <v>202</v>
      </c>
      <c r="H3000" s="1" t="s">
        <v>219</v>
      </c>
      <c r="I3000" s="3" t="s">
        <v>1</v>
      </c>
      <c r="J3000" s="1" t="s">
        <v>1</v>
      </c>
      <c r="K3000" s="1" t="s">
        <v>220</v>
      </c>
      <c r="L3000" s="1" t="s">
        <v>221</v>
      </c>
      <c r="M3000" s="1" t="s">
        <v>208</v>
      </c>
      <c r="N3000" s="1">
        <v>10001</v>
      </c>
      <c r="O3000" s="10">
        <v>1000000000</v>
      </c>
      <c r="P3000">
        <v>1000</v>
      </c>
      <c r="Q3000" s="1" t="s">
        <v>209</v>
      </c>
      <c r="R3000" s="4">
        <v>9.5</v>
      </c>
      <c r="S3000" s="3">
        <v>1</v>
      </c>
      <c r="T3000" s="4"/>
      <c r="U3000" t="s">
        <v>204</v>
      </c>
    </row>
    <row r="3001" spans="1:21" x14ac:dyDescent="0.3">
      <c r="A3001" t="s">
        <v>3263</v>
      </c>
      <c r="B3001" s="1" t="s">
        <v>3264</v>
      </c>
      <c r="C3001" s="1" t="s">
        <v>3264</v>
      </c>
      <c r="D3001" s="1" t="s">
        <v>3264</v>
      </c>
      <c r="E3001">
        <v>2014</v>
      </c>
      <c r="F3001" s="1" t="s">
        <v>212</v>
      </c>
      <c r="G3001" s="1" t="s">
        <v>202</v>
      </c>
      <c r="H3001" s="1" t="s">
        <v>207</v>
      </c>
      <c r="I3001" s="3" t="s">
        <v>1</v>
      </c>
      <c r="J3001" s="1" t="s">
        <v>1</v>
      </c>
      <c r="K3001" s="1" t="s">
        <v>220</v>
      </c>
      <c r="L3001" s="1" t="s">
        <v>221</v>
      </c>
      <c r="M3001" s="1" t="s">
        <v>205</v>
      </c>
      <c r="N3001" s="1">
        <v>0</v>
      </c>
      <c r="O3001">
        <v>5000</v>
      </c>
      <c r="P3001">
        <v>1000</v>
      </c>
      <c r="Q3001" s="1" t="s">
        <v>209</v>
      </c>
      <c r="R3001" s="4">
        <v>0</v>
      </c>
      <c r="S3001" s="3">
        <v>1</v>
      </c>
      <c r="T3001" s="4" t="s">
        <v>3315</v>
      </c>
      <c r="U3001" t="s">
        <v>204</v>
      </c>
    </row>
    <row r="3002" spans="1:21" x14ac:dyDescent="0.3">
      <c r="A3002" t="s">
        <v>3263</v>
      </c>
      <c r="B3002" s="1" t="s">
        <v>3264</v>
      </c>
      <c r="C3002" s="1" t="s">
        <v>3264</v>
      </c>
      <c r="D3002" s="1" t="s">
        <v>3264</v>
      </c>
      <c r="E3002">
        <v>2014</v>
      </c>
      <c r="F3002" s="1" t="s">
        <v>212</v>
      </c>
      <c r="G3002" s="1" t="s">
        <v>202</v>
      </c>
      <c r="H3002" s="1" t="s">
        <v>207</v>
      </c>
      <c r="I3002" s="3" t="s">
        <v>1</v>
      </c>
      <c r="J3002" s="1" t="s">
        <v>1</v>
      </c>
      <c r="K3002" s="1" t="s">
        <v>220</v>
      </c>
      <c r="L3002" s="1" t="s">
        <v>221</v>
      </c>
      <c r="M3002" s="1" t="s">
        <v>205</v>
      </c>
      <c r="N3002" s="1">
        <v>5001</v>
      </c>
      <c r="O3002">
        <v>7500</v>
      </c>
      <c r="P3002">
        <v>1000</v>
      </c>
      <c r="Q3002" s="1" t="s">
        <v>209</v>
      </c>
      <c r="R3002" s="4">
        <v>2</v>
      </c>
      <c r="S3002" s="3">
        <v>1</v>
      </c>
      <c r="T3002" s="4"/>
      <c r="U3002" t="s">
        <v>204</v>
      </c>
    </row>
    <row r="3003" spans="1:21" x14ac:dyDescent="0.3">
      <c r="A3003" t="s">
        <v>3263</v>
      </c>
      <c r="B3003" s="1" t="s">
        <v>3264</v>
      </c>
      <c r="C3003" s="1" t="s">
        <v>3264</v>
      </c>
      <c r="D3003" s="1" t="s">
        <v>3264</v>
      </c>
      <c r="E3003">
        <v>2014</v>
      </c>
      <c r="F3003" s="1" t="s">
        <v>212</v>
      </c>
      <c r="G3003" s="1" t="s">
        <v>202</v>
      </c>
      <c r="H3003" s="1" t="s">
        <v>207</v>
      </c>
      <c r="I3003" s="3" t="s">
        <v>1</v>
      </c>
      <c r="J3003" s="1" t="s">
        <v>1</v>
      </c>
      <c r="K3003" s="1" t="s">
        <v>220</v>
      </c>
      <c r="L3003" s="1" t="s">
        <v>221</v>
      </c>
      <c r="M3003" s="1" t="s">
        <v>205</v>
      </c>
      <c r="N3003" s="1">
        <v>7501</v>
      </c>
      <c r="O3003">
        <v>10000</v>
      </c>
      <c r="P3003">
        <v>1000</v>
      </c>
      <c r="Q3003" s="1" t="s">
        <v>209</v>
      </c>
      <c r="R3003" s="4">
        <v>3</v>
      </c>
      <c r="S3003" s="3">
        <v>1</v>
      </c>
      <c r="T3003" s="4"/>
      <c r="U3003" t="s">
        <v>204</v>
      </c>
    </row>
    <row r="3004" spans="1:21" x14ac:dyDescent="0.3">
      <c r="A3004" t="s">
        <v>3263</v>
      </c>
      <c r="B3004" s="1" t="s">
        <v>3264</v>
      </c>
      <c r="C3004" s="1" t="s">
        <v>3264</v>
      </c>
      <c r="D3004" s="1" t="s">
        <v>3264</v>
      </c>
      <c r="E3004">
        <v>2014</v>
      </c>
      <c r="F3004" s="1" t="s">
        <v>212</v>
      </c>
      <c r="G3004" s="1" t="s">
        <v>202</v>
      </c>
      <c r="H3004" s="1" t="s">
        <v>207</v>
      </c>
      <c r="I3004" s="3" t="s">
        <v>1</v>
      </c>
      <c r="J3004" s="1" t="s">
        <v>1</v>
      </c>
      <c r="K3004" s="1" t="s">
        <v>220</v>
      </c>
      <c r="L3004" s="1" t="s">
        <v>221</v>
      </c>
      <c r="M3004" s="1" t="s">
        <v>205</v>
      </c>
      <c r="N3004" s="1">
        <v>10001</v>
      </c>
      <c r="O3004" s="10">
        <v>1000000000</v>
      </c>
      <c r="P3004">
        <v>1000</v>
      </c>
      <c r="Q3004" s="1" t="s">
        <v>209</v>
      </c>
      <c r="R3004" s="4">
        <v>4</v>
      </c>
      <c r="S3004" s="3">
        <v>1</v>
      </c>
      <c r="T3004" s="4"/>
      <c r="U3004" t="s">
        <v>204</v>
      </c>
    </row>
    <row r="3005" spans="1:21" x14ac:dyDescent="0.3">
      <c r="A3005" t="s">
        <v>3263</v>
      </c>
      <c r="B3005" s="1" t="s">
        <v>3264</v>
      </c>
      <c r="C3005" s="1" t="s">
        <v>3264</v>
      </c>
      <c r="D3005" s="1" t="s">
        <v>3264</v>
      </c>
      <c r="E3005">
        <v>2014</v>
      </c>
      <c r="F3005" s="1" t="s">
        <v>212</v>
      </c>
      <c r="G3005" s="1" t="s">
        <v>202</v>
      </c>
      <c r="H3005" s="1" t="s">
        <v>206</v>
      </c>
      <c r="I3005" s="3" t="s">
        <v>1</v>
      </c>
      <c r="J3005" s="1" t="s">
        <v>1</v>
      </c>
      <c r="K3005" s="1" t="s">
        <v>220</v>
      </c>
      <c r="L3005" s="1" t="s">
        <v>225</v>
      </c>
      <c r="M3005" s="1" t="s">
        <v>204</v>
      </c>
      <c r="N3005" s="1" t="s">
        <v>1</v>
      </c>
      <c r="O3005" s="1" t="s">
        <v>1</v>
      </c>
      <c r="P3005" s="1" t="s">
        <v>1</v>
      </c>
      <c r="Q3005" s="1" t="s">
        <v>1</v>
      </c>
      <c r="R3005" s="4">
        <v>42</v>
      </c>
      <c r="S3005" s="3">
        <v>1</v>
      </c>
      <c r="T3005" s="4"/>
      <c r="U3005" t="s">
        <v>204</v>
      </c>
    </row>
    <row r="3006" spans="1:21" x14ac:dyDescent="0.3">
      <c r="A3006" t="s">
        <v>3263</v>
      </c>
      <c r="B3006" s="1" t="s">
        <v>3264</v>
      </c>
      <c r="C3006" s="1" t="s">
        <v>3264</v>
      </c>
      <c r="D3006" s="1" t="s">
        <v>3264</v>
      </c>
      <c r="E3006">
        <v>2014</v>
      </c>
      <c r="F3006" s="1" t="s">
        <v>212</v>
      </c>
      <c r="G3006" s="1" t="s">
        <v>202</v>
      </c>
      <c r="H3006" s="1" t="s">
        <v>219</v>
      </c>
      <c r="I3006" s="3" t="s">
        <v>1</v>
      </c>
      <c r="J3006" s="1" t="s">
        <v>1</v>
      </c>
      <c r="K3006" s="1" t="s">
        <v>220</v>
      </c>
      <c r="L3006" s="1" t="s">
        <v>225</v>
      </c>
      <c r="M3006" s="1" t="s">
        <v>208</v>
      </c>
      <c r="N3006" s="1">
        <v>0</v>
      </c>
      <c r="O3006">
        <v>2000</v>
      </c>
      <c r="P3006">
        <v>1000</v>
      </c>
      <c r="Q3006" s="1" t="s">
        <v>209</v>
      </c>
      <c r="R3006" s="4">
        <v>0</v>
      </c>
      <c r="S3006" s="3">
        <v>1</v>
      </c>
      <c r="T3006" s="4"/>
      <c r="U3006" t="s">
        <v>204</v>
      </c>
    </row>
    <row r="3007" spans="1:21" x14ac:dyDescent="0.3">
      <c r="A3007" t="s">
        <v>3263</v>
      </c>
      <c r="B3007" s="1" t="s">
        <v>3264</v>
      </c>
      <c r="C3007" s="1" t="s">
        <v>3264</v>
      </c>
      <c r="D3007" s="1" t="s">
        <v>3264</v>
      </c>
      <c r="E3007">
        <v>2014</v>
      </c>
      <c r="F3007" s="1" t="s">
        <v>212</v>
      </c>
      <c r="G3007" s="1" t="s">
        <v>202</v>
      </c>
      <c r="H3007" s="1" t="s">
        <v>219</v>
      </c>
      <c r="I3007" s="3" t="s">
        <v>1</v>
      </c>
      <c r="J3007" s="1" t="s">
        <v>1</v>
      </c>
      <c r="K3007" s="1" t="s">
        <v>220</v>
      </c>
      <c r="L3007" s="1" t="s">
        <v>225</v>
      </c>
      <c r="M3007" s="1" t="s">
        <v>208</v>
      </c>
      <c r="N3007" s="1">
        <v>2001</v>
      </c>
      <c r="O3007">
        <v>5000</v>
      </c>
      <c r="P3007">
        <v>1000</v>
      </c>
      <c r="Q3007" s="1" t="s">
        <v>209</v>
      </c>
      <c r="R3007" s="4">
        <v>8</v>
      </c>
      <c r="S3007" s="3">
        <v>1</v>
      </c>
      <c r="T3007" s="4"/>
      <c r="U3007" t="s">
        <v>204</v>
      </c>
    </row>
    <row r="3008" spans="1:21" x14ac:dyDescent="0.3">
      <c r="A3008" t="s">
        <v>3263</v>
      </c>
      <c r="B3008" s="1" t="s">
        <v>3264</v>
      </c>
      <c r="C3008" s="1" t="s">
        <v>3264</v>
      </c>
      <c r="D3008" s="1" t="s">
        <v>3264</v>
      </c>
      <c r="E3008">
        <v>2014</v>
      </c>
      <c r="F3008" s="1" t="s">
        <v>212</v>
      </c>
      <c r="G3008" s="1" t="s">
        <v>202</v>
      </c>
      <c r="H3008" s="1" t="s">
        <v>219</v>
      </c>
      <c r="I3008" s="3" t="s">
        <v>1</v>
      </c>
      <c r="J3008" s="1" t="s">
        <v>1</v>
      </c>
      <c r="K3008" s="1" t="s">
        <v>220</v>
      </c>
      <c r="L3008" s="1" t="s">
        <v>225</v>
      </c>
      <c r="M3008" s="1" t="s">
        <v>208</v>
      </c>
      <c r="N3008" s="1">
        <v>5001</v>
      </c>
      <c r="O3008">
        <v>7500</v>
      </c>
      <c r="P3008">
        <v>1000</v>
      </c>
      <c r="Q3008" s="1" t="s">
        <v>209</v>
      </c>
      <c r="R3008" s="4">
        <v>8.75</v>
      </c>
      <c r="S3008" s="3">
        <v>1</v>
      </c>
      <c r="T3008" s="4"/>
      <c r="U3008" t="s">
        <v>204</v>
      </c>
    </row>
    <row r="3009" spans="1:21" x14ac:dyDescent="0.3">
      <c r="A3009" t="s">
        <v>3263</v>
      </c>
      <c r="B3009" s="1" t="s">
        <v>3264</v>
      </c>
      <c r="C3009" s="1" t="s">
        <v>3264</v>
      </c>
      <c r="D3009" s="1" t="s">
        <v>3264</v>
      </c>
      <c r="E3009">
        <v>2014</v>
      </c>
      <c r="F3009" s="1" t="s">
        <v>212</v>
      </c>
      <c r="G3009" s="1" t="s">
        <v>202</v>
      </c>
      <c r="H3009" s="1" t="s">
        <v>219</v>
      </c>
      <c r="I3009" s="3" t="s">
        <v>1</v>
      </c>
      <c r="J3009" s="1" t="s">
        <v>1</v>
      </c>
      <c r="K3009" s="1" t="s">
        <v>220</v>
      </c>
      <c r="L3009" s="1" t="s">
        <v>225</v>
      </c>
      <c r="M3009" s="1" t="s">
        <v>208</v>
      </c>
      <c r="N3009" s="1">
        <v>7501</v>
      </c>
      <c r="O3009">
        <v>10000</v>
      </c>
      <c r="P3009">
        <v>1000</v>
      </c>
      <c r="Q3009" s="1" t="s">
        <v>209</v>
      </c>
      <c r="R3009" s="4">
        <v>9.5</v>
      </c>
      <c r="S3009" s="3">
        <v>1</v>
      </c>
      <c r="T3009" s="4"/>
      <c r="U3009" t="s">
        <v>204</v>
      </c>
    </row>
    <row r="3010" spans="1:21" x14ac:dyDescent="0.3">
      <c r="A3010" t="s">
        <v>3263</v>
      </c>
      <c r="B3010" s="1" t="s">
        <v>3264</v>
      </c>
      <c r="C3010" s="1" t="s">
        <v>3264</v>
      </c>
      <c r="D3010" s="1" t="s">
        <v>3264</v>
      </c>
      <c r="E3010">
        <v>2014</v>
      </c>
      <c r="F3010" s="1" t="s">
        <v>212</v>
      </c>
      <c r="G3010" s="1" t="s">
        <v>202</v>
      </c>
      <c r="H3010" s="1" t="s">
        <v>219</v>
      </c>
      <c r="I3010" s="3" t="s">
        <v>1</v>
      </c>
      <c r="J3010" s="1" t="s">
        <v>1</v>
      </c>
      <c r="K3010" s="1" t="s">
        <v>220</v>
      </c>
      <c r="L3010" s="1" t="s">
        <v>225</v>
      </c>
      <c r="M3010" s="1" t="s">
        <v>208</v>
      </c>
      <c r="N3010" s="1">
        <v>10001</v>
      </c>
      <c r="O3010" s="10">
        <v>1000000000</v>
      </c>
      <c r="P3010">
        <v>1000</v>
      </c>
      <c r="Q3010" s="1" t="s">
        <v>209</v>
      </c>
      <c r="R3010" s="4">
        <v>10.75</v>
      </c>
      <c r="S3010" s="3">
        <v>1</v>
      </c>
      <c r="T3010" s="4"/>
      <c r="U3010" t="s">
        <v>204</v>
      </c>
    </row>
    <row r="3011" spans="1:21" x14ac:dyDescent="0.3">
      <c r="A3011" t="s">
        <v>3263</v>
      </c>
      <c r="B3011" s="1" t="s">
        <v>3264</v>
      </c>
      <c r="C3011" s="1" t="s">
        <v>3264</v>
      </c>
      <c r="D3011" s="1" t="s">
        <v>3264</v>
      </c>
      <c r="E3011">
        <v>2014</v>
      </c>
      <c r="F3011" s="1" t="s">
        <v>212</v>
      </c>
      <c r="G3011" s="1" t="s">
        <v>202</v>
      </c>
      <c r="H3011" s="1" t="s">
        <v>207</v>
      </c>
      <c r="I3011" s="3" t="s">
        <v>1</v>
      </c>
      <c r="J3011" s="1" t="s">
        <v>1</v>
      </c>
      <c r="K3011" s="1" t="s">
        <v>220</v>
      </c>
      <c r="L3011" s="1" t="s">
        <v>225</v>
      </c>
      <c r="M3011" s="1" t="s">
        <v>205</v>
      </c>
      <c r="N3011" s="1">
        <v>0</v>
      </c>
      <c r="O3011">
        <v>5000</v>
      </c>
      <c r="P3011" t="s">
        <v>1</v>
      </c>
      <c r="Q3011" s="1" t="s">
        <v>209</v>
      </c>
      <c r="R3011" s="4">
        <v>0</v>
      </c>
      <c r="S3011" s="3">
        <v>1</v>
      </c>
      <c r="T3011" s="4" t="s">
        <v>3315</v>
      </c>
      <c r="U3011" t="s">
        <v>204</v>
      </c>
    </row>
    <row r="3012" spans="1:21" x14ac:dyDescent="0.3">
      <c r="A3012" t="s">
        <v>3263</v>
      </c>
      <c r="B3012" s="1" t="s">
        <v>3264</v>
      </c>
      <c r="C3012" s="1" t="s">
        <v>3264</v>
      </c>
      <c r="D3012" s="1" t="s">
        <v>3264</v>
      </c>
      <c r="E3012">
        <v>2014</v>
      </c>
      <c r="F3012" s="1" t="s">
        <v>212</v>
      </c>
      <c r="G3012" s="1" t="s">
        <v>202</v>
      </c>
      <c r="H3012" s="1" t="s">
        <v>207</v>
      </c>
      <c r="I3012" s="3" t="s">
        <v>1</v>
      </c>
      <c r="J3012" s="1" t="s">
        <v>1</v>
      </c>
      <c r="K3012" s="1" t="s">
        <v>220</v>
      </c>
      <c r="L3012" s="1" t="s">
        <v>225</v>
      </c>
      <c r="M3012" s="1" t="s">
        <v>205</v>
      </c>
      <c r="N3012" s="1">
        <v>5001</v>
      </c>
      <c r="O3012">
        <v>7500</v>
      </c>
      <c r="P3012" t="s">
        <v>1</v>
      </c>
      <c r="Q3012" s="1" t="s">
        <v>209</v>
      </c>
      <c r="R3012" s="4">
        <v>4</v>
      </c>
      <c r="S3012" s="3">
        <v>1</v>
      </c>
      <c r="T3012" s="4"/>
      <c r="U3012" t="s">
        <v>204</v>
      </c>
    </row>
    <row r="3013" spans="1:21" x14ac:dyDescent="0.3">
      <c r="A3013" t="s">
        <v>3263</v>
      </c>
      <c r="B3013" s="1" t="s">
        <v>3264</v>
      </c>
      <c r="C3013" s="1" t="s">
        <v>3264</v>
      </c>
      <c r="D3013" s="1" t="s">
        <v>3264</v>
      </c>
      <c r="E3013">
        <v>2014</v>
      </c>
      <c r="F3013" s="1" t="s">
        <v>212</v>
      </c>
      <c r="G3013" s="1" t="s">
        <v>202</v>
      </c>
      <c r="H3013" s="1" t="s">
        <v>207</v>
      </c>
      <c r="I3013" s="3" t="s">
        <v>1</v>
      </c>
      <c r="J3013" s="1" t="s">
        <v>1</v>
      </c>
      <c r="K3013" s="1" t="s">
        <v>220</v>
      </c>
      <c r="L3013" s="1" t="s">
        <v>225</v>
      </c>
      <c r="M3013" s="1" t="s">
        <v>205</v>
      </c>
      <c r="N3013" s="1">
        <v>7501</v>
      </c>
      <c r="O3013">
        <v>10000</v>
      </c>
      <c r="P3013" t="s">
        <v>1</v>
      </c>
      <c r="Q3013" s="1" t="s">
        <v>209</v>
      </c>
      <c r="R3013" s="4">
        <v>6</v>
      </c>
      <c r="S3013" s="3">
        <v>1</v>
      </c>
      <c r="T3013" s="4"/>
      <c r="U3013" t="s">
        <v>204</v>
      </c>
    </row>
    <row r="3014" spans="1:21" x14ac:dyDescent="0.3">
      <c r="A3014" t="s">
        <v>3263</v>
      </c>
      <c r="B3014" s="1" t="s">
        <v>3264</v>
      </c>
      <c r="C3014" s="1" t="s">
        <v>3264</v>
      </c>
      <c r="D3014" s="1" t="s">
        <v>3264</v>
      </c>
      <c r="E3014">
        <v>2014</v>
      </c>
      <c r="F3014" s="1" t="s">
        <v>212</v>
      </c>
      <c r="G3014" s="1" t="s">
        <v>202</v>
      </c>
      <c r="H3014" s="1" t="s">
        <v>207</v>
      </c>
      <c r="I3014" s="3" t="s">
        <v>1</v>
      </c>
      <c r="J3014" s="1" t="s">
        <v>1</v>
      </c>
      <c r="K3014" s="1" t="s">
        <v>220</v>
      </c>
      <c r="L3014" s="1" t="s">
        <v>225</v>
      </c>
      <c r="M3014" s="1" t="s">
        <v>205</v>
      </c>
      <c r="N3014" s="1">
        <v>10001</v>
      </c>
      <c r="O3014" s="10">
        <v>1000000000</v>
      </c>
      <c r="P3014" t="s">
        <v>1</v>
      </c>
      <c r="Q3014" s="1" t="s">
        <v>209</v>
      </c>
      <c r="R3014" s="4">
        <v>8</v>
      </c>
      <c r="S3014" s="3">
        <v>1</v>
      </c>
      <c r="T3014" s="4"/>
      <c r="U3014" t="s">
        <v>204</v>
      </c>
    </row>
    <row r="3015" spans="1:21" x14ac:dyDescent="0.3">
      <c r="A3015" t="s">
        <v>3263</v>
      </c>
      <c r="B3015" s="1" t="s">
        <v>3264</v>
      </c>
      <c r="C3015" s="1" t="s">
        <v>3264</v>
      </c>
      <c r="D3015" s="1" t="s">
        <v>3264</v>
      </c>
      <c r="E3015">
        <v>2014</v>
      </c>
      <c r="F3015" s="1" t="s">
        <v>213</v>
      </c>
      <c r="G3015" s="1" t="s">
        <v>202</v>
      </c>
      <c r="H3015" s="1" t="s">
        <v>206</v>
      </c>
      <c r="I3015" s="3" t="s">
        <v>1</v>
      </c>
      <c r="J3015" s="1" t="s">
        <v>1</v>
      </c>
      <c r="K3015" s="1" t="s">
        <v>1</v>
      </c>
      <c r="L3015" s="1" t="s">
        <v>1</v>
      </c>
      <c r="M3015" s="1" t="s">
        <v>204</v>
      </c>
      <c r="N3015" s="1" t="s">
        <v>1</v>
      </c>
      <c r="O3015" s="1" t="s">
        <v>1</v>
      </c>
      <c r="P3015" s="1" t="s">
        <v>1</v>
      </c>
      <c r="Q3015" s="1" t="s">
        <v>1</v>
      </c>
      <c r="R3015" s="4">
        <v>19</v>
      </c>
      <c r="S3015" s="3">
        <v>1</v>
      </c>
      <c r="T3015" s="4"/>
      <c r="U3015" t="s">
        <v>204</v>
      </c>
    </row>
    <row r="3016" spans="1:21" x14ac:dyDescent="0.3">
      <c r="A3016" t="s">
        <v>3263</v>
      </c>
      <c r="B3016" s="1" t="s">
        <v>3264</v>
      </c>
      <c r="C3016" s="1" t="s">
        <v>3264</v>
      </c>
      <c r="D3016" s="1" t="s">
        <v>3264</v>
      </c>
      <c r="E3016">
        <v>2014</v>
      </c>
      <c r="F3016" s="1" t="s">
        <v>213</v>
      </c>
      <c r="G3016" s="1" t="s">
        <v>202</v>
      </c>
      <c r="H3016" s="1" t="s">
        <v>231</v>
      </c>
      <c r="I3016" s="3" t="s">
        <v>1</v>
      </c>
      <c r="J3016" s="1" t="s">
        <v>1</v>
      </c>
      <c r="K3016" s="1" t="s">
        <v>1</v>
      </c>
      <c r="L3016" s="1" t="s">
        <v>1</v>
      </c>
      <c r="M3016" s="1" t="s">
        <v>208</v>
      </c>
      <c r="N3016" s="1">
        <v>0</v>
      </c>
      <c r="O3016" s="1">
        <v>2000</v>
      </c>
      <c r="P3016">
        <v>1000</v>
      </c>
      <c r="Q3016" s="1" t="s">
        <v>209</v>
      </c>
      <c r="R3016" s="4">
        <v>0</v>
      </c>
      <c r="S3016" s="3">
        <v>1</v>
      </c>
      <c r="T3016" s="4"/>
      <c r="U3016" t="s">
        <v>204</v>
      </c>
    </row>
    <row r="3017" spans="1:21" x14ac:dyDescent="0.3">
      <c r="A3017" t="s">
        <v>3263</v>
      </c>
      <c r="B3017" s="1" t="s">
        <v>3264</v>
      </c>
      <c r="C3017" s="1" t="s">
        <v>3264</v>
      </c>
      <c r="D3017" s="1" t="s">
        <v>3264</v>
      </c>
      <c r="E3017">
        <v>2014</v>
      </c>
      <c r="F3017" s="1" t="s">
        <v>213</v>
      </c>
      <c r="G3017" s="1" t="s">
        <v>202</v>
      </c>
      <c r="H3017" s="1" t="s">
        <v>231</v>
      </c>
      <c r="I3017" s="3" t="s">
        <v>1</v>
      </c>
      <c r="J3017" s="1" t="s">
        <v>1</v>
      </c>
      <c r="K3017" s="1" t="s">
        <v>1</v>
      </c>
      <c r="L3017" s="1" t="s">
        <v>1</v>
      </c>
      <c r="M3017" s="1" t="s">
        <v>208</v>
      </c>
      <c r="N3017" s="1">
        <v>2001</v>
      </c>
      <c r="O3017" s="10">
        <v>1000000000</v>
      </c>
      <c r="P3017">
        <v>1000</v>
      </c>
      <c r="Q3017" s="1" t="s">
        <v>209</v>
      </c>
      <c r="R3017" s="4">
        <v>2</v>
      </c>
      <c r="S3017" s="3">
        <v>1</v>
      </c>
      <c r="T3017" s="4"/>
      <c r="U3017" t="s">
        <v>204</v>
      </c>
    </row>
    <row r="3018" spans="1:21" x14ac:dyDescent="0.3">
      <c r="A3018" t="s">
        <v>3263</v>
      </c>
      <c r="B3018" s="1" t="s">
        <v>3264</v>
      </c>
      <c r="C3018" s="1" t="s">
        <v>3264</v>
      </c>
      <c r="D3018" s="1" t="s">
        <v>3264</v>
      </c>
      <c r="E3018">
        <v>2014</v>
      </c>
      <c r="F3018" s="1" t="s">
        <v>213</v>
      </c>
      <c r="G3018" s="1" t="s">
        <v>202</v>
      </c>
      <c r="H3018" s="1" t="s">
        <v>207</v>
      </c>
      <c r="I3018" s="3" t="s">
        <v>1</v>
      </c>
      <c r="J3018" s="1" t="s">
        <v>1</v>
      </c>
      <c r="K3018" s="1" t="s">
        <v>1</v>
      </c>
      <c r="L3018" s="1" t="s">
        <v>1</v>
      </c>
      <c r="M3018" s="1" t="s">
        <v>205</v>
      </c>
      <c r="N3018" s="1">
        <v>0</v>
      </c>
      <c r="O3018" s="1">
        <v>2000</v>
      </c>
      <c r="P3018" t="s">
        <v>1</v>
      </c>
      <c r="Q3018" s="1" t="s">
        <v>209</v>
      </c>
      <c r="R3018" s="4">
        <v>0</v>
      </c>
      <c r="S3018" s="3">
        <v>1</v>
      </c>
      <c r="T3018" s="4" t="s">
        <v>3315</v>
      </c>
      <c r="U3018" t="s">
        <v>204</v>
      </c>
    </row>
    <row r="3019" spans="1:21" x14ac:dyDescent="0.3">
      <c r="A3019" t="s">
        <v>3263</v>
      </c>
      <c r="B3019" s="1" t="s">
        <v>3264</v>
      </c>
      <c r="C3019" s="1" t="s">
        <v>3264</v>
      </c>
      <c r="D3019" s="1" t="s">
        <v>3264</v>
      </c>
      <c r="E3019">
        <v>2014</v>
      </c>
      <c r="F3019" s="1" t="s">
        <v>213</v>
      </c>
      <c r="G3019" s="1" t="s">
        <v>202</v>
      </c>
      <c r="H3019" s="1" t="s">
        <v>207</v>
      </c>
      <c r="I3019" s="3" t="s">
        <v>1</v>
      </c>
      <c r="J3019" s="1" t="s">
        <v>1</v>
      </c>
      <c r="K3019" s="1" t="s">
        <v>1</v>
      </c>
      <c r="L3019" s="1" t="s">
        <v>1</v>
      </c>
      <c r="M3019" s="1" t="s">
        <v>205</v>
      </c>
      <c r="N3019" s="1">
        <v>2001</v>
      </c>
      <c r="O3019" s="10">
        <v>1000000000</v>
      </c>
      <c r="P3019" t="s">
        <v>1</v>
      </c>
      <c r="Q3019" s="1" t="s">
        <v>209</v>
      </c>
      <c r="R3019" s="4">
        <v>2</v>
      </c>
      <c r="S3019" s="3">
        <v>1</v>
      </c>
      <c r="T3019" s="4"/>
      <c r="U3019" t="s">
        <v>204</v>
      </c>
    </row>
    <row r="3020" spans="1:21" x14ac:dyDescent="0.3">
      <c r="A3020" t="s">
        <v>3266</v>
      </c>
      <c r="B3020" s="1" t="s">
        <v>3267</v>
      </c>
      <c r="C3020" s="1" t="s">
        <v>3267</v>
      </c>
      <c r="D3020" s="1" t="s">
        <v>3267</v>
      </c>
      <c r="E3020">
        <v>2015</v>
      </c>
      <c r="F3020" s="1" t="s">
        <v>212</v>
      </c>
      <c r="G3020" s="1" t="s">
        <v>202</v>
      </c>
      <c r="H3020" s="1" t="s">
        <v>206</v>
      </c>
      <c r="I3020" s="3" t="s">
        <v>1</v>
      </c>
      <c r="J3020" s="1" t="s">
        <v>1</v>
      </c>
      <c r="K3020" s="1" t="s">
        <v>220</v>
      </c>
      <c r="L3020" s="1" t="s">
        <v>221</v>
      </c>
      <c r="M3020" s="1" t="s">
        <v>204</v>
      </c>
      <c r="N3020" s="1" t="s">
        <v>1</v>
      </c>
      <c r="O3020" s="1" t="s">
        <v>1</v>
      </c>
      <c r="P3020" s="1" t="s">
        <v>1</v>
      </c>
      <c r="Q3020" s="1" t="s">
        <v>1</v>
      </c>
      <c r="R3020" s="4">
        <v>34.25</v>
      </c>
      <c r="S3020" s="3">
        <v>1</v>
      </c>
      <c r="T3020" s="4"/>
      <c r="U3020" t="s">
        <v>204</v>
      </c>
    </row>
    <row r="3021" spans="1:21" x14ac:dyDescent="0.3">
      <c r="A3021" t="s">
        <v>3266</v>
      </c>
      <c r="B3021" s="1" t="s">
        <v>3267</v>
      </c>
      <c r="C3021" s="1" t="s">
        <v>3267</v>
      </c>
      <c r="D3021" s="1" t="s">
        <v>3267</v>
      </c>
      <c r="E3021">
        <v>2015</v>
      </c>
      <c r="F3021" s="1" t="s">
        <v>212</v>
      </c>
      <c r="G3021" s="1" t="s">
        <v>202</v>
      </c>
      <c r="H3021" s="1" t="s">
        <v>219</v>
      </c>
      <c r="I3021" s="3" t="s">
        <v>1</v>
      </c>
      <c r="J3021" s="1" t="s">
        <v>1</v>
      </c>
      <c r="K3021" s="1" t="s">
        <v>220</v>
      </c>
      <c r="L3021" s="1" t="s">
        <v>221</v>
      </c>
      <c r="M3021" s="1" t="s">
        <v>208</v>
      </c>
      <c r="N3021" s="1">
        <v>0</v>
      </c>
      <c r="O3021" s="10">
        <v>2000</v>
      </c>
      <c r="P3021">
        <v>1000</v>
      </c>
      <c r="Q3021" s="1" t="s">
        <v>209</v>
      </c>
      <c r="R3021" s="4">
        <v>0</v>
      </c>
      <c r="S3021" s="3">
        <v>1</v>
      </c>
      <c r="T3021" s="4"/>
      <c r="U3021" t="s">
        <v>204</v>
      </c>
    </row>
    <row r="3022" spans="1:21" x14ac:dyDescent="0.3">
      <c r="A3022" t="s">
        <v>3266</v>
      </c>
      <c r="B3022" s="1" t="s">
        <v>3267</v>
      </c>
      <c r="C3022" s="1" t="s">
        <v>3267</v>
      </c>
      <c r="D3022" s="1" t="s">
        <v>3267</v>
      </c>
      <c r="E3022">
        <v>2015</v>
      </c>
      <c r="F3022" s="1" t="s">
        <v>212</v>
      </c>
      <c r="G3022" s="1" t="s">
        <v>202</v>
      </c>
      <c r="H3022" s="1" t="s">
        <v>219</v>
      </c>
      <c r="I3022" s="3" t="s">
        <v>1</v>
      </c>
      <c r="J3022" s="1" t="s">
        <v>1</v>
      </c>
      <c r="K3022" s="1" t="s">
        <v>220</v>
      </c>
      <c r="L3022" s="1" t="s">
        <v>221</v>
      </c>
      <c r="M3022" s="1" t="s">
        <v>208</v>
      </c>
      <c r="N3022" s="1">
        <v>2001</v>
      </c>
      <c r="O3022" s="1">
        <v>15000</v>
      </c>
      <c r="P3022">
        <v>1000</v>
      </c>
      <c r="Q3022" s="1" t="s">
        <v>209</v>
      </c>
      <c r="R3022" s="4">
        <v>5.8</v>
      </c>
      <c r="S3022" s="3">
        <v>1</v>
      </c>
      <c r="T3022" s="4"/>
      <c r="U3022" t="s">
        <v>204</v>
      </c>
    </row>
    <row r="3023" spans="1:21" x14ac:dyDescent="0.3">
      <c r="A3023" t="s">
        <v>3266</v>
      </c>
      <c r="B3023" s="1" t="s">
        <v>3267</v>
      </c>
      <c r="C3023" s="1" t="s">
        <v>3267</v>
      </c>
      <c r="D3023" s="1" t="s">
        <v>3267</v>
      </c>
      <c r="E3023">
        <v>2015</v>
      </c>
      <c r="F3023" s="1" t="s">
        <v>212</v>
      </c>
      <c r="G3023" s="1" t="s">
        <v>202</v>
      </c>
      <c r="H3023" s="1" t="s">
        <v>219</v>
      </c>
      <c r="I3023" s="3" t="s">
        <v>1</v>
      </c>
      <c r="J3023" s="1" t="s">
        <v>1</v>
      </c>
      <c r="K3023" s="1" t="s">
        <v>220</v>
      </c>
      <c r="L3023" s="1" t="s">
        <v>221</v>
      </c>
      <c r="M3023" s="1" t="s">
        <v>208</v>
      </c>
      <c r="N3023" s="1">
        <v>15001</v>
      </c>
      <c r="O3023" s="10">
        <v>50000</v>
      </c>
      <c r="P3023">
        <v>1000</v>
      </c>
      <c r="Q3023" s="1" t="s">
        <v>209</v>
      </c>
      <c r="R3023" s="4">
        <v>6.1</v>
      </c>
      <c r="S3023" s="3">
        <v>1</v>
      </c>
      <c r="T3023" s="4"/>
      <c r="U3023" t="s">
        <v>204</v>
      </c>
    </row>
    <row r="3024" spans="1:21" x14ac:dyDescent="0.3">
      <c r="A3024" t="s">
        <v>3266</v>
      </c>
      <c r="B3024" s="1" t="s">
        <v>3267</v>
      </c>
      <c r="C3024" s="1" t="s">
        <v>3267</v>
      </c>
      <c r="D3024" s="1" t="s">
        <v>3267</v>
      </c>
      <c r="E3024">
        <v>2015</v>
      </c>
      <c r="F3024" s="1" t="s">
        <v>212</v>
      </c>
      <c r="G3024" s="1" t="s">
        <v>202</v>
      </c>
      <c r="H3024" s="1" t="s">
        <v>219</v>
      </c>
      <c r="I3024" s="3" t="s">
        <v>1</v>
      </c>
      <c r="J3024" s="1" t="s">
        <v>1</v>
      </c>
      <c r="K3024" s="1" t="s">
        <v>220</v>
      </c>
      <c r="L3024" s="1" t="s">
        <v>221</v>
      </c>
      <c r="M3024" s="1" t="s">
        <v>208</v>
      </c>
      <c r="N3024" s="1">
        <v>50001</v>
      </c>
      <c r="O3024" s="10">
        <v>1000000000</v>
      </c>
      <c r="P3024">
        <v>1000</v>
      </c>
      <c r="Q3024" s="1" t="s">
        <v>209</v>
      </c>
      <c r="R3024" s="4">
        <v>6.4</v>
      </c>
      <c r="S3024" s="3">
        <v>1</v>
      </c>
      <c r="T3024" s="4"/>
      <c r="U3024" t="s">
        <v>204</v>
      </c>
    </row>
    <row r="3025" spans="1:21" x14ac:dyDescent="0.3">
      <c r="A3025" t="s">
        <v>3266</v>
      </c>
      <c r="B3025" s="1" t="s">
        <v>3267</v>
      </c>
      <c r="C3025" s="1" t="s">
        <v>3267</v>
      </c>
      <c r="D3025" s="1" t="s">
        <v>3267</v>
      </c>
      <c r="E3025">
        <v>2015</v>
      </c>
      <c r="F3025" s="1" t="s">
        <v>213</v>
      </c>
      <c r="G3025" s="1" t="s">
        <v>202</v>
      </c>
      <c r="H3025" s="1" t="s">
        <v>206</v>
      </c>
      <c r="I3025" s="3" t="s">
        <v>1</v>
      </c>
      <c r="J3025" s="1" t="s">
        <v>1</v>
      </c>
      <c r="K3025" s="1" t="s">
        <v>220</v>
      </c>
      <c r="L3025" s="1" t="s">
        <v>221</v>
      </c>
      <c r="M3025" s="1" t="s">
        <v>204</v>
      </c>
      <c r="N3025" s="1" t="s">
        <v>1</v>
      </c>
      <c r="O3025" s="1" t="s">
        <v>1</v>
      </c>
      <c r="P3025" s="1" t="s">
        <v>1</v>
      </c>
      <c r="Q3025" s="1" t="s">
        <v>1</v>
      </c>
      <c r="R3025" s="4">
        <v>19</v>
      </c>
      <c r="S3025" s="3">
        <v>1</v>
      </c>
      <c r="T3025" s="4"/>
      <c r="U3025" t="s">
        <v>204</v>
      </c>
    </row>
    <row r="3026" spans="1:21" x14ac:dyDescent="0.3">
      <c r="A3026" t="s">
        <v>3266</v>
      </c>
      <c r="B3026" s="1" t="s">
        <v>3267</v>
      </c>
      <c r="C3026" s="1" t="s">
        <v>3267</v>
      </c>
      <c r="D3026" s="1" t="s">
        <v>3267</v>
      </c>
      <c r="E3026">
        <v>2015</v>
      </c>
      <c r="F3026" s="1" t="s">
        <v>213</v>
      </c>
      <c r="G3026" s="1" t="s">
        <v>202</v>
      </c>
      <c r="H3026" s="1" t="s">
        <v>231</v>
      </c>
      <c r="I3026" s="3" t="s">
        <v>1</v>
      </c>
      <c r="J3026" s="1" t="s">
        <v>1</v>
      </c>
      <c r="K3026" s="1" t="s">
        <v>220</v>
      </c>
      <c r="L3026" s="1" t="s">
        <v>221</v>
      </c>
      <c r="M3026" s="1" t="s">
        <v>208</v>
      </c>
      <c r="N3026" s="1">
        <v>0</v>
      </c>
      <c r="O3026" s="10">
        <v>2000</v>
      </c>
      <c r="P3026">
        <v>1000</v>
      </c>
      <c r="Q3026" s="1" t="s">
        <v>209</v>
      </c>
      <c r="R3026" s="4">
        <v>0</v>
      </c>
      <c r="S3026" s="3">
        <v>1</v>
      </c>
      <c r="T3026" s="4" t="s">
        <v>3316</v>
      </c>
      <c r="U3026" t="s">
        <v>204</v>
      </c>
    </row>
    <row r="3027" spans="1:21" x14ac:dyDescent="0.3">
      <c r="A3027" t="s">
        <v>3266</v>
      </c>
      <c r="B3027" s="1" t="s">
        <v>3267</v>
      </c>
      <c r="C3027" s="1" t="s">
        <v>3267</v>
      </c>
      <c r="D3027" s="1" t="s">
        <v>3267</v>
      </c>
      <c r="E3027">
        <v>2015</v>
      </c>
      <c r="F3027" s="1" t="s">
        <v>213</v>
      </c>
      <c r="G3027" s="1" t="s">
        <v>202</v>
      </c>
      <c r="H3027" s="1" t="s">
        <v>231</v>
      </c>
      <c r="I3027" s="3" t="s">
        <v>1</v>
      </c>
      <c r="J3027" s="1" t="s">
        <v>1</v>
      </c>
      <c r="K3027" s="1" t="s">
        <v>220</v>
      </c>
      <c r="L3027" s="1" t="s">
        <v>221</v>
      </c>
      <c r="M3027" s="1" t="s">
        <v>208</v>
      </c>
      <c r="N3027" s="1">
        <v>2001</v>
      </c>
      <c r="O3027" s="10">
        <v>1000000000</v>
      </c>
      <c r="P3027">
        <v>1000</v>
      </c>
      <c r="Q3027" s="1" t="s">
        <v>209</v>
      </c>
      <c r="R3027" s="4">
        <v>2.4</v>
      </c>
      <c r="S3027" s="3">
        <v>1</v>
      </c>
      <c r="T3027" s="4"/>
      <c r="U3027" t="s">
        <v>204</v>
      </c>
    </row>
    <row r="3028" spans="1:21" x14ac:dyDescent="0.3">
      <c r="A3028" t="s">
        <v>3266</v>
      </c>
      <c r="B3028" s="1" t="s">
        <v>3267</v>
      </c>
      <c r="C3028" s="1" t="s">
        <v>3267</v>
      </c>
      <c r="D3028" s="1" t="s">
        <v>3267</v>
      </c>
      <c r="E3028">
        <v>2015</v>
      </c>
      <c r="F3028" s="1" t="s">
        <v>212</v>
      </c>
      <c r="G3028" s="1" t="s">
        <v>202</v>
      </c>
      <c r="H3028" s="1" t="s">
        <v>206</v>
      </c>
      <c r="I3028" s="3" t="s">
        <v>1</v>
      </c>
      <c r="J3028" s="1" t="s">
        <v>1</v>
      </c>
      <c r="K3028" s="1" t="s">
        <v>220</v>
      </c>
      <c r="L3028" s="1" t="s">
        <v>225</v>
      </c>
      <c r="M3028" s="1" t="s">
        <v>204</v>
      </c>
      <c r="N3028" s="1" t="s">
        <v>1</v>
      </c>
      <c r="O3028" s="1" t="s">
        <v>1</v>
      </c>
      <c r="P3028" s="1" t="s">
        <v>1</v>
      </c>
      <c r="Q3028" s="1" t="s">
        <v>1</v>
      </c>
      <c r="R3028" s="4">
        <v>51.25</v>
      </c>
      <c r="S3028" s="3">
        <v>1</v>
      </c>
      <c r="T3028" s="4"/>
      <c r="U3028" t="s">
        <v>204</v>
      </c>
    </row>
    <row r="3029" spans="1:21" x14ac:dyDescent="0.3">
      <c r="A3029" t="s">
        <v>3266</v>
      </c>
      <c r="B3029" s="1" t="s">
        <v>3267</v>
      </c>
      <c r="C3029" s="1" t="s">
        <v>3267</v>
      </c>
      <c r="D3029" s="1" t="s">
        <v>3267</v>
      </c>
      <c r="E3029">
        <v>2015</v>
      </c>
      <c r="F3029" s="1" t="s">
        <v>212</v>
      </c>
      <c r="G3029" s="1" t="s">
        <v>202</v>
      </c>
      <c r="H3029" s="1" t="s">
        <v>219</v>
      </c>
      <c r="I3029" s="3" t="s">
        <v>1</v>
      </c>
      <c r="J3029" s="1" t="s">
        <v>1</v>
      </c>
      <c r="K3029" s="1" t="s">
        <v>220</v>
      </c>
      <c r="L3029" s="1" t="s">
        <v>225</v>
      </c>
      <c r="M3029" s="1" t="s">
        <v>208</v>
      </c>
      <c r="N3029" s="1">
        <v>0</v>
      </c>
      <c r="O3029" s="10">
        <v>2000</v>
      </c>
      <c r="P3029">
        <v>1000</v>
      </c>
      <c r="Q3029" s="1" t="s">
        <v>209</v>
      </c>
      <c r="R3029" s="4">
        <v>0</v>
      </c>
      <c r="S3029" s="3">
        <v>1</v>
      </c>
      <c r="T3029" s="4"/>
      <c r="U3029" t="s">
        <v>204</v>
      </c>
    </row>
    <row r="3030" spans="1:21" x14ac:dyDescent="0.3">
      <c r="A3030" t="s">
        <v>3266</v>
      </c>
      <c r="B3030" s="1" t="s">
        <v>3267</v>
      </c>
      <c r="C3030" s="1" t="s">
        <v>3267</v>
      </c>
      <c r="D3030" s="1" t="s">
        <v>3267</v>
      </c>
      <c r="E3030">
        <v>2015</v>
      </c>
      <c r="F3030" s="1" t="s">
        <v>212</v>
      </c>
      <c r="G3030" s="1" t="s">
        <v>202</v>
      </c>
      <c r="H3030" s="1" t="s">
        <v>219</v>
      </c>
      <c r="I3030" s="3" t="s">
        <v>1</v>
      </c>
      <c r="J3030" s="1" t="s">
        <v>1</v>
      </c>
      <c r="K3030" s="1" t="s">
        <v>220</v>
      </c>
      <c r="L3030" s="1" t="s">
        <v>225</v>
      </c>
      <c r="M3030" s="1" t="s">
        <v>208</v>
      </c>
      <c r="N3030" s="1">
        <v>2001</v>
      </c>
      <c r="O3030" s="1">
        <v>50000</v>
      </c>
      <c r="P3030">
        <v>1000</v>
      </c>
      <c r="Q3030" s="1" t="s">
        <v>209</v>
      </c>
      <c r="R3030" s="4">
        <v>6.4</v>
      </c>
      <c r="S3030" s="3">
        <v>1</v>
      </c>
      <c r="T3030" s="4"/>
      <c r="U3030" t="s">
        <v>204</v>
      </c>
    </row>
    <row r="3031" spans="1:21" x14ac:dyDescent="0.3">
      <c r="A3031" t="s">
        <v>3266</v>
      </c>
      <c r="B3031" s="1" t="s">
        <v>3267</v>
      </c>
      <c r="C3031" s="1" t="s">
        <v>3267</v>
      </c>
      <c r="D3031" s="1" t="s">
        <v>3267</v>
      </c>
      <c r="E3031">
        <v>2015</v>
      </c>
      <c r="F3031" s="1" t="s">
        <v>212</v>
      </c>
      <c r="G3031" s="1" t="s">
        <v>202</v>
      </c>
      <c r="H3031" s="1" t="s">
        <v>219</v>
      </c>
      <c r="I3031" s="3" t="s">
        <v>1</v>
      </c>
      <c r="J3031" s="1" t="s">
        <v>1</v>
      </c>
      <c r="K3031" s="1" t="s">
        <v>220</v>
      </c>
      <c r="L3031" s="1" t="s">
        <v>225</v>
      </c>
      <c r="M3031" s="1" t="s">
        <v>208</v>
      </c>
      <c r="N3031" s="1">
        <v>50001</v>
      </c>
      <c r="O3031" s="10">
        <v>1000000000</v>
      </c>
      <c r="P3031">
        <v>1000</v>
      </c>
      <c r="Q3031" s="1" t="s">
        <v>209</v>
      </c>
      <c r="R3031" s="4">
        <v>6.7</v>
      </c>
      <c r="S3031" s="3">
        <v>1</v>
      </c>
      <c r="T3031" s="4"/>
      <c r="U3031" t="s">
        <v>204</v>
      </c>
    </row>
    <row r="3032" spans="1:21" x14ac:dyDescent="0.3">
      <c r="A3032" t="s">
        <v>3266</v>
      </c>
      <c r="B3032" s="1" t="s">
        <v>3267</v>
      </c>
      <c r="C3032" s="1" t="s">
        <v>3267</v>
      </c>
      <c r="D3032" s="1" t="s">
        <v>3267</v>
      </c>
      <c r="E3032">
        <v>2015</v>
      </c>
      <c r="F3032" s="1" t="s">
        <v>213</v>
      </c>
      <c r="G3032" s="1" t="s">
        <v>202</v>
      </c>
      <c r="H3032" s="1" t="s">
        <v>206</v>
      </c>
      <c r="I3032" s="3" t="s">
        <v>1</v>
      </c>
      <c r="J3032" s="1" t="s">
        <v>1</v>
      </c>
      <c r="K3032" s="1" t="s">
        <v>220</v>
      </c>
      <c r="L3032" s="1" t="s">
        <v>225</v>
      </c>
      <c r="M3032" s="1" t="s">
        <v>204</v>
      </c>
      <c r="N3032" s="1" t="s">
        <v>1</v>
      </c>
      <c r="O3032" s="1" t="s">
        <v>1</v>
      </c>
      <c r="P3032" s="1" t="s">
        <v>1</v>
      </c>
      <c r="Q3032" s="1" t="s">
        <v>1</v>
      </c>
      <c r="R3032" s="4">
        <v>20.7</v>
      </c>
      <c r="S3032" s="3">
        <v>1</v>
      </c>
      <c r="T3032" s="4"/>
      <c r="U3032" t="s">
        <v>204</v>
      </c>
    </row>
    <row r="3033" spans="1:21" x14ac:dyDescent="0.3">
      <c r="A3033" t="s">
        <v>3266</v>
      </c>
      <c r="B3033" s="1" t="s">
        <v>3267</v>
      </c>
      <c r="C3033" s="1" t="s">
        <v>3267</v>
      </c>
      <c r="D3033" s="1" t="s">
        <v>3267</v>
      </c>
      <c r="E3033">
        <v>2015</v>
      </c>
      <c r="F3033" s="1" t="s">
        <v>213</v>
      </c>
      <c r="G3033" s="1" t="s">
        <v>202</v>
      </c>
      <c r="H3033" s="1" t="s">
        <v>231</v>
      </c>
      <c r="I3033" s="3" t="s">
        <v>1</v>
      </c>
      <c r="J3033" s="1" t="s">
        <v>1</v>
      </c>
      <c r="K3033" s="1" t="s">
        <v>220</v>
      </c>
      <c r="L3033" s="1" t="s">
        <v>225</v>
      </c>
      <c r="M3033" s="1" t="s">
        <v>208</v>
      </c>
      <c r="N3033" s="1">
        <v>0</v>
      </c>
      <c r="O3033" s="10">
        <v>2000</v>
      </c>
      <c r="P3033">
        <v>1000</v>
      </c>
      <c r="Q3033" s="1" t="s">
        <v>209</v>
      </c>
      <c r="R3033" s="4">
        <v>0</v>
      </c>
      <c r="S3033" s="3">
        <v>1</v>
      </c>
      <c r="T3033" s="4" t="s">
        <v>3316</v>
      </c>
      <c r="U3033" t="s">
        <v>204</v>
      </c>
    </row>
    <row r="3034" spans="1:21" x14ac:dyDescent="0.3">
      <c r="A3034" t="s">
        <v>3266</v>
      </c>
      <c r="B3034" s="1" t="s">
        <v>3267</v>
      </c>
      <c r="C3034" s="1" t="s">
        <v>3267</v>
      </c>
      <c r="D3034" s="1" t="s">
        <v>3267</v>
      </c>
      <c r="E3034">
        <v>2015</v>
      </c>
      <c r="F3034" s="1" t="s">
        <v>213</v>
      </c>
      <c r="G3034" s="1" t="s">
        <v>202</v>
      </c>
      <c r="H3034" s="1" t="s">
        <v>231</v>
      </c>
      <c r="I3034" s="3" t="s">
        <v>1</v>
      </c>
      <c r="J3034" s="1" t="s">
        <v>1</v>
      </c>
      <c r="K3034" s="1" t="s">
        <v>220</v>
      </c>
      <c r="L3034" s="1" t="s">
        <v>225</v>
      </c>
      <c r="M3034" s="1" t="s">
        <v>208</v>
      </c>
      <c r="N3034" s="1">
        <v>2001</v>
      </c>
      <c r="O3034" s="10">
        <v>1000000000</v>
      </c>
      <c r="P3034">
        <v>1000</v>
      </c>
      <c r="Q3034" s="1" t="s">
        <v>209</v>
      </c>
      <c r="R3034" s="4">
        <v>3</v>
      </c>
      <c r="S3034" s="3">
        <v>1</v>
      </c>
      <c r="T3034" s="4"/>
      <c r="U3034" t="s">
        <v>204</v>
      </c>
    </row>
    <row r="3035" spans="1:21" x14ac:dyDescent="0.3">
      <c r="A3035" t="s">
        <v>3272</v>
      </c>
      <c r="B3035" s="1" t="s">
        <v>3273</v>
      </c>
      <c r="C3035" s="1" t="s">
        <v>3273</v>
      </c>
      <c r="D3035" s="1" t="s">
        <v>3273</v>
      </c>
      <c r="E3035">
        <v>2021</v>
      </c>
      <c r="F3035" s="1" t="s">
        <v>212</v>
      </c>
      <c r="G3035" s="1" t="s">
        <v>338</v>
      </c>
      <c r="H3035" s="1" t="s">
        <v>231</v>
      </c>
      <c r="I3035" s="3" t="s">
        <v>1</v>
      </c>
      <c r="J3035" s="1" t="s">
        <v>1</v>
      </c>
      <c r="K3035" s="1" t="s">
        <v>1</v>
      </c>
      <c r="L3035" s="1" t="s">
        <v>1</v>
      </c>
      <c r="M3035" s="1" t="s">
        <v>208</v>
      </c>
      <c r="N3035" s="1">
        <v>0</v>
      </c>
      <c r="O3035" s="10">
        <v>1000000000</v>
      </c>
      <c r="P3035" s="1">
        <v>1000</v>
      </c>
      <c r="Q3035" s="1" t="s">
        <v>209</v>
      </c>
      <c r="R3035" s="4">
        <v>6.75</v>
      </c>
      <c r="S3035" s="3">
        <v>1</v>
      </c>
      <c r="T3035" s="4" t="s">
        <v>3317</v>
      </c>
      <c r="U3035" t="s">
        <v>204</v>
      </c>
    </row>
    <row r="3036" spans="1:21" x14ac:dyDescent="0.3">
      <c r="A3036" t="s">
        <v>3272</v>
      </c>
      <c r="B3036" s="1" t="s">
        <v>3273</v>
      </c>
      <c r="C3036" s="1" t="s">
        <v>3273</v>
      </c>
      <c r="D3036" s="1" t="s">
        <v>3273</v>
      </c>
      <c r="E3036">
        <v>2021</v>
      </c>
      <c r="F3036" s="1" t="s">
        <v>213</v>
      </c>
      <c r="G3036" s="1" t="s">
        <v>338</v>
      </c>
      <c r="H3036" s="1" t="s">
        <v>206</v>
      </c>
      <c r="I3036" s="3" t="s">
        <v>1</v>
      </c>
      <c r="J3036" s="1" t="s">
        <v>1</v>
      </c>
      <c r="K3036" s="1" t="s">
        <v>1</v>
      </c>
      <c r="L3036" s="1" t="s">
        <v>1</v>
      </c>
      <c r="M3036" s="1" t="s">
        <v>204</v>
      </c>
      <c r="N3036" s="1" t="s">
        <v>1</v>
      </c>
      <c r="O3036" s="1" t="s">
        <v>1</v>
      </c>
      <c r="P3036" s="1" t="s">
        <v>1</v>
      </c>
      <c r="Q3036" s="1" t="s">
        <v>1</v>
      </c>
      <c r="R3036" s="4">
        <v>74</v>
      </c>
      <c r="S3036" s="3">
        <v>1</v>
      </c>
      <c r="T3036" s="4"/>
      <c r="U3036" t="s">
        <v>204</v>
      </c>
    </row>
    <row r="3037" spans="1:21" x14ac:dyDescent="0.3">
      <c r="A3037" t="s">
        <v>3275</v>
      </c>
      <c r="B3037" s="1" t="s">
        <v>3276</v>
      </c>
      <c r="C3037" s="1" t="s">
        <v>3276</v>
      </c>
      <c r="D3037" s="1" t="s">
        <v>3276</v>
      </c>
      <c r="E3037">
        <v>2020</v>
      </c>
      <c r="F3037" s="1" t="s">
        <v>212</v>
      </c>
      <c r="G3037" s="1" t="s">
        <v>202</v>
      </c>
      <c r="H3037" s="1" t="s">
        <v>206</v>
      </c>
      <c r="I3037" s="3" t="s">
        <v>1</v>
      </c>
      <c r="J3037" s="1" t="s">
        <v>1</v>
      </c>
      <c r="K3037" s="1" t="s">
        <v>220</v>
      </c>
      <c r="L3037" s="1" t="s">
        <v>221</v>
      </c>
      <c r="M3037" s="1" t="s">
        <v>204</v>
      </c>
      <c r="N3037" s="1" t="s">
        <v>1</v>
      </c>
      <c r="O3037" s="1" t="s">
        <v>1</v>
      </c>
      <c r="P3037" s="1" t="s">
        <v>1</v>
      </c>
      <c r="Q3037" s="1" t="s">
        <v>1</v>
      </c>
      <c r="R3037" s="4">
        <v>27.15</v>
      </c>
      <c r="S3037" s="3">
        <v>1</v>
      </c>
      <c r="T3037" s="4"/>
      <c r="U3037" t="s">
        <v>204</v>
      </c>
    </row>
    <row r="3038" spans="1:21" x14ac:dyDescent="0.3">
      <c r="A3038" t="s">
        <v>3275</v>
      </c>
      <c r="B3038" s="1" t="s">
        <v>3276</v>
      </c>
      <c r="C3038" s="1" t="s">
        <v>3276</v>
      </c>
      <c r="D3038" s="1" t="s">
        <v>3276</v>
      </c>
      <c r="E3038">
        <v>2020</v>
      </c>
      <c r="F3038" s="1" t="s">
        <v>212</v>
      </c>
      <c r="G3038" s="1" t="s">
        <v>202</v>
      </c>
      <c r="H3038" s="1" t="s">
        <v>219</v>
      </c>
      <c r="I3038" s="3" t="s">
        <v>1</v>
      </c>
      <c r="J3038" s="1" t="s">
        <v>1</v>
      </c>
      <c r="K3038" s="1" t="s">
        <v>220</v>
      </c>
      <c r="L3038" s="1" t="s">
        <v>221</v>
      </c>
      <c r="M3038" s="1" t="s">
        <v>208</v>
      </c>
      <c r="N3038" s="1">
        <v>0</v>
      </c>
      <c r="O3038" s="10">
        <v>1000</v>
      </c>
      <c r="P3038" s="1">
        <v>1000</v>
      </c>
      <c r="Q3038" s="1" t="s">
        <v>209</v>
      </c>
      <c r="R3038" s="4">
        <v>0</v>
      </c>
      <c r="S3038" s="3">
        <v>1</v>
      </c>
      <c r="T3038" s="4"/>
      <c r="U3038" t="s">
        <v>204</v>
      </c>
    </row>
    <row r="3039" spans="1:21" x14ac:dyDescent="0.3">
      <c r="A3039" t="s">
        <v>3275</v>
      </c>
      <c r="B3039" s="1" t="s">
        <v>3276</v>
      </c>
      <c r="C3039" s="1" t="s">
        <v>3276</v>
      </c>
      <c r="D3039" s="1" t="s">
        <v>3276</v>
      </c>
      <c r="E3039">
        <v>2020</v>
      </c>
      <c r="F3039" s="1" t="s">
        <v>212</v>
      </c>
      <c r="G3039" s="1" t="s">
        <v>202</v>
      </c>
      <c r="H3039" s="1" t="s">
        <v>219</v>
      </c>
      <c r="I3039" s="3" t="s">
        <v>1</v>
      </c>
      <c r="J3039" s="1" t="s">
        <v>1</v>
      </c>
      <c r="K3039" s="1" t="s">
        <v>220</v>
      </c>
      <c r="L3039" s="1" t="s">
        <v>221</v>
      </c>
      <c r="M3039" s="1" t="s">
        <v>208</v>
      </c>
      <c r="N3039" s="1">
        <v>1001</v>
      </c>
      <c r="O3039" s="10">
        <v>4000</v>
      </c>
      <c r="P3039" s="1">
        <v>1000</v>
      </c>
      <c r="Q3039" s="1" t="s">
        <v>209</v>
      </c>
      <c r="R3039" s="4">
        <v>7.45</v>
      </c>
      <c r="S3039" s="3">
        <v>1</v>
      </c>
      <c r="T3039" s="4"/>
      <c r="U3039" t="s">
        <v>204</v>
      </c>
    </row>
    <row r="3040" spans="1:21" x14ac:dyDescent="0.3">
      <c r="A3040" t="s">
        <v>3275</v>
      </c>
      <c r="B3040" s="1" t="s">
        <v>3276</v>
      </c>
      <c r="C3040" s="1" t="s">
        <v>3276</v>
      </c>
      <c r="D3040" s="1" t="s">
        <v>3276</v>
      </c>
      <c r="E3040">
        <v>2020</v>
      </c>
      <c r="F3040" s="1" t="s">
        <v>212</v>
      </c>
      <c r="G3040" s="1" t="s">
        <v>202</v>
      </c>
      <c r="H3040" s="1" t="s">
        <v>219</v>
      </c>
      <c r="I3040" s="3" t="s">
        <v>1</v>
      </c>
      <c r="J3040" s="1" t="s">
        <v>1</v>
      </c>
      <c r="K3040" s="1" t="s">
        <v>220</v>
      </c>
      <c r="L3040" s="1" t="s">
        <v>221</v>
      </c>
      <c r="M3040" s="1" t="s">
        <v>208</v>
      </c>
      <c r="N3040" s="1">
        <v>4001</v>
      </c>
      <c r="O3040" s="10">
        <v>20000</v>
      </c>
      <c r="P3040" s="1">
        <v>1000</v>
      </c>
      <c r="Q3040" s="1" t="s">
        <v>209</v>
      </c>
      <c r="R3040" s="4">
        <v>8.35</v>
      </c>
      <c r="S3040" s="3">
        <v>1</v>
      </c>
      <c r="T3040" s="4"/>
      <c r="U3040" t="s">
        <v>204</v>
      </c>
    </row>
    <row r="3041" spans="1:21" x14ac:dyDescent="0.3">
      <c r="A3041" t="s">
        <v>3275</v>
      </c>
      <c r="B3041" s="1" t="s">
        <v>3276</v>
      </c>
      <c r="C3041" s="1" t="s">
        <v>3276</v>
      </c>
      <c r="D3041" s="1" t="s">
        <v>3276</v>
      </c>
      <c r="E3041">
        <v>2020</v>
      </c>
      <c r="F3041" s="1" t="s">
        <v>212</v>
      </c>
      <c r="G3041" s="1" t="s">
        <v>202</v>
      </c>
      <c r="H3041" s="1" t="s">
        <v>219</v>
      </c>
      <c r="I3041" s="3" t="s">
        <v>1</v>
      </c>
      <c r="J3041" s="1" t="s">
        <v>1</v>
      </c>
      <c r="K3041" s="1" t="s">
        <v>220</v>
      </c>
      <c r="L3041" s="1" t="s">
        <v>221</v>
      </c>
      <c r="M3041" s="1" t="s">
        <v>208</v>
      </c>
      <c r="N3041" s="1">
        <v>20001</v>
      </c>
      <c r="O3041" s="10">
        <v>45000</v>
      </c>
      <c r="P3041" s="1">
        <v>1000</v>
      </c>
      <c r="Q3041" s="1" t="s">
        <v>209</v>
      </c>
      <c r="R3041" s="4">
        <v>9.3000000000000007</v>
      </c>
      <c r="S3041" s="3">
        <v>1</v>
      </c>
      <c r="T3041" s="4"/>
      <c r="U3041" t="s">
        <v>204</v>
      </c>
    </row>
    <row r="3042" spans="1:21" x14ac:dyDescent="0.3">
      <c r="A3042" t="s">
        <v>3275</v>
      </c>
      <c r="B3042" s="1" t="s">
        <v>3276</v>
      </c>
      <c r="C3042" s="1" t="s">
        <v>3276</v>
      </c>
      <c r="D3042" s="1" t="s">
        <v>3276</v>
      </c>
      <c r="E3042">
        <v>2020</v>
      </c>
      <c r="F3042" s="1" t="s">
        <v>212</v>
      </c>
      <c r="G3042" s="1" t="s">
        <v>202</v>
      </c>
      <c r="H3042" s="1" t="s">
        <v>219</v>
      </c>
      <c r="I3042" s="3" t="s">
        <v>1</v>
      </c>
      <c r="J3042" s="1" t="s">
        <v>1</v>
      </c>
      <c r="K3042" s="1" t="s">
        <v>220</v>
      </c>
      <c r="L3042" s="1" t="s">
        <v>221</v>
      </c>
      <c r="M3042" s="1" t="s">
        <v>208</v>
      </c>
      <c r="N3042" s="1">
        <v>45001</v>
      </c>
      <c r="O3042" s="10">
        <v>1000000000</v>
      </c>
      <c r="P3042" s="1">
        <v>1000</v>
      </c>
      <c r="Q3042" s="1" t="s">
        <v>209</v>
      </c>
      <c r="R3042" s="4">
        <v>9.9</v>
      </c>
      <c r="S3042" s="3">
        <v>1</v>
      </c>
      <c r="T3042" s="4"/>
      <c r="U3042" t="s">
        <v>204</v>
      </c>
    </row>
    <row r="3043" spans="1:21" x14ac:dyDescent="0.3">
      <c r="A3043" t="s">
        <v>3275</v>
      </c>
      <c r="B3043" s="1" t="s">
        <v>3276</v>
      </c>
      <c r="C3043" s="1" t="s">
        <v>3276</v>
      </c>
      <c r="D3043" s="1" t="s">
        <v>3276</v>
      </c>
      <c r="E3043">
        <v>2020</v>
      </c>
      <c r="F3043" s="1" t="s">
        <v>213</v>
      </c>
      <c r="G3043" s="1" t="s">
        <v>202</v>
      </c>
      <c r="H3043" s="1" t="s">
        <v>206</v>
      </c>
      <c r="I3043" s="3" t="s">
        <v>1</v>
      </c>
      <c r="J3043" s="1" t="s">
        <v>1</v>
      </c>
      <c r="K3043" s="1" t="s">
        <v>220</v>
      </c>
      <c r="L3043" s="1" t="s">
        <v>221</v>
      </c>
      <c r="M3043" s="1" t="s">
        <v>204</v>
      </c>
      <c r="N3043" s="1" t="s">
        <v>1</v>
      </c>
      <c r="O3043" s="1" t="s">
        <v>1</v>
      </c>
      <c r="P3043" s="1" t="s">
        <v>1</v>
      </c>
      <c r="Q3043" s="1" t="s">
        <v>1</v>
      </c>
      <c r="R3043" s="4">
        <v>33.6</v>
      </c>
      <c r="S3043" s="3">
        <v>1</v>
      </c>
      <c r="T3043" s="4" t="s">
        <v>3318</v>
      </c>
      <c r="U3043" t="s">
        <v>204</v>
      </c>
    </row>
    <row r="3044" spans="1:21" x14ac:dyDescent="0.3">
      <c r="A3044" t="s">
        <v>3275</v>
      </c>
      <c r="B3044" s="1" t="s">
        <v>3276</v>
      </c>
      <c r="C3044" s="1" t="s">
        <v>3276</v>
      </c>
      <c r="D3044" s="1" t="s">
        <v>3276</v>
      </c>
      <c r="E3044">
        <v>2020</v>
      </c>
      <c r="F3044" s="1" t="s">
        <v>213</v>
      </c>
      <c r="G3044" s="1" t="s">
        <v>202</v>
      </c>
      <c r="H3044" s="1" t="s">
        <v>231</v>
      </c>
      <c r="I3044" s="3" t="s">
        <v>1</v>
      </c>
      <c r="J3044" s="1" t="s">
        <v>1</v>
      </c>
      <c r="K3044" s="1" t="s">
        <v>220</v>
      </c>
      <c r="L3044" s="1" t="s">
        <v>221</v>
      </c>
      <c r="M3044" s="1" t="s">
        <v>208</v>
      </c>
      <c r="N3044" s="1">
        <v>0</v>
      </c>
      <c r="O3044" s="10">
        <v>1000</v>
      </c>
      <c r="P3044" s="1">
        <v>1000</v>
      </c>
      <c r="Q3044" s="1" t="s">
        <v>209</v>
      </c>
      <c r="R3044" s="4">
        <v>0</v>
      </c>
      <c r="S3044" s="3">
        <v>1</v>
      </c>
      <c r="T3044" s="4" t="s">
        <v>3319</v>
      </c>
      <c r="U3044" t="s">
        <v>204</v>
      </c>
    </row>
    <row r="3045" spans="1:21" x14ac:dyDescent="0.3">
      <c r="A3045" t="s">
        <v>3275</v>
      </c>
      <c r="B3045" s="1" t="s">
        <v>3276</v>
      </c>
      <c r="C3045" s="1" t="s">
        <v>3276</v>
      </c>
      <c r="D3045" s="1" t="s">
        <v>3276</v>
      </c>
      <c r="E3045">
        <v>2020</v>
      </c>
      <c r="F3045" s="1" t="s">
        <v>213</v>
      </c>
      <c r="G3045" s="1" t="s">
        <v>202</v>
      </c>
      <c r="H3045" s="1" t="s">
        <v>231</v>
      </c>
      <c r="I3045" s="3" t="s">
        <v>1</v>
      </c>
      <c r="J3045" s="1" t="s">
        <v>1</v>
      </c>
      <c r="K3045" s="1" t="s">
        <v>220</v>
      </c>
      <c r="L3045" s="1" t="s">
        <v>221</v>
      </c>
      <c r="M3045" s="1" t="s">
        <v>208</v>
      </c>
      <c r="N3045" s="1">
        <v>1001</v>
      </c>
      <c r="O3045" s="10">
        <v>1000000000</v>
      </c>
      <c r="P3045" s="1">
        <v>1000</v>
      </c>
      <c r="Q3045" s="1" t="s">
        <v>209</v>
      </c>
      <c r="R3045" s="4">
        <v>5.25</v>
      </c>
      <c r="S3045" s="3">
        <v>1</v>
      </c>
      <c r="T3045" s="4"/>
      <c r="U3045" t="s">
        <v>204</v>
      </c>
    </row>
    <row r="3046" spans="1:21" x14ac:dyDescent="0.3">
      <c r="A3046" t="s">
        <v>3275</v>
      </c>
      <c r="B3046" s="1" t="s">
        <v>3276</v>
      </c>
      <c r="C3046" s="1" t="s">
        <v>3276</v>
      </c>
      <c r="D3046" s="1" t="s">
        <v>3276</v>
      </c>
      <c r="E3046">
        <v>2020</v>
      </c>
      <c r="F3046" s="1" t="s">
        <v>212</v>
      </c>
      <c r="G3046" s="1" t="s">
        <v>202</v>
      </c>
      <c r="H3046" s="1" t="s">
        <v>206</v>
      </c>
      <c r="I3046" s="3" t="s">
        <v>1</v>
      </c>
      <c r="J3046" s="1" t="s">
        <v>1</v>
      </c>
      <c r="K3046" s="1" t="s">
        <v>220</v>
      </c>
      <c r="L3046" s="1" t="s">
        <v>225</v>
      </c>
      <c r="M3046" s="1" t="s">
        <v>204</v>
      </c>
      <c r="N3046" s="1" t="s">
        <v>1</v>
      </c>
      <c r="O3046" s="1" t="s">
        <v>1</v>
      </c>
      <c r="P3046" s="1" t="s">
        <v>1</v>
      </c>
      <c r="Q3046" s="1" t="s">
        <v>1</v>
      </c>
      <c r="R3046" s="4">
        <v>40.72</v>
      </c>
      <c r="S3046" s="3">
        <v>1</v>
      </c>
      <c r="T3046" s="4"/>
      <c r="U3046" t="s">
        <v>204</v>
      </c>
    </row>
    <row r="3047" spans="1:21" x14ac:dyDescent="0.3">
      <c r="A3047" t="s">
        <v>3275</v>
      </c>
      <c r="B3047" s="1" t="s">
        <v>3276</v>
      </c>
      <c r="C3047" s="1" t="s">
        <v>3276</v>
      </c>
      <c r="D3047" s="1" t="s">
        <v>3276</v>
      </c>
      <c r="E3047">
        <v>2020</v>
      </c>
      <c r="F3047" s="1" t="s">
        <v>212</v>
      </c>
      <c r="G3047" s="1" t="s">
        <v>202</v>
      </c>
      <c r="H3047" s="1" t="s">
        <v>219</v>
      </c>
      <c r="I3047" s="3" t="s">
        <v>1</v>
      </c>
      <c r="J3047" s="1" t="s">
        <v>1</v>
      </c>
      <c r="K3047" s="1" t="s">
        <v>220</v>
      </c>
      <c r="L3047" s="1" t="s">
        <v>225</v>
      </c>
      <c r="M3047" s="1" t="s">
        <v>208</v>
      </c>
      <c r="N3047" s="1">
        <v>0</v>
      </c>
      <c r="O3047" s="10">
        <v>1000</v>
      </c>
      <c r="P3047" s="1">
        <v>1000</v>
      </c>
      <c r="Q3047" s="1" t="s">
        <v>209</v>
      </c>
      <c r="R3047" s="4">
        <v>0</v>
      </c>
      <c r="S3047" s="3">
        <v>1</v>
      </c>
      <c r="T3047" s="4" t="s">
        <v>3320</v>
      </c>
      <c r="U3047" t="s">
        <v>204</v>
      </c>
    </row>
    <row r="3048" spans="1:21" x14ac:dyDescent="0.3">
      <c r="A3048" t="s">
        <v>3275</v>
      </c>
      <c r="B3048" s="1" t="s">
        <v>3276</v>
      </c>
      <c r="C3048" s="1" t="s">
        <v>3276</v>
      </c>
      <c r="D3048" s="1" t="s">
        <v>3276</v>
      </c>
      <c r="E3048">
        <v>2020</v>
      </c>
      <c r="F3048" s="1" t="s">
        <v>212</v>
      </c>
      <c r="G3048" s="1" t="s">
        <v>202</v>
      </c>
      <c r="H3048" s="1" t="s">
        <v>219</v>
      </c>
      <c r="I3048" s="3" t="s">
        <v>1</v>
      </c>
      <c r="J3048" s="1" t="s">
        <v>1</v>
      </c>
      <c r="K3048" s="1" t="s">
        <v>220</v>
      </c>
      <c r="L3048" s="1" t="s">
        <v>225</v>
      </c>
      <c r="M3048" s="1" t="s">
        <v>208</v>
      </c>
      <c r="N3048" s="1">
        <v>1001</v>
      </c>
      <c r="O3048" s="10">
        <v>4000</v>
      </c>
      <c r="P3048" s="1">
        <v>1000</v>
      </c>
      <c r="Q3048" s="1" t="s">
        <v>209</v>
      </c>
      <c r="R3048" s="4">
        <v>11.18</v>
      </c>
      <c r="S3048" s="3">
        <v>1</v>
      </c>
      <c r="T3048" s="4"/>
      <c r="U3048" t="s">
        <v>204</v>
      </c>
    </row>
    <row r="3049" spans="1:21" x14ac:dyDescent="0.3">
      <c r="A3049" t="s">
        <v>3275</v>
      </c>
      <c r="B3049" s="1" t="s">
        <v>3276</v>
      </c>
      <c r="C3049" s="1" t="s">
        <v>3276</v>
      </c>
      <c r="D3049" s="1" t="s">
        <v>3276</v>
      </c>
      <c r="E3049">
        <v>2020</v>
      </c>
      <c r="F3049" s="1" t="s">
        <v>212</v>
      </c>
      <c r="G3049" s="1" t="s">
        <v>202</v>
      </c>
      <c r="H3049" s="1" t="s">
        <v>219</v>
      </c>
      <c r="I3049" s="3" t="s">
        <v>1</v>
      </c>
      <c r="J3049" s="1" t="s">
        <v>1</v>
      </c>
      <c r="K3049" s="1" t="s">
        <v>220</v>
      </c>
      <c r="L3049" s="1" t="s">
        <v>225</v>
      </c>
      <c r="M3049" s="1" t="s">
        <v>208</v>
      </c>
      <c r="N3049" s="1">
        <v>4001</v>
      </c>
      <c r="O3049" s="10">
        <v>20000</v>
      </c>
      <c r="P3049" s="1">
        <v>1000</v>
      </c>
      <c r="Q3049" s="1" t="s">
        <v>209</v>
      </c>
      <c r="R3049" s="4">
        <v>12.53</v>
      </c>
      <c r="S3049" s="3">
        <v>1</v>
      </c>
      <c r="T3049" s="4"/>
      <c r="U3049" t="s">
        <v>204</v>
      </c>
    </row>
    <row r="3050" spans="1:21" x14ac:dyDescent="0.3">
      <c r="A3050" t="s">
        <v>3275</v>
      </c>
      <c r="B3050" s="1" t="s">
        <v>3276</v>
      </c>
      <c r="C3050" s="1" t="s">
        <v>3276</v>
      </c>
      <c r="D3050" s="1" t="s">
        <v>3276</v>
      </c>
      <c r="E3050">
        <v>2020</v>
      </c>
      <c r="F3050" s="1" t="s">
        <v>212</v>
      </c>
      <c r="G3050" s="1" t="s">
        <v>202</v>
      </c>
      <c r="H3050" s="1" t="s">
        <v>219</v>
      </c>
      <c r="I3050" s="3" t="s">
        <v>1</v>
      </c>
      <c r="J3050" s="1" t="s">
        <v>1</v>
      </c>
      <c r="K3050" s="1" t="s">
        <v>220</v>
      </c>
      <c r="L3050" s="1" t="s">
        <v>225</v>
      </c>
      <c r="M3050" s="1" t="s">
        <v>208</v>
      </c>
      <c r="N3050" s="1">
        <v>20001</v>
      </c>
      <c r="O3050" s="10">
        <v>45000</v>
      </c>
      <c r="P3050" s="1">
        <v>1000</v>
      </c>
      <c r="Q3050" s="1" t="s">
        <v>209</v>
      </c>
      <c r="R3050" s="4">
        <v>13.95</v>
      </c>
      <c r="S3050" s="3">
        <v>1</v>
      </c>
      <c r="T3050" s="4"/>
      <c r="U3050" t="s">
        <v>204</v>
      </c>
    </row>
    <row r="3051" spans="1:21" x14ac:dyDescent="0.3">
      <c r="A3051" t="s">
        <v>3275</v>
      </c>
      <c r="B3051" s="1" t="s">
        <v>3276</v>
      </c>
      <c r="C3051" s="1" t="s">
        <v>3276</v>
      </c>
      <c r="D3051" s="1" t="s">
        <v>3276</v>
      </c>
      <c r="E3051">
        <v>2020</v>
      </c>
      <c r="F3051" s="1" t="s">
        <v>212</v>
      </c>
      <c r="G3051" s="1" t="s">
        <v>202</v>
      </c>
      <c r="H3051" s="1" t="s">
        <v>219</v>
      </c>
      <c r="I3051" s="3" t="s">
        <v>1</v>
      </c>
      <c r="J3051" s="1" t="s">
        <v>1</v>
      </c>
      <c r="K3051" s="1" t="s">
        <v>220</v>
      </c>
      <c r="L3051" s="1" t="s">
        <v>225</v>
      </c>
      <c r="M3051" s="1" t="s">
        <v>208</v>
      </c>
      <c r="N3051" s="1">
        <v>45001</v>
      </c>
      <c r="O3051" s="10">
        <v>1000000000</v>
      </c>
      <c r="P3051" s="1">
        <v>1000</v>
      </c>
      <c r="Q3051" s="1" t="s">
        <v>209</v>
      </c>
      <c r="R3051" s="4">
        <v>14.85</v>
      </c>
      <c r="S3051" s="3">
        <v>1</v>
      </c>
      <c r="T3051" s="4"/>
      <c r="U3051" t="s">
        <v>204</v>
      </c>
    </row>
    <row r="3052" spans="1:21" x14ac:dyDescent="0.3">
      <c r="A3052" t="s">
        <v>3278</v>
      </c>
      <c r="B3052" s="1" t="s">
        <v>3279</v>
      </c>
      <c r="C3052" s="1" t="s">
        <v>3279</v>
      </c>
      <c r="D3052" s="1" t="s">
        <v>3279</v>
      </c>
      <c r="E3052">
        <v>2014</v>
      </c>
      <c r="F3052" s="1" t="s">
        <v>212</v>
      </c>
      <c r="G3052" s="1" t="s">
        <v>202</v>
      </c>
      <c r="H3052" s="1" t="s">
        <v>206</v>
      </c>
      <c r="I3052" s="3" t="s">
        <v>1</v>
      </c>
      <c r="J3052" s="1" t="s">
        <v>1</v>
      </c>
      <c r="K3052" s="1" t="s">
        <v>1</v>
      </c>
      <c r="L3052" s="1" t="s">
        <v>1</v>
      </c>
      <c r="M3052" s="1" t="s">
        <v>204</v>
      </c>
      <c r="N3052" s="1" t="s">
        <v>1</v>
      </c>
      <c r="O3052" s="1" t="s">
        <v>1</v>
      </c>
      <c r="P3052" s="1" t="s">
        <v>1</v>
      </c>
      <c r="Q3052" s="1" t="s">
        <v>1</v>
      </c>
      <c r="R3052" s="4">
        <v>50</v>
      </c>
      <c r="S3052" s="3">
        <v>1</v>
      </c>
      <c r="T3052" s="4"/>
      <c r="U3052" t="s">
        <v>204</v>
      </c>
    </row>
    <row r="3053" spans="1:21" x14ac:dyDescent="0.3">
      <c r="A3053" t="s">
        <v>3278</v>
      </c>
      <c r="B3053" s="1" t="s">
        <v>3279</v>
      </c>
      <c r="C3053" s="1" t="s">
        <v>3279</v>
      </c>
      <c r="D3053" s="1" t="s">
        <v>3279</v>
      </c>
      <c r="E3053">
        <v>2014</v>
      </c>
      <c r="F3053" s="1" t="s">
        <v>212</v>
      </c>
      <c r="G3053" s="1" t="s">
        <v>202</v>
      </c>
      <c r="H3053" s="1" t="s">
        <v>231</v>
      </c>
      <c r="I3053" s="3" t="s">
        <v>1</v>
      </c>
      <c r="J3053" s="1" t="s">
        <v>1</v>
      </c>
      <c r="K3053" s="1" t="s">
        <v>1</v>
      </c>
      <c r="L3053" s="1" t="s">
        <v>1</v>
      </c>
      <c r="M3053" s="1" t="s">
        <v>208</v>
      </c>
      <c r="N3053" s="1">
        <v>0</v>
      </c>
      <c r="O3053" s="10">
        <v>2000</v>
      </c>
      <c r="P3053" s="1">
        <v>1000</v>
      </c>
      <c r="Q3053" s="1" t="s">
        <v>209</v>
      </c>
      <c r="R3053" s="4">
        <v>0</v>
      </c>
      <c r="S3053" s="3">
        <v>1</v>
      </c>
      <c r="T3053" s="4"/>
      <c r="U3053" t="s">
        <v>204</v>
      </c>
    </row>
    <row r="3054" spans="1:21" x14ac:dyDescent="0.3">
      <c r="A3054" t="s">
        <v>3278</v>
      </c>
      <c r="B3054" s="1" t="s">
        <v>3279</v>
      </c>
      <c r="C3054" s="1" t="s">
        <v>3279</v>
      </c>
      <c r="D3054" s="1" t="s">
        <v>3279</v>
      </c>
      <c r="E3054">
        <v>2014</v>
      </c>
      <c r="F3054" s="1" t="s">
        <v>212</v>
      </c>
      <c r="G3054" s="1" t="s">
        <v>202</v>
      </c>
      <c r="H3054" s="1" t="s">
        <v>231</v>
      </c>
      <c r="I3054" s="3" t="s">
        <v>1</v>
      </c>
      <c r="J3054" s="1" t="s">
        <v>1</v>
      </c>
      <c r="K3054" s="1" t="s">
        <v>1</v>
      </c>
      <c r="L3054" s="1" t="s">
        <v>1</v>
      </c>
      <c r="M3054" s="1" t="s">
        <v>208</v>
      </c>
      <c r="N3054" s="1">
        <v>2001</v>
      </c>
      <c r="O3054" s="10">
        <v>1000000000</v>
      </c>
      <c r="P3054" s="1">
        <v>1000</v>
      </c>
      <c r="Q3054" s="1" t="s">
        <v>209</v>
      </c>
      <c r="R3054" s="4">
        <v>5.6</v>
      </c>
      <c r="S3054" s="3">
        <v>1</v>
      </c>
      <c r="T3054" s="4"/>
      <c r="U3054" t="s">
        <v>204</v>
      </c>
    </row>
    <row r="3055" spans="1:21" x14ac:dyDescent="0.3">
      <c r="A3055" t="s">
        <v>3278</v>
      </c>
      <c r="B3055" s="1" t="s">
        <v>3279</v>
      </c>
      <c r="C3055" s="1" t="s">
        <v>3279</v>
      </c>
      <c r="D3055" s="1" t="s">
        <v>3279</v>
      </c>
      <c r="E3055">
        <v>2016</v>
      </c>
      <c r="F3055" s="1" t="s">
        <v>213</v>
      </c>
      <c r="G3055" s="1" t="s">
        <v>202</v>
      </c>
      <c r="H3055" s="1" t="s">
        <v>207</v>
      </c>
      <c r="I3055" s="3" t="s">
        <v>1</v>
      </c>
      <c r="J3055" s="1" t="s">
        <v>1</v>
      </c>
      <c r="K3055" s="1" t="s">
        <v>1</v>
      </c>
      <c r="L3055" s="1" t="s">
        <v>1</v>
      </c>
      <c r="M3055" s="1" t="s">
        <v>205</v>
      </c>
      <c r="N3055" s="1">
        <v>0</v>
      </c>
      <c r="O3055" s="10">
        <v>4000</v>
      </c>
      <c r="P3055" s="1" t="s">
        <v>1</v>
      </c>
      <c r="Q3055" s="1" t="s">
        <v>209</v>
      </c>
      <c r="R3055" s="4">
        <v>24.55</v>
      </c>
      <c r="S3055" s="3">
        <v>1</v>
      </c>
      <c r="T3055" s="4"/>
      <c r="U3055" t="s">
        <v>204</v>
      </c>
    </row>
    <row r="3056" spans="1:21" x14ac:dyDescent="0.3">
      <c r="A3056" t="s">
        <v>3278</v>
      </c>
      <c r="B3056" s="1" t="s">
        <v>3279</v>
      </c>
      <c r="C3056" s="1" t="s">
        <v>3279</v>
      </c>
      <c r="D3056" s="1" t="s">
        <v>3279</v>
      </c>
      <c r="E3056">
        <v>2016</v>
      </c>
      <c r="F3056" s="1" t="s">
        <v>213</v>
      </c>
      <c r="G3056" s="1" t="s">
        <v>202</v>
      </c>
      <c r="H3056" s="1" t="s">
        <v>207</v>
      </c>
      <c r="I3056" s="3" t="s">
        <v>1</v>
      </c>
      <c r="J3056" s="1" t="s">
        <v>1</v>
      </c>
      <c r="K3056" s="1" t="s">
        <v>1</v>
      </c>
      <c r="L3056" s="1" t="s">
        <v>1</v>
      </c>
      <c r="M3056" s="1" t="s">
        <v>205</v>
      </c>
      <c r="N3056" s="1">
        <v>4001</v>
      </c>
      <c r="O3056" s="10">
        <v>25000</v>
      </c>
      <c r="P3056" s="1" t="s">
        <v>1</v>
      </c>
      <c r="Q3056" s="1" t="s">
        <v>209</v>
      </c>
      <c r="R3056" s="4">
        <v>10</v>
      </c>
      <c r="S3056" s="3">
        <v>1</v>
      </c>
      <c r="T3056" s="4"/>
      <c r="U3056" t="s">
        <v>204</v>
      </c>
    </row>
    <row r="3057" spans="1:21" x14ac:dyDescent="0.3">
      <c r="A3057" t="s">
        <v>3278</v>
      </c>
      <c r="B3057" s="1" t="s">
        <v>3279</v>
      </c>
      <c r="C3057" s="1" t="s">
        <v>3279</v>
      </c>
      <c r="D3057" s="1" t="s">
        <v>3279</v>
      </c>
      <c r="E3057">
        <v>2016</v>
      </c>
      <c r="F3057" s="1" t="s">
        <v>213</v>
      </c>
      <c r="G3057" s="1" t="s">
        <v>202</v>
      </c>
      <c r="H3057" s="1" t="s">
        <v>207</v>
      </c>
      <c r="I3057" s="3" t="s">
        <v>1</v>
      </c>
      <c r="J3057" s="1" t="s">
        <v>1</v>
      </c>
      <c r="K3057" s="1" t="s">
        <v>1</v>
      </c>
      <c r="L3057" s="1" t="s">
        <v>1</v>
      </c>
      <c r="M3057" s="1" t="s">
        <v>205</v>
      </c>
      <c r="N3057" s="1">
        <v>25001</v>
      </c>
      <c r="O3057" s="10">
        <v>1000000000</v>
      </c>
      <c r="P3057" s="1" t="s">
        <v>1</v>
      </c>
      <c r="Q3057" s="1" t="s">
        <v>209</v>
      </c>
      <c r="R3057" s="4">
        <v>0</v>
      </c>
      <c r="S3057" s="3">
        <v>1</v>
      </c>
      <c r="T3057" s="4"/>
      <c r="U3057" t="s">
        <v>204</v>
      </c>
    </row>
    <row r="3058" spans="1:21" x14ac:dyDescent="0.3">
      <c r="A3058" t="s">
        <v>3278</v>
      </c>
      <c r="B3058" s="1" t="s">
        <v>3279</v>
      </c>
      <c r="C3058" s="1" t="s">
        <v>3279</v>
      </c>
      <c r="D3058" s="1" t="s">
        <v>3279</v>
      </c>
      <c r="E3058">
        <v>2016</v>
      </c>
      <c r="F3058" s="1" t="s">
        <v>213</v>
      </c>
      <c r="G3058" s="1" t="s">
        <v>202</v>
      </c>
      <c r="H3058" s="1" t="s">
        <v>219</v>
      </c>
      <c r="I3058" s="3" t="s">
        <v>1</v>
      </c>
      <c r="J3058" s="1" t="s">
        <v>1</v>
      </c>
      <c r="K3058" s="1" t="s">
        <v>1</v>
      </c>
      <c r="L3058" s="1" t="s">
        <v>1</v>
      </c>
      <c r="M3058" s="1" t="s">
        <v>208</v>
      </c>
      <c r="N3058" s="1">
        <v>25001</v>
      </c>
      <c r="O3058">
        <f>(51.55-34.55)/1.25*1000+25000</f>
        <v>38600</v>
      </c>
      <c r="P3058">
        <v>1000</v>
      </c>
      <c r="Q3058" s="1" t="s">
        <v>209</v>
      </c>
      <c r="R3058" s="4">
        <v>1.25</v>
      </c>
      <c r="S3058" s="3">
        <v>1</v>
      </c>
      <c r="T3058" s="4" t="s">
        <v>3321</v>
      </c>
      <c r="U3058" t="s">
        <v>204</v>
      </c>
    </row>
    <row r="3059" spans="1:21" x14ac:dyDescent="0.3">
      <c r="A3059" t="s">
        <v>3278</v>
      </c>
      <c r="B3059" s="1" t="s">
        <v>3279</v>
      </c>
      <c r="C3059" s="1" t="s">
        <v>3279</v>
      </c>
      <c r="D3059" s="1" t="s">
        <v>3279</v>
      </c>
      <c r="E3059">
        <v>2016</v>
      </c>
      <c r="F3059" s="1" t="s">
        <v>213</v>
      </c>
      <c r="G3059" s="1" t="s">
        <v>202</v>
      </c>
      <c r="H3059" s="1" t="s">
        <v>219</v>
      </c>
      <c r="I3059" s="3" t="s">
        <v>1</v>
      </c>
      <c r="J3059" s="1" t="s">
        <v>1</v>
      </c>
      <c r="K3059" s="1" t="s">
        <v>1</v>
      </c>
      <c r="L3059" s="1" t="s">
        <v>1</v>
      </c>
      <c r="M3059" s="1" t="s">
        <v>208</v>
      </c>
      <c r="N3059" s="1">
        <v>38601</v>
      </c>
      <c r="O3059" s="10">
        <v>1000000000</v>
      </c>
      <c r="P3059">
        <v>1000</v>
      </c>
      <c r="Q3059" s="1" t="s">
        <v>209</v>
      </c>
      <c r="R3059" s="4">
        <v>0</v>
      </c>
      <c r="S3059" s="3">
        <v>1</v>
      </c>
      <c r="T3059" s="4"/>
      <c r="U3059" t="s">
        <v>204</v>
      </c>
    </row>
    <row r="3060" spans="1:21" x14ac:dyDescent="0.3">
      <c r="A3060" t="s">
        <v>3288</v>
      </c>
      <c r="B3060" s="1" t="s">
        <v>3289</v>
      </c>
      <c r="C3060" s="1" t="s">
        <v>3289</v>
      </c>
      <c r="D3060" s="1" t="s">
        <v>3289</v>
      </c>
      <c r="E3060">
        <v>2011</v>
      </c>
      <c r="F3060" s="1" t="s">
        <v>212</v>
      </c>
      <c r="G3060" s="1" t="s">
        <v>202</v>
      </c>
      <c r="H3060" s="1" t="s">
        <v>206</v>
      </c>
      <c r="I3060" s="3" t="s">
        <v>1</v>
      </c>
      <c r="J3060" s="1" t="s">
        <v>1</v>
      </c>
      <c r="K3060" s="1" t="s">
        <v>220</v>
      </c>
      <c r="L3060" s="1" t="s">
        <v>221</v>
      </c>
      <c r="M3060" s="1" t="s">
        <v>204</v>
      </c>
      <c r="N3060" s="1" t="s">
        <v>1</v>
      </c>
      <c r="O3060" s="1" t="s">
        <v>1</v>
      </c>
      <c r="P3060" s="1" t="s">
        <v>1</v>
      </c>
      <c r="Q3060" s="1" t="s">
        <v>1</v>
      </c>
      <c r="R3060" s="4">
        <v>14</v>
      </c>
      <c r="S3060" s="3">
        <v>1</v>
      </c>
      <c r="T3060" s="4"/>
      <c r="U3060" t="s">
        <v>204</v>
      </c>
    </row>
    <row r="3061" spans="1:21" x14ac:dyDescent="0.3">
      <c r="A3061" t="s">
        <v>3288</v>
      </c>
      <c r="B3061" s="1" t="s">
        <v>3289</v>
      </c>
      <c r="C3061" s="1" t="s">
        <v>3289</v>
      </c>
      <c r="D3061" s="1" t="s">
        <v>3289</v>
      </c>
      <c r="E3061">
        <v>2011</v>
      </c>
      <c r="F3061" s="1" t="s">
        <v>212</v>
      </c>
      <c r="G3061" s="1" t="s">
        <v>202</v>
      </c>
      <c r="H3061" s="1" t="s">
        <v>231</v>
      </c>
      <c r="I3061" s="3" t="s">
        <v>1</v>
      </c>
      <c r="J3061" s="1" t="s">
        <v>1</v>
      </c>
      <c r="K3061" s="1" t="s">
        <v>220</v>
      </c>
      <c r="L3061" s="1" t="s">
        <v>221</v>
      </c>
      <c r="M3061" s="1" t="s">
        <v>208</v>
      </c>
      <c r="N3061" s="1">
        <v>0</v>
      </c>
      <c r="O3061" s="10">
        <v>1000000000</v>
      </c>
      <c r="P3061">
        <v>1000</v>
      </c>
      <c r="Q3061" s="1" t="s">
        <v>209</v>
      </c>
      <c r="R3061" s="4">
        <v>4.71</v>
      </c>
      <c r="S3061" s="3">
        <v>1</v>
      </c>
      <c r="T3061" s="4"/>
      <c r="U3061" t="s">
        <v>204</v>
      </c>
    </row>
    <row r="3062" spans="1:21" x14ac:dyDescent="0.3">
      <c r="A3062" t="s">
        <v>3288</v>
      </c>
      <c r="B3062" s="1" t="s">
        <v>3289</v>
      </c>
      <c r="C3062" s="1" t="s">
        <v>3289</v>
      </c>
      <c r="D3062" s="1" t="s">
        <v>3289</v>
      </c>
      <c r="E3062">
        <v>2011</v>
      </c>
      <c r="F3062" s="1" t="s">
        <v>212</v>
      </c>
      <c r="G3062" s="1" t="s">
        <v>202</v>
      </c>
      <c r="H3062" s="1" t="s">
        <v>206</v>
      </c>
      <c r="I3062" s="3" t="s">
        <v>1</v>
      </c>
      <c r="J3062" s="1" t="s">
        <v>1</v>
      </c>
      <c r="K3062" s="1" t="s">
        <v>220</v>
      </c>
      <c r="L3062" s="1" t="s">
        <v>225</v>
      </c>
      <c r="M3062" s="1" t="s">
        <v>204</v>
      </c>
      <c r="N3062" s="1" t="s">
        <v>1</v>
      </c>
      <c r="O3062" s="1" t="s">
        <v>1</v>
      </c>
      <c r="P3062" s="1" t="s">
        <v>1</v>
      </c>
      <c r="Q3062" s="1" t="s">
        <v>1</v>
      </c>
      <c r="R3062" s="4">
        <v>26</v>
      </c>
      <c r="S3062" s="3">
        <v>1</v>
      </c>
      <c r="T3062" s="4"/>
      <c r="U3062" t="s">
        <v>204</v>
      </c>
    </row>
    <row r="3063" spans="1:21" x14ac:dyDescent="0.3">
      <c r="A3063" t="s">
        <v>3288</v>
      </c>
      <c r="B3063" s="1" t="s">
        <v>3289</v>
      </c>
      <c r="C3063" s="1" t="s">
        <v>3289</v>
      </c>
      <c r="D3063" s="1" t="s">
        <v>3289</v>
      </c>
      <c r="E3063">
        <v>2011</v>
      </c>
      <c r="F3063" s="1" t="s">
        <v>212</v>
      </c>
      <c r="G3063" s="1" t="s">
        <v>202</v>
      </c>
      <c r="H3063" s="1" t="s">
        <v>231</v>
      </c>
      <c r="I3063" s="3" t="s">
        <v>1</v>
      </c>
      <c r="J3063" s="1" t="s">
        <v>1</v>
      </c>
      <c r="K3063" s="1" t="s">
        <v>220</v>
      </c>
      <c r="L3063" s="1" t="s">
        <v>225</v>
      </c>
      <c r="M3063" s="1" t="s">
        <v>208</v>
      </c>
      <c r="N3063" s="1">
        <v>0</v>
      </c>
      <c r="O3063" s="10">
        <v>1000000000</v>
      </c>
      <c r="P3063">
        <v>1000</v>
      </c>
      <c r="Q3063" s="1" t="s">
        <v>209</v>
      </c>
      <c r="R3063" s="4">
        <v>4.8499999999999996</v>
      </c>
      <c r="S3063" s="3">
        <v>1</v>
      </c>
      <c r="T3063" s="4"/>
      <c r="U3063" t="s">
        <v>204</v>
      </c>
    </row>
    <row r="3064" spans="1:21" x14ac:dyDescent="0.3">
      <c r="A3064" t="s">
        <v>3288</v>
      </c>
      <c r="B3064" s="1" t="s">
        <v>3289</v>
      </c>
      <c r="C3064" s="1" t="s">
        <v>3289</v>
      </c>
      <c r="D3064" s="1" t="s">
        <v>3289</v>
      </c>
      <c r="E3064">
        <v>2011</v>
      </c>
      <c r="F3064" s="1" t="s">
        <v>213</v>
      </c>
      <c r="G3064" s="1" t="s">
        <v>202</v>
      </c>
      <c r="H3064" s="1" t="s">
        <v>206</v>
      </c>
      <c r="I3064" s="3" t="s">
        <v>1</v>
      </c>
      <c r="J3064" s="1" t="s">
        <v>1</v>
      </c>
      <c r="K3064" s="1" t="s">
        <v>220</v>
      </c>
      <c r="L3064" s="1" t="s">
        <v>221</v>
      </c>
      <c r="M3064" s="1" t="s">
        <v>204</v>
      </c>
      <c r="N3064" s="1" t="s">
        <v>1</v>
      </c>
      <c r="O3064" s="1" t="s">
        <v>1</v>
      </c>
      <c r="P3064" s="1" t="s">
        <v>1</v>
      </c>
      <c r="Q3064" s="1" t="s">
        <v>1</v>
      </c>
      <c r="R3064" s="4">
        <v>30</v>
      </c>
      <c r="S3064" s="3">
        <v>1</v>
      </c>
      <c r="T3064" s="4"/>
      <c r="U3064" t="s">
        <v>204</v>
      </c>
    </row>
    <row r="3065" spans="1:21" x14ac:dyDescent="0.3">
      <c r="A3065" t="s">
        <v>3288</v>
      </c>
      <c r="B3065" s="1" t="s">
        <v>3289</v>
      </c>
      <c r="C3065" s="1" t="s">
        <v>3289</v>
      </c>
      <c r="D3065" s="1" t="s">
        <v>3289</v>
      </c>
      <c r="E3065">
        <v>2011</v>
      </c>
      <c r="F3065" s="1" t="s">
        <v>213</v>
      </c>
      <c r="G3065" s="1" t="s">
        <v>202</v>
      </c>
      <c r="H3065" s="1" t="s">
        <v>206</v>
      </c>
      <c r="I3065" s="3" t="s">
        <v>1</v>
      </c>
      <c r="J3065" s="1" t="s">
        <v>1</v>
      </c>
      <c r="K3065" s="1" t="s">
        <v>220</v>
      </c>
      <c r="L3065" s="1" t="s">
        <v>225</v>
      </c>
      <c r="M3065" s="1" t="s">
        <v>204</v>
      </c>
      <c r="N3065" s="1" t="s">
        <v>1</v>
      </c>
      <c r="O3065" s="1" t="s">
        <v>1</v>
      </c>
      <c r="P3065" s="1" t="s">
        <v>1</v>
      </c>
      <c r="Q3065" s="1" t="s">
        <v>1</v>
      </c>
      <c r="R3065" s="4">
        <v>55</v>
      </c>
      <c r="S3065" s="3">
        <v>1</v>
      </c>
      <c r="T3065" s="4"/>
      <c r="U3065" t="s">
        <v>204</v>
      </c>
    </row>
    <row r="3066" spans="1:21" x14ac:dyDescent="0.3">
      <c r="A3066" t="s">
        <v>3295</v>
      </c>
      <c r="B3066" s="1" t="s">
        <v>3296</v>
      </c>
      <c r="C3066" s="1" t="s">
        <v>3296</v>
      </c>
      <c r="D3066" s="1" t="s">
        <v>3296</v>
      </c>
      <c r="E3066">
        <v>2019</v>
      </c>
      <c r="F3066" s="1" t="s">
        <v>212</v>
      </c>
      <c r="G3066" s="1" t="s">
        <v>202</v>
      </c>
      <c r="H3066" s="1" t="s">
        <v>206</v>
      </c>
      <c r="I3066" s="3" t="s">
        <v>1</v>
      </c>
      <c r="J3066" s="1" t="s">
        <v>1</v>
      </c>
      <c r="K3066" s="1" t="s">
        <v>1</v>
      </c>
      <c r="L3066" s="1" t="s">
        <v>1</v>
      </c>
      <c r="M3066" s="1" t="s">
        <v>204</v>
      </c>
      <c r="N3066" s="1" t="s">
        <v>1</v>
      </c>
      <c r="O3066" s="1" t="s">
        <v>1</v>
      </c>
      <c r="P3066" s="1" t="s">
        <v>1</v>
      </c>
      <c r="Q3066" s="1" t="s">
        <v>1</v>
      </c>
      <c r="R3066" s="4">
        <v>28.75</v>
      </c>
      <c r="S3066" s="3">
        <v>1</v>
      </c>
      <c r="T3066" s="4"/>
      <c r="U3066" t="s">
        <v>204</v>
      </c>
    </row>
    <row r="3067" spans="1:21" x14ac:dyDescent="0.3">
      <c r="A3067" t="s">
        <v>3295</v>
      </c>
      <c r="B3067" s="1" t="s">
        <v>3296</v>
      </c>
      <c r="C3067" s="1" t="s">
        <v>3296</v>
      </c>
      <c r="D3067" s="1" t="s">
        <v>3296</v>
      </c>
      <c r="E3067">
        <v>2019</v>
      </c>
      <c r="F3067" s="1" t="s">
        <v>212</v>
      </c>
      <c r="G3067" s="1" t="s">
        <v>202</v>
      </c>
      <c r="H3067" s="1" t="s">
        <v>231</v>
      </c>
      <c r="I3067" s="3" t="s">
        <v>1</v>
      </c>
      <c r="J3067" s="1" t="s">
        <v>1</v>
      </c>
      <c r="K3067" s="1" t="s">
        <v>1</v>
      </c>
      <c r="L3067" s="1" t="s">
        <v>1</v>
      </c>
      <c r="M3067" s="1" t="s">
        <v>208</v>
      </c>
      <c r="N3067">
        <v>0</v>
      </c>
      <c r="O3067">
        <v>2000</v>
      </c>
      <c r="P3067">
        <v>1000</v>
      </c>
      <c r="Q3067" s="1" t="s">
        <v>209</v>
      </c>
      <c r="R3067" s="4">
        <v>0</v>
      </c>
      <c r="S3067" s="3">
        <v>1</v>
      </c>
      <c r="T3067" s="4"/>
      <c r="U3067" t="s">
        <v>204</v>
      </c>
    </row>
    <row r="3068" spans="1:21" x14ac:dyDescent="0.3">
      <c r="A3068" t="s">
        <v>3295</v>
      </c>
      <c r="B3068" s="1" t="s">
        <v>3296</v>
      </c>
      <c r="C3068" s="1" t="s">
        <v>3296</v>
      </c>
      <c r="D3068" s="1" t="s">
        <v>3296</v>
      </c>
      <c r="E3068">
        <v>2019</v>
      </c>
      <c r="F3068" s="1" t="s">
        <v>212</v>
      </c>
      <c r="G3068" s="1" t="s">
        <v>202</v>
      </c>
      <c r="H3068" s="1" t="s">
        <v>231</v>
      </c>
      <c r="I3068" s="3" t="s">
        <v>1</v>
      </c>
      <c r="J3068" s="1" t="s">
        <v>1</v>
      </c>
      <c r="K3068" s="1" t="s">
        <v>1</v>
      </c>
      <c r="L3068" s="1" t="s">
        <v>1</v>
      </c>
      <c r="M3068" s="1" t="s">
        <v>208</v>
      </c>
      <c r="N3068">
        <v>2001</v>
      </c>
      <c r="O3068" s="10">
        <v>1000000000</v>
      </c>
      <c r="P3068">
        <v>1000</v>
      </c>
      <c r="Q3068" s="1" t="s">
        <v>209</v>
      </c>
      <c r="R3068" s="4">
        <v>5</v>
      </c>
      <c r="S3068" s="3">
        <v>1</v>
      </c>
      <c r="T3068" s="4"/>
      <c r="U3068" t="s">
        <v>204</v>
      </c>
    </row>
    <row r="3069" spans="1:21" x14ac:dyDescent="0.3">
      <c r="A3069" t="s">
        <v>3295</v>
      </c>
      <c r="B3069" s="1" t="s">
        <v>3296</v>
      </c>
      <c r="C3069" s="1" t="s">
        <v>3296</v>
      </c>
      <c r="D3069" s="1" t="s">
        <v>3296</v>
      </c>
      <c r="E3069">
        <v>2019</v>
      </c>
      <c r="F3069" s="1" t="s">
        <v>213</v>
      </c>
      <c r="G3069" s="1" t="s">
        <v>202</v>
      </c>
      <c r="H3069" s="1" t="s">
        <v>206</v>
      </c>
      <c r="I3069" s="3" t="s">
        <v>1</v>
      </c>
      <c r="J3069" s="1" t="s">
        <v>1</v>
      </c>
      <c r="K3069" s="1" t="s">
        <v>1</v>
      </c>
      <c r="L3069" s="1" t="s">
        <v>1</v>
      </c>
      <c r="M3069" s="1" t="s">
        <v>204</v>
      </c>
      <c r="N3069" s="1" t="s">
        <v>1</v>
      </c>
      <c r="O3069" s="1" t="s">
        <v>1</v>
      </c>
      <c r="P3069" s="1" t="s">
        <v>1</v>
      </c>
      <c r="Q3069" s="1" t="s">
        <v>1</v>
      </c>
      <c r="R3069" s="4">
        <v>34.35</v>
      </c>
      <c r="S3069" s="3">
        <v>1</v>
      </c>
      <c r="T3069" s="4"/>
      <c r="U3069" t="s">
        <v>204</v>
      </c>
    </row>
    <row r="3070" spans="1:21" x14ac:dyDescent="0.3">
      <c r="A3070" t="s">
        <v>3295</v>
      </c>
      <c r="B3070" s="1" t="s">
        <v>3296</v>
      </c>
      <c r="C3070" s="1" t="s">
        <v>3296</v>
      </c>
      <c r="D3070" s="1" t="s">
        <v>3296</v>
      </c>
      <c r="E3070">
        <v>2019</v>
      </c>
      <c r="F3070" s="1" t="s">
        <v>213</v>
      </c>
      <c r="G3070" s="1" t="s">
        <v>202</v>
      </c>
      <c r="H3070" s="1" t="s">
        <v>231</v>
      </c>
      <c r="I3070" s="3" t="s">
        <v>1</v>
      </c>
      <c r="J3070" s="1" t="s">
        <v>1</v>
      </c>
      <c r="K3070" s="1" t="s">
        <v>1</v>
      </c>
      <c r="L3070" s="1" t="s">
        <v>1</v>
      </c>
      <c r="M3070" s="1" t="s">
        <v>208</v>
      </c>
      <c r="N3070">
        <v>0</v>
      </c>
      <c r="O3070">
        <v>2000</v>
      </c>
      <c r="P3070">
        <v>1000</v>
      </c>
      <c r="Q3070" s="1" t="s">
        <v>209</v>
      </c>
      <c r="R3070" s="4">
        <v>0</v>
      </c>
      <c r="S3070" s="3">
        <v>1</v>
      </c>
      <c r="T3070" s="4"/>
      <c r="U3070" t="s">
        <v>204</v>
      </c>
    </row>
    <row r="3071" spans="1:21" x14ac:dyDescent="0.3">
      <c r="A3071" t="s">
        <v>3295</v>
      </c>
      <c r="B3071" s="1" t="s">
        <v>3296</v>
      </c>
      <c r="C3071" s="1" t="s">
        <v>3296</v>
      </c>
      <c r="D3071" s="1" t="s">
        <v>3296</v>
      </c>
      <c r="E3071">
        <v>2019</v>
      </c>
      <c r="F3071" s="1" t="s">
        <v>213</v>
      </c>
      <c r="G3071" s="1" t="s">
        <v>202</v>
      </c>
      <c r="H3071" s="1" t="s">
        <v>231</v>
      </c>
      <c r="I3071" s="3" t="s">
        <v>1</v>
      </c>
      <c r="J3071" s="1" t="s">
        <v>1</v>
      </c>
      <c r="K3071" s="1" t="s">
        <v>1</v>
      </c>
      <c r="L3071" s="1" t="s">
        <v>1</v>
      </c>
      <c r="M3071" s="1" t="s">
        <v>208</v>
      </c>
      <c r="N3071">
        <v>2001</v>
      </c>
      <c r="O3071">
        <v>10000</v>
      </c>
      <c r="P3071">
        <v>1000</v>
      </c>
      <c r="Q3071" s="1" t="s">
        <v>209</v>
      </c>
      <c r="R3071" s="4">
        <v>3.25</v>
      </c>
      <c r="S3071" s="3">
        <v>1</v>
      </c>
      <c r="T3071" s="4"/>
      <c r="U3071" t="s">
        <v>204</v>
      </c>
    </row>
    <row r="3072" spans="1:21" x14ac:dyDescent="0.3">
      <c r="A3072" t="s">
        <v>3295</v>
      </c>
      <c r="B3072" s="1" t="s">
        <v>3296</v>
      </c>
      <c r="C3072" s="1" t="s">
        <v>3296</v>
      </c>
      <c r="D3072" s="1" t="s">
        <v>3296</v>
      </c>
      <c r="E3072">
        <v>2019</v>
      </c>
      <c r="F3072" s="1" t="s">
        <v>213</v>
      </c>
      <c r="G3072" s="1" t="s">
        <v>202</v>
      </c>
      <c r="H3072" s="1" t="s">
        <v>231</v>
      </c>
      <c r="I3072" s="3" t="s">
        <v>1</v>
      </c>
      <c r="J3072" s="1" t="s">
        <v>1</v>
      </c>
      <c r="K3072" s="1" t="s">
        <v>1</v>
      </c>
      <c r="L3072" s="1" t="s">
        <v>1</v>
      </c>
      <c r="M3072" s="1" t="s">
        <v>208</v>
      </c>
      <c r="N3072">
        <v>10001</v>
      </c>
      <c r="O3072" s="10">
        <v>1000000000</v>
      </c>
      <c r="P3072">
        <v>1000</v>
      </c>
      <c r="Q3072" s="1" t="s">
        <v>209</v>
      </c>
      <c r="R3072" s="4">
        <v>0</v>
      </c>
      <c r="S3072" s="3">
        <v>1</v>
      </c>
      <c r="T3072" s="4" t="s">
        <v>3322</v>
      </c>
      <c r="U3072" t="s">
        <v>204</v>
      </c>
    </row>
    <row r="3073" spans="1:21" x14ac:dyDescent="0.3">
      <c r="A3073" t="s">
        <v>3298</v>
      </c>
      <c r="B3073" s="1" t="s">
        <v>3299</v>
      </c>
      <c r="C3073" s="1" t="s">
        <v>3299</v>
      </c>
      <c r="D3073" s="1" t="s">
        <v>3299</v>
      </c>
      <c r="E3073">
        <v>2019</v>
      </c>
      <c r="F3073" s="1" t="s">
        <v>212</v>
      </c>
      <c r="G3073" s="1" t="s">
        <v>202</v>
      </c>
      <c r="H3073" s="1" t="s">
        <v>206</v>
      </c>
      <c r="I3073" s="3">
        <v>0.625</v>
      </c>
      <c r="J3073" s="1" t="s">
        <v>203</v>
      </c>
      <c r="K3073" s="1" t="s">
        <v>1</v>
      </c>
      <c r="L3073" s="1" t="s">
        <v>1</v>
      </c>
      <c r="M3073" s="1" t="s">
        <v>204</v>
      </c>
      <c r="N3073" s="1" t="s">
        <v>1</v>
      </c>
      <c r="O3073" s="1" t="s">
        <v>1</v>
      </c>
      <c r="P3073" s="1" t="s">
        <v>1</v>
      </c>
      <c r="Q3073" s="1" t="s">
        <v>1</v>
      </c>
      <c r="R3073" s="4">
        <v>59</v>
      </c>
      <c r="S3073" s="3">
        <v>1</v>
      </c>
      <c r="T3073" s="4"/>
      <c r="U3073" t="s">
        <v>204</v>
      </c>
    </row>
    <row r="3074" spans="1:21" x14ac:dyDescent="0.3">
      <c r="A3074" t="s">
        <v>3298</v>
      </c>
      <c r="B3074" s="1" t="s">
        <v>3299</v>
      </c>
      <c r="C3074" s="1" t="s">
        <v>3299</v>
      </c>
      <c r="D3074" s="1" t="s">
        <v>3299</v>
      </c>
      <c r="E3074">
        <v>2019</v>
      </c>
      <c r="F3074" s="1" t="s">
        <v>212</v>
      </c>
      <c r="G3074" s="1" t="s">
        <v>202</v>
      </c>
      <c r="H3074" s="1" t="s">
        <v>219</v>
      </c>
      <c r="I3074" s="3" t="s">
        <v>1</v>
      </c>
      <c r="J3074" s="1" t="s">
        <v>1</v>
      </c>
      <c r="K3074" s="1" t="s">
        <v>1</v>
      </c>
      <c r="L3074" s="1" t="s">
        <v>1</v>
      </c>
      <c r="M3074" s="1" t="s">
        <v>208</v>
      </c>
      <c r="N3074">
        <v>0</v>
      </c>
      <c r="O3074">
        <v>2000</v>
      </c>
      <c r="P3074">
        <v>1000</v>
      </c>
      <c r="Q3074" s="1" t="s">
        <v>209</v>
      </c>
      <c r="R3074" s="4">
        <v>3.1</v>
      </c>
      <c r="S3074" s="3">
        <v>1</v>
      </c>
      <c r="T3074" s="4"/>
      <c r="U3074" t="s">
        <v>204</v>
      </c>
    </row>
    <row r="3075" spans="1:21" x14ac:dyDescent="0.3">
      <c r="A3075" t="s">
        <v>3298</v>
      </c>
      <c r="B3075" s="1" t="s">
        <v>3299</v>
      </c>
      <c r="C3075" s="1" t="s">
        <v>3299</v>
      </c>
      <c r="D3075" s="1" t="s">
        <v>3299</v>
      </c>
      <c r="E3075">
        <v>2019</v>
      </c>
      <c r="F3075" s="1" t="s">
        <v>212</v>
      </c>
      <c r="G3075" s="1" t="s">
        <v>202</v>
      </c>
      <c r="H3075" s="1" t="s">
        <v>219</v>
      </c>
      <c r="I3075" s="3" t="s">
        <v>1</v>
      </c>
      <c r="J3075" s="1" t="s">
        <v>1</v>
      </c>
      <c r="K3075" s="1" t="s">
        <v>1</v>
      </c>
      <c r="L3075" s="1" t="s">
        <v>1</v>
      </c>
      <c r="M3075" s="1" t="s">
        <v>208</v>
      </c>
      <c r="N3075">
        <v>2001</v>
      </c>
      <c r="O3075">
        <v>8000</v>
      </c>
      <c r="P3075">
        <v>1000</v>
      </c>
      <c r="Q3075" s="1" t="s">
        <v>209</v>
      </c>
      <c r="R3075" s="4">
        <v>3.9</v>
      </c>
      <c r="S3075" s="3">
        <v>1</v>
      </c>
      <c r="T3075" s="4"/>
      <c r="U3075" t="s">
        <v>204</v>
      </c>
    </row>
    <row r="3076" spans="1:21" x14ac:dyDescent="0.3">
      <c r="A3076" t="s">
        <v>3298</v>
      </c>
      <c r="B3076" s="1" t="s">
        <v>3299</v>
      </c>
      <c r="C3076" s="1" t="s">
        <v>3299</v>
      </c>
      <c r="D3076" s="1" t="s">
        <v>3299</v>
      </c>
      <c r="E3076">
        <v>2019</v>
      </c>
      <c r="F3076" s="1" t="s">
        <v>212</v>
      </c>
      <c r="G3076" s="1" t="s">
        <v>202</v>
      </c>
      <c r="H3076" s="1" t="s">
        <v>219</v>
      </c>
      <c r="I3076" s="3" t="s">
        <v>1</v>
      </c>
      <c r="J3076" s="1" t="s">
        <v>1</v>
      </c>
      <c r="K3076" s="1" t="s">
        <v>1</v>
      </c>
      <c r="L3076" s="1" t="s">
        <v>1</v>
      </c>
      <c r="M3076" s="1" t="s">
        <v>208</v>
      </c>
      <c r="N3076">
        <v>8001</v>
      </c>
      <c r="O3076">
        <v>10000</v>
      </c>
      <c r="P3076">
        <v>1000</v>
      </c>
      <c r="Q3076" s="1" t="s">
        <v>209</v>
      </c>
      <c r="R3076" s="4">
        <v>5.6</v>
      </c>
      <c r="S3076" s="3">
        <v>1</v>
      </c>
      <c r="T3076" s="4"/>
      <c r="U3076" t="s">
        <v>204</v>
      </c>
    </row>
    <row r="3077" spans="1:21" x14ac:dyDescent="0.3">
      <c r="A3077" t="s">
        <v>3298</v>
      </c>
      <c r="B3077" s="1" t="s">
        <v>3299</v>
      </c>
      <c r="C3077" s="1" t="s">
        <v>3299</v>
      </c>
      <c r="D3077" s="1" t="s">
        <v>3299</v>
      </c>
      <c r="E3077">
        <v>2019</v>
      </c>
      <c r="F3077" s="1" t="s">
        <v>212</v>
      </c>
      <c r="G3077" s="1" t="s">
        <v>202</v>
      </c>
      <c r="H3077" s="1" t="s">
        <v>219</v>
      </c>
      <c r="I3077" s="3" t="s">
        <v>1</v>
      </c>
      <c r="J3077" s="1" t="s">
        <v>1</v>
      </c>
      <c r="K3077" s="1" t="s">
        <v>1</v>
      </c>
      <c r="L3077" s="1" t="s">
        <v>1</v>
      </c>
      <c r="M3077" s="1" t="s">
        <v>208</v>
      </c>
      <c r="N3077">
        <v>10001</v>
      </c>
      <c r="O3077">
        <v>20000</v>
      </c>
      <c r="P3077">
        <v>1000</v>
      </c>
      <c r="Q3077" s="1" t="s">
        <v>209</v>
      </c>
      <c r="R3077" s="4">
        <v>5.6</v>
      </c>
      <c r="S3077" s="3">
        <v>1</v>
      </c>
      <c r="T3077" s="4"/>
      <c r="U3077" t="s">
        <v>204</v>
      </c>
    </row>
    <row r="3078" spans="1:21" x14ac:dyDescent="0.3">
      <c r="A3078" t="s">
        <v>3298</v>
      </c>
      <c r="B3078" s="1" t="s">
        <v>3299</v>
      </c>
      <c r="C3078" s="1" t="s">
        <v>3299</v>
      </c>
      <c r="D3078" s="1" t="s">
        <v>3299</v>
      </c>
      <c r="E3078">
        <v>2019</v>
      </c>
      <c r="F3078" s="1" t="s">
        <v>212</v>
      </c>
      <c r="G3078" s="1" t="s">
        <v>202</v>
      </c>
      <c r="H3078" s="1" t="s">
        <v>219</v>
      </c>
      <c r="I3078" s="3" t="s">
        <v>1</v>
      </c>
      <c r="J3078" s="1" t="s">
        <v>1</v>
      </c>
      <c r="K3078" s="1" t="s">
        <v>1</v>
      </c>
      <c r="L3078" s="1" t="s">
        <v>1</v>
      </c>
      <c r="M3078" s="1" t="s">
        <v>208</v>
      </c>
      <c r="N3078">
        <v>20001</v>
      </c>
      <c r="O3078">
        <v>50000</v>
      </c>
      <c r="P3078">
        <v>1000</v>
      </c>
      <c r="Q3078" s="1" t="s">
        <v>209</v>
      </c>
      <c r="R3078" s="4">
        <v>6.1</v>
      </c>
      <c r="S3078" s="3">
        <v>1</v>
      </c>
      <c r="T3078" s="4"/>
      <c r="U3078" t="s">
        <v>204</v>
      </c>
    </row>
    <row r="3079" spans="1:21" x14ac:dyDescent="0.3">
      <c r="A3079" t="s">
        <v>3298</v>
      </c>
      <c r="B3079" s="1" t="s">
        <v>3299</v>
      </c>
      <c r="C3079" s="1" t="s">
        <v>3299</v>
      </c>
      <c r="D3079" s="1" t="s">
        <v>3299</v>
      </c>
      <c r="E3079">
        <v>2019</v>
      </c>
      <c r="F3079" s="1" t="s">
        <v>212</v>
      </c>
      <c r="G3079" s="1" t="s">
        <v>202</v>
      </c>
      <c r="H3079" s="1" t="s">
        <v>219</v>
      </c>
      <c r="I3079" s="3" t="s">
        <v>1</v>
      </c>
      <c r="J3079" s="1" t="s">
        <v>1</v>
      </c>
      <c r="K3079" s="1" t="s">
        <v>1</v>
      </c>
      <c r="L3079" s="1" t="s">
        <v>1</v>
      </c>
      <c r="M3079" s="1" t="s">
        <v>208</v>
      </c>
      <c r="N3079">
        <v>50001</v>
      </c>
      <c r="O3079" s="10">
        <v>1000000000</v>
      </c>
      <c r="P3079">
        <v>1000</v>
      </c>
      <c r="Q3079" s="1" t="s">
        <v>209</v>
      </c>
      <c r="R3079" s="4">
        <v>7.6</v>
      </c>
      <c r="S3079" s="3">
        <v>1</v>
      </c>
      <c r="T3079" s="4"/>
      <c r="U3079" t="s">
        <v>204</v>
      </c>
    </row>
    <row r="3080" spans="1:21" x14ac:dyDescent="0.3">
      <c r="A3080" t="s">
        <v>3298</v>
      </c>
      <c r="B3080" s="1" t="s">
        <v>3299</v>
      </c>
      <c r="C3080" s="1" t="s">
        <v>3299</v>
      </c>
      <c r="D3080" s="1" t="s">
        <v>3299</v>
      </c>
      <c r="E3080">
        <v>2009</v>
      </c>
      <c r="F3080" s="1" t="s">
        <v>213</v>
      </c>
      <c r="G3080" s="1" t="s">
        <v>202</v>
      </c>
      <c r="H3080" s="1" t="s">
        <v>206</v>
      </c>
      <c r="I3080" s="3" t="s">
        <v>1</v>
      </c>
      <c r="J3080" s="1" t="s">
        <v>1</v>
      </c>
      <c r="K3080" s="1" t="s">
        <v>1</v>
      </c>
      <c r="L3080" s="1" t="s">
        <v>1</v>
      </c>
      <c r="M3080" s="1" t="s">
        <v>204</v>
      </c>
      <c r="N3080" s="1" t="s">
        <v>1</v>
      </c>
      <c r="O3080" s="1" t="s">
        <v>1</v>
      </c>
      <c r="P3080" s="1" t="s">
        <v>1</v>
      </c>
      <c r="Q3080" s="1" t="s">
        <v>1</v>
      </c>
      <c r="R3080" s="4">
        <v>35</v>
      </c>
      <c r="S3080" s="3">
        <v>1</v>
      </c>
      <c r="T3080" s="4"/>
      <c r="U3080" t="s">
        <v>204</v>
      </c>
    </row>
    <row r="3081" spans="1:21" x14ac:dyDescent="0.3">
      <c r="A3081" t="s">
        <v>3302</v>
      </c>
      <c r="B3081" s="1" t="s">
        <v>3303</v>
      </c>
      <c r="C3081" s="1" t="s">
        <v>3303</v>
      </c>
      <c r="D3081" s="1" t="s">
        <v>3303</v>
      </c>
      <c r="E3081">
        <v>2017</v>
      </c>
      <c r="F3081" s="1" t="s">
        <v>212</v>
      </c>
      <c r="G3081" s="1" t="s">
        <v>202</v>
      </c>
      <c r="H3081" s="1" t="s">
        <v>206</v>
      </c>
      <c r="I3081" s="3" t="s">
        <v>1</v>
      </c>
      <c r="J3081" s="1" t="s">
        <v>1</v>
      </c>
      <c r="K3081" s="1" t="s">
        <v>220</v>
      </c>
      <c r="L3081" s="1" t="s">
        <v>221</v>
      </c>
      <c r="M3081" s="1" t="s">
        <v>204</v>
      </c>
      <c r="N3081" s="1" t="s">
        <v>1</v>
      </c>
      <c r="O3081" s="1" t="s">
        <v>1</v>
      </c>
      <c r="P3081" s="1" t="s">
        <v>1</v>
      </c>
      <c r="Q3081" s="1" t="s">
        <v>1</v>
      </c>
      <c r="R3081" s="4">
        <v>16.96</v>
      </c>
      <c r="S3081" s="3">
        <v>1</v>
      </c>
      <c r="T3081" s="4"/>
      <c r="U3081" t="s">
        <v>204</v>
      </c>
    </row>
    <row r="3082" spans="1:21" x14ac:dyDescent="0.3">
      <c r="A3082" t="s">
        <v>3302</v>
      </c>
      <c r="B3082" s="1" t="s">
        <v>3303</v>
      </c>
      <c r="C3082" s="1" t="s">
        <v>3303</v>
      </c>
      <c r="D3082" s="1" t="s">
        <v>3303</v>
      </c>
      <c r="E3082">
        <v>2017</v>
      </c>
      <c r="F3082" s="1" t="s">
        <v>212</v>
      </c>
      <c r="G3082" s="1" t="s">
        <v>202</v>
      </c>
      <c r="H3082" s="1" t="s">
        <v>231</v>
      </c>
      <c r="I3082" s="3" t="s">
        <v>1</v>
      </c>
      <c r="J3082" s="1" t="s">
        <v>1</v>
      </c>
      <c r="K3082" s="1" t="s">
        <v>220</v>
      </c>
      <c r="L3082" s="1" t="s">
        <v>221</v>
      </c>
      <c r="M3082" s="1" t="s">
        <v>208</v>
      </c>
      <c r="N3082">
        <v>0</v>
      </c>
      <c r="O3082">
        <v>2000</v>
      </c>
      <c r="P3082">
        <v>1000</v>
      </c>
      <c r="Q3082" s="1" t="s">
        <v>209</v>
      </c>
      <c r="R3082" s="4">
        <v>0</v>
      </c>
      <c r="S3082" s="3">
        <v>1</v>
      </c>
      <c r="T3082" s="4"/>
      <c r="U3082" t="s">
        <v>204</v>
      </c>
    </row>
    <row r="3083" spans="1:21" x14ac:dyDescent="0.3">
      <c r="A3083" t="s">
        <v>3302</v>
      </c>
      <c r="B3083" s="1" t="s">
        <v>3303</v>
      </c>
      <c r="C3083" s="1" t="s">
        <v>3303</v>
      </c>
      <c r="D3083" s="1" t="s">
        <v>3303</v>
      </c>
      <c r="E3083">
        <v>2017</v>
      </c>
      <c r="F3083" s="1" t="s">
        <v>212</v>
      </c>
      <c r="G3083" s="1" t="s">
        <v>202</v>
      </c>
      <c r="H3083" s="1" t="s">
        <v>231</v>
      </c>
      <c r="I3083" s="3" t="s">
        <v>1</v>
      </c>
      <c r="J3083" s="1" t="s">
        <v>1</v>
      </c>
      <c r="K3083" s="1" t="s">
        <v>220</v>
      </c>
      <c r="L3083" s="1" t="s">
        <v>221</v>
      </c>
      <c r="M3083" s="1" t="s">
        <v>208</v>
      </c>
      <c r="N3083">
        <v>2001</v>
      </c>
      <c r="O3083" s="10">
        <v>1000000000</v>
      </c>
      <c r="P3083">
        <v>1000</v>
      </c>
      <c r="Q3083" s="1" t="s">
        <v>209</v>
      </c>
      <c r="R3083" s="4">
        <v>5.85</v>
      </c>
      <c r="S3083" s="3">
        <v>1</v>
      </c>
      <c r="T3083" s="4"/>
      <c r="U3083" t="s">
        <v>204</v>
      </c>
    </row>
    <row r="3084" spans="1:21" x14ac:dyDescent="0.3">
      <c r="A3084" t="s">
        <v>3302</v>
      </c>
      <c r="B3084" s="1" t="s">
        <v>3303</v>
      </c>
      <c r="C3084" s="1" t="s">
        <v>3303</v>
      </c>
      <c r="D3084" s="1" t="s">
        <v>3303</v>
      </c>
      <c r="E3084">
        <v>2017</v>
      </c>
      <c r="F3084" s="1" t="s">
        <v>212</v>
      </c>
      <c r="G3084" s="1" t="s">
        <v>202</v>
      </c>
      <c r="H3084" s="1" t="s">
        <v>206</v>
      </c>
      <c r="I3084" s="3" t="s">
        <v>1</v>
      </c>
      <c r="J3084" s="1" t="s">
        <v>1</v>
      </c>
      <c r="K3084" s="1" t="s">
        <v>220</v>
      </c>
      <c r="L3084" s="1" t="s">
        <v>225</v>
      </c>
      <c r="M3084" s="1" t="s">
        <v>204</v>
      </c>
      <c r="N3084" s="1" t="s">
        <v>1</v>
      </c>
      <c r="O3084" s="1" t="s">
        <v>1</v>
      </c>
      <c r="P3084" s="1" t="s">
        <v>1</v>
      </c>
      <c r="Q3084" s="1" t="s">
        <v>1</v>
      </c>
      <c r="R3084" s="4">
        <v>25.45</v>
      </c>
      <c r="S3084" s="3">
        <v>1</v>
      </c>
      <c r="T3084" s="4"/>
      <c r="U3084" t="s">
        <v>204</v>
      </c>
    </row>
    <row r="3085" spans="1:21" x14ac:dyDescent="0.3">
      <c r="A3085" t="s">
        <v>3302</v>
      </c>
      <c r="B3085" s="1" t="s">
        <v>3303</v>
      </c>
      <c r="C3085" s="1" t="s">
        <v>3303</v>
      </c>
      <c r="D3085" s="1" t="s">
        <v>3303</v>
      </c>
      <c r="E3085">
        <v>2017</v>
      </c>
      <c r="F3085" s="1" t="s">
        <v>212</v>
      </c>
      <c r="G3085" s="1" t="s">
        <v>202</v>
      </c>
      <c r="H3085" s="1" t="s">
        <v>231</v>
      </c>
      <c r="I3085" s="3" t="s">
        <v>1</v>
      </c>
      <c r="J3085" s="1" t="s">
        <v>1</v>
      </c>
      <c r="K3085" s="1" t="s">
        <v>220</v>
      </c>
      <c r="L3085" s="1" t="s">
        <v>225</v>
      </c>
      <c r="M3085" s="1" t="s">
        <v>208</v>
      </c>
      <c r="N3085">
        <v>0</v>
      </c>
      <c r="O3085">
        <v>2000</v>
      </c>
      <c r="P3085">
        <v>1000</v>
      </c>
      <c r="Q3085" s="1" t="s">
        <v>209</v>
      </c>
      <c r="R3085" s="4">
        <v>0</v>
      </c>
      <c r="S3085" s="3">
        <v>1</v>
      </c>
      <c r="T3085" s="4"/>
      <c r="U3085" t="s">
        <v>204</v>
      </c>
    </row>
    <row r="3086" spans="1:21" x14ac:dyDescent="0.3">
      <c r="A3086" t="s">
        <v>3302</v>
      </c>
      <c r="B3086" s="1" t="s">
        <v>3303</v>
      </c>
      <c r="C3086" s="1" t="s">
        <v>3303</v>
      </c>
      <c r="D3086" s="1" t="s">
        <v>3303</v>
      </c>
      <c r="E3086">
        <v>2017</v>
      </c>
      <c r="F3086" s="1" t="s">
        <v>212</v>
      </c>
      <c r="G3086" s="1" t="s">
        <v>202</v>
      </c>
      <c r="H3086" s="1" t="s">
        <v>231</v>
      </c>
      <c r="I3086" s="3" t="s">
        <v>1</v>
      </c>
      <c r="J3086" s="1" t="s">
        <v>1</v>
      </c>
      <c r="K3086" s="1" t="s">
        <v>220</v>
      </c>
      <c r="L3086" s="1" t="s">
        <v>225</v>
      </c>
      <c r="M3086" s="1" t="s">
        <v>208</v>
      </c>
      <c r="N3086">
        <v>2001</v>
      </c>
      <c r="O3086" s="10">
        <v>1000000000</v>
      </c>
      <c r="P3086">
        <v>1000</v>
      </c>
      <c r="Q3086" s="1" t="s">
        <v>209</v>
      </c>
      <c r="R3086" s="4">
        <v>8.7799999999999994</v>
      </c>
      <c r="S3086" s="3">
        <v>1</v>
      </c>
      <c r="T3086" s="4"/>
      <c r="U3086" t="s">
        <v>204</v>
      </c>
    </row>
    <row r="3087" spans="1:21" x14ac:dyDescent="0.3">
      <c r="A3087" t="s">
        <v>3302</v>
      </c>
      <c r="B3087" s="1" t="s">
        <v>3303</v>
      </c>
      <c r="C3087" s="1" t="s">
        <v>3303</v>
      </c>
      <c r="D3087" s="1" t="s">
        <v>3303</v>
      </c>
      <c r="E3087">
        <v>2017</v>
      </c>
      <c r="F3087" s="1" t="s">
        <v>213</v>
      </c>
      <c r="G3087" s="1" t="s">
        <v>202</v>
      </c>
      <c r="H3087" s="1" t="s">
        <v>206</v>
      </c>
      <c r="I3087" s="3" t="s">
        <v>1</v>
      </c>
      <c r="J3087" s="1" t="s">
        <v>1</v>
      </c>
      <c r="K3087" s="1" t="s">
        <v>220</v>
      </c>
      <c r="L3087" s="1" t="s">
        <v>221</v>
      </c>
      <c r="M3087" s="1" t="s">
        <v>204</v>
      </c>
      <c r="N3087" s="1" t="s">
        <v>1</v>
      </c>
      <c r="O3087" s="1" t="s">
        <v>1</v>
      </c>
      <c r="P3087" s="1" t="s">
        <v>1</v>
      </c>
      <c r="Q3087" s="1" t="s">
        <v>1</v>
      </c>
      <c r="R3087" s="4">
        <v>20.41</v>
      </c>
      <c r="S3087" s="3">
        <v>1</v>
      </c>
      <c r="T3087" s="4"/>
      <c r="U3087" t="s">
        <v>204</v>
      </c>
    </row>
    <row r="3088" spans="1:21" x14ac:dyDescent="0.3">
      <c r="A3088" t="s">
        <v>3302</v>
      </c>
      <c r="B3088" s="1" t="s">
        <v>3303</v>
      </c>
      <c r="C3088" s="1" t="s">
        <v>3303</v>
      </c>
      <c r="D3088" s="1" t="s">
        <v>3303</v>
      </c>
      <c r="E3088">
        <v>2017</v>
      </c>
      <c r="F3088" s="1" t="s">
        <v>213</v>
      </c>
      <c r="G3088" s="1" t="s">
        <v>202</v>
      </c>
      <c r="H3088" s="1" t="s">
        <v>231</v>
      </c>
      <c r="I3088" s="3" t="s">
        <v>1</v>
      </c>
      <c r="J3088" s="1" t="s">
        <v>1</v>
      </c>
      <c r="K3088" s="1" t="s">
        <v>220</v>
      </c>
      <c r="L3088" s="1" t="s">
        <v>221</v>
      </c>
      <c r="M3088" s="1" t="s">
        <v>208</v>
      </c>
      <c r="N3088">
        <v>0</v>
      </c>
      <c r="O3088">
        <v>2000</v>
      </c>
      <c r="P3088">
        <v>1000</v>
      </c>
      <c r="Q3088" s="1" t="s">
        <v>209</v>
      </c>
      <c r="R3088" s="4">
        <v>0</v>
      </c>
      <c r="S3088" s="3">
        <v>1</v>
      </c>
      <c r="T3088" s="4"/>
      <c r="U3088" t="s">
        <v>204</v>
      </c>
    </row>
    <row r="3089" spans="1:21" x14ac:dyDescent="0.3">
      <c r="A3089" t="s">
        <v>3302</v>
      </c>
      <c r="B3089" s="1" t="s">
        <v>3303</v>
      </c>
      <c r="C3089" s="1" t="s">
        <v>3303</v>
      </c>
      <c r="D3089" s="1" t="s">
        <v>3303</v>
      </c>
      <c r="E3089">
        <v>2017</v>
      </c>
      <c r="F3089" s="1" t="s">
        <v>213</v>
      </c>
      <c r="G3089" s="1" t="s">
        <v>202</v>
      </c>
      <c r="H3089" s="1" t="s">
        <v>231</v>
      </c>
      <c r="I3089" s="3" t="s">
        <v>1</v>
      </c>
      <c r="J3089" s="1" t="s">
        <v>1</v>
      </c>
      <c r="K3089" s="1" t="s">
        <v>220</v>
      </c>
      <c r="L3089" s="1" t="s">
        <v>221</v>
      </c>
      <c r="M3089" s="1" t="s">
        <v>208</v>
      </c>
      <c r="N3089">
        <v>2001</v>
      </c>
      <c r="O3089" s="10">
        <v>1000000000</v>
      </c>
      <c r="P3089">
        <v>1000</v>
      </c>
      <c r="Q3089" s="1" t="s">
        <v>209</v>
      </c>
      <c r="R3089" s="4">
        <v>4.71</v>
      </c>
      <c r="S3089" s="3">
        <v>1</v>
      </c>
      <c r="T3089" s="4"/>
      <c r="U3089" t="s">
        <v>204</v>
      </c>
    </row>
    <row r="3090" spans="1:21" x14ac:dyDescent="0.3">
      <c r="A3090" t="s">
        <v>3302</v>
      </c>
      <c r="B3090" s="1" t="s">
        <v>3303</v>
      </c>
      <c r="C3090" s="1" t="s">
        <v>3303</v>
      </c>
      <c r="D3090" s="1" t="s">
        <v>3303</v>
      </c>
      <c r="E3090">
        <v>2017</v>
      </c>
      <c r="F3090" s="1" t="s">
        <v>213</v>
      </c>
      <c r="G3090" s="1" t="s">
        <v>202</v>
      </c>
      <c r="H3090" s="1" t="s">
        <v>206</v>
      </c>
      <c r="I3090" s="3" t="s">
        <v>1</v>
      </c>
      <c r="J3090" s="1" t="s">
        <v>1</v>
      </c>
      <c r="K3090" s="1" t="s">
        <v>220</v>
      </c>
      <c r="L3090" s="1" t="s">
        <v>225</v>
      </c>
      <c r="M3090" s="1" t="s">
        <v>204</v>
      </c>
      <c r="N3090" s="1" t="s">
        <v>1</v>
      </c>
      <c r="O3090" s="1" t="s">
        <v>1</v>
      </c>
      <c r="P3090" s="1" t="s">
        <v>1</v>
      </c>
      <c r="Q3090" s="1" t="s">
        <v>1</v>
      </c>
      <c r="R3090" s="4">
        <v>30.61</v>
      </c>
      <c r="S3090" s="3">
        <v>1</v>
      </c>
      <c r="T3090" s="4"/>
      <c r="U3090" t="s">
        <v>204</v>
      </c>
    </row>
    <row r="3091" spans="1:21" x14ac:dyDescent="0.3">
      <c r="A3091" t="s">
        <v>3302</v>
      </c>
      <c r="B3091" s="1" t="s">
        <v>3303</v>
      </c>
      <c r="C3091" s="1" t="s">
        <v>3303</v>
      </c>
      <c r="D3091" s="1" t="s">
        <v>3303</v>
      </c>
      <c r="E3091">
        <v>2017</v>
      </c>
      <c r="F3091" s="1" t="s">
        <v>213</v>
      </c>
      <c r="G3091" s="1" t="s">
        <v>202</v>
      </c>
      <c r="H3091" s="1" t="s">
        <v>231</v>
      </c>
      <c r="I3091" s="3" t="s">
        <v>1</v>
      </c>
      <c r="J3091" s="1" t="s">
        <v>1</v>
      </c>
      <c r="K3091" s="1" t="s">
        <v>220</v>
      </c>
      <c r="L3091" s="1" t="s">
        <v>225</v>
      </c>
      <c r="M3091" s="1" t="s">
        <v>208</v>
      </c>
      <c r="N3091">
        <v>0</v>
      </c>
      <c r="O3091">
        <v>2000</v>
      </c>
      <c r="P3091">
        <v>1000</v>
      </c>
      <c r="Q3091" s="1" t="s">
        <v>209</v>
      </c>
      <c r="R3091" s="4">
        <v>0</v>
      </c>
      <c r="S3091" s="3">
        <v>1</v>
      </c>
      <c r="T3091" s="4"/>
      <c r="U3091" t="s">
        <v>204</v>
      </c>
    </row>
    <row r="3092" spans="1:21" x14ac:dyDescent="0.3">
      <c r="A3092" t="s">
        <v>3302</v>
      </c>
      <c r="B3092" s="1" t="s">
        <v>3303</v>
      </c>
      <c r="C3092" s="1" t="s">
        <v>3303</v>
      </c>
      <c r="D3092" s="1" t="s">
        <v>3303</v>
      </c>
      <c r="E3092">
        <v>2017</v>
      </c>
      <c r="F3092" s="1" t="s">
        <v>213</v>
      </c>
      <c r="G3092" s="1" t="s">
        <v>202</v>
      </c>
      <c r="H3092" s="1" t="s">
        <v>231</v>
      </c>
      <c r="I3092" s="3" t="s">
        <v>1</v>
      </c>
      <c r="J3092" s="1" t="s">
        <v>1</v>
      </c>
      <c r="K3092" s="1" t="s">
        <v>220</v>
      </c>
      <c r="L3092" s="1" t="s">
        <v>225</v>
      </c>
      <c r="M3092" s="1" t="s">
        <v>208</v>
      </c>
      <c r="N3092">
        <v>2001</v>
      </c>
      <c r="O3092" s="10">
        <v>1000000000</v>
      </c>
      <c r="P3092">
        <v>1000</v>
      </c>
      <c r="Q3092" s="1" t="s">
        <v>209</v>
      </c>
      <c r="R3092" s="4">
        <v>7.08</v>
      </c>
      <c r="S3092" s="3">
        <v>1</v>
      </c>
      <c r="T3092" s="4"/>
      <c r="U3092" t="s">
        <v>204</v>
      </c>
    </row>
    <row r="3093" spans="1:21" x14ac:dyDescent="0.3">
      <c r="A3093" t="s">
        <v>3305</v>
      </c>
      <c r="B3093" s="1" t="s">
        <v>3306</v>
      </c>
      <c r="C3093" s="1" t="s">
        <v>3306</v>
      </c>
      <c r="D3093" s="1" t="s">
        <v>3306</v>
      </c>
      <c r="E3093">
        <v>2021</v>
      </c>
      <c r="F3093" s="1" t="s">
        <v>212</v>
      </c>
      <c r="G3093" s="1" t="s">
        <v>202</v>
      </c>
      <c r="H3093" s="1" t="s">
        <v>206</v>
      </c>
      <c r="I3093" s="3">
        <v>0.625</v>
      </c>
      <c r="J3093" s="1" t="s">
        <v>203</v>
      </c>
      <c r="K3093" s="1" t="s">
        <v>220</v>
      </c>
      <c r="L3093" s="1" t="s">
        <v>221</v>
      </c>
      <c r="M3093" s="1" t="s">
        <v>204</v>
      </c>
      <c r="N3093" s="1" t="s">
        <v>1</v>
      </c>
      <c r="O3093" s="1" t="s">
        <v>1</v>
      </c>
      <c r="P3093" s="1" t="s">
        <v>1</v>
      </c>
      <c r="Q3093" s="1" t="s">
        <v>1</v>
      </c>
      <c r="R3093" s="4">
        <v>40.659999999999997</v>
      </c>
      <c r="S3093" s="3">
        <v>1</v>
      </c>
      <c r="T3093" s="4"/>
      <c r="U3093" t="s">
        <v>204</v>
      </c>
    </row>
    <row r="3094" spans="1:21" x14ac:dyDescent="0.3">
      <c r="A3094" t="s">
        <v>3305</v>
      </c>
      <c r="B3094" s="1" t="s">
        <v>3306</v>
      </c>
      <c r="C3094" s="1" t="s">
        <v>3306</v>
      </c>
      <c r="D3094" s="1" t="s">
        <v>3306</v>
      </c>
      <c r="E3094">
        <v>2021</v>
      </c>
      <c r="F3094" s="1" t="s">
        <v>212</v>
      </c>
      <c r="G3094" s="1" t="s">
        <v>202</v>
      </c>
      <c r="H3094" s="1" t="s">
        <v>219</v>
      </c>
      <c r="I3094" s="3" t="s">
        <v>1</v>
      </c>
      <c r="J3094" s="1" t="s">
        <v>1</v>
      </c>
      <c r="K3094" s="1" t="s">
        <v>220</v>
      </c>
      <c r="L3094" s="1" t="s">
        <v>221</v>
      </c>
      <c r="M3094" s="1" t="s">
        <v>208</v>
      </c>
      <c r="N3094">
        <v>0</v>
      </c>
      <c r="O3094">
        <v>3000</v>
      </c>
      <c r="P3094">
        <v>1000</v>
      </c>
      <c r="Q3094" s="1" t="s">
        <v>209</v>
      </c>
      <c r="R3094" s="4">
        <v>0</v>
      </c>
      <c r="S3094" s="3">
        <v>1</v>
      </c>
      <c r="T3094" s="4"/>
      <c r="U3094" t="s">
        <v>204</v>
      </c>
    </row>
    <row r="3095" spans="1:21" x14ac:dyDescent="0.3">
      <c r="A3095" t="s">
        <v>3305</v>
      </c>
      <c r="B3095" s="1" t="s">
        <v>3306</v>
      </c>
      <c r="C3095" s="1" t="s">
        <v>3306</v>
      </c>
      <c r="D3095" s="1" t="s">
        <v>3306</v>
      </c>
      <c r="E3095">
        <v>2021</v>
      </c>
      <c r="F3095" s="1" t="s">
        <v>212</v>
      </c>
      <c r="G3095" s="1" t="s">
        <v>202</v>
      </c>
      <c r="H3095" s="1" t="s">
        <v>219</v>
      </c>
      <c r="I3095" s="3" t="s">
        <v>1</v>
      </c>
      <c r="J3095" s="1" t="s">
        <v>1</v>
      </c>
      <c r="K3095" s="1" t="s">
        <v>220</v>
      </c>
      <c r="L3095" s="1" t="s">
        <v>221</v>
      </c>
      <c r="M3095" s="1" t="s">
        <v>208</v>
      </c>
      <c r="N3095">
        <v>3001</v>
      </c>
      <c r="O3095">
        <v>10000</v>
      </c>
      <c r="P3095">
        <v>1000</v>
      </c>
      <c r="Q3095" s="1" t="s">
        <v>209</v>
      </c>
      <c r="R3095" s="4">
        <v>6.95</v>
      </c>
      <c r="S3095" s="3">
        <v>1</v>
      </c>
      <c r="T3095" s="4"/>
      <c r="U3095" t="s">
        <v>204</v>
      </c>
    </row>
    <row r="3096" spans="1:21" x14ac:dyDescent="0.3">
      <c r="A3096" t="s">
        <v>3305</v>
      </c>
      <c r="B3096" s="1" t="s">
        <v>3306</v>
      </c>
      <c r="C3096" s="1" t="s">
        <v>3306</v>
      </c>
      <c r="D3096" s="1" t="s">
        <v>3306</v>
      </c>
      <c r="E3096">
        <v>2021</v>
      </c>
      <c r="F3096" s="1" t="s">
        <v>212</v>
      </c>
      <c r="G3096" s="1" t="s">
        <v>202</v>
      </c>
      <c r="H3096" s="1" t="s">
        <v>219</v>
      </c>
      <c r="I3096" s="3" t="s">
        <v>1</v>
      </c>
      <c r="J3096" s="1" t="s">
        <v>1</v>
      </c>
      <c r="K3096" s="1" t="s">
        <v>220</v>
      </c>
      <c r="L3096" s="1" t="s">
        <v>221</v>
      </c>
      <c r="M3096" s="1" t="s">
        <v>208</v>
      </c>
      <c r="N3096">
        <v>10001</v>
      </c>
      <c r="O3096" s="10">
        <v>1000000000</v>
      </c>
      <c r="P3096">
        <v>1000</v>
      </c>
      <c r="Q3096" s="1" t="s">
        <v>209</v>
      </c>
      <c r="R3096" s="4">
        <v>9.11</v>
      </c>
      <c r="S3096" s="3">
        <v>1</v>
      </c>
      <c r="T3096" s="4"/>
      <c r="U3096" t="s">
        <v>204</v>
      </c>
    </row>
    <row r="3097" spans="1:21" x14ac:dyDescent="0.3">
      <c r="A3097" t="s">
        <v>3305</v>
      </c>
      <c r="B3097" s="1" t="s">
        <v>3306</v>
      </c>
      <c r="C3097" s="1" t="s">
        <v>3306</v>
      </c>
      <c r="D3097" s="1" t="s">
        <v>3306</v>
      </c>
      <c r="E3097">
        <v>2021</v>
      </c>
      <c r="F3097" s="1" t="s">
        <v>212</v>
      </c>
      <c r="G3097" s="1" t="s">
        <v>202</v>
      </c>
      <c r="H3097" s="1" t="s">
        <v>206</v>
      </c>
      <c r="I3097" s="3">
        <v>0.625</v>
      </c>
      <c r="J3097" s="1" t="s">
        <v>203</v>
      </c>
      <c r="K3097" s="1" t="s">
        <v>220</v>
      </c>
      <c r="L3097" s="1" t="s">
        <v>225</v>
      </c>
      <c r="M3097" s="1" t="s">
        <v>204</v>
      </c>
      <c r="N3097" s="1" t="s">
        <v>1</v>
      </c>
      <c r="O3097" s="1" t="s">
        <v>1</v>
      </c>
      <c r="P3097" s="1" t="s">
        <v>1</v>
      </c>
      <c r="Q3097" s="1" t="s">
        <v>1</v>
      </c>
      <c r="R3097" s="4">
        <v>44.73</v>
      </c>
      <c r="S3097" s="3">
        <v>1</v>
      </c>
      <c r="T3097" s="4"/>
      <c r="U3097" t="s">
        <v>204</v>
      </c>
    </row>
    <row r="3098" spans="1:21" x14ac:dyDescent="0.3">
      <c r="A3098" t="s">
        <v>3305</v>
      </c>
      <c r="B3098" s="1" t="s">
        <v>3306</v>
      </c>
      <c r="C3098" s="1" t="s">
        <v>3306</v>
      </c>
      <c r="D3098" s="1" t="s">
        <v>3306</v>
      </c>
      <c r="E3098">
        <v>2021</v>
      </c>
      <c r="F3098" s="1" t="s">
        <v>212</v>
      </c>
      <c r="G3098" s="1" t="s">
        <v>202</v>
      </c>
      <c r="H3098" s="1" t="s">
        <v>219</v>
      </c>
      <c r="I3098" s="3" t="s">
        <v>1</v>
      </c>
      <c r="J3098" s="1" t="s">
        <v>1</v>
      </c>
      <c r="K3098" s="1" t="s">
        <v>220</v>
      </c>
      <c r="L3098" s="1" t="s">
        <v>225</v>
      </c>
      <c r="M3098" s="1" t="s">
        <v>208</v>
      </c>
      <c r="N3098">
        <v>0</v>
      </c>
      <c r="O3098">
        <v>3000</v>
      </c>
      <c r="P3098">
        <v>1000</v>
      </c>
      <c r="Q3098" s="1" t="s">
        <v>209</v>
      </c>
      <c r="R3098" s="4">
        <v>0</v>
      </c>
      <c r="S3098" s="3">
        <v>1</v>
      </c>
      <c r="T3098" s="4"/>
      <c r="U3098" t="s">
        <v>204</v>
      </c>
    </row>
    <row r="3099" spans="1:21" x14ac:dyDescent="0.3">
      <c r="A3099" t="s">
        <v>3305</v>
      </c>
      <c r="B3099" s="1" t="s">
        <v>3306</v>
      </c>
      <c r="C3099" s="1" t="s">
        <v>3306</v>
      </c>
      <c r="D3099" s="1" t="s">
        <v>3306</v>
      </c>
      <c r="E3099">
        <v>2021</v>
      </c>
      <c r="F3099" s="1" t="s">
        <v>212</v>
      </c>
      <c r="G3099" s="1" t="s">
        <v>202</v>
      </c>
      <c r="H3099" s="1" t="s">
        <v>219</v>
      </c>
      <c r="I3099" s="3" t="s">
        <v>1</v>
      </c>
      <c r="J3099" s="1" t="s">
        <v>1</v>
      </c>
      <c r="K3099" s="1" t="s">
        <v>220</v>
      </c>
      <c r="L3099" s="1" t="s">
        <v>225</v>
      </c>
      <c r="M3099" s="1" t="s">
        <v>208</v>
      </c>
      <c r="N3099">
        <v>3001</v>
      </c>
      <c r="O3099">
        <v>10000</v>
      </c>
      <c r="P3099">
        <v>1000</v>
      </c>
      <c r="Q3099" s="1" t="s">
        <v>209</v>
      </c>
      <c r="R3099" s="4">
        <v>7.8</v>
      </c>
      <c r="S3099" s="3">
        <v>1</v>
      </c>
      <c r="T3099" s="4"/>
      <c r="U3099" t="s">
        <v>204</v>
      </c>
    </row>
    <row r="3100" spans="1:21" x14ac:dyDescent="0.3">
      <c r="A3100" t="s">
        <v>3305</v>
      </c>
      <c r="B3100" s="1" t="s">
        <v>3306</v>
      </c>
      <c r="C3100" s="1" t="s">
        <v>3306</v>
      </c>
      <c r="D3100" s="1" t="s">
        <v>3306</v>
      </c>
      <c r="E3100">
        <v>2021</v>
      </c>
      <c r="F3100" s="1" t="s">
        <v>212</v>
      </c>
      <c r="G3100" s="1" t="s">
        <v>202</v>
      </c>
      <c r="H3100" s="1" t="s">
        <v>219</v>
      </c>
      <c r="I3100" s="3" t="s">
        <v>1</v>
      </c>
      <c r="J3100" s="1" t="s">
        <v>1</v>
      </c>
      <c r="K3100" s="1" t="s">
        <v>220</v>
      </c>
      <c r="L3100" s="1" t="s">
        <v>225</v>
      </c>
      <c r="M3100" s="1" t="s">
        <v>208</v>
      </c>
      <c r="N3100">
        <v>10001</v>
      </c>
      <c r="O3100" s="10">
        <v>1000000000</v>
      </c>
      <c r="P3100">
        <v>1000</v>
      </c>
      <c r="Q3100" s="1" t="s">
        <v>209</v>
      </c>
      <c r="R3100" s="4">
        <v>10.220000000000001</v>
      </c>
      <c r="S3100" s="3">
        <v>1</v>
      </c>
      <c r="T3100" s="4"/>
      <c r="U3100" t="s">
        <v>204</v>
      </c>
    </row>
    <row r="3101" spans="1:21" x14ac:dyDescent="0.3">
      <c r="A3101" t="s">
        <v>3305</v>
      </c>
      <c r="B3101" s="1" t="s">
        <v>3306</v>
      </c>
      <c r="C3101" s="1" t="s">
        <v>3306</v>
      </c>
      <c r="D3101" s="1" t="s">
        <v>3306</v>
      </c>
      <c r="E3101">
        <v>2021</v>
      </c>
      <c r="F3101" s="1" t="s">
        <v>213</v>
      </c>
      <c r="G3101" s="1" t="s">
        <v>202</v>
      </c>
      <c r="H3101" s="1" t="s">
        <v>206</v>
      </c>
      <c r="I3101" s="3" t="s">
        <v>1</v>
      </c>
      <c r="J3101" s="1" t="s">
        <v>1</v>
      </c>
      <c r="K3101" s="1" t="s">
        <v>220</v>
      </c>
      <c r="L3101" s="1" t="s">
        <v>221</v>
      </c>
      <c r="M3101" s="1" t="s">
        <v>204</v>
      </c>
      <c r="N3101" s="1" t="s">
        <v>1</v>
      </c>
      <c r="O3101" s="1" t="s">
        <v>1</v>
      </c>
      <c r="P3101" s="1" t="s">
        <v>1</v>
      </c>
      <c r="Q3101" s="1" t="s">
        <v>1</v>
      </c>
      <c r="R3101" s="4">
        <v>23.34</v>
      </c>
      <c r="S3101" s="3">
        <v>1</v>
      </c>
      <c r="T3101" s="4"/>
      <c r="U3101" t="s">
        <v>204</v>
      </c>
    </row>
    <row r="3102" spans="1:21" x14ac:dyDescent="0.3">
      <c r="A3102" t="s">
        <v>3305</v>
      </c>
      <c r="B3102" s="1" t="s">
        <v>3306</v>
      </c>
      <c r="C3102" s="1" t="s">
        <v>3306</v>
      </c>
      <c r="D3102" s="1" t="s">
        <v>3306</v>
      </c>
      <c r="E3102">
        <v>2021</v>
      </c>
      <c r="F3102" s="1" t="s">
        <v>213</v>
      </c>
      <c r="G3102" s="1" t="s">
        <v>202</v>
      </c>
      <c r="H3102" s="1" t="s">
        <v>219</v>
      </c>
      <c r="I3102" s="3" t="s">
        <v>1</v>
      </c>
      <c r="J3102" s="1" t="s">
        <v>1</v>
      </c>
      <c r="K3102" s="1" t="s">
        <v>220</v>
      </c>
      <c r="L3102" s="1" t="s">
        <v>221</v>
      </c>
      <c r="M3102" s="1" t="s">
        <v>208</v>
      </c>
      <c r="N3102">
        <v>0</v>
      </c>
      <c r="O3102">
        <v>5000</v>
      </c>
      <c r="P3102">
        <v>1000</v>
      </c>
      <c r="Q3102" s="1" t="s">
        <v>209</v>
      </c>
      <c r="R3102" s="4">
        <v>0</v>
      </c>
      <c r="S3102" s="3">
        <v>1</v>
      </c>
      <c r="T3102" s="4"/>
      <c r="U3102" t="s">
        <v>204</v>
      </c>
    </row>
    <row r="3103" spans="1:21" x14ac:dyDescent="0.3">
      <c r="A3103" t="s">
        <v>3305</v>
      </c>
      <c r="B3103" s="1" t="s">
        <v>3306</v>
      </c>
      <c r="C3103" s="1" t="s">
        <v>3306</v>
      </c>
      <c r="D3103" s="1" t="s">
        <v>3306</v>
      </c>
      <c r="E3103">
        <v>2021</v>
      </c>
      <c r="F3103" s="1" t="s">
        <v>213</v>
      </c>
      <c r="G3103" s="1" t="s">
        <v>202</v>
      </c>
      <c r="H3103" s="1" t="s">
        <v>219</v>
      </c>
      <c r="I3103" s="3" t="s">
        <v>1</v>
      </c>
      <c r="J3103" s="1" t="s">
        <v>1</v>
      </c>
      <c r="K3103" s="1" t="s">
        <v>220</v>
      </c>
      <c r="L3103" s="1" t="s">
        <v>221</v>
      </c>
      <c r="M3103" s="1" t="s">
        <v>208</v>
      </c>
      <c r="N3103">
        <v>5001</v>
      </c>
      <c r="O3103">
        <v>12000</v>
      </c>
      <c r="P3103">
        <v>1000</v>
      </c>
      <c r="Q3103" s="1" t="s">
        <v>209</v>
      </c>
      <c r="R3103" s="4">
        <v>2.4700000000000002</v>
      </c>
      <c r="S3103" s="3">
        <v>1</v>
      </c>
      <c r="T3103" s="4"/>
      <c r="U3103" t="s">
        <v>204</v>
      </c>
    </row>
    <row r="3104" spans="1:21" x14ac:dyDescent="0.3">
      <c r="A3104" t="s">
        <v>3305</v>
      </c>
      <c r="B3104" s="1" t="s">
        <v>3306</v>
      </c>
      <c r="C3104" s="1" t="s">
        <v>3306</v>
      </c>
      <c r="D3104" s="1" t="s">
        <v>3306</v>
      </c>
      <c r="E3104">
        <v>2021</v>
      </c>
      <c r="F3104" s="1" t="s">
        <v>213</v>
      </c>
      <c r="G3104" s="1" t="s">
        <v>202</v>
      </c>
      <c r="H3104" s="1" t="s">
        <v>219</v>
      </c>
      <c r="I3104" s="3" t="s">
        <v>1</v>
      </c>
      <c r="J3104" s="1" t="s">
        <v>1</v>
      </c>
      <c r="K3104" s="1" t="s">
        <v>220</v>
      </c>
      <c r="L3104" s="1" t="s">
        <v>221</v>
      </c>
      <c r="M3104" s="1" t="s">
        <v>208</v>
      </c>
      <c r="N3104">
        <v>12001</v>
      </c>
      <c r="O3104" s="20">
        <f>(46.79-23.34-7*2.47)/2.77*1000+12000</f>
        <v>14223.826714801442</v>
      </c>
      <c r="P3104">
        <v>1000</v>
      </c>
      <c r="Q3104" s="1" t="s">
        <v>209</v>
      </c>
      <c r="R3104" s="4">
        <v>2.77</v>
      </c>
      <c r="S3104" s="3">
        <v>1</v>
      </c>
      <c r="T3104" s="4"/>
      <c r="U3104" t="s">
        <v>204</v>
      </c>
    </row>
    <row r="3105" spans="1:21" x14ac:dyDescent="0.3">
      <c r="A3105" t="s">
        <v>3305</v>
      </c>
      <c r="B3105" s="1" t="s">
        <v>3306</v>
      </c>
      <c r="C3105" s="1" t="s">
        <v>3306</v>
      </c>
      <c r="D3105" s="1" t="s">
        <v>3306</v>
      </c>
      <c r="E3105">
        <v>2021</v>
      </c>
      <c r="F3105" s="1" t="s">
        <v>213</v>
      </c>
      <c r="G3105" s="1" t="s">
        <v>202</v>
      </c>
      <c r="H3105" s="1" t="s">
        <v>219</v>
      </c>
      <c r="I3105" s="3" t="s">
        <v>1</v>
      </c>
      <c r="J3105" s="1" t="s">
        <v>1</v>
      </c>
      <c r="K3105" s="1" t="s">
        <v>220</v>
      </c>
      <c r="L3105" s="1" t="s">
        <v>221</v>
      </c>
      <c r="M3105" s="1" t="s">
        <v>208</v>
      </c>
      <c r="N3105">
        <v>14225</v>
      </c>
      <c r="O3105" s="10">
        <v>1000000000</v>
      </c>
      <c r="P3105">
        <v>1000</v>
      </c>
      <c r="Q3105" s="1" t="s">
        <v>209</v>
      </c>
      <c r="R3105" s="4">
        <v>0</v>
      </c>
      <c r="S3105" s="3">
        <v>1</v>
      </c>
      <c r="T3105" s="4" t="s">
        <v>3323</v>
      </c>
      <c r="U3105" t="s">
        <v>204</v>
      </c>
    </row>
    <row r="3106" spans="1:21" x14ac:dyDescent="0.3">
      <c r="A3106" t="s">
        <v>3305</v>
      </c>
      <c r="B3106" s="1" t="s">
        <v>3306</v>
      </c>
      <c r="C3106" s="1" t="s">
        <v>3306</v>
      </c>
      <c r="D3106" s="1" t="s">
        <v>3306</v>
      </c>
      <c r="E3106">
        <v>2021</v>
      </c>
      <c r="F3106" s="1" t="s">
        <v>213</v>
      </c>
      <c r="G3106" s="1" t="s">
        <v>202</v>
      </c>
      <c r="H3106" s="1" t="s">
        <v>206</v>
      </c>
      <c r="I3106" s="3" t="s">
        <v>1</v>
      </c>
      <c r="J3106" s="1" t="s">
        <v>1</v>
      </c>
      <c r="K3106" s="1" t="s">
        <v>220</v>
      </c>
      <c r="L3106" s="1" t="s">
        <v>225</v>
      </c>
      <c r="M3106" s="1" t="s">
        <v>204</v>
      </c>
      <c r="N3106" s="1" t="s">
        <v>1</v>
      </c>
      <c r="O3106" s="1" t="s">
        <v>1</v>
      </c>
      <c r="P3106" s="1" t="s">
        <v>1</v>
      </c>
      <c r="Q3106" s="1" t="s">
        <v>1</v>
      </c>
      <c r="R3106" s="4">
        <v>26.96</v>
      </c>
      <c r="S3106" s="3">
        <v>1</v>
      </c>
      <c r="T3106" s="4"/>
      <c r="U3106" t="s">
        <v>204</v>
      </c>
    </row>
    <row r="3107" spans="1:21" x14ac:dyDescent="0.3">
      <c r="A3107" t="s">
        <v>3305</v>
      </c>
      <c r="B3107" s="1" t="s">
        <v>3306</v>
      </c>
      <c r="C3107" s="1" t="s">
        <v>3306</v>
      </c>
      <c r="D3107" s="1" t="s">
        <v>3306</v>
      </c>
      <c r="E3107">
        <v>2021</v>
      </c>
      <c r="F3107" s="1" t="s">
        <v>213</v>
      </c>
      <c r="G3107" s="1" t="s">
        <v>202</v>
      </c>
      <c r="H3107" s="1" t="s">
        <v>219</v>
      </c>
      <c r="I3107" s="3" t="s">
        <v>1</v>
      </c>
      <c r="J3107" s="1" t="s">
        <v>1</v>
      </c>
      <c r="K3107" s="1" t="s">
        <v>220</v>
      </c>
      <c r="L3107" s="1" t="s">
        <v>225</v>
      </c>
      <c r="M3107" s="1" t="s">
        <v>208</v>
      </c>
      <c r="N3107">
        <v>0</v>
      </c>
      <c r="O3107">
        <v>5000</v>
      </c>
      <c r="P3107">
        <v>1000</v>
      </c>
      <c r="Q3107" s="1" t="s">
        <v>209</v>
      </c>
      <c r="R3107" s="4">
        <v>0</v>
      </c>
      <c r="S3107" s="3">
        <v>1</v>
      </c>
      <c r="T3107" s="4"/>
      <c r="U3107" t="s">
        <v>204</v>
      </c>
    </row>
    <row r="3108" spans="1:21" x14ac:dyDescent="0.3">
      <c r="A3108" t="s">
        <v>3305</v>
      </c>
      <c r="B3108" s="1" t="s">
        <v>3306</v>
      </c>
      <c r="C3108" s="1" t="s">
        <v>3306</v>
      </c>
      <c r="D3108" s="1" t="s">
        <v>3306</v>
      </c>
      <c r="E3108">
        <v>2021</v>
      </c>
      <c r="F3108" s="1" t="s">
        <v>213</v>
      </c>
      <c r="G3108" s="1" t="s">
        <v>202</v>
      </c>
      <c r="H3108" s="1" t="s">
        <v>219</v>
      </c>
      <c r="I3108" s="3" t="s">
        <v>1</v>
      </c>
      <c r="J3108" s="1" t="s">
        <v>1</v>
      </c>
      <c r="K3108" s="1" t="s">
        <v>220</v>
      </c>
      <c r="L3108" s="1" t="s">
        <v>225</v>
      </c>
      <c r="M3108" s="1" t="s">
        <v>208</v>
      </c>
      <c r="N3108">
        <v>5001</v>
      </c>
      <c r="O3108">
        <v>12000</v>
      </c>
      <c r="P3108">
        <v>1000</v>
      </c>
      <c r="Q3108" s="1" t="s">
        <v>209</v>
      </c>
      <c r="R3108" s="4">
        <v>2.85</v>
      </c>
      <c r="S3108" s="3">
        <v>1</v>
      </c>
      <c r="T3108" s="4"/>
      <c r="U3108" t="s">
        <v>204</v>
      </c>
    </row>
    <row r="3109" spans="1:21" x14ac:dyDescent="0.3">
      <c r="A3109" t="s">
        <v>3305</v>
      </c>
      <c r="B3109" s="1" t="s">
        <v>3306</v>
      </c>
      <c r="C3109" s="1" t="s">
        <v>3306</v>
      </c>
      <c r="D3109" s="1" t="s">
        <v>3306</v>
      </c>
      <c r="E3109">
        <v>2021</v>
      </c>
      <c r="F3109" s="1" t="s">
        <v>213</v>
      </c>
      <c r="G3109" s="1" t="s">
        <v>202</v>
      </c>
      <c r="H3109" s="1" t="s">
        <v>219</v>
      </c>
      <c r="I3109" s="3" t="s">
        <v>1</v>
      </c>
      <c r="J3109" s="1" t="s">
        <v>1</v>
      </c>
      <c r="K3109" s="1" t="s">
        <v>220</v>
      </c>
      <c r="L3109" s="1" t="s">
        <v>225</v>
      </c>
      <c r="M3109" s="1" t="s">
        <v>208</v>
      </c>
      <c r="N3109">
        <v>12001</v>
      </c>
      <c r="O3109" s="20">
        <f>(51.48-26.96-7*2.85)/3.2*1000+12000</f>
        <v>13428.125</v>
      </c>
      <c r="P3109">
        <v>1000</v>
      </c>
      <c r="Q3109" s="1" t="s">
        <v>209</v>
      </c>
      <c r="R3109" s="4">
        <v>3.2</v>
      </c>
      <c r="S3109" s="3">
        <v>1</v>
      </c>
      <c r="T3109" s="4"/>
      <c r="U3109" t="s">
        <v>204</v>
      </c>
    </row>
    <row r="3110" spans="1:21" x14ac:dyDescent="0.3">
      <c r="A3110" t="s">
        <v>3305</v>
      </c>
      <c r="B3110" s="1" t="s">
        <v>3306</v>
      </c>
      <c r="C3110" s="1" t="s">
        <v>3306</v>
      </c>
      <c r="D3110" s="1" t="s">
        <v>3306</v>
      </c>
      <c r="E3110">
        <v>2021</v>
      </c>
      <c r="F3110" s="1" t="s">
        <v>213</v>
      </c>
      <c r="G3110" s="1" t="s">
        <v>202</v>
      </c>
      <c r="H3110" s="1" t="s">
        <v>219</v>
      </c>
      <c r="I3110" s="3" t="s">
        <v>1</v>
      </c>
      <c r="J3110" s="1" t="s">
        <v>1</v>
      </c>
      <c r="K3110" s="1" t="s">
        <v>220</v>
      </c>
      <c r="L3110" s="1" t="s">
        <v>225</v>
      </c>
      <c r="M3110" s="1" t="s">
        <v>208</v>
      </c>
      <c r="N3110">
        <v>13429</v>
      </c>
      <c r="O3110" s="10">
        <v>1000000000</v>
      </c>
      <c r="P3110">
        <v>1000</v>
      </c>
      <c r="Q3110" s="1" t="s">
        <v>209</v>
      </c>
      <c r="R3110" s="4">
        <v>0</v>
      </c>
      <c r="S3110" s="3">
        <v>1</v>
      </c>
      <c r="T3110" s="4" t="s">
        <v>3324</v>
      </c>
      <c r="U3110" t="s">
        <v>204</v>
      </c>
    </row>
    <row r="3111" spans="1:21" x14ac:dyDescent="0.3">
      <c r="A3111" t="s">
        <v>3308</v>
      </c>
      <c r="B3111" s="1" t="s">
        <v>3309</v>
      </c>
      <c r="C3111" s="1" t="s">
        <v>3309</v>
      </c>
      <c r="D3111" s="1" t="s">
        <v>3309</v>
      </c>
      <c r="E3111">
        <v>2011</v>
      </c>
      <c r="F3111" s="1" t="s">
        <v>212</v>
      </c>
      <c r="G3111" s="1" t="s">
        <v>202</v>
      </c>
      <c r="H3111" s="1" t="s">
        <v>206</v>
      </c>
      <c r="I3111" s="3" t="s">
        <v>1</v>
      </c>
      <c r="J3111" s="1" t="s">
        <v>1</v>
      </c>
      <c r="K3111" s="1" t="s">
        <v>220</v>
      </c>
      <c r="L3111" s="1" t="s">
        <v>221</v>
      </c>
      <c r="M3111" s="1" t="s">
        <v>204</v>
      </c>
      <c r="N3111" s="1" t="s">
        <v>1</v>
      </c>
      <c r="O3111" s="1" t="s">
        <v>1</v>
      </c>
      <c r="P3111" s="1" t="s">
        <v>1</v>
      </c>
      <c r="Q3111" s="1" t="s">
        <v>1</v>
      </c>
      <c r="R3111" s="4">
        <v>29.17</v>
      </c>
      <c r="S3111" s="3">
        <v>1</v>
      </c>
      <c r="T3111" s="4"/>
      <c r="U3111" t="s">
        <v>204</v>
      </c>
    </row>
    <row r="3112" spans="1:21" x14ac:dyDescent="0.3">
      <c r="A3112" t="s">
        <v>3308</v>
      </c>
      <c r="B3112" s="1" t="s">
        <v>3309</v>
      </c>
      <c r="C3112" s="1" t="s">
        <v>3309</v>
      </c>
      <c r="D3112" s="1" t="s">
        <v>3309</v>
      </c>
      <c r="E3112">
        <v>2011</v>
      </c>
      <c r="F3112" s="1" t="s">
        <v>212</v>
      </c>
      <c r="G3112" s="1" t="s">
        <v>202</v>
      </c>
      <c r="H3112" s="1" t="s">
        <v>219</v>
      </c>
      <c r="I3112" s="3" t="s">
        <v>1</v>
      </c>
      <c r="J3112" s="1" t="s">
        <v>1</v>
      </c>
      <c r="K3112" s="1" t="s">
        <v>220</v>
      </c>
      <c r="L3112" s="1" t="s">
        <v>221</v>
      </c>
      <c r="M3112" s="1" t="s">
        <v>208</v>
      </c>
      <c r="N3112">
        <v>0</v>
      </c>
      <c r="O3112">
        <v>3000</v>
      </c>
      <c r="P3112">
        <v>1000</v>
      </c>
      <c r="Q3112" s="1" t="s">
        <v>209</v>
      </c>
      <c r="R3112" s="4">
        <v>0</v>
      </c>
      <c r="S3112" s="3">
        <v>1</v>
      </c>
      <c r="T3112" s="4"/>
      <c r="U3112" t="s">
        <v>204</v>
      </c>
    </row>
    <row r="3113" spans="1:21" x14ac:dyDescent="0.3">
      <c r="A3113" t="s">
        <v>3308</v>
      </c>
      <c r="B3113" s="1" t="s">
        <v>3309</v>
      </c>
      <c r="C3113" s="1" t="s">
        <v>3309</v>
      </c>
      <c r="D3113" s="1" t="s">
        <v>3309</v>
      </c>
      <c r="E3113">
        <v>2011</v>
      </c>
      <c r="F3113" s="1" t="s">
        <v>212</v>
      </c>
      <c r="G3113" s="1" t="s">
        <v>202</v>
      </c>
      <c r="H3113" s="1" t="s">
        <v>219</v>
      </c>
      <c r="I3113" s="3" t="s">
        <v>1</v>
      </c>
      <c r="J3113" s="1" t="s">
        <v>1</v>
      </c>
      <c r="K3113" s="1" t="s">
        <v>220</v>
      </c>
      <c r="L3113" s="1" t="s">
        <v>221</v>
      </c>
      <c r="M3113" s="1" t="s">
        <v>208</v>
      </c>
      <c r="N3113">
        <v>3001</v>
      </c>
      <c r="O3113">
        <v>18000</v>
      </c>
      <c r="P3113">
        <v>1000</v>
      </c>
      <c r="Q3113" s="1" t="s">
        <v>209</v>
      </c>
      <c r="R3113" s="4">
        <v>2.36</v>
      </c>
      <c r="S3113" s="3">
        <v>1</v>
      </c>
      <c r="T3113" s="4"/>
      <c r="U3113" t="s">
        <v>204</v>
      </c>
    </row>
    <row r="3114" spans="1:21" x14ac:dyDescent="0.3">
      <c r="A3114" t="s">
        <v>3308</v>
      </c>
      <c r="B3114" s="1" t="s">
        <v>3309</v>
      </c>
      <c r="C3114" s="1" t="s">
        <v>3309</v>
      </c>
      <c r="D3114" s="1" t="s">
        <v>3309</v>
      </c>
      <c r="E3114">
        <v>2011</v>
      </c>
      <c r="F3114" s="1" t="s">
        <v>212</v>
      </c>
      <c r="G3114" s="1" t="s">
        <v>202</v>
      </c>
      <c r="H3114" s="1" t="s">
        <v>219</v>
      </c>
      <c r="I3114" s="3" t="s">
        <v>1</v>
      </c>
      <c r="J3114" s="1" t="s">
        <v>1</v>
      </c>
      <c r="K3114" s="1" t="s">
        <v>220</v>
      </c>
      <c r="L3114" s="1" t="s">
        <v>221</v>
      </c>
      <c r="M3114" s="1" t="s">
        <v>208</v>
      </c>
      <c r="N3114">
        <v>18001</v>
      </c>
      <c r="O3114">
        <v>34000</v>
      </c>
      <c r="P3114">
        <v>1000</v>
      </c>
      <c r="Q3114" s="1" t="s">
        <v>209</v>
      </c>
      <c r="R3114" s="4">
        <v>2.95</v>
      </c>
      <c r="S3114" s="3">
        <v>1</v>
      </c>
      <c r="T3114" s="4"/>
      <c r="U3114" t="s">
        <v>204</v>
      </c>
    </row>
    <row r="3115" spans="1:21" x14ac:dyDescent="0.3">
      <c r="A3115" t="s">
        <v>3308</v>
      </c>
      <c r="B3115" s="1" t="s">
        <v>3309</v>
      </c>
      <c r="C3115" s="1" t="s">
        <v>3309</v>
      </c>
      <c r="D3115" s="1" t="s">
        <v>3309</v>
      </c>
      <c r="E3115">
        <v>2011</v>
      </c>
      <c r="F3115" s="1" t="s">
        <v>212</v>
      </c>
      <c r="G3115" s="1" t="s">
        <v>202</v>
      </c>
      <c r="H3115" s="1" t="s">
        <v>219</v>
      </c>
      <c r="I3115" s="3" t="s">
        <v>1</v>
      </c>
      <c r="J3115" s="1" t="s">
        <v>1</v>
      </c>
      <c r="K3115" s="1" t="s">
        <v>220</v>
      </c>
      <c r="L3115" s="1" t="s">
        <v>221</v>
      </c>
      <c r="M3115" s="1" t="s">
        <v>208</v>
      </c>
      <c r="N3115">
        <v>34001</v>
      </c>
      <c r="O3115">
        <v>50000</v>
      </c>
      <c r="P3115">
        <v>1000</v>
      </c>
      <c r="Q3115" s="1" t="s">
        <v>209</v>
      </c>
      <c r="R3115" s="4">
        <v>3.31</v>
      </c>
      <c r="S3115" s="3">
        <v>1</v>
      </c>
      <c r="T3115" s="4"/>
      <c r="U3115" t="s">
        <v>204</v>
      </c>
    </row>
    <row r="3116" spans="1:21" x14ac:dyDescent="0.3">
      <c r="A3116" t="s">
        <v>3308</v>
      </c>
      <c r="B3116" s="1" t="s">
        <v>3309</v>
      </c>
      <c r="C3116" s="1" t="s">
        <v>3309</v>
      </c>
      <c r="D3116" s="1" t="s">
        <v>3309</v>
      </c>
      <c r="E3116">
        <v>2011</v>
      </c>
      <c r="F3116" s="1" t="s">
        <v>212</v>
      </c>
      <c r="G3116" s="1" t="s">
        <v>202</v>
      </c>
      <c r="H3116" s="1" t="s">
        <v>219</v>
      </c>
      <c r="I3116" s="3" t="s">
        <v>1</v>
      </c>
      <c r="J3116" s="1" t="s">
        <v>1</v>
      </c>
      <c r="K3116" s="1" t="s">
        <v>220</v>
      </c>
      <c r="L3116" s="1" t="s">
        <v>221</v>
      </c>
      <c r="M3116" s="1" t="s">
        <v>208</v>
      </c>
      <c r="N3116">
        <v>50001</v>
      </c>
      <c r="O3116" s="10">
        <v>1000000000</v>
      </c>
      <c r="P3116">
        <v>1000</v>
      </c>
      <c r="Q3116" s="1" t="s">
        <v>209</v>
      </c>
      <c r="R3116" s="4">
        <v>3.54</v>
      </c>
      <c r="S3116" s="3">
        <v>1</v>
      </c>
      <c r="T3116" s="4"/>
      <c r="U3116" t="s">
        <v>204</v>
      </c>
    </row>
    <row r="3117" spans="1:21" x14ac:dyDescent="0.3">
      <c r="A3117" t="s">
        <v>3308</v>
      </c>
      <c r="B3117" s="1" t="s">
        <v>3309</v>
      </c>
      <c r="C3117" s="1" t="s">
        <v>3309</v>
      </c>
      <c r="D3117" s="1" t="s">
        <v>3309</v>
      </c>
      <c r="E3117">
        <v>2011</v>
      </c>
      <c r="F3117" s="1" t="s">
        <v>212</v>
      </c>
      <c r="G3117" s="1" t="s">
        <v>202</v>
      </c>
      <c r="H3117" s="1" t="s">
        <v>206</v>
      </c>
      <c r="I3117" s="3" t="s">
        <v>1</v>
      </c>
      <c r="J3117" s="1" t="s">
        <v>1</v>
      </c>
      <c r="K3117" s="1" t="s">
        <v>220</v>
      </c>
      <c r="L3117" s="1" t="s">
        <v>225</v>
      </c>
      <c r="M3117" s="1" t="s">
        <v>204</v>
      </c>
      <c r="N3117" s="1" t="s">
        <v>1</v>
      </c>
      <c r="O3117" s="1" t="s">
        <v>1</v>
      </c>
      <c r="P3117" s="1" t="s">
        <v>1</v>
      </c>
      <c r="Q3117" s="1" t="s">
        <v>1</v>
      </c>
      <c r="R3117" s="4">
        <v>58.35</v>
      </c>
      <c r="S3117" s="3">
        <v>1</v>
      </c>
      <c r="T3117" s="4"/>
      <c r="U3117" t="s">
        <v>204</v>
      </c>
    </row>
    <row r="3118" spans="1:21" x14ac:dyDescent="0.3">
      <c r="A3118" t="s">
        <v>3308</v>
      </c>
      <c r="B3118" s="1" t="s">
        <v>3309</v>
      </c>
      <c r="C3118" s="1" t="s">
        <v>3309</v>
      </c>
      <c r="D3118" s="1" t="s">
        <v>3309</v>
      </c>
      <c r="E3118">
        <v>2011</v>
      </c>
      <c r="F3118" s="1" t="s">
        <v>212</v>
      </c>
      <c r="G3118" s="1" t="s">
        <v>202</v>
      </c>
      <c r="H3118" s="1" t="s">
        <v>219</v>
      </c>
      <c r="I3118" s="3" t="s">
        <v>1</v>
      </c>
      <c r="J3118" s="1" t="s">
        <v>1</v>
      </c>
      <c r="K3118" s="1" t="s">
        <v>220</v>
      </c>
      <c r="L3118" s="1" t="s">
        <v>225</v>
      </c>
      <c r="M3118" s="1" t="s">
        <v>208</v>
      </c>
      <c r="N3118">
        <v>0</v>
      </c>
      <c r="O3118">
        <v>3000</v>
      </c>
      <c r="P3118">
        <v>1000</v>
      </c>
      <c r="Q3118" s="1" t="s">
        <v>209</v>
      </c>
      <c r="R3118" s="4">
        <v>0</v>
      </c>
      <c r="S3118" s="3">
        <v>1</v>
      </c>
      <c r="T3118" s="4"/>
      <c r="U3118" t="s">
        <v>204</v>
      </c>
    </row>
    <row r="3119" spans="1:21" x14ac:dyDescent="0.3">
      <c r="A3119" t="s">
        <v>3308</v>
      </c>
      <c r="B3119" s="1" t="s">
        <v>3309</v>
      </c>
      <c r="C3119" s="1" t="s">
        <v>3309</v>
      </c>
      <c r="D3119" s="1" t="s">
        <v>3309</v>
      </c>
      <c r="E3119">
        <v>2011</v>
      </c>
      <c r="F3119" s="1" t="s">
        <v>212</v>
      </c>
      <c r="G3119" s="1" t="s">
        <v>202</v>
      </c>
      <c r="H3119" s="1" t="s">
        <v>219</v>
      </c>
      <c r="I3119" s="3" t="s">
        <v>1</v>
      </c>
      <c r="J3119" s="1" t="s">
        <v>1</v>
      </c>
      <c r="K3119" s="1" t="s">
        <v>220</v>
      </c>
      <c r="L3119" s="1" t="s">
        <v>225</v>
      </c>
      <c r="M3119" s="1" t="s">
        <v>208</v>
      </c>
      <c r="N3119">
        <v>3001</v>
      </c>
      <c r="O3119">
        <v>18000</v>
      </c>
      <c r="P3119">
        <v>1000</v>
      </c>
      <c r="Q3119" s="1" t="s">
        <v>209</v>
      </c>
      <c r="R3119" s="4">
        <v>4.72</v>
      </c>
      <c r="S3119" s="3">
        <v>1</v>
      </c>
      <c r="T3119" s="4"/>
      <c r="U3119" t="s">
        <v>204</v>
      </c>
    </row>
    <row r="3120" spans="1:21" x14ac:dyDescent="0.3">
      <c r="A3120" t="s">
        <v>3308</v>
      </c>
      <c r="B3120" s="1" t="s">
        <v>3309</v>
      </c>
      <c r="C3120" s="1" t="s">
        <v>3309</v>
      </c>
      <c r="D3120" s="1" t="s">
        <v>3309</v>
      </c>
      <c r="E3120">
        <v>2011</v>
      </c>
      <c r="F3120" s="1" t="s">
        <v>212</v>
      </c>
      <c r="G3120" s="1" t="s">
        <v>202</v>
      </c>
      <c r="H3120" s="1" t="s">
        <v>219</v>
      </c>
      <c r="I3120" s="3" t="s">
        <v>1</v>
      </c>
      <c r="J3120" s="1" t="s">
        <v>1</v>
      </c>
      <c r="K3120" s="1" t="s">
        <v>220</v>
      </c>
      <c r="L3120" s="1" t="s">
        <v>225</v>
      </c>
      <c r="M3120" s="1" t="s">
        <v>208</v>
      </c>
      <c r="N3120">
        <v>18001</v>
      </c>
      <c r="O3120">
        <v>34000</v>
      </c>
      <c r="P3120">
        <v>1000</v>
      </c>
      <c r="Q3120" s="1" t="s">
        <v>209</v>
      </c>
      <c r="R3120" s="4">
        <v>5.91</v>
      </c>
      <c r="S3120" s="3">
        <v>1</v>
      </c>
      <c r="T3120" s="4"/>
      <c r="U3120" t="s">
        <v>204</v>
      </c>
    </row>
    <row r="3121" spans="1:21" x14ac:dyDescent="0.3">
      <c r="A3121" t="s">
        <v>3308</v>
      </c>
      <c r="B3121" s="1" t="s">
        <v>3309</v>
      </c>
      <c r="C3121" s="1" t="s">
        <v>3309</v>
      </c>
      <c r="D3121" s="1" t="s">
        <v>3309</v>
      </c>
      <c r="E3121">
        <v>2011</v>
      </c>
      <c r="F3121" s="1" t="s">
        <v>212</v>
      </c>
      <c r="G3121" s="1" t="s">
        <v>202</v>
      </c>
      <c r="H3121" s="1" t="s">
        <v>219</v>
      </c>
      <c r="I3121" s="3" t="s">
        <v>1</v>
      </c>
      <c r="J3121" s="1" t="s">
        <v>1</v>
      </c>
      <c r="K3121" s="1" t="s">
        <v>220</v>
      </c>
      <c r="L3121" s="1" t="s">
        <v>225</v>
      </c>
      <c r="M3121" s="1" t="s">
        <v>208</v>
      </c>
      <c r="N3121">
        <v>34001</v>
      </c>
      <c r="O3121">
        <v>50000</v>
      </c>
      <c r="P3121">
        <v>1000</v>
      </c>
      <c r="Q3121" s="1" t="s">
        <v>209</v>
      </c>
      <c r="R3121" s="4">
        <v>6.61</v>
      </c>
      <c r="S3121" s="3">
        <v>1</v>
      </c>
      <c r="T3121" s="4"/>
      <c r="U3121" t="s">
        <v>204</v>
      </c>
    </row>
    <row r="3122" spans="1:21" x14ac:dyDescent="0.3">
      <c r="A3122" t="s">
        <v>3308</v>
      </c>
      <c r="B3122" s="1" t="s">
        <v>3309</v>
      </c>
      <c r="C3122" s="1" t="s">
        <v>3309</v>
      </c>
      <c r="D3122" s="1" t="s">
        <v>3309</v>
      </c>
      <c r="E3122">
        <v>2011</v>
      </c>
      <c r="F3122" s="1" t="s">
        <v>212</v>
      </c>
      <c r="G3122" s="1" t="s">
        <v>202</v>
      </c>
      <c r="H3122" s="1" t="s">
        <v>219</v>
      </c>
      <c r="I3122" s="3" t="s">
        <v>1</v>
      </c>
      <c r="J3122" s="1" t="s">
        <v>1</v>
      </c>
      <c r="K3122" s="1" t="s">
        <v>220</v>
      </c>
      <c r="L3122" s="1" t="s">
        <v>225</v>
      </c>
      <c r="M3122" s="1" t="s">
        <v>208</v>
      </c>
      <c r="N3122">
        <v>50001</v>
      </c>
      <c r="O3122" s="10">
        <v>1000000000</v>
      </c>
      <c r="P3122">
        <v>1000</v>
      </c>
      <c r="Q3122" s="1" t="s">
        <v>209</v>
      </c>
      <c r="R3122" s="4">
        <v>7.07</v>
      </c>
      <c r="S3122" s="3">
        <v>1</v>
      </c>
      <c r="T3122" s="4"/>
      <c r="U3122" t="s">
        <v>204</v>
      </c>
    </row>
    <row r="3123" spans="1:21" x14ac:dyDescent="0.3">
      <c r="A3123" t="s">
        <v>3308</v>
      </c>
      <c r="B3123" s="1" t="s">
        <v>3309</v>
      </c>
      <c r="C3123" s="1" t="s">
        <v>3309</v>
      </c>
      <c r="D3123" s="1" t="s">
        <v>3309</v>
      </c>
      <c r="E3123">
        <v>2011</v>
      </c>
      <c r="F3123" s="1" t="s">
        <v>213</v>
      </c>
      <c r="G3123" s="1" t="s">
        <v>202</v>
      </c>
      <c r="H3123" s="1" t="s">
        <v>206</v>
      </c>
      <c r="I3123" s="3" t="s">
        <v>1</v>
      </c>
      <c r="J3123" s="1" t="s">
        <v>1</v>
      </c>
      <c r="K3123" s="1" t="s">
        <v>220</v>
      </c>
      <c r="L3123" s="1" t="s">
        <v>221</v>
      </c>
      <c r="M3123" s="1" t="s">
        <v>204</v>
      </c>
      <c r="N3123" s="1" t="s">
        <v>1</v>
      </c>
      <c r="O3123" s="1" t="s">
        <v>1</v>
      </c>
      <c r="P3123" s="1" t="s">
        <v>1</v>
      </c>
      <c r="Q3123" s="1" t="s">
        <v>1</v>
      </c>
      <c r="R3123" s="4">
        <v>10.1</v>
      </c>
      <c r="S3123" s="3">
        <v>1</v>
      </c>
      <c r="T3123" s="4"/>
      <c r="U3123" t="s">
        <v>204</v>
      </c>
    </row>
    <row r="3124" spans="1:21" x14ac:dyDescent="0.3">
      <c r="A3124" t="s">
        <v>3308</v>
      </c>
      <c r="B3124" s="1" t="s">
        <v>3309</v>
      </c>
      <c r="C3124" s="1" t="s">
        <v>3309</v>
      </c>
      <c r="D3124" s="1" t="s">
        <v>3309</v>
      </c>
      <c r="E3124">
        <v>2011</v>
      </c>
      <c r="F3124" s="1" t="s">
        <v>213</v>
      </c>
      <c r="G3124" s="1" t="s">
        <v>202</v>
      </c>
      <c r="H3124" s="1" t="s">
        <v>219</v>
      </c>
      <c r="I3124" s="3" t="s">
        <v>1</v>
      </c>
      <c r="J3124" s="1" t="s">
        <v>1</v>
      </c>
      <c r="K3124" s="1" t="s">
        <v>220</v>
      </c>
      <c r="L3124" s="1" t="s">
        <v>221</v>
      </c>
      <c r="M3124" s="1" t="s">
        <v>208</v>
      </c>
      <c r="N3124">
        <v>0</v>
      </c>
      <c r="O3124">
        <v>3000</v>
      </c>
      <c r="P3124">
        <v>1000</v>
      </c>
      <c r="Q3124" s="1" t="s">
        <v>209</v>
      </c>
      <c r="R3124" s="4">
        <v>0</v>
      </c>
      <c r="S3124" s="3">
        <v>1</v>
      </c>
      <c r="T3124" s="4"/>
      <c r="U3124" t="s">
        <v>204</v>
      </c>
    </row>
    <row r="3125" spans="1:21" x14ac:dyDescent="0.3">
      <c r="A3125" t="s">
        <v>3308</v>
      </c>
      <c r="B3125" s="1" t="s">
        <v>3309</v>
      </c>
      <c r="C3125" s="1" t="s">
        <v>3309</v>
      </c>
      <c r="D3125" s="1" t="s">
        <v>3309</v>
      </c>
      <c r="E3125">
        <v>2011</v>
      </c>
      <c r="F3125" s="1" t="s">
        <v>213</v>
      </c>
      <c r="G3125" s="1" t="s">
        <v>202</v>
      </c>
      <c r="H3125" s="1" t="s">
        <v>219</v>
      </c>
      <c r="I3125" s="3" t="s">
        <v>1</v>
      </c>
      <c r="J3125" s="1" t="s">
        <v>1</v>
      </c>
      <c r="K3125" s="1" t="s">
        <v>220</v>
      </c>
      <c r="L3125" s="1" t="s">
        <v>221</v>
      </c>
      <c r="M3125" s="1" t="s">
        <v>208</v>
      </c>
      <c r="N3125">
        <v>3001</v>
      </c>
      <c r="O3125">
        <v>20000</v>
      </c>
      <c r="P3125">
        <v>1000</v>
      </c>
      <c r="Q3125" s="1" t="s">
        <v>209</v>
      </c>
      <c r="R3125" s="4">
        <v>1.41</v>
      </c>
      <c r="S3125" s="3">
        <v>1</v>
      </c>
      <c r="T3125" s="4"/>
      <c r="U3125" t="s">
        <v>204</v>
      </c>
    </row>
    <row r="3126" spans="1:21" x14ac:dyDescent="0.3">
      <c r="A3126" t="s">
        <v>3308</v>
      </c>
      <c r="B3126" s="1" t="s">
        <v>3309</v>
      </c>
      <c r="C3126" s="1" t="s">
        <v>3309</v>
      </c>
      <c r="D3126" s="1" t="s">
        <v>3309</v>
      </c>
      <c r="E3126">
        <v>2011</v>
      </c>
      <c r="F3126" s="1" t="s">
        <v>213</v>
      </c>
      <c r="G3126" s="1" t="s">
        <v>202</v>
      </c>
      <c r="H3126" s="1" t="s">
        <v>219</v>
      </c>
      <c r="I3126" s="3" t="s">
        <v>1</v>
      </c>
      <c r="J3126" s="1" t="s">
        <v>1</v>
      </c>
      <c r="K3126" s="1" t="s">
        <v>220</v>
      </c>
      <c r="L3126" s="1" t="s">
        <v>221</v>
      </c>
      <c r="M3126" s="1" t="s">
        <v>208</v>
      </c>
      <c r="N3126">
        <v>20001</v>
      </c>
      <c r="O3126" s="10">
        <v>1000000000</v>
      </c>
      <c r="P3126">
        <v>1000</v>
      </c>
      <c r="Q3126" s="1" t="s">
        <v>209</v>
      </c>
      <c r="R3126" s="4">
        <v>0</v>
      </c>
      <c r="S3126" s="3">
        <v>1</v>
      </c>
      <c r="T3126" s="4" t="s">
        <v>3325</v>
      </c>
      <c r="U3126" t="s">
        <v>204</v>
      </c>
    </row>
    <row r="3127" spans="1:21" x14ac:dyDescent="0.3">
      <c r="A3127" t="s">
        <v>3308</v>
      </c>
      <c r="B3127" s="1" t="s">
        <v>3309</v>
      </c>
      <c r="C3127" s="1" t="s">
        <v>3309</v>
      </c>
      <c r="D3127" s="1" t="s">
        <v>3309</v>
      </c>
      <c r="E3127">
        <v>2011</v>
      </c>
      <c r="F3127" s="1" t="s">
        <v>213</v>
      </c>
      <c r="G3127" s="1" t="s">
        <v>202</v>
      </c>
      <c r="H3127" s="1" t="s">
        <v>206</v>
      </c>
      <c r="I3127" s="3" t="s">
        <v>1</v>
      </c>
      <c r="J3127" s="1" t="s">
        <v>1</v>
      </c>
      <c r="K3127" s="1" t="s">
        <v>220</v>
      </c>
      <c r="L3127" s="1" t="s">
        <v>225</v>
      </c>
      <c r="M3127" s="1" t="s">
        <v>204</v>
      </c>
      <c r="N3127" s="1" t="s">
        <v>1</v>
      </c>
      <c r="O3127" s="1" t="s">
        <v>1</v>
      </c>
      <c r="P3127" s="1" t="s">
        <v>1</v>
      </c>
      <c r="Q3127" s="1" t="s">
        <v>1</v>
      </c>
      <c r="R3127" s="4">
        <v>22.35</v>
      </c>
      <c r="S3127" s="3">
        <v>1</v>
      </c>
      <c r="T3127" s="4"/>
      <c r="U3127" t="s">
        <v>204</v>
      </c>
    </row>
    <row r="3128" spans="1:21" x14ac:dyDescent="0.3">
      <c r="A3128" t="s">
        <v>3308</v>
      </c>
      <c r="B3128" s="1" t="s">
        <v>3309</v>
      </c>
      <c r="C3128" s="1" t="s">
        <v>3309</v>
      </c>
      <c r="D3128" s="1" t="s">
        <v>3309</v>
      </c>
      <c r="E3128">
        <v>2011</v>
      </c>
      <c r="F3128" s="1" t="s">
        <v>213</v>
      </c>
      <c r="G3128" s="1" t="s">
        <v>202</v>
      </c>
      <c r="H3128" s="1" t="s">
        <v>219</v>
      </c>
      <c r="I3128" s="3" t="s">
        <v>1</v>
      </c>
      <c r="J3128" s="1" t="s">
        <v>1</v>
      </c>
      <c r="K3128" s="1" t="s">
        <v>220</v>
      </c>
      <c r="L3128" s="1" t="s">
        <v>225</v>
      </c>
      <c r="M3128" s="1" t="s">
        <v>208</v>
      </c>
      <c r="N3128">
        <v>0</v>
      </c>
      <c r="O3128">
        <v>3000</v>
      </c>
      <c r="P3128">
        <v>1000</v>
      </c>
      <c r="Q3128" s="1" t="s">
        <v>209</v>
      </c>
      <c r="R3128" s="4">
        <v>0</v>
      </c>
      <c r="S3128" s="3">
        <v>1</v>
      </c>
      <c r="T3128" s="4"/>
      <c r="U3128" t="s">
        <v>204</v>
      </c>
    </row>
    <row r="3129" spans="1:21" x14ac:dyDescent="0.3">
      <c r="A3129" t="s">
        <v>3308</v>
      </c>
      <c r="B3129" s="1" t="s">
        <v>3309</v>
      </c>
      <c r="C3129" s="1" t="s">
        <v>3309</v>
      </c>
      <c r="D3129" s="1" t="s">
        <v>3309</v>
      </c>
      <c r="E3129">
        <v>2011</v>
      </c>
      <c r="F3129" s="1" t="s">
        <v>213</v>
      </c>
      <c r="G3129" s="1" t="s">
        <v>202</v>
      </c>
      <c r="H3129" s="1" t="s">
        <v>219</v>
      </c>
      <c r="I3129" s="3" t="s">
        <v>1</v>
      </c>
      <c r="J3129" s="1" t="s">
        <v>1</v>
      </c>
      <c r="K3129" s="1" t="s">
        <v>220</v>
      </c>
      <c r="L3129" s="1" t="s">
        <v>225</v>
      </c>
      <c r="M3129" s="1" t="s">
        <v>208</v>
      </c>
      <c r="N3129">
        <v>3001</v>
      </c>
      <c r="O3129">
        <v>20000</v>
      </c>
      <c r="P3129">
        <v>1000</v>
      </c>
      <c r="Q3129" s="1" t="s">
        <v>209</v>
      </c>
      <c r="R3129" s="4">
        <v>2.83</v>
      </c>
      <c r="S3129" s="3">
        <v>1</v>
      </c>
      <c r="T3129" s="4"/>
      <c r="U3129" t="s">
        <v>204</v>
      </c>
    </row>
    <row r="3130" spans="1:21" x14ac:dyDescent="0.3">
      <c r="A3130" t="s">
        <v>3308</v>
      </c>
      <c r="B3130" s="1" t="s">
        <v>3309</v>
      </c>
      <c r="C3130" s="1" t="s">
        <v>3309</v>
      </c>
      <c r="D3130" s="1" t="s">
        <v>3309</v>
      </c>
      <c r="E3130">
        <v>2011</v>
      </c>
      <c r="F3130" s="1" t="s">
        <v>213</v>
      </c>
      <c r="G3130" s="1" t="s">
        <v>202</v>
      </c>
      <c r="H3130" s="1" t="s">
        <v>219</v>
      </c>
      <c r="I3130" s="3" t="s">
        <v>1</v>
      </c>
      <c r="J3130" s="1" t="s">
        <v>1</v>
      </c>
      <c r="K3130" s="1" t="s">
        <v>220</v>
      </c>
      <c r="L3130" s="1" t="s">
        <v>225</v>
      </c>
      <c r="M3130" s="1" t="s">
        <v>208</v>
      </c>
      <c r="N3130">
        <v>20001</v>
      </c>
      <c r="O3130" s="10">
        <v>1000000000</v>
      </c>
      <c r="P3130">
        <v>1000</v>
      </c>
      <c r="Q3130" s="1" t="s">
        <v>209</v>
      </c>
      <c r="R3130" s="4">
        <v>0</v>
      </c>
      <c r="S3130" s="3">
        <v>1</v>
      </c>
      <c r="T3130" s="4"/>
      <c r="U3130" t="s">
        <v>204</v>
      </c>
    </row>
    <row r="3131" spans="1:21" x14ac:dyDescent="0.3">
      <c r="A3131" t="s">
        <v>3311</v>
      </c>
      <c r="B3131" s="1" t="s">
        <v>3312</v>
      </c>
      <c r="C3131" s="1" t="s">
        <v>3312</v>
      </c>
      <c r="D3131" s="1" t="s">
        <v>3312</v>
      </c>
      <c r="E3131">
        <v>2003</v>
      </c>
      <c r="F3131" s="1" t="s">
        <v>212</v>
      </c>
      <c r="G3131" s="1" t="s">
        <v>202</v>
      </c>
      <c r="H3131" s="1" t="s">
        <v>206</v>
      </c>
      <c r="I3131" s="3" t="s">
        <v>1</v>
      </c>
      <c r="J3131" s="1" t="s">
        <v>1</v>
      </c>
      <c r="K3131" s="1" t="s">
        <v>1</v>
      </c>
      <c r="L3131" s="1" t="s">
        <v>1</v>
      </c>
      <c r="M3131" s="1" t="s">
        <v>204</v>
      </c>
      <c r="N3131" s="1" t="s">
        <v>1</v>
      </c>
      <c r="O3131" s="1" t="s">
        <v>1</v>
      </c>
      <c r="P3131" s="1" t="s">
        <v>1</v>
      </c>
      <c r="Q3131" s="1" t="s">
        <v>1</v>
      </c>
      <c r="R3131" s="4">
        <v>27</v>
      </c>
      <c r="S3131" s="3">
        <v>1</v>
      </c>
      <c r="T3131" s="4"/>
      <c r="U3131" t="s">
        <v>204</v>
      </c>
    </row>
    <row r="3132" spans="1:21" x14ac:dyDescent="0.3">
      <c r="A3132" t="s">
        <v>3311</v>
      </c>
      <c r="B3132" s="1" t="s">
        <v>3312</v>
      </c>
      <c r="C3132" s="1" t="s">
        <v>3312</v>
      </c>
      <c r="D3132" s="1" t="s">
        <v>3312</v>
      </c>
      <c r="E3132">
        <v>2003</v>
      </c>
      <c r="F3132" s="1" t="s">
        <v>212</v>
      </c>
      <c r="G3132" s="1" t="s">
        <v>202</v>
      </c>
      <c r="H3132" s="1" t="s">
        <v>231</v>
      </c>
      <c r="I3132" s="3" t="s">
        <v>1</v>
      </c>
      <c r="J3132" s="1" t="s">
        <v>1</v>
      </c>
      <c r="K3132" s="1" t="s">
        <v>1</v>
      </c>
      <c r="L3132" s="1" t="s">
        <v>1</v>
      </c>
      <c r="M3132" s="1" t="s">
        <v>208</v>
      </c>
      <c r="N3132">
        <v>0</v>
      </c>
      <c r="O3132">
        <v>2000</v>
      </c>
      <c r="P3132">
        <v>1000</v>
      </c>
      <c r="Q3132" s="1" t="s">
        <v>209</v>
      </c>
      <c r="R3132" s="4">
        <v>0</v>
      </c>
      <c r="S3132" s="3">
        <v>1</v>
      </c>
      <c r="T3132" s="4"/>
      <c r="U3132" t="s">
        <v>204</v>
      </c>
    </row>
    <row r="3133" spans="1:21" x14ac:dyDescent="0.3">
      <c r="A3133" t="s">
        <v>3311</v>
      </c>
      <c r="B3133" s="1" t="s">
        <v>3312</v>
      </c>
      <c r="C3133" s="1" t="s">
        <v>3312</v>
      </c>
      <c r="D3133" s="1" t="s">
        <v>3312</v>
      </c>
      <c r="E3133">
        <v>2003</v>
      </c>
      <c r="F3133" s="1" t="s">
        <v>212</v>
      </c>
      <c r="G3133" s="1" t="s">
        <v>202</v>
      </c>
      <c r="H3133" s="1" t="s">
        <v>231</v>
      </c>
      <c r="I3133" s="3" t="s">
        <v>1</v>
      </c>
      <c r="J3133" s="1" t="s">
        <v>1</v>
      </c>
      <c r="K3133" s="1" t="s">
        <v>1</v>
      </c>
      <c r="L3133" s="1" t="s">
        <v>1</v>
      </c>
      <c r="M3133" s="1" t="s">
        <v>208</v>
      </c>
      <c r="N3133">
        <v>2001</v>
      </c>
      <c r="O3133" s="10">
        <v>1000000000</v>
      </c>
      <c r="P3133">
        <v>1000</v>
      </c>
      <c r="Q3133" s="1" t="s">
        <v>209</v>
      </c>
      <c r="R3133" s="4">
        <v>6.5</v>
      </c>
      <c r="S3133" s="3">
        <v>1</v>
      </c>
      <c r="T3133" s="4"/>
      <c r="U3133" t="s">
        <v>204</v>
      </c>
    </row>
    <row r="3134" spans="1:21" x14ac:dyDescent="0.3">
      <c r="A3134" t="s">
        <v>3311</v>
      </c>
      <c r="B3134" s="1" t="s">
        <v>3312</v>
      </c>
      <c r="C3134" s="1" t="s">
        <v>3312</v>
      </c>
      <c r="D3134" s="1" t="s">
        <v>3312</v>
      </c>
      <c r="E3134">
        <v>2003</v>
      </c>
      <c r="F3134" s="1" t="s">
        <v>213</v>
      </c>
      <c r="G3134" s="1" t="s">
        <v>202</v>
      </c>
      <c r="H3134" s="1" t="s">
        <v>206</v>
      </c>
      <c r="I3134" s="3" t="s">
        <v>1</v>
      </c>
      <c r="J3134" s="1" t="s">
        <v>1</v>
      </c>
      <c r="K3134" s="1" t="s">
        <v>1</v>
      </c>
      <c r="L3134" s="1" t="s">
        <v>1</v>
      </c>
      <c r="M3134" s="1" t="s">
        <v>204</v>
      </c>
      <c r="N3134" s="1" t="s">
        <v>1</v>
      </c>
      <c r="O3134" s="1" t="s">
        <v>1</v>
      </c>
      <c r="P3134" s="1" t="s">
        <v>1</v>
      </c>
      <c r="Q3134" s="1" t="s">
        <v>1</v>
      </c>
      <c r="R3134" s="4">
        <v>10</v>
      </c>
      <c r="S3134" s="3">
        <v>1</v>
      </c>
      <c r="T3134" s="4"/>
      <c r="U3134" t="s">
        <v>204</v>
      </c>
    </row>
    <row r="3135" spans="1:21" x14ac:dyDescent="0.3">
      <c r="A3135" t="s">
        <v>3311</v>
      </c>
      <c r="B3135" s="1" t="s">
        <v>3312</v>
      </c>
      <c r="C3135" s="1" t="s">
        <v>3312</v>
      </c>
      <c r="D3135" s="1" t="s">
        <v>3312</v>
      </c>
      <c r="E3135">
        <v>2003</v>
      </c>
      <c r="F3135" s="1" t="s">
        <v>213</v>
      </c>
      <c r="G3135" s="1" t="s">
        <v>202</v>
      </c>
      <c r="H3135" s="1" t="s">
        <v>231</v>
      </c>
      <c r="I3135" s="3" t="s">
        <v>1</v>
      </c>
      <c r="J3135" s="1" t="s">
        <v>1</v>
      </c>
      <c r="K3135" s="1" t="s">
        <v>1</v>
      </c>
      <c r="L3135" s="1" t="s">
        <v>1</v>
      </c>
      <c r="M3135" s="1" t="s">
        <v>208</v>
      </c>
      <c r="N3135">
        <v>0</v>
      </c>
      <c r="O3135" s="10">
        <v>2000</v>
      </c>
      <c r="P3135">
        <v>1000</v>
      </c>
      <c r="Q3135" s="1" t="s">
        <v>209</v>
      </c>
      <c r="R3135" s="4">
        <v>0</v>
      </c>
      <c r="S3135" s="3">
        <v>1</v>
      </c>
      <c r="T3135" s="4"/>
      <c r="U3135" t="s">
        <v>204</v>
      </c>
    </row>
    <row r="3136" spans="1:21" x14ac:dyDescent="0.3">
      <c r="A3136" t="s">
        <v>3311</v>
      </c>
      <c r="B3136" s="1" t="s">
        <v>3312</v>
      </c>
      <c r="C3136" s="1" t="s">
        <v>3312</v>
      </c>
      <c r="D3136" s="1" t="s">
        <v>3312</v>
      </c>
      <c r="E3136">
        <v>2003</v>
      </c>
      <c r="F3136" s="1" t="s">
        <v>213</v>
      </c>
      <c r="G3136" s="1" t="s">
        <v>202</v>
      </c>
      <c r="H3136" s="1" t="s">
        <v>231</v>
      </c>
      <c r="I3136" s="3" t="s">
        <v>1</v>
      </c>
      <c r="J3136" s="1" t="s">
        <v>1</v>
      </c>
      <c r="K3136" s="1" t="s">
        <v>1</v>
      </c>
      <c r="L3136" s="1" t="s">
        <v>1</v>
      </c>
      <c r="M3136" s="1" t="s">
        <v>208</v>
      </c>
      <c r="N3136">
        <v>2001</v>
      </c>
      <c r="O3136" s="10">
        <v>1000000000</v>
      </c>
      <c r="P3136">
        <v>1000</v>
      </c>
      <c r="Q3136" s="1" t="s">
        <v>209</v>
      </c>
      <c r="R3136" s="4">
        <v>4</v>
      </c>
      <c r="S3136" s="3">
        <v>1</v>
      </c>
      <c r="T3136" s="4" t="s">
        <v>3158</v>
      </c>
      <c r="U3136" t="s">
        <v>204</v>
      </c>
    </row>
    <row r="3137" spans="1:21" x14ac:dyDescent="0.3">
      <c r="A3137" t="s">
        <v>1710</v>
      </c>
      <c r="B3137" t="s">
        <v>3326</v>
      </c>
      <c r="C3137" t="s">
        <v>3326</v>
      </c>
      <c r="D3137" t="s">
        <v>3326</v>
      </c>
      <c r="E3137">
        <v>2018</v>
      </c>
      <c r="F3137" s="1" t="s">
        <v>212</v>
      </c>
      <c r="G3137" s="1" t="s">
        <v>202</v>
      </c>
      <c r="H3137" s="1" t="s">
        <v>206</v>
      </c>
      <c r="I3137" s="3" t="s">
        <v>1</v>
      </c>
      <c r="J3137" s="1" t="s">
        <v>1</v>
      </c>
      <c r="K3137" s="1" t="s">
        <v>1</v>
      </c>
      <c r="L3137" s="1" t="s">
        <v>1</v>
      </c>
      <c r="M3137" s="1" t="s">
        <v>204</v>
      </c>
      <c r="N3137" s="1" t="s">
        <v>1</v>
      </c>
      <c r="O3137" s="1" t="s">
        <v>1</v>
      </c>
      <c r="P3137" s="1" t="s">
        <v>1</v>
      </c>
      <c r="Q3137" s="1" t="s">
        <v>1</v>
      </c>
      <c r="R3137" s="4">
        <v>16</v>
      </c>
      <c r="S3137" s="3">
        <f>1+0.5/100</f>
        <v>1.0049999999999999</v>
      </c>
      <c r="T3137" s="1" t="s">
        <v>3329</v>
      </c>
      <c r="U3137" t="s">
        <v>204</v>
      </c>
    </row>
    <row r="3138" spans="1:21" x14ac:dyDescent="0.3">
      <c r="A3138" t="s">
        <v>1710</v>
      </c>
      <c r="B3138" t="s">
        <v>3326</v>
      </c>
      <c r="C3138" t="s">
        <v>3326</v>
      </c>
      <c r="D3138" t="s">
        <v>3326</v>
      </c>
      <c r="E3138">
        <v>2018</v>
      </c>
      <c r="F3138" s="1" t="s">
        <v>212</v>
      </c>
      <c r="G3138" s="1" t="s">
        <v>202</v>
      </c>
      <c r="H3138" s="1" t="s">
        <v>231</v>
      </c>
      <c r="I3138" s="3" t="s">
        <v>1</v>
      </c>
      <c r="J3138" s="1" t="s">
        <v>1</v>
      </c>
      <c r="K3138" s="1" t="s">
        <v>1</v>
      </c>
      <c r="L3138" s="1" t="s">
        <v>1</v>
      </c>
      <c r="M3138" s="1" t="s">
        <v>208</v>
      </c>
      <c r="N3138">
        <v>0</v>
      </c>
      <c r="O3138" s="10">
        <v>2000</v>
      </c>
      <c r="P3138">
        <v>1000</v>
      </c>
      <c r="Q3138" s="1" t="s">
        <v>209</v>
      </c>
      <c r="R3138" s="4">
        <v>0</v>
      </c>
      <c r="S3138" s="3">
        <f t="shared" ref="S3138:S3142" si="0">1+0.5/100</f>
        <v>1.0049999999999999</v>
      </c>
      <c r="T3138" s="1" t="s">
        <v>3329</v>
      </c>
      <c r="U3138" t="s">
        <v>204</v>
      </c>
    </row>
    <row r="3139" spans="1:21" x14ac:dyDescent="0.3">
      <c r="A3139" t="s">
        <v>1710</v>
      </c>
      <c r="B3139" t="s">
        <v>3326</v>
      </c>
      <c r="C3139" t="s">
        <v>3326</v>
      </c>
      <c r="D3139" t="s">
        <v>3326</v>
      </c>
      <c r="E3139">
        <v>2018</v>
      </c>
      <c r="F3139" s="1" t="s">
        <v>212</v>
      </c>
      <c r="G3139" s="1" t="s">
        <v>202</v>
      </c>
      <c r="H3139" s="1" t="s">
        <v>231</v>
      </c>
      <c r="I3139" s="3" t="s">
        <v>1</v>
      </c>
      <c r="J3139" s="1" t="s">
        <v>1</v>
      </c>
      <c r="K3139" s="1" t="s">
        <v>1</v>
      </c>
      <c r="L3139" s="1" t="s">
        <v>1</v>
      </c>
      <c r="M3139" s="1" t="s">
        <v>208</v>
      </c>
      <c r="N3139">
        <v>2001</v>
      </c>
      <c r="O3139" s="10">
        <v>1000000000</v>
      </c>
      <c r="P3139">
        <v>1000</v>
      </c>
      <c r="Q3139" s="1" t="s">
        <v>209</v>
      </c>
      <c r="R3139" s="4">
        <v>3.5</v>
      </c>
      <c r="S3139" s="3">
        <f t="shared" si="0"/>
        <v>1.0049999999999999</v>
      </c>
      <c r="T3139" s="1" t="s">
        <v>3329</v>
      </c>
      <c r="U3139" t="s">
        <v>204</v>
      </c>
    </row>
    <row r="3140" spans="1:21" x14ac:dyDescent="0.3">
      <c r="A3140" t="s">
        <v>1710</v>
      </c>
      <c r="B3140" t="s">
        <v>3326</v>
      </c>
      <c r="C3140" t="s">
        <v>3326</v>
      </c>
      <c r="D3140" t="s">
        <v>3326</v>
      </c>
      <c r="E3140">
        <v>2018</v>
      </c>
      <c r="F3140" s="1" t="s">
        <v>213</v>
      </c>
      <c r="G3140" s="1" t="s">
        <v>202</v>
      </c>
      <c r="H3140" s="1" t="s">
        <v>206</v>
      </c>
      <c r="I3140" s="3" t="s">
        <v>1</v>
      </c>
      <c r="J3140" s="1" t="s">
        <v>1</v>
      </c>
      <c r="K3140" s="1" t="s">
        <v>1</v>
      </c>
      <c r="L3140" s="1" t="s">
        <v>1</v>
      </c>
      <c r="M3140" s="1" t="s">
        <v>204</v>
      </c>
      <c r="N3140" s="1" t="s">
        <v>1</v>
      </c>
      <c r="O3140" s="1" t="s">
        <v>1</v>
      </c>
      <c r="P3140" s="1" t="s">
        <v>1</v>
      </c>
      <c r="Q3140" s="1" t="s">
        <v>1</v>
      </c>
      <c r="R3140" s="4">
        <v>17</v>
      </c>
      <c r="S3140" s="3">
        <f t="shared" si="0"/>
        <v>1.0049999999999999</v>
      </c>
      <c r="T3140" s="1" t="s">
        <v>3329</v>
      </c>
      <c r="U3140" t="s">
        <v>204</v>
      </c>
    </row>
    <row r="3141" spans="1:21" x14ac:dyDescent="0.3">
      <c r="A3141" t="s">
        <v>1710</v>
      </c>
      <c r="B3141" t="s">
        <v>3326</v>
      </c>
      <c r="C3141" t="s">
        <v>3326</v>
      </c>
      <c r="D3141" t="s">
        <v>3326</v>
      </c>
      <c r="E3141">
        <v>2018</v>
      </c>
      <c r="F3141" s="1" t="s">
        <v>213</v>
      </c>
      <c r="G3141" s="1" t="s">
        <v>202</v>
      </c>
      <c r="H3141" s="1" t="s">
        <v>231</v>
      </c>
      <c r="I3141" s="3" t="s">
        <v>1</v>
      </c>
      <c r="J3141" s="1" t="s">
        <v>1</v>
      </c>
      <c r="K3141" s="1" t="s">
        <v>1</v>
      </c>
      <c r="L3141" s="1" t="s">
        <v>1</v>
      </c>
      <c r="M3141" s="1" t="s">
        <v>208</v>
      </c>
      <c r="N3141">
        <v>0</v>
      </c>
      <c r="O3141" s="10">
        <v>2000</v>
      </c>
      <c r="P3141">
        <v>1000</v>
      </c>
      <c r="Q3141" s="1" t="s">
        <v>209</v>
      </c>
      <c r="R3141" s="4">
        <v>0</v>
      </c>
      <c r="S3141" s="3">
        <f t="shared" si="0"/>
        <v>1.0049999999999999</v>
      </c>
      <c r="T3141" s="1" t="s">
        <v>3329</v>
      </c>
      <c r="U3141" t="s">
        <v>204</v>
      </c>
    </row>
    <row r="3142" spans="1:21" x14ac:dyDescent="0.3">
      <c r="A3142" t="s">
        <v>1710</v>
      </c>
      <c r="B3142" t="s">
        <v>3326</v>
      </c>
      <c r="C3142" t="s">
        <v>3326</v>
      </c>
      <c r="D3142" t="s">
        <v>3326</v>
      </c>
      <c r="E3142">
        <v>2018</v>
      </c>
      <c r="F3142" s="1" t="s">
        <v>213</v>
      </c>
      <c r="G3142" s="1" t="s">
        <v>202</v>
      </c>
      <c r="H3142" s="1" t="s">
        <v>231</v>
      </c>
      <c r="I3142" s="3" t="s">
        <v>1</v>
      </c>
      <c r="J3142" s="1" t="s">
        <v>1</v>
      </c>
      <c r="K3142" s="1" t="s">
        <v>1</v>
      </c>
      <c r="L3142" s="1" t="s">
        <v>1</v>
      </c>
      <c r="M3142" s="1" t="s">
        <v>208</v>
      </c>
      <c r="N3142">
        <v>2001</v>
      </c>
      <c r="O3142" s="10">
        <v>1000000000</v>
      </c>
      <c r="P3142">
        <v>1000</v>
      </c>
      <c r="Q3142" s="1" t="s">
        <v>209</v>
      </c>
      <c r="R3142" s="4">
        <v>3.25</v>
      </c>
      <c r="S3142" s="3">
        <f t="shared" si="0"/>
        <v>1.0049999999999999</v>
      </c>
      <c r="T3142" s="1" t="s">
        <v>3329</v>
      </c>
      <c r="U3142" t="s">
        <v>204</v>
      </c>
    </row>
    <row r="3143" spans="1:21" x14ac:dyDescent="0.3">
      <c r="A3143" t="s">
        <v>1719</v>
      </c>
      <c r="B3143" t="s">
        <v>3330</v>
      </c>
      <c r="C3143" t="s">
        <v>3330</v>
      </c>
      <c r="D3143" t="s">
        <v>3330</v>
      </c>
      <c r="E3143">
        <v>2014</v>
      </c>
      <c r="F3143" s="1" t="s">
        <v>212</v>
      </c>
      <c r="G3143" s="1" t="s">
        <v>202</v>
      </c>
      <c r="H3143" s="1" t="s">
        <v>206</v>
      </c>
      <c r="I3143" s="3">
        <v>0.75</v>
      </c>
      <c r="J3143" s="1" t="s">
        <v>203</v>
      </c>
      <c r="K3143" s="1" t="s">
        <v>220</v>
      </c>
      <c r="L3143" s="1" t="s">
        <v>221</v>
      </c>
      <c r="M3143" s="1" t="s">
        <v>204</v>
      </c>
      <c r="N3143" s="1" t="s">
        <v>1</v>
      </c>
      <c r="O3143" s="1" t="s">
        <v>1</v>
      </c>
      <c r="P3143" s="1" t="s">
        <v>1</v>
      </c>
      <c r="Q3143" s="1" t="s">
        <v>1</v>
      </c>
      <c r="R3143" s="4">
        <v>35</v>
      </c>
      <c r="S3143" s="3">
        <v>1</v>
      </c>
      <c r="U3143" t="s">
        <v>204</v>
      </c>
    </row>
    <row r="3144" spans="1:21" x14ac:dyDescent="0.3">
      <c r="A3144" t="s">
        <v>1719</v>
      </c>
      <c r="B3144" t="s">
        <v>3330</v>
      </c>
      <c r="C3144" t="s">
        <v>3330</v>
      </c>
      <c r="D3144" t="s">
        <v>3330</v>
      </c>
      <c r="E3144">
        <v>2014</v>
      </c>
      <c r="F3144" s="1" t="s">
        <v>212</v>
      </c>
      <c r="G3144" s="1" t="s">
        <v>202</v>
      </c>
      <c r="H3144" s="1" t="s">
        <v>231</v>
      </c>
      <c r="I3144" s="3" t="s">
        <v>1</v>
      </c>
      <c r="J3144" s="1" t="s">
        <v>1</v>
      </c>
      <c r="K3144" s="1" t="s">
        <v>220</v>
      </c>
      <c r="L3144" s="1" t="s">
        <v>221</v>
      </c>
      <c r="M3144" s="1" t="s">
        <v>208</v>
      </c>
      <c r="N3144">
        <v>0</v>
      </c>
      <c r="O3144" s="10">
        <v>1000000000</v>
      </c>
      <c r="P3144">
        <v>1000</v>
      </c>
      <c r="Q3144" s="1" t="s">
        <v>209</v>
      </c>
      <c r="R3144" s="4">
        <v>6</v>
      </c>
      <c r="S3144" s="3">
        <v>1</v>
      </c>
      <c r="U3144" t="s">
        <v>204</v>
      </c>
    </row>
    <row r="3145" spans="1:21" x14ac:dyDescent="0.3">
      <c r="A3145" t="s">
        <v>1719</v>
      </c>
      <c r="B3145" t="s">
        <v>3330</v>
      </c>
      <c r="C3145" t="s">
        <v>3330</v>
      </c>
      <c r="D3145" t="s">
        <v>3330</v>
      </c>
      <c r="E3145">
        <v>2014</v>
      </c>
      <c r="F3145" s="1" t="s">
        <v>212</v>
      </c>
      <c r="G3145" s="1" t="s">
        <v>202</v>
      </c>
      <c r="H3145" s="1" t="s">
        <v>206</v>
      </c>
      <c r="I3145" s="3">
        <v>0.75</v>
      </c>
      <c r="J3145" s="1" t="s">
        <v>203</v>
      </c>
      <c r="K3145" s="1" t="s">
        <v>220</v>
      </c>
      <c r="L3145" s="1" t="s">
        <v>225</v>
      </c>
      <c r="M3145" s="1" t="s">
        <v>204</v>
      </c>
      <c r="N3145" s="1" t="s">
        <v>1</v>
      </c>
      <c r="O3145" s="1" t="s">
        <v>1</v>
      </c>
      <c r="P3145" s="1" t="s">
        <v>1</v>
      </c>
      <c r="Q3145" s="1" t="s">
        <v>1</v>
      </c>
      <c r="R3145" s="4">
        <v>35</v>
      </c>
      <c r="S3145" s="3">
        <v>1</v>
      </c>
      <c r="U3145" t="s">
        <v>204</v>
      </c>
    </row>
    <row r="3146" spans="1:21" x14ac:dyDescent="0.3">
      <c r="A3146" t="s">
        <v>1719</v>
      </c>
      <c r="B3146" t="s">
        <v>3330</v>
      </c>
      <c r="C3146" t="s">
        <v>3330</v>
      </c>
      <c r="D3146" t="s">
        <v>3330</v>
      </c>
      <c r="E3146">
        <v>2014</v>
      </c>
      <c r="F3146" s="1" t="s">
        <v>212</v>
      </c>
      <c r="G3146" s="1" t="s">
        <v>202</v>
      </c>
      <c r="H3146" s="1" t="s">
        <v>231</v>
      </c>
      <c r="I3146" s="3" t="s">
        <v>1</v>
      </c>
      <c r="J3146" s="1" t="s">
        <v>1</v>
      </c>
      <c r="K3146" s="1" t="s">
        <v>220</v>
      </c>
      <c r="L3146" s="1" t="s">
        <v>225</v>
      </c>
      <c r="M3146" s="1" t="s">
        <v>208</v>
      </c>
      <c r="N3146">
        <v>0</v>
      </c>
      <c r="O3146" s="10">
        <v>1000000000</v>
      </c>
      <c r="P3146">
        <v>1000</v>
      </c>
      <c r="Q3146" s="1" t="s">
        <v>209</v>
      </c>
      <c r="R3146" s="4">
        <v>9</v>
      </c>
      <c r="S3146" s="3">
        <v>1</v>
      </c>
      <c r="U3146" t="s">
        <v>204</v>
      </c>
    </row>
    <row r="3147" spans="1:21" x14ac:dyDescent="0.3">
      <c r="A3147" t="s">
        <v>1719</v>
      </c>
      <c r="B3147" t="s">
        <v>3330</v>
      </c>
      <c r="C3147" t="s">
        <v>3330</v>
      </c>
      <c r="D3147" t="s">
        <v>3330</v>
      </c>
      <c r="E3147">
        <v>2014</v>
      </c>
      <c r="F3147" s="1" t="s">
        <v>213</v>
      </c>
      <c r="G3147" s="1" t="s">
        <v>202</v>
      </c>
      <c r="H3147" s="1" t="s">
        <v>206</v>
      </c>
      <c r="I3147" s="3" t="s">
        <v>1</v>
      </c>
      <c r="J3147" s="1" t="s">
        <v>1</v>
      </c>
      <c r="K3147" s="1" t="s">
        <v>220</v>
      </c>
      <c r="L3147" s="1" t="s">
        <v>221</v>
      </c>
      <c r="M3147" s="1" t="s">
        <v>204</v>
      </c>
      <c r="N3147" s="1" t="s">
        <v>1</v>
      </c>
      <c r="O3147" s="1" t="s">
        <v>1</v>
      </c>
      <c r="P3147" s="1" t="s">
        <v>1</v>
      </c>
      <c r="Q3147" s="1" t="s">
        <v>1</v>
      </c>
      <c r="R3147" s="4">
        <v>30</v>
      </c>
      <c r="S3147" s="3">
        <v>1</v>
      </c>
      <c r="U3147" t="s">
        <v>204</v>
      </c>
    </row>
    <row r="3148" spans="1:21" x14ac:dyDescent="0.3">
      <c r="A3148" t="s">
        <v>1719</v>
      </c>
      <c r="B3148" t="s">
        <v>3330</v>
      </c>
      <c r="C3148" t="s">
        <v>3330</v>
      </c>
      <c r="D3148" t="s">
        <v>3330</v>
      </c>
      <c r="E3148">
        <v>2014</v>
      </c>
      <c r="F3148" s="1" t="s">
        <v>213</v>
      </c>
      <c r="G3148" s="1" t="s">
        <v>202</v>
      </c>
      <c r="H3148" s="1" t="s">
        <v>231</v>
      </c>
      <c r="I3148" s="3" t="s">
        <v>1</v>
      </c>
      <c r="J3148" s="1" t="s">
        <v>1</v>
      </c>
      <c r="K3148" s="1" t="s">
        <v>220</v>
      </c>
      <c r="L3148" s="1" t="s">
        <v>221</v>
      </c>
      <c r="M3148" s="1" t="s">
        <v>208</v>
      </c>
      <c r="N3148">
        <v>0</v>
      </c>
      <c r="O3148" s="10">
        <v>1000000000</v>
      </c>
      <c r="P3148">
        <v>1000</v>
      </c>
      <c r="Q3148" s="1" t="s">
        <v>209</v>
      </c>
      <c r="R3148" s="4">
        <v>4.43</v>
      </c>
      <c r="S3148" s="3">
        <v>1</v>
      </c>
      <c r="U3148" t="s">
        <v>204</v>
      </c>
    </row>
    <row r="3149" spans="1:21" x14ac:dyDescent="0.3">
      <c r="A3149" t="s">
        <v>1719</v>
      </c>
      <c r="B3149" t="s">
        <v>3330</v>
      </c>
      <c r="C3149" t="s">
        <v>3330</v>
      </c>
      <c r="D3149" t="s">
        <v>3330</v>
      </c>
      <c r="E3149">
        <v>2014</v>
      </c>
      <c r="F3149" s="1" t="s">
        <v>213</v>
      </c>
      <c r="G3149" s="1" t="s">
        <v>202</v>
      </c>
      <c r="H3149" s="1" t="s">
        <v>206</v>
      </c>
      <c r="I3149" s="3" t="s">
        <v>1</v>
      </c>
      <c r="J3149" s="1" t="s">
        <v>1</v>
      </c>
      <c r="K3149" s="1" t="s">
        <v>220</v>
      </c>
      <c r="L3149" s="1" t="s">
        <v>225</v>
      </c>
      <c r="M3149" s="1" t="s">
        <v>204</v>
      </c>
      <c r="N3149" s="1" t="s">
        <v>1</v>
      </c>
      <c r="O3149" s="1" t="s">
        <v>1</v>
      </c>
      <c r="P3149" s="1" t="s">
        <v>1</v>
      </c>
      <c r="Q3149" s="1" t="s">
        <v>1</v>
      </c>
      <c r="R3149" s="4">
        <v>30</v>
      </c>
      <c r="S3149" s="3">
        <v>1</v>
      </c>
      <c r="U3149" t="s">
        <v>204</v>
      </c>
    </row>
    <row r="3150" spans="1:21" x14ac:dyDescent="0.3">
      <c r="A3150" t="s">
        <v>1719</v>
      </c>
      <c r="B3150" t="s">
        <v>3330</v>
      </c>
      <c r="C3150" t="s">
        <v>3330</v>
      </c>
      <c r="D3150" t="s">
        <v>3330</v>
      </c>
      <c r="E3150">
        <v>2014</v>
      </c>
      <c r="F3150" s="1" t="s">
        <v>213</v>
      </c>
      <c r="G3150" s="1" t="s">
        <v>202</v>
      </c>
      <c r="H3150" s="1" t="s">
        <v>231</v>
      </c>
      <c r="I3150" s="3" t="s">
        <v>1</v>
      </c>
      <c r="J3150" s="1" t="s">
        <v>1</v>
      </c>
      <c r="K3150" s="1" t="s">
        <v>220</v>
      </c>
      <c r="L3150" s="1" t="s">
        <v>225</v>
      </c>
      <c r="M3150" s="1" t="s">
        <v>208</v>
      </c>
      <c r="N3150">
        <v>0</v>
      </c>
      <c r="O3150" s="10">
        <v>1000000000</v>
      </c>
      <c r="P3150">
        <v>1000</v>
      </c>
      <c r="Q3150" s="1" t="s">
        <v>209</v>
      </c>
      <c r="R3150" s="4">
        <v>6.65</v>
      </c>
      <c r="S3150" s="3">
        <v>1</v>
      </c>
      <c r="U3150" t="s">
        <v>204</v>
      </c>
    </row>
    <row r="3151" spans="1:21" x14ac:dyDescent="0.3">
      <c r="A3151" t="s">
        <v>1723</v>
      </c>
      <c r="B3151" t="s">
        <v>3333</v>
      </c>
      <c r="C3151" t="s">
        <v>3333</v>
      </c>
      <c r="D3151" t="s">
        <v>3333</v>
      </c>
      <c r="E3151">
        <v>2021</v>
      </c>
      <c r="F3151" s="1" t="s">
        <v>212</v>
      </c>
      <c r="G3151" s="1" t="s">
        <v>202</v>
      </c>
      <c r="H3151" s="1" t="s">
        <v>206</v>
      </c>
      <c r="I3151" s="3" t="s">
        <v>1</v>
      </c>
      <c r="J3151" s="1" t="s">
        <v>1</v>
      </c>
      <c r="K3151" s="1" t="s">
        <v>1</v>
      </c>
      <c r="L3151" s="1" t="s">
        <v>1</v>
      </c>
      <c r="M3151" s="1" t="s">
        <v>204</v>
      </c>
      <c r="N3151" s="1" t="s">
        <v>1</v>
      </c>
      <c r="O3151" s="1" t="s">
        <v>1</v>
      </c>
      <c r="P3151" s="1" t="s">
        <v>1</v>
      </c>
      <c r="Q3151" s="1" t="s">
        <v>1</v>
      </c>
      <c r="R3151" s="4">
        <v>11.5</v>
      </c>
      <c r="S3151" s="3">
        <v>1</v>
      </c>
      <c r="U3151" t="s">
        <v>204</v>
      </c>
    </row>
    <row r="3152" spans="1:21" x14ac:dyDescent="0.3">
      <c r="A3152" t="s">
        <v>1723</v>
      </c>
      <c r="B3152" t="s">
        <v>3333</v>
      </c>
      <c r="C3152" t="s">
        <v>3333</v>
      </c>
      <c r="D3152" t="s">
        <v>3333</v>
      </c>
      <c r="E3152">
        <v>2021</v>
      </c>
      <c r="F3152" s="1" t="s">
        <v>212</v>
      </c>
      <c r="G3152" s="1" t="s">
        <v>202</v>
      </c>
      <c r="H3152" s="1" t="s">
        <v>219</v>
      </c>
      <c r="I3152" s="3" t="s">
        <v>1</v>
      </c>
      <c r="J3152" s="1" t="s">
        <v>1</v>
      </c>
      <c r="K3152" s="1" t="s">
        <v>1</v>
      </c>
      <c r="L3152" s="1" t="s">
        <v>1</v>
      </c>
      <c r="M3152" s="1" t="s">
        <v>208</v>
      </c>
      <c r="N3152">
        <v>0</v>
      </c>
      <c r="O3152" s="10">
        <v>5000</v>
      </c>
      <c r="P3152">
        <v>1000</v>
      </c>
      <c r="Q3152" s="1" t="s">
        <v>209</v>
      </c>
      <c r="R3152" s="4">
        <v>0</v>
      </c>
      <c r="S3152" s="3">
        <v>1</v>
      </c>
      <c r="U3152" t="s">
        <v>204</v>
      </c>
    </row>
    <row r="3153" spans="1:21" x14ac:dyDescent="0.3">
      <c r="A3153" t="s">
        <v>1723</v>
      </c>
      <c r="B3153" t="s">
        <v>3333</v>
      </c>
      <c r="C3153" t="s">
        <v>3333</v>
      </c>
      <c r="D3153" t="s">
        <v>3333</v>
      </c>
      <c r="E3153">
        <v>2021</v>
      </c>
      <c r="F3153" s="1" t="s">
        <v>212</v>
      </c>
      <c r="G3153" s="1" t="s">
        <v>202</v>
      </c>
      <c r="H3153" s="1" t="s">
        <v>219</v>
      </c>
      <c r="I3153" s="3" t="s">
        <v>1</v>
      </c>
      <c r="J3153" s="1" t="s">
        <v>1</v>
      </c>
      <c r="K3153" s="1" t="s">
        <v>1</v>
      </c>
      <c r="L3153" s="1" t="s">
        <v>1</v>
      </c>
      <c r="M3153" s="1" t="s">
        <v>208</v>
      </c>
      <c r="N3153">
        <v>5001</v>
      </c>
      <c r="O3153" s="10">
        <v>10000</v>
      </c>
      <c r="P3153">
        <v>1000</v>
      </c>
      <c r="Q3153" s="1" t="s">
        <v>209</v>
      </c>
      <c r="R3153" s="4">
        <v>1.25</v>
      </c>
      <c r="S3153" s="3">
        <v>1</v>
      </c>
      <c r="U3153" t="s">
        <v>204</v>
      </c>
    </row>
    <row r="3154" spans="1:21" x14ac:dyDescent="0.3">
      <c r="A3154" t="s">
        <v>1723</v>
      </c>
      <c r="B3154" t="s">
        <v>3333</v>
      </c>
      <c r="C3154" t="s">
        <v>3333</v>
      </c>
      <c r="D3154" t="s">
        <v>3333</v>
      </c>
      <c r="E3154">
        <v>2021</v>
      </c>
      <c r="F3154" s="1" t="s">
        <v>212</v>
      </c>
      <c r="G3154" s="1" t="s">
        <v>202</v>
      </c>
      <c r="H3154" s="1" t="s">
        <v>219</v>
      </c>
      <c r="I3154" s="3" t="s">
        <v>1</v>
      </c>
      <c r="J3154" s="1" t="s">
        <v>1</v>
      </c>
      <c r="K3154" s="1" t="s">
        <v>1</v>
      </c>
      <c r="L3154" s="1" t="s">
        <v>1</v>
      </c>
      <c r="M3154" s="1" t="s">
        <v>208</v>
      </c>
      <c r="N3154">
        <v>10001</v>
      </c>
      <c r="O3154" s="10">
        <v>20000</v>
      </c>
      <c r="P3154">
        <v>1000</v>
      </c>
      <c r="Q3154" s="1" t="s">
        <v>209</v>
      </c>
      <c r="R3154" s="4">
        <v>1.5</v>
      </c>
      <c r="S3154" s="3">
        <v>1</v>
      </c>
      <c r="U3154" t="s">
        <v>204</v>
      </c>
    </row>
    <row r="3155" spans="1:21" x14ac:dyDescent="0.3">
      <c r="A3155" t="s">
        <v>1723</v>
      </c>
      <c r="B3155" t="s">
        <v>3333</v>
      </c>
      <c r="C3155" t="s">
        <v>3333</v>
      </c>
      <c r="D3155" t="s">
        <v>3333</v>
      </c>
      <c r="E3155">
        <v>2021</v>
      </c>
      <c r="F3155" s="1" t="s">
        <v>212</v>
      </c>
      <c r="G3155" s="1" t="s">
        <v>202</v>
      </c>
      <c r="H3155" s="1" t="s">
        <v>219</v>
      </c>
      <c r="I3155" s="3" t="s">
        <v>1</v>
      </c>
      <c r="J3155" s="1" t="s">
        <v>1</v>
      </c>
      <c r="K3155" s="1" t="s">
        <v>1</v>
      </c>
      <c r="L3155" s="1" t="s">
        <v>1</v>
      </c>
      <c r="M3155" s="1" t="s">
        <v>208</v>
      </c>
      <c r="N3155">
        <v>20001</v>
      </c>
      <c r="O3155" s="10">
        <v>1000000000</v>
      </c>
      <c r="P3155">
        <v>1000</v>
      </c>
      <c r="Q3155" s="1" t="s">
        <v>209</v>
      </c>
      <c r="R3155" s="4">
        <v>2.5</v>
      </c>
      <c r="S3155" s="3">
        <v>1</v>
      </c>
      <c r="U3155" t="s">
        <v>204</v>
      </c>
    </row>
    <row r="3156" spans="1:21" x14ac:dyDescent="0.3">
      <c r="A3156" t="s">
        <v>1723</v>
      </c>
      <c r="B3156" t="s">
        <v>3333</v>
      </c>
      <c r="C3156" t="s">
        <v>3333</v>
      </c>
      <c r="D3156" t="s">
        <v>3333</v>
      </c>
      <c r="E3156">
        <v>2021</v>
      </c>
      <c r="F3156" s="1" t="s">
        <v>212</v>
      </c>
      <c r="G3156" s="1" t="s">
        <v>202</v>
      </c>
      <c r="H3156" t="s">
        <v>711</v>
      </c>
      <c r="I3156" s="3" t="s">
        <v>1</v>
      </c>
      <c r="J3156" s="1" t="s">
        <v>1</v>
      </c>
      <c r="K3156" s="1" t="s">
        <v>1</v>
      </c>
      <c r="L3156" s="1" t="s">
        <v>1</v>
      </c>
      <c r="M3156" s="1" t="s">
        <v>208</v>
      </c>
      <c r="N3156">
        <v>0</v>
      </c>
      <c r="O3156" s="10">
        <v>1000</v>
      </c>
      <c r="P3156">
        <v>1000</v>
      </c>
      <c r="Q3156" s="1" t="s">
        <v>209</v>
      </c>
      <c r="R3156" s="4">
        <v>0</v>
      </c>
      <c r="S3156" s="3">
        <v>1</v>
      </c>
      <c r="U3156" t="s">
        <v>204</v>
      </c>
    </row>
    <row r="3157" spans="1:21" x14ac:dyDescent="0.3">
      <c r="A3157" t="s">
        <v>1723</v>
      </c>
      <c r="B3157" t="s">
        <v>3333</v>
      </c>
      <c r="C3157" t="s">
        <v>3333</v>
      </c>
      <c r="D3157" t="s">
        <v>3333</v>
      </c>
      <c r="E3157">
        <v>2021</v>
      </c>
      <c r="F3157" s="1" t="s">
        <v>212</v>
      </c>
      <c r="G3157" s="1" t="s">
        <v>202</v>
      </c>
      <c r="H3157" t="s">
        <v>711</v>
      </c>
      <c r="I3157" s="3" t="s">
        <v>1</v>
      </c>
      <c r="J3157" s="1" t="s">
        <v>1</v>
      </c>
      <c r="K3157" s="1" t="s">
        <v>1</v>
      </c>
      <c r="L3157" s="1" t="s">
        <v>1</v>
      </c>
      <c r="M3157" s="1" t="s">
        <v>208</v>
      </c>
      <c r="N3157">
        <v>1001</v>
      </c>
      <c r="O3157" s="10">
        <v>1000000000</v>
      </c>
      <c r="P3157">
        <v>1000</v>
      </c>
      <c r="Q3157" s="1" t="s">
        <v>209</v>
      </c>
      <c r="R3157" s="4">
        <v>3.03</v>
      </c>
      <c r="S3157" s="3">
        <v>1</v>
      </c>
      <c r="T3157" t="s">
        <v>3335</v>
      </c>
      <c r="U3157" t="s">
        <v>204</v>
      </c>
    </row>
    <row r="3158" spans="1:21" x14ac:dyDescent="0.3">
      <c r="A3158" t="s">
        <v>1723</v>
      </c>
      <c r="B3158" t="s">
        <v>3333</v>
      </c>
      <c r="C3158" t="s">
        <v>3333</v>
      </c>
      <c r="D3158" t="s">
        <v>3333</v>
      </c>
      <c r="E3158">
        <v>2021</v>
      </c>
      <c r="F3158" s="1" t="s">
        <v>213</v>
      </c>
      <c r="G3158" s="1" t="s">
        <v>202</v>
      </c>
      <c r="H3158" s="1" t="s">
        <v>206</v>
      </c>
      <c r="I3158" s="3" t="s">
        <v>1</v>
      </c>
      <c r="J3158" s="1" t="s">
        <v>1</v>
      </c>
      <c r="K3158" s="1" t="s">
        <v>1</v>
      </c>
      <c r="L3158" s="1" t="s">
        <v>1</v>
      </c>
      <c r="M3158" s="1" t="s">
        <v>204</v>
      </c>
      <c r="N3158" s="1" t="s">
        <v>1</v>
      </c>
      <c r="O3158" s="1" t="s">
        <v>1</v>
      </c>
      <c r="P3158" s="1" t="s">
        <v>1</v>
      </c>
      <c r="Q3158" s="1" t="s">
        <v>1</v>
      </c>
      <c r="R3158" s="4">
        <v>27.75</v>
      </c>
      <c r="S3158" s="3">
        <v>1</v>
      </c>
      <c r="U3158" t="s">
        <v>204</v>
      </c>
    </row>
    <row r="3159" spans="1:21" x14ac:dyDescent="0.3">
      <c r="A3159" t="s">
        <v>1734</v>
      </c>
      <c r="B3159" t="s">
        <v>3336</v>
      </c>
      <c r="C3159" t="s">
        <v>3337</v>
      </c>
      <c r="D3159" t="s">
        <v>3336</v>
      </c>
      <c r="E3159">
        <v>2021</v>
      </c>
      <c r="F3159" s="1" t="s">
        <v>212</v>
      </c>
      <c r="G3159" s="1" t="s">
        <v>202</v>
      </c>
      <c r="H3159" s="1" t="s">
        <v>206</v>
      </c>
      <c r="I3159" s="3">
        <v>0.625</v>
      </c>
      <c r="J3159" s="1" t="s">
        <v>203</v>
      </c>
      <c r="K3159" s="1" t="s">
        <v>1</v>
      </c>
      <c r="L3159" s="1" t="s">
        <v>1</v>
      </c>
      <c r="M3159" s="1" t="s">
        <v>204</v>
      </c>
      <c r="N3159" s="1" t="s">
        <v>1</v>
      </c>
      <c r="O3159" s="1" t="s">
        <v>1</v>
      </c>
      <c r="P3159" s="1" t="s">
        <v>1</v>
      </c>
      <c r="Q3159" s="1" t="s">
        <v>1</v>
      </c>
      <c r="R3159" s="4">
        <v>23</v>
      </c>
      <c r="S3159" s="3">
        <f>1+0.5/100</f>
        <v>1.0049999999999999</v>
      </c>
      <c r="T3159" s="1" t="s">
        <v>3340</v>
      </c>
      <c r="U3159" t="s">
        <v>204</v>
      </c>
    </row>
    <row r="3160" spans="1:21" x14ac:dyDescent="0.3">
      <c r="A3160" t="s">
        <v>1734</v>
      </c>
      <c r="B3160" t="s">
        <v>3336</v>
      </c>
      <c r="C3160" t="s">
        <v>3337</v>
      </c>
      <c r="D3160" t="s">
        <v>3336</v>
      </c>
      <c r="E3160">
        <v>2021</v>
      </c>
      <c r="F3160" s="1" t="s">
        <v>212</v>
      </c>
      <c r="G3160" s="1" t="s">
        <v>202</v>
      </c>
      <c r="H3160" s="1" t="s">
        <v>206</v>
      </c>
      <c r="I3160" s="3">
        <v>0.75</v>
      </c>
      <c r="J3160" s="1" t="s">
        <v>203</v>
      </c>
      <c r="K3160" s="1" t="s">
        <v>1</v>
      </c>
      <c r="L3160" s="1" t="s">
        <v>1</v>
      </c>
      <c r="M3160" s="1" t="s">
        <v>204</v>
      </c>
      <c r="N3160" s="1" t="s">
        <v>1</v>
      </c>
      <c r="O3160" s="1" t="s">
        <v>1</v>
      </c>
      <c r="P3160" s="1" t="s">
        <v>1</v>
      </c>
      <c r="Q3160" s="1" t="s">
        <v>1</v>
      </c>
      <c r="R3160" s="4">
        <v>23</v>
      </c>
      <c r="S3160" s="3">
        <f t="shared" ref="S3160:S3172" si="1">1+0.5/100</f>
        <v>1.0049999999999999</v>
      </c>
      <c r="U3160" t="s">
        <v>204</v>
      </c>
    </row>
    <row r="3161" spans="1:21" x14ac:dyDescent="0.3">
      <c r="A3161" t="s">
        <v>1734</v>
      </c>
      <c r="B3161" t="s">
        <v>3336</v>
      </c>
      <c r="C3161" t="s">
        <v>3337</v>
      </c>
      <c r="D3161" t="s">
        <v>3336</v>
      </c>
      <c r="E3161">
        <v>2021</v>
      </c>
      <c r="F3161" s="1" t="s">
        <v>212</v>
      </c>
      <c r="G3161" s="1" t="s">
        <v>202</v>
      </c>
      <c r="H3161" s="1" t="s">
        <v>219</v>
      </c>
      <c r="I3161" s="3" t="s">
        <v>1</v>
      </c>
      <c r="J3161" s="1" t="s">
        <v>1</v>
      </c>
      <c r="K3161" s="1" t="s">
        <v>1</v>
      </c>
      <c r="L3161" s="1" t="s">
        <v>1</v>
      </c>
      <c r="M3161" s="1" t="s">
        <v>208</v>
      </c>
      <c r="N3161">
        <v>0</v>
      </c>
      <c r="O3161">
        <v>2000</v>
      </c>
      <c r="P3161">
        <v>1000</v>
      </c>
      <c r="Q3161" s="1" t="s">
        <v>209</v>
      </c>
      <c r="R3161" s="4">
        <v>0</v>
      </c>
      <c r="S3161" s="3">
        <f t="shared" si="1"/>
        <v>1.0049999999999999</v>
      </c>
      <c r="U3161" t="s">
        <v>204</v>
      </c>
    </row>
    <row r="3162" spans="1:21" x14ac:dyDescent="0.3">
      <c r="A3162" t="s">
        <v>1734</v>
      </c>
      <c r="B3162" t="s">
        <v>3336</v>
      </c>
      <c r="C3162" t="s">
        <v>3337</v>
      </c>
      <c r="D3162" t="s">
        <v>3336</v>
      </c>
      <c r="E3162">
        <v>2021</v>
      </c>
      <c r="F3162" s="1" t="s">
        <v>212</v>
      </c>
      <c r="G3162" s="1" t="s">
        <v>202</v>
      </c>
      <c r="H3162" s="1" t="s">
        <v>219</v>
      </c>
      <c r="I3162" s="3" t="s">
        <v>1</v>
      </c>
      <c r="J3162" s="1" t="s">
        <v>1</v>
      </c>
      <c r="K3162" s="1" t="s">
        <v>1</v>
      </c>
      <c r="L3162" s="1" t="s">
        <v>1</v>
      </c>
      <c r="M3162" s="1" t="s">
        <v>208</v>
      </c>
      <c r="N3162">
        <v>2001</v>
      </c>
      <c r="O3162">
        <v>4000</v>
      </c>
      <c r="P3162">
        <v>1000</v>
      </c>
      <c r="Q3162" s="1" t="s">
        <v>209</v>
      </c>
      <c r="R3162" s="4">
        <v>4</v>
      </c>
      <c r="S3162" s="3">
        <f t="shared" si="1"/>
        <v>1.0049999999999999</v>
      </c>
      <c r="U3162" t="s">
        <v>204</v>
      </c>
    </row>
    <row r="3163" spans="1:21" x14ac:dyDescent="0.3">
      <c r="A3163" t="s">
        <v>1734</v>
      </c>
      <c r="B3163" t="s">
        <v>3336</v>
      </c>
      <c r="C3163" t="s">
        <v>3337</v>
      </c>
      <c r="D3163" t="s">
        <v>3336</v>
      </c>
      <c r="E3163">
        <v>2021</v>
      </c>
      <c r="F3163" s="1" t="s">
        <v>212</v>
      </c>
      <c r="G3163" s="1" t="s">
        <v>202</v>
      </c>
      <c r="H3163" s="1" t="s">
        <v>219</v>
      </c>
      <c r="I3163" s="3" t="s">
        <v>1</v>
      </c>
      <c r="J3163" s="1" t="s">
        <v>1</v>
      </c>
      <c r="K3163" s="1" t="s">
        <v>1</v>
      </c>
      <c r="L3163" s="1" t="s">
        <v>1</v>
      </c>
      <c r="M3163" s="1" t="s">
        <v>208</v>
      </c>
      <c r="N3163">
        <v>4001</v>
      </c>
      <c r="O3163">
        <v>6000</v>
      </c>
      <c r="P3163">
        <v>1000</v>
      </c>
      <c r="Q3163" s="1" t="s">
        <v>209</v>
      </c>
      <c r="R3163" s="4">
        <v>6</v>
      </c>
      <c r="S3163" s="3">
        <f t="shared" si="1"/>
        <v>1.0049999999999999</v>
      </c>
      <c r="U3163" t="s">
        <v>204</v>
      </c>
    </row>
    <row r="3164" spans="1:21" x14ac:dyDescent="0.3">
      <c r="A3164" t="s">
        <v>1734</v>
      </c>
      <c r="B3164" t="s">
        <v>3336</v>
      </c>
      <c r="C3164" t="s">
        <v>3337</v>
      </c>
      <c r="D3164" t="s">
        <v>3336</v>
      </c>
      <c r="E3164">
        <v>2021</v>
      </c>
      <c r="F3164" s="1" t="s">
        <v>212</v>
      </c>
      <c r="G3164" s="1" t="s">
        <v>202</v>
      </c>
      <c r="H3164" s="1" t="s">
        <v>219</v>
      </c>
      <c r="I3164" s="3" t="s">
        <v>1</v>
      </c>
      <c r="J3164" s="1" t="s">
        <v>1</v>
      </c>
      <c r="K3164" s="1" t="s">
        <v>1</v>
      </c>
      <c r="L3164" s="1" t="s">
        <v>1</v>
      </c>
      <c r="M3164" s="1" t="s">
        <v>208</v>
      </c>
      <c r="N3164">
        <v>6001</v>
      </c>
      <c r="O3164" s="10">
        <v>1000000000</v>
      </c>
      <c r="P3164">
        <v>1000</v>
      </c>
      <c r="Q3164" s="1" t="s">
        <v>209</v>
      </c>
      <c r="R3164" s="4">
        <v>7</v>
      </c>
      <c r="S3164" s="3">
        <f t="shared" si="1"/>
        <v>1.0049999999999999</v>
      </c>
      <c r="U3164" t="s">
        <v>204</v>
      </c>
    </row>
    <row r="3165" spans="1:21" x14ac:dyDescent="0.3">
      <c r="A3165" t="s">
        <v>1734</v>
      </c>
      <c r="B3165" t="s">
        <v>3336</v>
      </c>
      <c r="C3165" t="s">
        <v>3337</v>
      </c>
      <c r="D3165" t="s">
        <v>3336</v>
      </c>
      <c r="E3165">
        <v>2021</v>
      </c>
      <c r="F3165" s="1" t="s">
        <v>213</v>
      </c>
      <c r="G3165" s="1" t="s">
        <v>202</v>
      </c>
      <c r="H3165" s="1" t="s">
        <v>206</v>
      </c>
      <c r="I3165" s="3" t="s">
        <v>1</v>
      </c>
      <c r="J3165" s="1" t="s">
        <v>1</v>
      </c>
      <c r="K3165" s="1" t="s">
        <v>3343</v>
      </c>
      <c r="L3165" s="1">
        <v>3</v>
      </c>
      <c r="M3165" s="1" t="s">
        <v>204</v>
      </c>
      <c r="N3165" s="1" t="s">
        <v>1</v>
      </c>
      <c r="O3165" s="1" t="s">
        <v>1</v>
      </c>
      <c r="P3165" s="1" t="s">
        <v>1</v>
      </c>
      <c r="Q3165" s="1" t="s">
        <v>1</v>
      </c>
      <c r="R3165" s="4">
        <v>35</v>
      </c>
      <c r="S3165" s="3">
        <f t="shared" si="1"/>
        <v>1.0049999999999999</v>
      </c>
      <c r="T3165" s="1" t="s">
        <v>3339</v>
      </c>
      <c r="U3165" t="s">
        <v>204</v>
      </c>
    </row>
    <row r="3166" spans="1:21" x14ac:dyDescent="0.3">
      <c r="A3166" t="s">
        <v>1734</v>
      </c>
      <c r="B3166" t="s">
        <v>3336</v>
      </c>
      <c r="C3166" t="s">
        <v>3337</v>
      </c>
      <c r="D3166" t="s">
        <v>3336</v>
      </c>
      <c r="E3166">
        <v>2021</v>
      </c>
      <c r="F3166" s="1" t="s">
        <v>213</v>
      </c>
      <c r="G3166" s="1" t="s">
        <v>202</v>
      </c>
      <c r="H3166" s="1" t="s">
        <v>219</v>
      </c>
      <c r="I3166" s="3" t="s">
        <v>1</v>
      </c>
      <c r="J3166" s="1" t="s">
        <v>1</v>
      </c>
      <c r="K3166" s="1" t="s">
        <v>3343</v>
      </c>
      <c r="L3166" s="1">
        <v>3</v>
      </c>
      <c r="M3166" s="1" t="s">
        <v>208</v>
      </c>
      <c r="N3166">
        <v>0</v>
      </c>
      <c r="O3166">
        <v>2000</v>
      </c>
      <c r="P3166">
        <v>1000</v>
      </c>
      <c r="Q3166" s="1" t="s">
        <v>209</v>
      </c>
      <c r="R3166" s="4">
        <v>0</v>
      </c>
      <c r="S3166" s="3">
        <f t="shared" si="1"/>
        <v>1.0049999999999999</v>
      </c>
      <c r="T3166" s="1"/>
      <c r="U3166" t="s">
        <v>204</v>
      </c>
    </row>
    <row r="3167" spans="1:21" x14ac:dyDescent="0.3">
      <c r="A3167" t="s">
        <v>1734</v>
      </c>
      <c r="B3167" t="s">
        <v>3336</v>
      </c>
      <c r="C3167" t="s">
        <v>3337</v>
      </c>
      <c r="D3167" t="s">
        <v>3336</v>
      </c>
      <c r="E3167">
        <v>2021</v>
      </c>
      <c r="F3167" s="1" t="s">
        <v>213</v>
      </c>
      <c r="G3167" s="1" t="s">
        <v>202</v>
      </c>
      <c r="H3167" s="1" t="s">
        <v>219</v>
      </c>
      <c r="I3167" s="3" t="s">
        <v>1</v>
      </c>
      <c r="J3167" s="1" t="s">
        <v>1</v>
      </c>
      <c r="K3167" s="1" t="s">
        <v>3343</v>
      </c>
      <c r="L3167" s="1">
        <v>3</v>
      </c>
      <c r="M3167" s="1" t="s">
        <v>208</v>
      </c>
      <c r="N3167">
        <v>2001</v>
      </c>
      <c r="O3167">
        <v>6000</v>
      </c>
      <c r="P3167">
        <v>1000</v>
      </c>
      <c r="Q3167" s="1" t="s">
        <v>209</v>
      </c>
      <c r="R3167" s="4">
        <v>4</v>
      </c>
      <c r="S3167" s="3">
        <f t="shared" si="1"/>
        <v>1.0049999999999999</v>
      </c>
      <c r="T3167" s="1"/>
      <c r="U3167" t="s">
        <v>204</v>
      </c>
    </row>
    <row r="3168" spans="1:21" x14ac:dyDescent="0.3">
      <c r="A3168" t="s">
        <v>1734</v>
      </c>
      <c r="B3168" t="s">
        <v>3336</v>
      </c>
      <c r="C3168" t="s">
        <v>3337</v>
      </c>
      <c r="D3168" t="s">
        <v>3336</v>
      </c>
      <c r="E3168">
        <v>2021</v>
      </c>
      <c r="F3168" s="1" t="s">
        <v>213</v>
      </c>
      <c r="G3168" s="1" t="s">
        <v>202</v>
      </c>
      <c r="H3168" s="1" t="s">
        <v>219</v>
      </c>
      <c r="I3168" s="3" t="s">
        <v>1</v>
      </c>
      <c r="J3168" s="1" t="s">
        <v>1</v>
      </c>
      <c r="K3168" s="1" t="s">
        <v>3343</v>
      </c>
      <c r="L3168" s="1">
        <v>3</v>
      </c>
      <c r="M3168" s="1" t="s">
        <v>208</v>
      </c>
      <c r="N3168">
        <v>6001</v>
      </c>
      <c r="O3168" s="10">
        <v>1000000000</v>
      </c>
      <c r="P3168">
        <v>1000</v>
      </c>
      <c r="Q3168" s="1" t="s">
        <v>209</v>
      </c>
      <c r="R3168" s="4">
        <v>4.5</v>
      </c>
      <c r="S3168" s="3">
        <f t="shared" si="1"/>
        <v>1.0049999999999999</v>
      </c>
      <c r="T3168" s="1"/>
      <c r="U3168" t="s">
        <v>204</v>
      </c>
    </row>
    <row r="3169" spans="1:21" x14ac:dyDescent="0.3">
      <c r="A3169" t="s">
        <v>1734</v>
      </c>
      <c r="B3169" t="s">
        <v>3336</v>
      </c>
      <c r="C3169" t="s">
        <v>3337</v>
      </c>
      <c r="D3169" t="s">
        <v>3336</v>
      </c>
      <c r="E3169">
        <v>2021</v>
      </c>
      <c r="F3169" s="1" t="s">
        <v>213</v>
      </c>
      <c r="G3169" s="1" t="s">
        <v>202</v>
      </c>
      <c r="H3169" s="1" t="s">
        <v>206</v>
      </c>
      <c r="I3169" s="3" t="s">
        <v>1</v>
      </c>
      <c r="J3169" s="1" t="s">
        <v>1</v>
      </c>
      <c r="K3169" s="1" t="s">
        <v>3343</v>
      </c>
      <c r="L3169" s="1">
        <v>5</v>
      </c>
      <c r="M3169" s="1" t="s">
        <v>204</v>
      </c>
      <c r="N3169" s="1" t="s">
        <v>1</v>
      </c>
      <c r="O3169" s="1" t="s">
        <v>1</v>
      </c>
      <c r="P3169" s="1" t="s">
        <v>1</v>
      </c>
      <c r="Q3169" s="1" t="s">
        <v>1</v>
      </c>
      <c r="R3169" s="4">
        <v>50</v>
      </c>
      <c r="S3169" s="3">
        <f t="shared" si="1"/>
        <v>1.0049999999999999</v>
      </c>
      <c r="T3169" s="1" t="s">
        <v>3339</v>
      </c>
      <c r="U3169" t="s">
        <v>204</v>
      </c>
    </row>
    <row r="3170" spans="1:21" x14ac:dyDescent="0.3">
      <c r="A3170" t="s">
        <v>1734</v>
      </c>
      <c r="B3170" t="s">
        <v>3336</v>
      </c>
      <c r="C3170" t="s">
        <v>3337</v>
      </c>
      <c r="D3170" t="s">
        <v>3336</v>
      </c>
      <c r="E3170">
        <v>2021</v>
      </c>
      <c r="F3170" s="1" t="s">
        <v>213</v>
      </c>
      <c r="G3170" s="1" t="s">
        <v>202</v>
      </c>
      <c r="H3170" s="1" t="s">
        <v>219</v>
      </c>
      <c r="I3170" s="3" t="s">
        <v>1</v>
      </c>
      <c r="J3170" s="1" t="s">
        <v>1</v>
      </c>
      <c r="K3170" s="1" t="s">
        <v>3343</v>
      </c>
      <c r="L3170" s="1">
        <v>5</v>
      </c>
      <c r="M3170" s="1" t="s">
        <v>208</v>
      </c>
      <c r="N3170">
        <v>0</v>
      </c>
      <c r="O3170">
        <v>2000</v>
      </c>
      <c r="P3170">
        <v>1000</v>
      </c>
      <c r="Q3170" s="1" t="s">
        <v>209</v>
      </c>
      <c r="R3170" s="4">
        <v>0</v>
      </c>
      <c r="S3170" s="3">
        <f t="shared" si="1"/>
        <v>1.0049999999999999</v>
      </c>
      <c r="U3170" t="s">
        <v>204</v>
      </c>
    </row>
    <row r="3171" spans="1:21" x14ac:dyDescent="0.3">
      <c r="A3171" t="s">
        <v>1734</v>
      </c>
      <c r="B3171" t="s">
        <v>3336</v>
      </c>
      <c r="C3171" t="s">
        <v>3337</v>
      </c>
      <c r="D3171" t="s">
        <v>3336</v>
      </c>
      <c r="E3171">
        <v>2021</v>
      </c>
      <c r="F3171" s="1" t="s">
        <v>213</v>
      </c>
      <c r="G3171" s="1" t="s">
        <v>202</v>
      </c>
      <c r="H3171" s="1" t="s">
        <v>219</v>
      </c>
      <c r="I3171" s="3" t="s">
        <v>1</v>
      </c>
      <c r="J3171" s="1" t="s">
        <v>1</v>
      </c>
      <c r="K3171" s="1" t="s">
        <v>3343</v>
      </c>
      <c r="L3171" s="1">
        <v>5</v>
      </c>
      <c r="M3171" s="1" t="s">
        <v>208</v>
      </c>
      <c r="N3171">
        <v>2001</v>
      </c>
      <c r="O3171">
        <v>6000</v>
      </c>
      <c r="P3171">
        <v>1000</v>
      </c>
      <c r="Q3171" s="1" t="s">
        <v>209</v>
      </c>
      <c r="R3171" s="4">
        <v>4</v>
      </c>
      <c r="S3171" s="3">
        <f t="shared" si="1"/>
        <v>1.0049999999999999</v>
      </c>
      <c r="U3171" t="s">
        <v>204</v>
      </c>
    </row>
    <row r="3172" spans="1:21" x14ac:dyDescent="0.3">
      <c r="A3172" t="s">
        <v>1734</v>
      </c>
      <c r="B3172" t="s">
        <v>3336</v>
      </c>
      <c r="C3172" t="s">
        <v>3337</v>
      </c>
      <c r="D3172" t="s">
        <v>3336</v>
      </c>
      <c r="E3172">
        <v>2021</v>
      </c>
      <c r="F3172" s="1" t="s">
        <v>213</v>
      </c>
      <c r="G3172" s="1" t="s">
        <v>202</v>
      </c>
      <c r="H3172" s="1" t="s">
        <v>219</v>
      </c>
      <c r="I3172" s="3" t="s">
        <v>1</v>
      </c>
      <c r="J3172" s="1" t="s">
        <v>1</v>
      </c>
      <c r="K3172" s="1" t="s">
        <v>3343</v>
      </c>
      <c r="L3172" s="1">
        <v>5</v>
      </c>
      <c r="M3172" s="1" t="s">
        <v>208</v>
      </c>
      <c r="N3172">
        <v>6001</v>
      </c>
      <c r="O3172" s="10">
        <v>1000000000</v>
      </c>
      <c r="P3172">
        <v>1000</v>
      </c>
      <c r="Q3172" s="1" t="s">
        <v>209</v>
      </c>
      <c r="R3172" s="4">
        <v>4.5</v>
      </c>
      <c r="S3172" s="3">
        <f t="shared" si="1"/>
        <v>1.0049999999999999</v>
      </c>
      <c r="U3172" t="s">
        <v>204</v>
      </c>
    </row>
    <row r="3173" spans="1:21" x14ac:dyDescent="0.3">
      <c r="A3173" t="s">
        <v>2214</v>
      </c>
      <c r="B3173" t="s">
        <v>3341</v>
      </c>
      <c r="C3173" t="s">
        <v>3341</v>
      </c>
      <c r="D3173" t="s">
        <v>3341</v>
      </c>
      <c r="E3173">
        <v>2019</v>
      </c>
      <c r="F3173" s="1" t="s">
        <v>212</v>
      </c>
      <c r="G3173" s="1" t="s">
        <v>202</v>
      </c>
      <c r="H3173" s="1" t="s">
        <v>206</v>
      </c>
      <c r="I3173" s="3" t="s">
        <v>1</v>
      </c>
      <c r="J3173" s="1" t="s">
        <v>1</v>
      </c>
      <c r="K3173" s="1" t="s">
        <v>1</v>
      </c>
      <c r="L3173" s="1" t="s">
        <v>1</v>
      </c>
      <c r="M3173" s="1" t="s">
        <v>204</v>
      </c>
      <c r="N3173" s="1" t="s">
        <v>1</v>
      </c>
      <c r="O3173" s="1" t="s">
        <v>1</v>
      </c>
      <c r="P3173" s="1" t="s">
        <v>1</v>
      </c>
      <c r="Q3173" s="1" t="s">
        <v>1</v>
      </c>
      <c r="R3173" s="4">
        <v>36.61</v>
      </c>
      <c r="S3173" s="3">
        <v>1</v>
      </c>
      <c r="U3173" t="s">
        <v>204</v>
      </c>
    </row>
    <row r="3174" spans="1:21" x14ac:dyDescent="0.3">
      <c r="A3174" t="s">
        <v>2214</v>
      </c>
      <c r="B3174" t="s">
        <v>3341</v>
      </c>
      <c r="C3174" t="s">
        <v>3341</v>
      </c>
      <c r="D3174" t="s">
        <v>3341</v>
      </c>
      <c r="E3174">
        <v>2019</v>
      </c>
      <c r="F3174" s="1" t="s">
        <v>212</v>
      </c>
      <c r="G3174" s="1" t="s">
        <v>202</v>
      </c>
      <c r="H3174" s="1" t="s">
        <v>219</v>
      </c>
      <c r="I3174" s="3" t="s">
        <v>1</v>
      </c>
      <c r="J3174" s="1" t="s">
        <v>1</v>
      </c>
      <c r="K3174" s="1" t="s">
        <v>1</v>
      </c>
      <c r="L3174" s="1" t="s">
        <v>1</v>
      </c>
      <c r="M3174" s="1" t="s">
        <v>208</v>
      </c>
      <c r="N3174">
        <v>0</v>
      </c>
      <c r="O3174">
        <v>2000</v>
      </c>
      <c r="P3174">
        <v>1000</v>
      </c>
      <c r="Q3174" s="1" t="s">
        <v>209</v>
      </c>
      <c r="R3174" s="4">
        <v>0</v>
      </c>
      <c r="S3174" s="3">
        <v>1</v>
      </c>
      <c r="U3174" t="s">
        <v>204</v>
      </c>
    </row>
    <row r="3175" spans="1:21" x14ac:dyDescent="0.3">
      <c r="A3175" t="s">
        <v>2214</v>
      </c>
      <c r="B3175" t="s">
        <v>3341</v>
      </c>
      <c r="C3175" t="s">
        <v>3341</v>
      </c>
      <c r="D3175" t="s">
        <v>3341</v>
      </c>
      <c r="E3175">
        <v>2019</v>
      </c>
      <c r="F3175" s="1" t="s">
        <v>212</v>
      </c>
      <c r="G3175" s="1" t="s">
        <v>202</v>
      </c>
      <c r="H3175" s="1" t="s">
        <v>219</v>
      </c>
      <c r="I3175" s="3" t="s">
        <v>1</v>
      </c>
      <c r="J3175" s="1" t="s">
        <v>1</v>
      </c>
      <c r="K3175" s="1" t="s">
        <v>1</v>
      </c>
      <c r="L3175" s="1" t="s">
        <v>1</v>
      </c>
      <c r="M3175" s="1" t="s">
        <v>208</v>
      </c>
      <c r="N3175">
        <v>2001</v>
      </c>
      <c r="O3175">
        <v>10000</v>
      </c>
      <c r="P3175">
        <v>1000</v>
      </c>
      <c r="Q3175" s="1" t="s">
        <v>209</v>
      </c>
      <c r="R3175" s="4">
        <v>5.04</v>
      </c>
      <c r="S3175" s="3">
        <v>1</v>
      </c>
      <c r="U3175" t="s">
        <v>204</v>
      </c>
    </row>
    <row r="3176" spans="1:21" x14ac:dyDescent="0.3">
      <c r="A3176" t="s">
        <v>2214</v>
      </c>
      <c r="B3176" t="s">
        <v>3341</v>
      </c>
      <c r="C3176" t="s">
        <v>3341</v>
      </c>
      <c r="D3176" t="s">
        <v>3341</v>
      </c>
      <c r="E3176">
        <v>2019</v>
      </c>
      <c r="F3176" s="1" t="s">
        <v>212</v>
      </c>
      <c r="G3176" s="1" t="s">
        <v>202</v>
      </c>
      <c r="H3176" s="1" t="s">
        <v>219</v>
      </c>
      <c r="I3176" s="3" t="s">
        <v>1</v>
      </c>
      <c r="J3176" s="1" t="s">
        <v>1</v>
      </c>
      <c r="K3176" s="1" t="s">
        <v>1</v>
      </c>
      <c r="L3176" s="1" t="s">
        <v>1</v>
      </c>
      <c r="M3176" s="1" t="s">
        <v>208</v>
      </c>
      <c r="N3176">
        <v>10001</v>
      </c>
      <c r="O3176">
        <v>40000</v>
      </c>
      <c r="P3176">
        <v>1000</v>
      </c>
      <c r="Q3176" s="1" t="s">
        <v>209</v>
      </c>
      <c r="R3176" s="4">
        <v>6.68</v>
      </c>
      <c r="S3176" s="3">
        <v>1</v>
      </c>
      <c r="U3176" t="s">
        <v>204</v>
      </c>
    </row>
    <row r="3177" spans="1:21" x14ac:dyDescent="0.3">
      <c r="A3177" t="s">
        <v>2214</v>
      </c>
      <c r="B3177" t="s">
        <v>3341</v>
      </c>
      <c r="C3177" t="s">
        <v>3341</v>
      </c>
      <c r="D3177" t="s">
        <v>3341</v>
      </c>
      <c r="E3177">
        <v>2019</v>
      </c>
      <c r="F3177" s="1" t="s">
        <v>212</v>
      </c>
      <c r="G3177" s="1" t="s">
        <v>202</v>
      </c>
      <c r="H3177" s="1" t="s">
        <v>219</v>
      </c>
      <c r="I3177" s="3" t="s">
        <v>1</v>
      </c>
      <c r="J3177" s="1" t="s">
        <v>1</v>
      </c>
      <c r="K3177" s="1" t="s">
        <v>1</v>
      </c>
      <c r="L3177" s="1" t="s">
        <v>1</v>
      </c>
      <c r="M3177" s="1" t="s">
        <v>208</v>
      </c>
      <c r="N3177">
        <v>40001</v>
      </c>
      <c r="O3177" s="10">
        <v>1000000000</v>
      </c>
      <c r="P3177">
        <v>1000</v>
      </c>
      <c r="Q3177" s="1" t="s">
        <v>209</v>
      </c>
      <c r="R3177" s="4">
        <v>8.32</v>
      </c>
      <c r="S3177" s="3">
        <v>1</v>
      </c>
      <c r="U3177" t="s">
        <v>204</v>
      </c>
    </row>
    <row r="3178" spans="1:21" x14ac:dyDescent="0.3">
      <c r="A3178" t="s">
        <v>2214</v>
      </c>
      <c r="B3178" t="s">
        <v>3341</v>
      </c>
      <c r="C3178" t="s">
        <v>3341</v>
      </c>
      <c r="D3178" t="s">
        <v>3341</v>
      </c>
      <c r="E3178">
        <v>2019</v>
      </c>
      <c r="F3178" s="1" t="s">
        <v>213</v>
      </c>
      <c r="G3178" s="1" t="s">
        <v>202</v>
      </c>
      <c r="H3178" s="1" t="s">
        <v>206</v>
      </c>
      <c r="I3178" s="3" t="s">
        <v>1</v>
      </c>
      <c r="J3178" s="1" t="s">
        <v>1</v>
      </c>
      <c r="K3178" s="1" t="s">
        <v>1</v>
      </c>
      <c r="L3178" s="1" t="s">
        <v>1</v>
      </c>
      <c r="M3178" s="1" t="s">
        <v>204</v>
      </c>
      <c r="N3178" s="1" t="s">
        <v>1</v>
      </c>
      <c r="O3178" s="1" t="s">
        <v>1</v>
      </c>
      <c r="P3178" s="1" t="s">
        <v>1</v>
      </c>
      <c r="Q3178" s="1" t="s">
        <v>1</v>
      </c>
      <c r="R3178" s="4">
        <v>19.690000000000001</v>
      </c>
      <c r="S3178" s="3">
        <v>1</v>
      </c>
      <c r="U3178" t="s">
        <v>204</v>
      </c>
    </row>
    <row r="3179" spans="1:21" x14ac:dyDescent="0.3">
      <c r="A3179" t="s">
        <v>2214</v>
      </c>
      <c r="B3179" t="s">
        <v>3341</v>
      </c>
      <c r="C3179" t="s">
        <v>3341</v>
      </c>
      <c r="D3179" t="s">
        <v>3341</v>
      </c>
      <c r="E3179">
        <v>2019</v>
      </c>
      <c r="F3179" s="1" t="s">
        <v>213</v>
      </c>
      <c r="G3179" s="1" t="s">
        <v>202</v>
      </c>
      <c r="H3179" s="1" t="s">
        <v>219</v>
      </c>
      <c r="I3179" s="3" t="s">
        <v>1</v>
      </c>
      <c r="J3179" s="1" t="s">
        <v>1</v>
      </c>
      <c r="K3179" s="1" t="s">
        <v>1</v>
      </c>
      <c r="L3179" s="1" t="s">
        <v>1</v>
      </c>
      <c r="M3179" s="1" t="s">
        <v>208</v>
      </c>
      <c r="N3179">
        <v>0</v>
      </c>
      <c r="O3179">
        <v>2000</v>
      </c>
      <c r="P3179">
        <v>1000</v>
      </c>
      <c r="Q3179" s="1" t="s">
        <v>209</v>
      </c>
      <c r="R3179" s="4">
        <v>0</v>
      </c>
      <c r="S3179" s="3">
        <v>1</v>
      </c>
      <c r="U3179" t="s">
        <v>204</v>
      </c>
    </row>
    <row r="3180" spans="1:21" x14ac:dyDescent="0.3">
      <c r="A3180" t="s">
        <v>2214</v>
      </c>
      <c r="B3180" t="s">
        <v>3341</v>
      </c>
      <c r="C3180" t="s">
        <v>3341</v>
      </c>
      <c r="D3180" t="s">
        <v>3341</v>
      </c>
      <c r="E3180">
        <v>2019</v>
      </c>
      <c r="F3180" s="1" t="s">
        <v>213</v>
      </c>
      <c r="G3180" s="1" t="s">
        <v>202</v>
      </c>
      <c r="H3180" s="1" t="s">
        <v>219</v>
      </c>
      <c r="I3180" s="3" t="s">
        <v>1</v>
      </c>
      <c r="J3180" s="1" t="s">
        <v>1</v>
      </c>
      <c r="K3180" s="1" t="s">
        <v>1</v>
      </c>
      <c r="L3180" s="1" t="s">
        <v>1</v>
      </c>
      <c r="M3180" s="1" t="s">
        <v>208</v>
      </c>
      <c r="N3180">
        <v>2001</v>
      </c>
      <c r="O3180">
        <v>10000</v>
      </c>
      <c r="P3180">
        <v>1000</v>
      </c>
      <c r="Q3180" s="1" t="s">
        <v>209</v>
      </c>
      <c r="R3180" s="4">
        <v>1.61</v>
      </c>
      <c r="S3180" s="3">
        <v>1</v>
      </c>
      <c r="U3180" t="s">
        <v>204</v>
      </c>
    </row>
    <row r="3181" spans="1:21" x14ac:dyDescent="0.3">
      <c r="A3181" t="s">
        <v>2214</v>
      </c>
      <c r="B3181" t="s">
        <v>3341</v>
      </c>
      <c r="C3181" t="s">
        <v>3341</v>
      </c>
      <c r="D3181" t="s">
        <v>3341</v>
      </c>
      <c r="E3181">
        <v>2019</v>
      </c>
      <c r="F3181" s="1" t="s">
        <v>213</v>
      </c>
      <c r="G3181" s="1" t="s">
        <v>202</v>
      </c>
      <c r="H3181" s="1" t="s">
        <v>219</v>
      </c>
      <c r="I3181" s="3" t="s">
        <v>1</v>
      </c>
      <c r="J3181" s="1" t="s">
        <v>1</v>
      </c>
      <c r="K3181" s="1" t="s">
        <v>1</v>
      </c>
      <c r="L3181" s="1" t="s">
        <v>1</v>
      </c>
      <c r="M3181" s="1" t="s">
        <v>208</v>
      </c>
      <c r="N3181">
        <v>10001</v>
      </c>
      <c r="O3181" s="10">
        <v>1000000000</v>
      </c>
      <c r="P3181">
        <v>1000</v>
      </c>
      <c r="Q3181" s="1" t="s">
        <v>209</v>
      </c>
      <c r="R3181" s="4">
        <v>0</v>
      </c>
      <c r="S3181" s="3">
        <v>1</v>
      </c>
      <c r="T3181" t="s">
        <v>3344</v>
      </c>
      <c r="U3181" t="s">
        <v>204</v>
      </c>
    </row>
    <row r="3182" spans="1:21" x14ac:dyDescent="0.3">
      <c r="A3182" t="s">
        <v>2214</v>
      </c>
      <c r="B3182" t="s">
        <v>3341</v>
      </c>
      <c r="C3182" t="s">
        <v>3341</v>
      </c>
      <c r="D3182" t="s">
        <v>3341</v>
      </c>
      <c r="E3182">
        <v>2019</v>
      </c>
      <c r="F3182" s="1" t="s">
        <v>213</v>
      </c>
      <c r="G3182" s="1" t="s">
        <v>202</v>
      </c>
      <c r="H3182" s="1" t="s">
        <v>206</v>
      </c>
      <c r="I3182" s="3" t="s">
        <v>1</v>
      </c>
      <c r="J3182" s="1" t="s">
        <v>1</v>
      </c>
      <c r="K3182" s="1" t="s">
        <v>183</v>
      </c>
      <c r="L3182" s="1" t="s">
        <v>3345</v>
      </c>
      <c r="M3182" s="1" t="s">
        <v>208</v>
      </c>
      <c r="N3182" s="1" t="s">
        <v>1</v>
      </c>
      <c r="O3182" s="1" t="s">
        <v>1</v>
      </c>
      <c r="P3182" s="1" t="s">
        <v>1</v>
      </c>
      <c r="Q3182" s="1" t="s">
        <v>1</v>
      </c>
      <c r="R3182" s="4">
        <v>26.31</v>
      </c>
      <c r="S3182" s="3">
        <v>1</v>
      </c>
      <c r="U3182" t="s">
        <v>204</v>
      </c>
    </row>
    <row r="3183" spans="1:21" x14ac:dyDescent="0.3">
      <c r="A3183" t="s">
        <v>2214</v>
      </c>
      <c r="B3183" t="s">
        <v>3341</v>
      </c>
      <c r="C3183" t="s">
        <v>3341</v>
      </c>
      <c r="D3183" t="s">
        <v>3341</v>
      </c>
      <c r="E3183">
        <v>2019</v>
      </c>
      <c r="F3183" s="1" t="s">
        <v>217</v>
      </c>
      <c r="G3183" s="1" t="s">
        <v>202</v>
      </c>
      <c r="H3183" s="1" t="s">
        <v>206</v>
      </c>
      <c r="I3183" s="3" t="s">
        <v>1</v>
      </c>
      <c r="J3183" s="1" t="s">
        <v>1</v>
      </c>
      <c r="K3183" s="1" t="s">
        <v>220</v>
      </c>
      <c r="L3183" s="1" t="s">
        <v>221</v>
      </c>
      <c r="M3183" s="1" t="s">
        <v>204</v>
      </c>
      <c r="N3183" t="s">
        <v>1</v>
      </c>
      <c r="O3183" t="s">
        <v>1</v>
      </c>
      <c r="P3183" t="s">
        <v>1</v>
      </c>
      <c r="Q3183" s="1" t="s">
        <v>1</v>
      </c>
      <c r="R3183" s="4">
        <v>1.5</v>
      </c>
      <c r="S3183" s="3">
        <v>1</v>
      </c>
      <c r="U3183" t="s">
        <v>204</v>
      </c>
    </row>
    <row r="3184" spans="1:21" x14ac:dyDescent="0.3">
      <c r="A3184" t="s">
        <v>1004</v>
      </c>
      <c r="B3184" t="s">
        <v>1005</v>
      </c>
      <c r="C3184" t="s">
        <v>1005</v>
      </c>
      <c r="D3184" t="s">
        <v>1005</v>
      </c>
      <c r="E3184">
        <v>2017</v>
      </c>
      <c r="F3184" s="1" t="s">
        <v>212</v>
      </c>
      <c r="G3184" s="1" t="s">
        <v>202</v>
      </c>
      <c r="H3184" s="1" t="s">
        <v>206</v>
      </c>
      <c r="I3184" s="3" t="s">
        <v>1</v>
      </c>
      <c r="J3184" s="1" t="s">
        <v>1</v>
      </c>
      <c r="K3184" s="1" t="s">
        <v>220</v>
      </c>
      <c r="L3184" s="1" t="s">
        <v>221</v>
      </c>
      <c r="M3184" s="1" t="s">
        <v>204</v>
      </c>
      <c r="N3184" s="1" t="s">
        <v>1</v>
      </c>
      <c r="O3184" s="1" t="s">
        <v>1</v>
      </c>
      <c r="P3184" s="1" t="s">
        <v>1</v>
      </c>
      <c r="Q3184" s="1" t="s">
        <v>1</v>
      </c>
      <c r="R3184" s="4">
        <v>15.62</v>
      </c>
      <c r="S3184" s="3">
        <v>1</v>
      </c>
      <c r="U3184" t="s">
        <v>204</v>
      </c>
    </row>
    <row r="3185" spans="1:21" x14ac:dyDescent="0.3">
      <c r="A3185" t="s">
        <v>1004</v>
      </c>
      <c r="B3185" t="s">
        <v>1005</v>
      </c>
      <c r="C3185" t="s">
        <v>1005</v>
      </c>
      <c r="D3185" t="s">
        <v>1005</v>
      </c>
      <c r="E3185">
        <v>2017</v>
      </c>
      <c r="F3185" s="1" t="s">
        <v>212</v>
      </c>
      <c r="G3185" s="1" t="s">
        <v>202</v>
      </c>
      <c r="H3185" s="1" t="s">
        <v>231</v>
      </c>
      <c r="I3185" s="3" t="s">
        <v>1</v>
      </c>
      <c r="J3185" s="1" t="s">
        <v>1</v>
      </c>
      <c r="K3185" s="1" t="s">
        <v>220</v>
      </c>
      <c r="L3185" s="1" t="s">
        <v>221</v>
      </c>
      <c r="M3185" s="1" t="s">
        <v>208</v>
      </c>
      <c r="N3185">
        <v>0</v>
      </c>
      <c r="O3185" s="10">
        <v>1000000000</v>
      </c>
      <c r="P3185">
        <v>1000</v>
      </c>
      <c r="Q3185" s="1" t="s">
        <v>209</v>
      </c>
      <c r="R3185" s="4">
        <v>2.71</v>
      </c>
      <c r="S3185" s="3">
        <v>1</v>
      </c>
      <c r="U3185" t="s">
        <v>204</v>
      </c>
    </row>
    <row r="3186" spans="1:21" x14ac:dyDescent="0.3">
      <c r="A3186" t="s">
        <v>1004</v>
      </c>
      <c r="B3186" t="s">
        <v>1005</v>
      </c>
      <c r="C3186" t="s">
        <v>1005</v>
      </c>
      <c r="D3186" t="s">
        <v>1005</v>
      </c>
      <c r="E3186">
        <v>2017</v>
      </c>
      <c r="F3186" s="1" t="s">
        <v>212</v>
      </c>
      <c r="G3186" s="1" t="s">
        <v>202</v>
      </c>
      <c r="H3186" s="1" t="s">
        <v>206</v>
      </c>
      <c r="I3186" s="3" t="s">
        <v>1</v>
      </c>
      <c r="J3186" s="1" t="s">
        <v>1</v>
      </c>
      <c r="K3186" s="1" t="s">
        <v>220</v>
      </c>
      <c r="L3186" s="1" t="s">
        <v>225</v>
      </c>
      <c r="M3186" s="1" t="s">
        <v>204</v>
      </c>
      <c r="N3186" s="1" t="s">
        <v>1</v>
      </c>
      <c r="O3186" s="1" t="s">
        <v>1</v>
      </c>
      <c r="P3186" s="1" t="s">
        <v>1</v>
      </c>
      <c r="Q3186" s="1" t="s">
        <v>1</v>
      </c>
      <c r="R3186" s="4">
        <f>1.5*15.62</f>
        <v>23.43</v>
      </c>
      <c r="S3186" s="3">
        <v>1</v>
      </c>
      <c r="U3186" t="s">
        <v>204</v>
      </c>
    </row>
    <row r="3187" spans="1:21" x14ac:dyDescent="0.3">
      <c r="A3187" t="s">
        <v>1004</v>
      </c>
      <c r="B3187" t="s">
        <v>1005</v>
      </c>
      <c r="C3187" t="s">
        <v>1005</v>
      </c>
      <c r="D3187" t="s">
        <v>1005</v>
      </c>
      <c r="E3187">
        <v>2017</v>
      </c>
      <c r="F3187" s="1" t="s">
        <v>212</v>
      </c>
      <c r="G3187" s="1" t="s">
        <v>202</v>
      </c>
      <c r="H3187" s="1" t="s">
        <v>231</v>
      </c>
      <c r="I3187" s="3" t="s">
        <v>1</v>
      </c>
      <c r="J3187" s="1" t="s">
        <v>1</v>
      </c>
      <c r="K3187" s="1" t="s">
        <v>220</v>
      </c>
      <c r="L3187" s="1" t="s">
        <v>225</v>
      </c>
      <c r="M3187" s="1" t="s">
        <v>208</v>
      </c>
      <c r="N3187">
        <v>0</v>
      </c>
      <c r="O3187" s="10">
        <v>1000000000</v>
      </c>
      <c r="P3187">
        <v>1000</v>
      </c>
      <c r="Q3187" s="1" t="s">
        <v>209</v>
      </c>
      <c r="R3187" s="4">
        <f>1.5*2.71</f>
        <v>4.0649999999999995</v>
      </c>
      <c r="S3187" s="3">
        <v>1</v>
      </c>
      <c r="U3187" t="s">
        <v>204</v>
      </c>
    </row>
    <row r="3188" spans="1:21" x14ac:dyDescent="0.3">
      <c r="A3188" t="s">
        <v>1004</v>
      </c>
      <c r="B3188" t="s">
        <v>1005</v>
      </c>
      <c r="C3188" t="s">
        <v>1005</v>
      </c>
      <c r="D3188" t="s">
        <v>1005</v>
      </c>
      <c r="E3188">
        <v>2017</v>
      </c>
      <c r="F3188" s="1" t="s">
        <v>213</v>
      </c>
      <c r="G3188" s="1" t="s">
        <v>202</v>
      </c>
      <c r="H3188" s="1" t="s">
        <v>206</v>
      </c>
      <c r="I3188" s="3" t="s">
        <v>1</v>
      </c>
      <c r="J3188" s="1" t="s">
        <v>1</v>
      </c>
      <c r="K3188" s="1" t="s">
        <v>220</v>
      </c>
      <c r="L3188" s="1" t="s">
        <v>221</v>
      </c>
      <c r="M3188" s="1" t="s">
        <v>204</v>
      </c>
      <c r="N3188" s="1" t="s">
        <v>1</v>
      </c>
      <c r="O3188" s="1" t="s">
        <v>1</v>
      </c>
      <c r="P3188" s="1" t="s">
        <v>1</v>
      </c>
      <c r="Q3188" s="1" t="s">
        <v>1</v>
      </c>
      <c r="R3188" s="4">
        <v>15.45</v>
      </c>
      <c r="S3188" s="3">
        <v>1</v>
      </c>
      <c r="U3188" t="s">
        <v>204</v>
      </c>
    </row>
    <row r="3189" spans="1:21" x14ac:dyDescent="0.3">
      <c r="A3189" t="s">
        <v>1004</v>
      </c>
      <c r="B3189" t="s">
        <v>1005</v>
      </c>
      <c r="C3189" t="s">
        <v>1005</v>
      </c>
      <c r="D3189" t="s">
        <v>1005</v>
      </c>
      <c r="E3189">
        <v>2017</v>
      </c>
      <c r="F3189" s="1" t="s">
        <v>213</v>
      </c>
      <c r="G3189" s="1" t="s">
        <v>202</v>
      </c>
      <c r="H3189" s="1" t="s">
        <v>231</v>
      </c>
      <c r="I3189" s="3" t="s">
        <v>1</v>
      </c>
      <c r="J3189" s="1" t="s">
        <v>1</v>
      </c>
      <c r="K3189" s="1" t="s">
        <v>220</v>
      </c>
      <c r="L3189" s="1" t="s">
        <v>221</v>
      </c>
      <c r="M3189" s="1" t="s">
        <v>208</v>
      </c>
      <c r="N3189">
        <v>0</v>
      </c>
      <c r="O3189" s="10">
        <v>35000</v>
      </c>
      <c r="P3189">
        <v>1000</v>
      </c>
      <c r="Q3189" s="1" t="s">
        <v>209</v>
      </c>
      <c r="R3189" s="4">
        <v>1.77</v>
      </c>
      <c r="S3189" s="3">
        <v>1</v>
      </c>
      <c r="U3189" t="s">
        <v>204</v>
      </c>
    </row>
    <row r="3190" spans="1:21" x14ac:dyDescent="0.3">
      <c r="A3190" t="s">
        <v>1004</v>
      </c>
      <c r="B3190" t="s">
        <v>1005</v>
      </c>
      <c r="C3190" t="s">
        <v>1005</v>
      </c>
      <c r="D3190" t="s">
        <v>1005</v>
      </c>
      <c r="E3190">
        <v>2017</v>
      </c>
      <c r="F3190" s="1" t="s">
        <v>213</v>
      </c>
      <c r="G3190" s="1" t="s">
        <v>202</v>
      </c>
      <c r="H3190" s="1" t="s">
        <v>231</v>
      </c>
      <c r="I3190" s="3" t="s">
        <v>1</v>
      </c>
      <c r="J3190" s="1" t="s">
        <v>1</v>
      </c>
      <c r="K3190" s="1" t="s">
        <v>220</v>
      </c>
      <c r="L3190" s="1" t="s">
        <v>221</v>
      </c>
      <c r="M3190" s="1" t="s">
        <v>208</v>
      </c>
      <c r="N3190">
        <v>35001</v>
      </c>
      <c r="O3190" s="10">
        <v>1000000000</v>
      </c>
      <c r="P3190">
        <v>1000</v>
      </c>
      <c r="Q3190" s="1" t="s">
        <v>209</v>
      </c>
      <c r="R3190" s="4">
        <v>0</v>
      </c>
      <c r="S3190" s="3">
        <v>1</v>
      </c>
      <c r="T3190" t="s">
        <v>3349</v>
      </c>
      <c r="U3190" t="s">
        <v>204</v>
      </c>
    </row>
    <row r="3191" spans="1:21" x14ac:dyDescent="0.3">
      <c r="A3191" t="s">
        <v>1004</v>
      </c>
      <c r="B3191" t="s">
        <v>1005</v>
      </c>
      <c r="C3191" t="s">
        <v>1005</v>
      </c>
      <c r="D3191" t="s">
        <v>1005</v>
      </c>
      <c r="E3191">
        <v>2017</v>
      </c>
      <c r="F3191" s="1" t="s">
        <v>213</v>
      </c>
      <c r="G3191" s="1" t="s">
        <v>202</v>
      </c>
      <c r="H3191" s="1" t="s">
        <v>206</v>
      </c>
      <c r="I3191" s="3" t="s">
        <v>1</v>
      </c>
      <c r="J3191" s="1" t="s">
        <v>1</v>
      </c>
      <c r="K3191" s="1" t="s">
        <v>220</v>
      </c>
      <c r="L3191" s="1" t="s">
        <v>221</v>
      </c>
      <c r="M3191" s="1" t="s">
        <v>204</v>
      </c>
      <c r="N3191" s="1" t="s">
        <v>1</v>
      </c>
      <c r="O3191" s="1" t="s">
        <v>1</v>
      </c>
      <c r="P3191" s="1" t="s">
        <v>1</v>
      </c>
      <c r="Q3191" s="1" t="s">
        <v>1</v>
      </c>
      <c r="R3191" s="4">
        <f>15.45*1.5</f>
        <v>23.174999999999997</v>
      </c>
      <c r="S3191" s="3">
        <v>1</v>
      </c>
      <c r="U3191" t="s">
        <v>204</v>
      </c>
    </row>
    <row r="3192" spans="1:21" x14ac:dyDescent="0.3">
      <c r="A3192" t="s">
        <v>1004</v>
      </c>
      <c r="B3192" t="s">
        <v>1005</v>
      </c>
      <c r="C3192" t="s">
        <v>1005</v>
      </c>
      <c r="D3192" t="s">
        <v>1005</v>
      </c>
      <c r="E3192">
        <v>2017</v>
      </c>
      <c r="F3192" s="1" t="s">
        <v>213</v>
      </c>
      <c r="G3192" s="1" t="s">
        <v>202</v>
      </c>
      <c r="H3192" s="1" t="s">
        <v>231</v>
      </c>
      <c r="I3192" s="3" t="s">
        <v>1</v>
      </c>
      <c r="J3192" s="1" t="s">
        <v>1</v>
      </c>
      <c r="K3192" s="1" t="s">
        <v>220</v>
      </c>
      <c r="L3192" s="1" t="s">
        <v>221</v>
      </c>
      <c r="M3192" s="1" t="s">
        <v>208</v>
      </c>
      <c r="N3192">
        <v>0</v>
      </c>
      <c r="O3192" s="10">
        <v>35000</v>
      </c>
      <c r="P3192">
        <v>1000</v>
      </c>
      <c r="Q3192" s="1" t="s">
        <v>209</v>
      </c>
      <c r="R3192" s="4">
        <f>1.77*1.5</f>
        <v>2.6550000000000002</v>
      </c>
      <c r="S3192" s="3">
        <v>1</v>
      </c>
      <c r="U3192" t="s">
        <v>204</v>
      </c>
    </row>
    <row r="3193" spans="1:21" x14ac:dyDescent="0.3">
      <c r="A3193" t="s">
        <v>1004</v>
      </c>
      <c r="B3193" t="s">
        <v>1005</v>
      </c>
      <c r="C3193" t="s">
        <v>1005</v>
      </c>
      <c r="D3193" t="s">
        <v>1005</v>
      </c>
      <c r="E3193">
        <v>2017</v>
      </c>
      <c r="F3193" s="1" t="s">
        <v>213</v>
      </c>
      <c r="G3193" s="1" t="s">
        <v>202</v>
      </c>
      <c r="H3193" s="1" t="s">
        <v>231</v>
      </c>
      <c r="I3193" s="3" t="s">
        <v>1</v>
      </c>
      <c r="J3193" s="1" t="s">
        <v>1</v>
      </c>
      <c r="K3193" s="1" t="s">
        <v>220</v>
      </c>
      <c r="L3193" s="1" t="s">
        <v>221</v>
      </c>
      <c r="M3193" s="1" t="s">
        <v>208</v>
      </c>
      <c r="N3193">
        <v>35001</v>
      </c>
      <c r="O3193" s="10">
        <v>1000000000</v>
      </c>
      <c r="P3193">
        <v>1000</v>
      </c>
      <c r="Q3193" s="1" t="s">
        <v>209</v>
      </c>
      <c r="R3193" s="4">
        <v>0</v>
      </c>
      <c r="S3193" s="3">
        <v>1</v>
      </c>
      <c r="T3193" t="s">
        <v>3349</v>
      </c>
      <c r="U3193" t="s">
        <v>204</v>
      </c>
    </row>
    <row r="3194" spans="1:21" x14ac:dyDescent="0.3">
      <c r="A3194" t="s">
        <v>1109</v>
      </c>
      <c r="B3194" t="s">
        <v>3350</v>
      </c>
      <c r="C3194" t="s">
        <v>3350</v>
      </c>
      <c r="D3194" t="s">
        <v>3350</v>
      </c>
      <c r="E3194">
        <v>2021</v>
      </c>
      <c r="F3194" s="1" t="s">
        <v>212</v>
      </c>
      <c r="G3194" s="1" t="s">
        <v>202</v>
      </c>
      <c r="H3194" s="1" t="s">
        <v>206</v>
      </c>
      <c r="I3194" s="3" t="s">
        <v>1</v>
      </c>
      <c r="J3194" s="1" t="s">
        <v>1</v>
      </c>
      <c r="K3194" s="1" t="s">
        <v>220</v>
      </c>
      <c r="L3194" s="1" t="s">
        <v>221</v>
      </c>
      <c r="M3194" s="1" t="s">
        <v>204</v>
      </c>
      <c r="N3194" s="1" t="s">
        <v>1</v>
      </c>
      <c r="O3194" s="1" t="s">
        <v>1</v>
      </c>
      <c r="P3194" s="1" t="s">
        <v>1</v>
      </c>
      <c r="Q3194" s="1" t="s">
        <v>1</v>
      </c>
      <c r="R3194" s="4">
        <v>15</v>
      </c>
      <c r="S3194" s="3">
        <v>1</v>
      </c>
      <c r="U3194" t="s">
        <v>204</v>
      </c>
    </row>
    <row r="3195" spans="1:21" x14ac:dyDescent="0.3">
      <c r="A3195" t="s">
        <v>1109</v>
      </c>
      <c r="B3195" t="s">
        <v>3350</v>
      </c>
      <c r="C3195" t="s">
        <v>3350</v>
      </c>
      <c r="D3195" t="s">
        <v>3350</v>
      </c>
      <c r="E3195">
        <v>2021</v>
      </c>
      <c r="F3195" s="1" t="s">
        <v>212</v>
      </c>
      <c r="G3195" s="1" t="s">
        <v>202</v>
      </c>
      <c r="H3195" s="1" t="s">
        <v>219</v>
      </c>
      <c r="I3195" s="3" t="s">
        <v>1</v>
      </c>
      <c r="J3195" s="1" t="s">
        <v>1</v>
      </c>
      <c r="K3195" s="1" t="s">
        <v>220</v>
      </c>
      <c r="L3195" s="1" t="s">
        <v>221</v>
      </c>
      <c r="M3195" s="1" t="s">
        <v>208</v>
      </c>
      <c r="N3195">
        <v>0</v>
      </c>
      <c r="O3195" s="10">
        <v>5000</v>
      </c>
      <c r="P3195">
        <v>1000</v>
      </c>
      <c r="Q3195" s="1" t="s">
        <v>209</v>
      </c>
      <c r="R3195" s="4">
        <v>2.48</v>
      </c>
      <c r="S3195" s="3">
        <v>1</v>
      </c>
      <c r="T3195" t="s">
        <v>3352</v>
      </c>
      <c r="U3195" t="s">
        <v>204</v>
      </c>
    </row>
    <row r="3196" spans="1:21" x14ac:dyDescent="0.3">
      <c r="A3196" t="s">
        <v>1109</v>
      </c>
      <c r="B3196" t="s">
        <v>3350</v>
      </c>
      <c r="C3196" t="s">
        <v>3350</v>
      </c>
      <c r="D3196" t="s">
        <v>3350</v>
      </c>
      <c r="E3196">
        <v>2021</v>
      </c>
      <c r="F3196" s="1" t="s">
        <v>212</v>
      </c>
      <c r="G3196" s="1" t="s">
        <v>202</v>
      </c>
      <c r="H3196" s="1" t="s">
        <v>219</v>
      </c>
      <c r="I3196" s="3" t="s">
        <v>1</v>
      </c>
      <c r="J3196" s="1" t="s">
        <v>1</v>
      </c>
      <c r="K3196" s="1" t="s">
        <v>220</v>
      </c>
      <c r="L3196" s="1" t="s">
        <v>221</v>
      </c>
      <c r="M3196" s="1" t="s">
        <v>208</v>
      </c>
      <c r="N3196">
        <v>5001</v>
      </c>
      <c r="O3196" s="10">
        <v>25000</v>
      </c>
      <c r="P3196">
        <v>1000</v>
      </c>
      <c r="Q3196" s="1" t="s">
        <v>209</v>
      </c>
      <c r="R3196" s="4">
        <v>3.08</v>
      </c>
      <c r="S3196" s="3">
        <v>1</v>
      </c>
      <c r="T3196" t="s">
        <v>3352</v>
      </c>
      <c r="U3196" t="s">
        <v>204</v>
      </c>
    </row>
    <row r="3197" spans="1:21" x14ac:dyDescent="0.3">
      <c r="A3197" t="s">
        <v>1109</v>
      </c>
      <c r="B3197" t="s">
        <v>3350</v>
      </c>
      <c r="C3197" t="s">
        <v>3350</v>
      </c>
      <c r="D3197" t="s">
        <v>3350</v>
      </c>
      <c r="E3197">
        <v>2021</v>
      </c>
      <c r="F3197" s="1" t="s">
        <v>212</v>
      </c>
      <c r="G3197" s="1" t="s">
        <v>202</v>
      </c>
      <c r="H3197" s="1" t="s">
        <v>219</v>
      </c>
      <c r="I3197" s="3" t="s">
        <v>1</v>
      </c>
      <c r="J3197" s="1" t="s">
        <v>1</v>
      </c>
      <c r="K3197" s="1" t="s">
        <v>220</v>
      </c>
      <c r="L3197" s="1" t="s">
        <v>221</v>
      </c>
      <c r="M3197" s="1" t="s">
        <v>208</v>
      </c>
      <c r="N3197">
        <v>25001</v>
      </c>
      <c r="O3197" s="10">
        <v>1000000000</v>
      </c>
      <c r="P3197">
        <v>1000</v>
      </c>
      <c r="Q3197" s="1" t="s">
        <v>209</v>
      </c>
      <c r="R3197" s="4">
        <v>3.68</v>
      </c>
      <c r="S3197" s="3">
        <v>1</v>
      </c>
      <c r="T3197" t="s">
        <v>3352</v>
      </c>
      <c r="U3197" t="s">
        <v>204</v>
      </c>
    </row>
    <row r="3198" spans="1:21" x14ac:dyDescent="0.3">
      <c r="A3198" t="s">
        <v>1109</v>
      </c>
      <c r="B3198" t="s">
        <v>3350</v>
      </c>
      <c r="C3198" t="s">
        <v>3350</v>
      </c>
      <c r="D3198" t="s">
        <v>3350</v>
      </c>
      <c r="E3198">
        <v>2021</v>
      </c>
      <c r="F3198" s="1" t="s">
        <v>212</v>
      </c>
      <c r="G3198" s="1" t="s">
        <v>202</v>
      </c>
      <c r="H3198" s="1" t="s">
        <v>206</v>
      </c>
      <c r="I3198" s="3" t="s">
        <v>1</v>
      </c>
      <c r="J3198" s="1" t="s">
        <v>1</v>
      </c>
      <c r="K3198" s="1" t="s">
        <v>220</v>
      </c>
      <c r="L3198" s="1" t="s">
        <v>225</v>
      </c>
      <c r="M3198" s="1" t="s">
        <v>204</v>
      </c>
      <c r="N3198" s="1" t="s">
        <v>1</v>
      </c>
      <c r="O3198" s="1" t="s">
        <v>1</v>
      </c>
      <c r="P3198" s="1" t="s">
        <v>1</v>
      </c>
      <c r="Q3198" s="1" t="s">
        <v>1</v>
      </c>
      <c r="R3198" s="4">
        <v>17.25</v>
      </c>
      <c r="S3198" s="3">
        <v>1</v>
      </c>
      <c r="U3198" t="s">
        <v>204</v>
      </c>
    </row>
    <row r="3199" spans="1:21" x14ac:dyDescent="0.3">
      <c r="A3199" t="s">
        <v>1109</v>
      </c>
      <c r="B3199" t="s">
        <v>3350</v>
      </c>
      <c r="C3199" t="s">
        <v>3350</v>
      </c>
      <c r="D3199" t="s">
        <v>3350</v>
      </c>
      <c r="E3199">
        <v>2021</v>
      </c>
      <c r="F3199" s="1" t="s">
        <v>212</v>
      </c>
      <c r="G3199" s="1" t="s">
        <v>202</v>
      </c>
      <c r="H3199" s="1" t="s">
        <v>219</v>
      </c>
      <c r="I3199" s="3" t="s">
        <v>1</v>
      </c>
      <c r="J3199" s="1" t="s">
        <v>1</v>
      </c>
      <c r="K3199" s="1" t="s">
        <v>220</v>
      </c>
      <c r="L3199" s="1" t="s">
        <v>225</v>
      </c>
      <c r="M3199" s="1" t="s">
        <v>208</v>
      </c>
      <c r="N3199">
        <v>0</v>
      </c>
      <c r="O3199" s="10">
        <v>5000</v>
      </c>
      <c r="P3199">
        <v>1000</v>
      </c>
      <c r="Q3199" s="1" t="s">
        <v>209</v>
      </c>
      <c r="R3199" s="4">
        <v>2.48</v>
      </c>
      <c r="S3199" s="3">
        <v>1</v>
      </c>
      <c r="U3199" t="s">
        <v>204</v>
      </c>
    </row>
    <row r="3200" spans="1:21" x14ac:dyDescent="0.3">
      <c r="A3200" t="s">
        <v>1109</v>
      </c>
      <c r="B3200" t="s">
        <v>3350</v>
      </c>
      <c r="C3200" t="s">
        <v>3350</v>
      </c>
      <c r="D3200" t="s">
        <v>3350</v>
      </c>
      <c r="E3200">
        <v>2021</v>
      </c>
      <c r="F3200" s="1" t="s">
        <v>212</v>
      </c>
      <c r="G3200" s="1" t="s">
        <v>202</v>
      </c>
      <c r="H3200" s="1" t="s">
        <v>219</v>
      </c>
      <c r="I3200" s="3" t="s">
        <v>1</v>
      </c>
      <c r="J3200" s="1" t="s">
        <v>1</v>
      </c>
      <c r="K3200" s="1" t="s">
        <v>220</v>
      </c>
      <c r="L3200" s="1" t="s">
        <v>225</v>
      </c>
      <c r="M3200" s="1" t="s">
        <v>208</v>
      </c>
      <c r="N3200">
        <v>5001</v>
      </c>
      <c r="O3200" s="10">
        <v>25000</v>
      </c>
      <c r="P3200">
        <v>1000</v>
      </c>
      <c r="Q3200" s="1" t="s">
        <v>209</v>
      </c>
      <c r="R3200" s="4">
        <v>3.08</v>
      </c>
      <c r="S3200" s="3">
        <v>1</v>
      </c>
      <c r="U3200" t="s">
        <v>204</v>
      </c>
    </row>
    <row r="3201" spans="1:21" x14ac:dyDescent="0.3">
      <c r="A3201" t="s">
        <v>1109</v>
      </c>
      <c r="B3201" t="s">
        <v>3350</v>
      </c>
      <c r="C3201" t="s">
        <v>3350</v>
      </c>
      <c r="D3201" t="s">
        <v>3350</v>
      </c>
      <c r="E3201">
        <v>2021</v>
      </c>
      <c r="F3201" s="1" t="s">
        <v>212</v>
      </c>
      <c r="G3201" s="1" t="s">
        <v>202</v>
      </c>
      <c r="H3201" s="1" t="s">
        <v>219</v>
      </c>
      <c r="I3201" s="3" t="s">
        <v>1</v>
      </c>
      <c r="J3201" s="1" t="s">
        <v>1</v>
      </c>
      <c r="K3201" s="1" t="s">
        <v>220</v>
      </c>
      <c r="L3201" s="1" t="s">
        <v>225</v>
      </c>
      <c r="M3201" s="1" t="s">
        <v>208</v>
      </c>
      <c r="N3201">
        <v>25001</v>
      </c>
      <c r="O3201" s="10">
        <v>1000000000</v>
      </c>
      <c r="P3201">
        <v>1000</v>
      </c>
      <c r="Q3201" s="1" t="s">
        <v>209</v>
      </c>
      <c r="R3201" s="4">
        <v>3.68</v>
      </c>
      <c r="S3201" s="3">
        <v>1</v>
      </c>
      <c r="U3201" t="s">
        <v>204</v>
      </c>
    </row>
    <row r="3202" spans="1:21" x14ac:dyDescent="0.3">
      <c r="A3202" t="s">
        <v>1109</v>
      </c>
      <c r="B3202" t="s">
        <v>3350</v>
      </c>
      <c r="C3202" t="s">
        <v>3350</v>
      </c>
      <c r="D3202" t="s">
        <v>3350</v>
      </c>
      <c r="E3202">
        <v>2021</v>
      </c>
      <c r="F3202" s="1" t="s">
        <v>213</v>
      </c>
      <c r="G3202" s="1" t="s">
        <v>202</v>
      </c>
      <c r="H3202" s="1" t="s">
        <v>206</v>
      </c>
      <c r="I3202" s="3" t="s">
        <v>1</v>
      </c>
      <c r="J3202" s="1" t="s">
        <v>1</v>
      </c>
      <c r="K3202" s="1" t="s">
        <v>220</v>
      </c>
      <c r="L3202" s="1" t="s">
        <v>221</v>
      </c>
      <c r="M3202" s="1" t="s">
        <v>204</v>
      </c>
      <c r="N3202" s="1" t="s">
        <v>1</v>
      </c>
      <c r="O3202" s="1" t="s">
        <v>1</v>
      </c>
      <c r="P3202" s="1" t="s">
        <v>1</v>
      </c>
      <c r="Q3202" s="1" t="s">
        <v>1</v>
      </c>
      <c r="R3202" s="4">
        <v>20.46</v>
      </c>
      <c r="S3202" s="3">
        <v>1</v>
      </c>
      <c r="T3202" s="1" t="s">
        <v>3353</v>
      </c>
      <c r="U3202" t="s">
        <v>204</v>
      </c>
    </row>
    <row r="3203" spans="1:21" x14ac:dyDescent="0.3">
      <c r="A3203" t="s">
        <v>1109</v>
      </c>
      <c r="B3203" t="s">
        <v>3350</v>
      </c>
      <c r="C3203" t="s">
        <v>3350</v>
      </c>
      <c r="D3203" t="s">
        <v>3350</v>
      </c>
      <c r="E3203">
        <v>2021</v>
      </c>
      <c r="F3203" s="1" t="s">
        <v>213</v>
      </c>
      <c r="G3203" s="1" t="s">
        <v>202</v>
      </c>
      <c r="H3203" s="1" t="s">
        <v>231</v>
      </c>
      <c r="I3203" s="3" t="s">
        <v>1</v>
      </c>
      <c r="J3203" s="1" t="s">
        <v>1</v>
      </c>
      <c r="K3203" s="1" t="s">
        <v>220</v>
      </c>
      <c r="L3203" s="1" t="s">
        <v>221</v>
      </c>
      <c r="M3203" s="1" t="s">
        <v>208</v>
      </c>
      <c r="N3203">
        <v>0</v>
      </c>
      <c r="O3203" s="10">
        <v>1000000000</v>
      </c>
      <c r="P3203">
        <v>1000</v>
      </c>
      <c r="Q3203" s="1" t="s">
        <v>209</v>
      </c>
      <c r="R3203" s="4">
        <v>3.33</v>
      </c>
      <c r="S3203" s="3">
        <v>1</v>
      </c>
      <c r="T3203" s="1" t="s">
        <v>3353</v>
      </c>
      <c r="U3203" t="s">
        <v>204</v>
      </c>
    </row>
    <row r="3204" spans="1:21" x14ac:dyDescent="0.3">
      <c r="A3204" t="s">
        <v>1109</v>
      </c>
      <c r="B3204" t="s">
        <v>3350</v>
      </c>
      <c r="C3204" t="s">
        <v>3350</v>
      </c>
      <c r="D3204" t="s">
        <v>3350</v>
      </c>
      <c r="E3204">
        <v>2021</v>
      </c>
      <c r="F3204" s="1" t="s">
        <v>213</v>
      </c>
      <c r="G3204" s="1" t="s">
        <v>202</v>
      </c>
      <c r="H3204" s="1" t="s">
        <v>206</v>
      </c>
      <c r="I3204" s="3" t="s">
        <v>1</v>
      </c>
      <c r="J3204" s="1" t="s">
        <v>1</v>
      </c>
      <c r="K3204" s="1" t="s">
        <v>220</v>
      </c>
      <c r="L3204" s="1" t="s">
        <v>225</v>
      </c>
      <c r="M3204" s="1" t="s">
        <v>204</v>
      </c>
      <c r="N3204" s="1" t="s">
        <v>1</v>
      </c>
      <c r="O3204" s="1" t="s">
        <v>1</v>
      </c>
      <c r="P3204" s="1" t="s">
        <v>1</v>
      </c>
      <c r="Q3204" s="1" t="s">
        <v>1</v>
      </c>
      <c r="R3204" s="4">
        <v>20.46</v>
      </c>
      <c r="S3204" s="3">
        <v>1</v>
      </c>
      <c r="T3204" s="1" t="s">
        <v>3353</v>
      </c>
      <c r="U3204" t="s">
        <v>204</v>
      </c>
    </row>
    <row r="3205" spans="1:21" x14ac:dyDescent="0.3">
      <c r="A3205" t="s">
        <v>1109</v>
      </c>
      <c r="B3205" t="s">
        <v>3350</v>
      </c>
      <c r="C3205" t="s">
        <v>3350</v>
      </c>
      <c r="D3205" t="s">
        <v>3350</v>
      </c>
      <c r="E3205">
        <v>2021</v>
      </c>
      <c r="F3205" s="1" t="s">
        <v>213</v>
      </c>
      <c r="G3205" s="1" t="s">
        <v>202</v>
      </c>
      <c r="H3205" s="1" t="s">
        <v>231</v>
      </c>
      <c r="I3205" s="3" t="s">
        <v>1</v>
      </c>
      <c r="J3205" s="1" t="s">
        <v>1</v>
      </c>
      <c r="K3205" s="1" t="s">
        <v>220</v>
      </c>
      <c r="L3205" s="1" t="s">
        <v>225</v>
      </c>
      <c r="M3205" s="1" t="s">
        <v>208</v>
      </c>
      <c r="N3205">
        <v>0</v>
      </c>
      <c r="O3205" s="10">
        <v>1000000000</v>
      </c>
      <c r="P3205">
        <v>1000</v>
      </c>
      <c r="Q3205" s="1" t="s">
        <v>209</v>
      </c>
      <c r="R3205" s="4">
        <v>3.33</v>
      </c>
      <c r="S3205" s="3">
        <v>1</v>
      </c>
      <c r="T3205" s="1" t="s">
        <v>3353</v>
      </c>
      <c r="U3205" t="s">
        <v>204</v>
      </c>
    </row>
    <row r="3206" spans="1:21" x14ac:dyDescent="0.3">
      <c r="A3206" t="s">
        <v>1109</v>
      </c>
      <c r="B3206" t="s">
        <v>3350</v>
      </c>
      <c r="C3206" t="s">
        <v>3350</v>
      </c>
      <c r="D3206" t="s">
        <v>3350</v>
      </c>
      <c r="E3206">
        <v>2021</v>
      </c>
      <c r="F3206" s="1" t="s">
        <v>217</v>
      </c>
      <c r="G3206" s="1" t="s">
        <v>202</v>
      </c>
      <c r="H3206" s="1" t="s">
        <v>206</v>
      </c>
      <c r="I3206" s="3" t="s">
        <v>1</v>
      </c>
      <c r="J3206" s="1" t="s">
        <v>1</v>
      </c>
      <c r="K3206" s="1" t="s">
        <v>220</v>
      </c>
      <c r="L3206" s="1" t="s">
        <v>221</v>
      </c>
      <c r="M3206" s="1" t="s">
        <v>204</v>
      </c>
      <c r="N3206" t="s">
        <v>1</v>
      </c>
      <c r="O3206" t="s">
        <v>1</v>
      </c>
      <c r="P3206" t="s">
        <v>1</v>
      </c>
      <c r="Q3206" s="1" t="s">
        <v>1</v>
      </c>
      <c r="R3206" s="4">
        <v>2.4300000000000002</v>
      </c>
      <c r="S3206" s="3">
        <v>1</v>
      </c>
      <c r="U3206" t="s">
        <v>204</v>
      </c>
    </row>
    <row r="3207" spans="1:21" x14ac:dyDescent="0.3">
      <c r="A3207" t="s">
        <v>1111</v>
      </c>
      <c r="B3207" t="s">
        <v>3354</v>
      </c>
      <c r="C3207" t="s">
        <v>3354</v>
      </c>
      <c r="D3207" t="s">
        <v>3354</v>
      </c>
      <c r="E3207">
        <v>2021</v>
      </c>
      <c r="F3207" s="1" t="s">
        <v>212</v>
      </c>
      <c r="G3207" s="1" t="s">
        <v>202</v>
      </c>
      <c r="H3207" s="1" t="s">
        <v>206</v>
      </c>
      <c r="I3207" s="3" t="s">
        <v>1</v>
      </c>
      <c r="J3207" s="1" t="s">
        <v>1</v>
      </c>
      <c r="K3207" s="1" t="s">
        <v>220</v>
      </c>
      <c r="L3207" s="1" t="s">
        <v>221</v>
      </c>
      <c r="M3207" s="1" t="s">
        <v>204</v>
      </c>
      <c r="N3207" s="1" t="s">
        <v>1</v>
      </c>
      <c r="O3207" s="1" t="s">
        <v>1</v>
      </c>
      <c r="P3207" s="1" t="s">
        <v>1</v>
      </c>
      <c r="Q3207" s="1" t="s">
        <v>1</v>
      </c>
      <c r="R3207" s="4">
        <v>25.48</v>
      </c>
      <c r="S3207" s="3">
        <v>1</v>
      </c>
      <c r="U3207" t="s">
        <v>204</v>
      </c>
    </row>
    <row r="3208" spans="1:21" x14ac:dyDescent="0.3">
      <c r="A3208" t="s">
        <v>1111</v>
      </c>
      <c r="B3208" t="s">
        <v>3354</v>
      </c>
      <c r="C3208" t="s">
        <v>3354</v>
      </c>
      <c r="D3208" t="s">
        <v>3354</v>
      </c>
      <c r="E3208">
        <v>2021</v>
      </c>
      <c r="F3208" s="1" t="s">
        <v>212</v>
      </c>
      <c r="G3208" s="1" t="s">
        <v>202</v>
      </c>
      <c r="H3208" s="1" t="s">
        <v>219</v>
      </c>
      <c r="I3208" s="3" t="s">
        <v>1</v>
      </c>
      <c r="J3208" s="1" t="s">
        <v>1</v>
      </c>
      <c r="K3208" s="1" t="s">
        <v>220</v>
      </c>
      <c r="L3208" s="1" t="s">
        <v>221</v>
      </c>
      <c r="M3208" s="1" t="s">
        <v>208</v>
      </c>
      <c r="N3208">
        <v>0</v>
      </c>
      <c r="O3208">
        <v>5000</v>
      </c>
      <c r="P3208">
        <v>1000</v>
      </c>
      <c r="Q3208" s="1" t="s">
        <v>209</v>
      </c>
      <c r="R3208" s="4">
        <v>7.82</v>
      </c>
      <c r="S3208" s="3">
        <v>1</v>
      </c>
      <c r="U3208" t="s">
        <v>204</v>
      </c>
    </row>
    <row r="3209" spans="1:21" x14ac:dyDescent="0.3">
      <c r="A3209" t="s">
        <v>1111</v>
      </c>
      <c r="B3209" t="s">
        <v>3354</v>
      </c>
      <c r="C3209" t="s">
        <v>3354</v>
      </c>
      <c r="D3209" t="s">
        <v>3354</v>
      </c>
      <c r="E3209">
        <v>2021</v>
      </c>
      <c r="F3209" s="1" t="s">
        <v>212</v>
      </c>
      <c r="G3209" s="1" t="s">
        <v>202</v>
      </c>
      <c r="H3209" s="1" t="s">
        <v>219</v>
      </c>
      <c r="I3209" s="3" t="s">
        <v>1</v>
      </c>
      <c r="J3209" s="1" t="s">
        <v>1</v>
      </c>
      <c r="K3209" s="1" t="s">
        <v>220</v>
      </c>
      <c r="L3209" s="1" t="s">
        <v>221</v>
      </c>
      <c r="M3209" s="1" t="s">
        <v>208</v>
      </c>
      <c r="N3209">
        <v>5001</v>
      </c>
      <c r="O3209">
        <v>12000</v>
      </c>
      <c r="P3209">
        <v>1000</v>
      </c>
      <c r="Q3209" s="1" t="s">
        <v>209</v>
      </c>
      <c r="R3209" s="4">
        <v>8.5</v>
      </c>
      <c r="S3209" s="3">
        <v>1</v>
      </c>
      <c r="U3209" t="s">
        <v>204</v>
      </c>
    </row>
    <row r="3210" spans="1:21" x14ac:dyDescent="0.3">
      <c r="A3210" t="s">
        <v>1111</v>
      </c>
      <c r="B3210" t="s">
        <v>3354</v>
      </c>
      <c r="C3210" t="s">
        <v>3354</v>
      </c>
      <c r="D3210" t="s">
        <v>3354</v>
      </c>
      <c r="E3210">
        <v>2021</v>
      </c>
      <c r="F3210" s="1" t="s">
        <v>212</v>
      </c>
      <c r="G3210" s="1" t="s">
        <v>202</v>
      </c>
      <c r="H3210" s="1" t="s">
        <v>219</v>
      </c>
      <c r="I3210" s="3" t="s">
        <v>1</v>
      </c>
      <c r="J3210" s="1" t="s">
        <v>1</v>
      </c>
      <c r="K3210" s="1" t="s">
        <v>220</v>
      </c>
      <c r="L3210" s="1" t="s">
        <v>221</v>
      </c>
      <c r="M3210" s="1" t="s">
        <v>208</v>
      </c>
      <c r="N3210">
        <v>12001</v>
      </c>
      <c r="O3210">
        <v>25000</v>
      </c>
      <c r="P3210">
        <v>1000</v>
      </c>
      <c r="Q3210" s="1" t="s">
        <v>209</v>
      </c>
      <c r="R3210" s="4">
        <v>8.9</v>
      </c>
      <c r="S3210" s="3">
        <v>1</v>
      </c>
      <c r="U3210" t="s">
        <v>204</v>
      </c>
    </row>
    <row r="3211" spans="1:21" x14ac:dyDescent="0.3">
      <c r="A3211" t="s">
        <v>1111</v>
      </c>
      <c r="B3211" t="s">
        <v>3354</v>
      </c>
      <c r="C3211" t="s">
        <v>3354</v>
      </c>
      <c r="D3211" t="s">
        <v>3354</v>
      </c>
      <c r="E3211">
        <v>2021</v>
      </c>
      <c r="F3211" s="1" t="s">
        <v>212</v>
      </c>
      <c r="G3211" s="1" t="s">
        <v>202</v>
      </c>
      <c r="H3211" s="1" t="s">
        <v>219</v>
      </c>
      <c r="I3211" s="3" t="s">
        <v>1</v>
      </c>
      <c r="J3211" s="1" t="s">
        <v>1</v>
      </c>
      <c r="K3211" s="1" t="s">
        <v>220</v>
      </c>
      <c r="L3211" s="1" t="s">
        <v>221</v>
      </c>
      <c r="M3211" s="1" t="s">
        <v>208</v>
      </c>
      <c r="N3211">
        <v>25001</v>
      </c>
      <c r="O3211" s="10">
        <v>1000000000</v>
      </c>
      <c r="P3211">
        <v>1000</v>
      </c>
      <c r="Q3211" s="1" t="s">
        <v>209</v>
      </c>
      <c r="R3211" s="4">
        <v>9.6999999999999993</v>
      </c>
      <c r="S3211" s="3">
        <v>1</v>
      </c>
      <c r="U3211" t="s">
        <v>204</v>
      </c>
    </row>
    <row r="3212" spans="1:21" x14ac:dyDescent="0.3">
      <c r="A3212" t="s">
        <v>1111</v>
      </c>
      <c r="B3212" t="s">
        <v>3354</v>
      </c>
      <c r="C3212" t="s">
        <v>3354</v>
      </c>
      <c r="D3212" t="s">
        <v>3354</v>
      </c>
      <c r="E3212">
        <v>2021</v>
      </c>
      <c r="F3212" s="1" t="s">
        <v>212</v>
      </c>
      <c r="G3212" s="1" t="s">
        <v>202</v>
      </c>
      <c r="H3212" s="1" t="s">
        <v>206</v>
      </c>
      <c r="I3212" s="3" t="s">
        <v>1</v>
      </c>
      <c r="J3212" s="1" t="s">
        <v>1</v>
      </c>
      <c r="K3212" s="1" t="s">
        <v>220</v>
      </c>
      <c r="L3212" s="1" t="s">
        <v>225</v>
      </c>
      <c r="M3212" s="1" t="s">
        <v>204</v>
      </c>
      <c r="N3212" s="1" t="s">
        <v>1</v>
      </c>
      <c r="O3212" s="1" t="s">
        <v>1</v>
      </c>
      <c r="P3212" s="1" t="s">
        <v>1</v>
      </c>
      <c r="Q3212" s="1" t="s">
        <v>1</v>
      </c>
      <c r="R3212" s="4">
        <v>29.3</v>
      </c>
      <c r="S3212" s="3">
        <v>1</v>
      </c>
      <c r="U3212" t="s">
        <v>204</v>
      </c>
    </row>
    <row r="3213" spans="1:21" x14ac:dyDescent="0.3">
      <c r="A3213" t="s">
        <v>1111</v>
      </c>
      <c r="B3213" t="s">
        <v>3354</v>
      </c>
      <c r="C3213" t="s">
        <v>3354</v>
      </c>
      <c r="D3213" t="s">
        <v>3354</v>
      </c>
      <c r="E3213">
        <v>2021</v>
      </c>
      <c r="F3213" s="1" t="s">
        <v>212</v>
      </c>
      <c r="G3213" s="1" t="s">
        <v>202</v>
      </c>
      <c r="H3213" s="1" t="s">
        <v>219</v>
      </c>
      <c r="I3213" s="3" t="s">
        <v>1</v>
      </c>
      <c r="J3213" s="1" t="s">
        <v>1</v>
      </c>
      <c r="K3213" s="1" t="s">
        <v>220</v>
      </c>
      <c r="L3213" s="1" t="s">
        <v>225</v>
      </c>
      <c r="M3213" s="1" t="s">
        <v>208</v>
      </c>
      <c r="N3213">
        <v>0</v>
      </c>
      <c r="O3213">
        <v>5000</v>
      </c>
      <c r="P3213">
        <v>1000</v>
      </c>
      <c r="Q3213" s="1" t="s">
        <v>209</v>
      </c>
      <c r="R3213" s="4">
        <v>9</v>
      </c>
      <c r="S3213" s="3">
        <v>1</v>
      </c>
      <c r="U3213" t="s">
        <v>204</v>
      </c>
    </row>
    <row r="3214" spans="1:21" x14ac:dyDescent="0.3">
      <c r="A3214" t="s">
        <v>1111</v>
      </c>
      <c r="B3214" t="s">
        <v>3354</v>
      </c>
      <c r="C3214" t="s">
        <v>3354</v>
      </c>
      <c r="D3214" t="s">
        <v>3354</v>
      </c>
      <c r="E3214">
        <v>2021</v>
      </c>
      <c r="F3214" s="1" t="s">
        <v>212</v>
      </c>
      <c r="G3214" s="1" t="s">
        <v>202</v>
      </c>
      <c r="H3214" s="1" t="s">
        <v>219</v>
      </c>
      <c r="I3214" s="3" t="s">
        <v>1</v>
      </c>
      <c r="J3214" s="1" t="s">
        <v>1</v>
      </c>
      <c r="K3214" s="1" t="s">
        <v>220</v>
      </c>
      <c r="L3214" s="1" t="s">
        <v>225</v>
      </c>
      <c r="M3214" s="1" t="s">
        <v>208</v>
      </c>
      <c r="N3214">
        <v>5001</v>
      </c>
      <c r="O3214">
        <v>12000</v>
      </c>
      <c r="P3214">
        <v>1000</v>
      </c>
      <c r="Q3214" s="1" t="s">
        <v>209</v>
      </c>
      <c r="R3214" s="4">
        <v>9.7799999999999994</v>
      </c>
      <c r="S3214" s="3">
        <v>1</v>
      </c>
      <c r="U3214" t="s">
        <v>204</v>
      </c>
    </row>
    <row r="3215" spans="1:21" x14ac:dyDescent="0.3">
      <c r="A3215" t="s">
        <v>1111</v>
      </c>
      <c r="B3215" t="s">
        <v>3354</v>
      </c>
      <c r="C3215" t="s">
        <v>3354</v>
      </c>
      <c r="D3215" t="s">
        <v>3354</v>
      </c>
      <c r="E3215">
        <v>2021</v>
      </c>
      <c r="F3215" s="1" t="s">
        <v>212</v>
      </c>
      <c r="G3215" s="1" t="s">
        <v>202</v>
      </c>
      <c r="H3215" s="1" t="s">
        <v>219</v>
      </c>
      <c r="I3215" s="3" t="s">
        <v>1</v>
      </c>
      <c r="J3215" s="1" t="s">
        <v>1</v>
      </c>
      <c r="K3215" s="1" t="s">
        <v>220</v>
      </c>
      <c r="L3215" s="1" t="s">
        <v>225</v>
      </c>
      <c r="M3215" s="1" t="s">
        <v>208</v>
      </c>
      <c r="N3215">
        <v>12001</v>
      </c>
      <c r="O3215">
        <v>25000</v>
      </c>
      <c r="P3215">
        <v>1000</v>
      </c>
      <c r="Q3215" s="1" t="s">
        <v>209</v>
      </c>
      <c r="R3215" s="4">
        <v>10.24</v>
      </c>
      <c r="S3215" s="3">
        <v>1</v>
      </c>
      <c r="U3215" t="s">
        <v>204</v>
      </c>
    </row>
    <row r="3216" spans="1:21" x14ac:dyDescent="0.3">
      <c r="A3216" t="s">
        <v>1111</v>
      </c>
      <c r="B3216" t="s">
        <v>3354</v>
      </c>
      <c r="C3216" t="s">
        <v>3354</v>
      </c>
      <c r="D3216" t="s">
        <v>3354</v>
      </c>
      <c r="E3216">
        <v>2021</v>
      </c>
      <c r="F3216" s="1" t="s">
        <v>212</v>
      </c>
      <c r="G3216" s="1" t="s">
        <v>202</v>
      </c>
      <c r="H3216" s="1" t="s">
        <v>219</v>
      </c>
      <c r="I3216" s="3" t="s">
        <v>1</v>
      </c>
      <c r="J3216" s="1" t="s">
        <v>1</v>
      </c>
      <c r="K3216" s="1" t="s">
        <v>220</v>
      </c>
      <c r="L3216" s="1" t="s">
        <v>225</v>
      </c>
      <c r="M3216" s="1" t="s">
        <v>208</v>
      </c>
      <c r="N3216">
        <v>25001</v>
      </c>
      <c r="O3216" s="10">
        <v>1000000000</v>
      </c>
      <c r="P3216">
        <v>1000</v>
      </c>
      <c r="Q3216" s="1" t="s">
        <v>209</v>
      </c>
      <c r="R3216" s="4">
        <v>11.16</v>
      </c>
      <c r="S3216" s="3">
        <v>1</v>
      </c>
      <c r="U3216" t="s">
        <v>204</v>
      </c>
    </row>
    <row r="3217" spans="1:21" x14ac:dyDescent="0.3">
      <c r="A3217" t="s">
        <v>1111</v>
      </c>
      <c r="B3217" t="s">
        <v>3354</v>
      </c>
      <c r="C3217" t="s">
        <v>3354</v>
      </c>
      <c r="D3217" t="s">
        <v>3354</v>
      </c>
      <c r="E3217">
        <v>2021</v>
      </c>
      <c r="F3217" s="1" t="s">
        <v>213</v>
      </c>
      <c r="G3217" s="1" t="s">
        <v>202</v>
      </c>
      <c r="H3217" s="1" t="s">
        <v>206</v>
      </c>
      <c r="I3217" s="3" t="s">
        <v>1</v>
      </c>
      <c r="J3217" s="1" t="s">
        <v>1</v>
      </c>
      <c r="K3217" s="1" t="s">
        <v>220</v>
      </c>
      <c r="L3217" s="1" t="s">
        <v>221</v>
      </c>
      <c r="M3217" s="1" t="s">
        <v>204</v>
      </c>
      <c r="N3217" s="1" t="s">
        <v>1</v>
      </c>
      <c r="O3217" s="1" t="s">
        <v>1</v>
      </c>
      <c r="P3217" s="1" t="s">
        <v>1</v>
      </c>
      <c r="Q3217" s="1" t="s">
        <v>1</v>
      </c>
      <c r="R3217" s="4">
        <v>25.31</v>
      </c>
      <c r="S3217" s="3">
        <v>1</v>
      </c>
      <c r="U3217" t="s">
        <v>204</v>
      </c>
    </row>
    <row r="3218" spans="1:21" x14ac:dyDescent="0.3">
      <c r="A3218" t="s">
        <v>1111</v>
      </c>
      <c r="B3218" t="s">
        <v>3354</v>
      </c>
      <c r="C3218" t="s">
        <v>3354</v>
      </c>
      <c r="D3218" t="s">
        <v>3354</v>
      </c>
      <c r="E3218">
        <v>2021</v>
      </c>
      <c r="F3218" s="1" t="s">
        <v>213</v>
      </c>
      <c r="G3218" s="1" t="s">
        <v>202</v>
      </c>
      <c r="H3218" s="1" t="s">
        <v>231</v>
      </c>
      <c r="I3218" s="3" t="s">
        <v>1</v>
      </c>
      <c r="J3218" s="1" t="s">
        <v>1</v>
      </c>
      <c r="K3218" s="1" t="s">
        <v>220</v>
      </c>
      <c r="L3218" s="1" t="s">
        <v>221</v>
      </c>
      <c r="M3218" s="1" t="s">
        <v>208</v>
      </c>
      <c r="N3218">
        <v>0</v>
      </c>
      <c r="O3218" s="10">
        <v>1000000000</v>
      </c>
      <c r="P3218">
        <v>1000</v>
      </c>
      <c r="Q3218" s="1" t="s">
        <v>209</v>
      </c>
      <c r="R3218" s="4">
        <v>6.33</v>
      </c>
      <c r="S3218" s="3">
        <v>1</v>
      </c>
      <c r="T3218" s="1" t="s">
        <v>3356</v>
      </c>
      <c r="U3218" t="s">
        <v>204</v>
      </c>
    </row>
    <row r="3219" spans="1:21" x14ac:dyDescent="0.3">
      <c r="A3219" t="s">
        <v>1111</v>
      </c>
      <c r="B3219" t="s">
        <v>3354</v>
      </c>
      <c r="C3219" t="s">
        <v>3354</v>
      </c>
      <c r="D3219" t="s">
        <v>3354</v>
      </c>
      <c r="E3219">
        <v>2021</v>
      </c>
      <c r="F3219" s="1" t="s">
        <v>213</v>
      </c>
      <c r="G3219" s="1" t="s">
        <v>202</v>
      </c>
      <c r="H3219" s="1" t="s">
        <v>206</v>
      </c>
      <c r="I3219" s="3" t="s">
        <v>1</v>
      </c>
      <c r="J3219" s="1" t="s">
        <v>1</v>
      </c>
      <c r="K3219" s="1" t="s">
        <v>220</v>
      </c>
      <c r="L3219" s="1" t="s">
        <v>221</v>
      </c>
      <c r="M3219" s="1" t="s">
        <v>204</v>
      </c>
      <c r="N3219" s="1" t="s">
        <v>1</v>
      </c>
      <c r="O3219" s="1" t="s">
        <v>1</v>
      </c>
      <c r="P3219" s="1" t="s">
        <v>1</v>
      </c>
      <c r="Q3219" s="1" t="s">
        <v>1</v>
      </c>
      <c r="R3219" s="4">
        <v>29.11</v>
      </c>
      <c r="S3219" s="3">
        <v>1</v>
      </c>
      <c r="U3219" t="s">
        <v>204</v>
      </c>
    </row>
    <row r="3220" spans="1:21" x14ac:dyDescent="0.3">
      <c r="A3220" t="s">
        <v>1111</v>
      </c>
      <c r="B3220" t="s">
        <v>3354</v>
      </c>
      <c r="C3220" t="s">
        <v>3354</v>
      </c>
      <c r="D3220" t="s">
        <v>3354</v>
      </c>
      <c r="E3220">
        <v>2021</v>
      </c>
      <c r="F3220" s="1" t="s">
        <v>213</v>
      </c>
      <c r="G3220" s="1" t="s">
        <v>202</v>
      </c>
      <c r="H3220" s="1" t="s">
        <v>231</v>
      </c>
      <c r="I3220" s="3" t="s">
        <v>1</v>
      </c>
      <c r="J3220" s="1" t="s">
        <v>1</v>
      </c>
      <c r="K3220" s="1" t="s">
        <v>220</v>
      </c>
      <c r="L3220" s="1" t="s">
        <v>221</v>
      </c>
      <c r="M3220" s="1" t="s">
        <v>208</v>
      </c>
      <c r="N3220">
        <v>0</v>
      </c>
      <c r="O3220" s="10">
        <v>1000000000</v>
      </c>
      <c r="P3220">
        <v>1000</v>
      </c>
      <c r="Q3220" s="1" t="s">
        <v>209</v>
      </c>
      <c r="R3220" s="4">
        <v>7.28</v>
      </c>
      <c r="S3220" s="3">
        <v>1</v>
      </c>
      <c r="T3220" s="1" t="s">
        <v>3356</v>
      </c>
      <c r="U3220" t="s">
        <v>204</v>
      </c>
    </row>
    <row r="3221" spans="1:21" x14ac:dyDescent="0.3">
      <c r="A3221" t="s">
        <v>1111</v>
      </c>
      <c r="B3221" t="s">
        <v>3354</v>
      </c>
      <c r="C3221" t="s">
        <v>3354</v>
      </c>
      <c r="D3221" t="s">
        <v>3354</v>
      </c>
      <c r="E3221">
        <v>2021</v>
      </c>
      <c r="F3221" s="1" t="s">
        <v>217</v>
      </c>
      <c r="G3221" s="1" t="s">
        <v>202</v>
      </c>
      <c r="H3221" s="1" t="s">
        <v>206</v>
      </c>
      <c r="I3221" s="3" t="s">
        <v>1</v>
      </c>
      <c r="J3221" s="1" t="s">
        <v>1</v>
      </c>
      <c r="K3221" s="1" t="s">
        <v>220</v>
      </c>
      <c r="L3221" s="1" t="s">
        <v>221</v>
      </c>
      <c r="M3221" s="1" t="s">
        <v>204</v>
      </c>
      <c r="N3221" t="s">
        <v>1</v>
      </c>
      <c r="O3221" t="s">
        <v>1</v>
      </c>
      <c r="P3221" t="s">
        <v>1</v>
      </c>
      <c r="Q3221" s="1" t="s">
        <v>1</v>
      </c>
      <c r="R3221" s="4">
        <v>4</v>
      </c>
      <c r="S3221" s="3">
        <v>1</v>
      </c>
      <c r="U3221" t="s">
        <v>204</v>
      </c>
    </row>
    <row r="3222" spans="1:21" x14ac:dyDescent="0.3">
      <c r="A3222" t="s">
        <v>1111</v>
      </c>
      <c r="B3222" t="s">
        <v>3354</v>
      </c>
      <c r="C3222" t="s">
        <v>3354</v>
      </c>
      <c r="D3222" t="s">
        <v>3354</v>
      </c>
      <c r="E3222">
        <v>2021</v>
      </c>
      <c r="F3222" s="1" t="s">
        <v>217</v>
      </c>
      <c r="G3222" s="1" t="s">
        <v>202</v>
      </c>
      <c r="H3222" s="1" t="s">
        <v>206</v>
      </c>
      <c r="I3222" s="3" t="s">
        <v>1</v>
      </c>
      <c r="J3222" s="1" t="s">
        <v>1</v>
      </c>
      <c r="K3222" s="1" t="s">
        <v>220</v>
      </c>
      <c r="L3222" s="1" t="s">
        <v>225</v>
      </c>
      <c r="M3222" s="1" t="s">
        <v>204</v>
      </c>
      <c r="N3222" t="s">
        <v>1</v>
      </c>
      <c r="O3222" t="s">
        <v>1</v>
      </c>
      <c r="P3222" t="s">
        <v>1</v>
      </c>
      <c r="Q3222" s="1" t="s">
        <v>1</v>
      </c>
      <c r="R3222" s="4">
        <v>4</v>
      </c>
      <c r="S3222" s="3">
        <v>1</v>
      </c>
      <c r="U3222" t="s">
        <v>204</v>
      </c>
    </row>
    <row r="3223" spans="1:21" x14ac:dyDescent="0.3">
      <c r="A3223" t="s">
        <v>1557</v>
      </c>
      <c r="B3223" t="s">
        <v>3357</v>
      </c>
      <c r="C3223" t="s">
        <v>3354</v>
      </c>
      <c r="D3223" t="s">
        <v>3357</v>
      </c>
      <c r="E3223">
        <v>2016</v>
      </c>
      <c r="F3223" s="1" t="s">
        <v>212</v>
      </c>
      <c r="G3223" s="1" t="s">
        <v>202</v>
      </c>
      <c r="H3223" s="1" t="s">
        <v>206</v>
      </c>
      <c r="I3223" s="3">
        <v>0.625</v>
      </c>
      <c r="J3223" s="1" t="s">
        <v>203</v>
      </c>
      <c r="K3223" s="1" t="s">
        <v>1</v>
      </c>
      <c r="L3223" s="1" t="s">
        <v>1</v>
      </c>
      <c r="M3223" s="1" t="s">
        <v>204</v>
      </c>
      <c r="N3223" s="1" t="s">
        <v>1</v>
      </c>
      <c r="O3223" s="1" t="s">
        <v>1</v>
      </c>
      <c r="P3223" s="1" t="s">
        <v>1</v>
      </c>
      <c r="Q3223" s="1" t="s">
        <v>1</v>
      </c>
      <c r="R3223" s="4">
        <v>20.12</v>
      </c>
      <c r="S3223" s="3">
        <v>1</v>
      </c>
      <c r="U3223" t="s">
        <v>204</v>
      </c>
    </row>
    <row r="3224" spans="1:21" x14ac:dyDescent="0.3">
      <c r="A3224" t="s">
        <v>1557</v>
      </c>
      <c r="B3224" t="s">
        <v>3357</v>
      </c>
      <c r="C3224" t="s">
        <v>3354</v>
      </c>
      <c r="D3224" t="s">
        <v>3357</v>
      </c>
      <c r="E3224">
        <v>2016</v>
      </c>
      <c r="F3224" s="1" t="s">
        <v>212</v>
      </c>
      <c r="G3224" s="1" t="s">
        <v>202</v>
      </c>
      <c r="H3224" s="1" t="s">
        <v>219</v>
      </c>
      <c r="I3224" s="3" t="s">
        <v>1</v>
      </c>
      <c r="J3224" s="1" t="s">
        <v>1</v>
      </c>
      <c r="K3224" s="1" t="s">
        <v>1</v>
      </c>
      <c r="L3224" s="1" t="s">
        <v>1</v>
      </c>
      <c r="M3224" s="1" t="s">
        <v>208</v>
      </c>
      <c r="N3224">
        <v>0</v>
      </c>
      <c r="O3224" s="10">
        <v>6000</v>
      </c>
      <c r="P3224">
        <v>1000</v>
      </c>
      <c r="Q3224" s="1" t="s">
        <v>209</v>
      </c>
      <c r="R3224" s="4">
        <v>2.82</v>
      </c>
      <c r="S3224" s="3">
        <v>1</v>
      </c>
      <c r="T3224" t="s">
        <v>3359</v>
      </c>
      <c r="U3224" t="s">
        <v>204</v>
      </c>
    </row>
    <row r="3225" spans="1:21" x14ac:dyDescent="0.3">
      <c r="A3225" t="s">
        <v>1557</v>
      </c>
      <c r="B3225" t="s">
        <v>3357</v>
      </c>
      <c r="C3225" t="s">
        <v>3354</v>
      </c>
      <c r="D3225" t="s">
        <v>3357</v>
      </c>
      <c r="E3225">
        <v>2016</v>
      </c>
      <c r="F3225" s="1" t="s">
        <v>212</v>
      </c>
      <c r="G3225" s="1" t="s">
        <v>202</v>
      </c>
      <c r="H3225" s="1" t="s">
        <v>219</v>
      </c>
      <c r="I3225" s="3" t="s">
        <v>1</v>
      </c>
      <c r="J3225" s="1" t="s">
        <v>1</v>
      </c>
      <c r="K3225" s="1" t="s">
        <v>1</v>
      </c>
      <c r="L3225" s="1" t="s">
        <v>1</v>
      </c>
      <c r="M3225" s="1" t="s">
        <v>208</v>
      </c>
      <c r="N3225">
        <v>6001</v>
      </c>
      <c r="O3225" s="10">
        <v>10000</v>
      </c>
      <c r="P3225">
        <v>1000</v>
      </c>
      <c r="Q3225" s="1" t="s">
        <v>209</v>
      </c>
      <c r="R3225" s="4">
        <v>3.1</v>
      </c>
      <c r="S3225" s="3">
        <v>1</v>
      </c>
      <c r="T3225" t="s">
        <v>3359</v>
      </c>
      <c r="U3225" t="s">
        <v>204</v>
      </c>
    </row>
    <row r="3226" spans="1:21" x14ac:dyDescent="0.3">
      <c r="A3226" t="s">
        <v>1557</v>
      </c>
      <c r="B3226" t="s">
        <v>3357</v>
      </c>
      <c r="C3226" t="s">
        <v>3354</v>
      </c>
      <c r="D3226" t="s">
        <v>3357</v>
      </c>
      <c r="E3226">
        <v>2016</v>
      </c>
      <c r="F3226" s="1" t="s">
        <v>212</v>
      </c>
      <c r="G3226" s="1" t="s">
        <v>202</v>
      </c>
      <c r="H3226" s="1" t="s">
        <v>219</v>
      </c>
      <c r="I3226" s="3" t="s">
        <v>1</v>
      </c>
      <c r="J3226" s="1" t="s">
        <v>1</v>
      </c>
      <c r="K3226" s="1" t="s">
        <v>1</v>
      </c>
      <c r="L3226" s="1" t="s">
        <v>1</v>
      </c>
      <c r="M3226" s="1" t="s">
        <v>208</v>
      </c>
      <c r="N3226">
        <v>10001</v>
      </c>
      <c r="O3226" s="10">
        <v>20000</v>
      </c>
      <c r="P3226">
        <v>1000</v>
      </c>
      <c r="Q3226" s="1" t="s">
        <v>209</v>
      </c>
      <c r="R3226" s="4">
        <v>3.41</v>
      </c>
      <c r="S3226" s="3">
        <v>1</v>
      </c>
      <c r="T3226" t="s">
        <v>3359</v>
      </c>
      <c r="U3226" t="s">
        <v>204</v>
      </c>
    </row>
    <row r="3227" spans="1:21" x14ac:dyDescent="0.3">
      <c r="A3227" t="s">
        <v>1557</v>
      </c>
      <c r="B3227" t="s">
        <v>3357</v>
      </c>
      <c r="C3227" t="s">
        <v>3354</v>
      </c>
      <c r="D3227" t="s">
        <v>3357</v>
      </c>
      <c r="E3227">
        <v>2016</v>
      </c>
      <c r="F3227" s="1" t="s">
        <v>212</v>
      </c>
      <c r="G3227" s="1" t="s">
        <v>202</v>
      </c>
      <c r="H3227" s="1" t="s">
        <v>219</v>
      </c>
      <c r="I3227" s="3" t="s">
        <v>1</v>
      </c>
      <c r="J3227" s="1" t="s">
        <v>1</v>
      </c>
      <c r="K3227" s="1" t="s">
        <v>1</v>
      </c>
      <c r="L3227" s="1" t="s">
        <v>1</v>
      </c>
      <c r="M3227" s="1" t="s">
        <v>208</v>
      </c>
      <c r="N3227">
        <v>20001</v>
      </c>
      <c r="O3227" s="10">
        <v>30000</v>
      </c>
      <c r="P3227">
        <v>1000</v>
      </c>
      <c r="Q3227" s="1" t="s">
        <v>209</v>
      </c>
      <c r="R3227" s="4">
        <v>3.75</v>
      </c>
      <c r="S3227" s="3">
        <v>1</v>
      </c>
      <c r="T3227" t="s">
        <v>3359</v>
      </c>
      <c r="U3227" t="s">
        <v>204</v>
      </c>
    </row>
    <row r="3228" spans="1:21" x14ac:dyDescent="0.3">
      <c r="A3228" t="s">
        <v>1557</v>
      </c>
      <c r="B3228" t="s">
        <v>3357</v>
      </c>
      <c r="C3228" t="s">
        <v>3354</v>
      </c>
      <c r="D3228" t="s">
        <v>3357</v>
      </c>
      <c r="E3228">
        <v>2016</v>
      </c>
      <c r="F3228" s="1" t="s">
        <v>212</v>
      </c>
      <c r="G3228" s="1" t="s">
        <v>202</v>
      </c>
      <c r="H3228" s="1" t="s">
        <v>219</v>
      </c>
      <c r="I3228" s="3" t="s">
        <v>1</v>
      </c>
      <c r="J3228" s="1" t="s">
        <v>1</v>
      </c>
      <c r="K3228" s="1" t="s">
        <v>1</v>
      </c>
      <c r="L3228" s="1" t="s">
        <v>1</v>
      </c>
      <c r="M3228" s="1" t="s">
        <v>208</v>
      </c>
      <c r="N3228">
        <v>30001</v>
      </c>
      <c r="O3228" s="10">
        <v>50000</v>
      </c>
      <c r="P3228">
        <v>1000</v>
      </c>
      <c r="Q3228" s="1" t="s">
        <v>209</v>
      </c>
      <c r="R3228" s="4">
        <v>4.5</v>
      </c>
      <c r="S3228" s="3">
        <v>1</v>
      </c>
      <c r="T3228" t="s">
        <v>3359</v>
      </c>
      <c r="U3228" t="s">
        <v>204</v>
      </c>
    </row>
    <row r="3229" spans="1:21" x14ac:dyDescent="0.3">
      <c r="A3229" t="s">
        <v>1557</v>
      </c>
      <c r="B3229" t="s">
        <v>3357</v>
      </c>
      <c r="C3229" t="s">
        <v>3354</v>
      </c>
      <c r="D3229" t="s">
        <v>3357</v>
      </c>
      <c r="E3229">
        <v>2016</v>
      </c>
      <c r="F3229" s="1" t="s">
        <v>212</v>
      </c>
      <c r="G3229" s="1" t="s">
        <v>202</v>
      </c>
      <c r="H3229" s="1" t="s">
        <v>219</v>
      </c>
      <c r="I3229" s="3" t="s">
        <v>1</v>
      </c>
      <c r="J3229" s="1" t="s">
        <v>1</v>
      </c>
      <c r="K3229" s="1" t="s">
        <v>1</v>
      </c>
      <c r="L3229" s="1" t="s">
        <v>1</v>
      </c>
      <c r="M3229" s="1" t="s">
        <v>208</v>
      </c>
      <c r="N3229">
        <v>50001</v>
      </c>
      <c r="O3229" s="10">
        <v>1000000000</v>
      </c>
      <c r="P3229">
        <v>1000</v>
      </c>
      <c r="Q3229" s="1" t="s">
        <v>209</v>
      </c>
      <c r="R3229" s="4">
        <v>5.72</v>
      </c>
      <c r="S3229" s="3">
        <v>1</v>
      </c>
      <c r="T3229" t="s">
        <v>3359</v>
      </c>
      <c r="U3229" t="s">
        <v>204</v>
      </c>
    </row>
    <row r="3230" spans="1:21" x14ac:dyDescent="0.3">
      <c r="A3230" t="s">
        <v>1557</v>
      </c>
      <c r="B3230" t="s">
        <v>3357</v>
      </c>
      <c r="C3230" t="s">
        <v>3354</v>
      </c>
      <c r="D3230" t="s">
        <v>3354</v>
      </c>
      <c r="E3230">
        <v>2021</v>
      </c>
      <c r="F3230" s="1" t="s">
        <v>213</v>
      </c>
      <c r="G3230" s="1" t="s">
        <v>202</v>
      </c>
      <c r="H3230" s="1" t="s">
        <v>206</v>
      </c>
      <c r="I3230" s="3" t="s">
        <v>1</v>
      </c>
      <c r="J3230" s="1" t="s">
        <v>1</v>
      </c>
      <c r="K3230" s="1" t="s">
        <v>220</v>
      </c>
      <c r="L3230" s="1" t="s">
        <v>221</v>
      </c>
      <c r="M3230" s="1" t="s">
        <v>204</v>
      </c>
      <c r="N3230" s="1" t="s">
        <v>1</v>
      </c>
      <c r="O3230" s="1" t="s">
        <v>1</v>
      </c>
      <c r="P3230" s="1" t="s">
        <v>1</v>
      </c>
      <c r="Q3230" s="1" t="s">
        <v>1</v>
      </c>
      <c r="R3230" s="4">
        <v>29.11</v>
      </c>
      <c r="S3230" s="3">
        <v>1</v>
      </c>
      <c r="T3230" s="1" t="s">
        <v>3360</v>
      </c>
      <c r="U3230" t="s">
        <v>204</v>
      </c>
    </row>
    <row r="3231" spans="1:21" x14ac:dyDescent="0.3">
      <c r="A3231" t="s">
        <v>1557</v>
      </c>
      <c r="B3231" t="s">
        <v>3357</v>
      </c>
      <c r="C3231" t="s">
        <v>3354</v>
      </c>
      <c r="D3231" t="s">
        <v>3354</v>
      </c>
      <c r="E3231">
        <v>2021</v>
      </c>
      <c r="F3231" s="1" t="s">
        <v>213</v>
      </c>
      <c r="G3231" s="1" t="s">
        <v>202</v>
      </c>
      <c r="H3231" s="1" t="s">
        <v>231</v>
      </c>
      <c r="I3231" s="3" t="s">
        <v>1</v>
      </c>
      <c r="J3231" s="1" t="s">
        <v>1</v>
      </c>
      <c r="K3231" s="1" t="s">
        <v>220</v>
      </c>
      <c r="L3231" s="1" t="s">
        <v>221</v>
      </c>
      <c r="M3231" s="1" t="s">
        <v>208</v>
      </c>
      <c r="N3231">
        <v>0</v>
      </c>
      <c r="O3231" s="10">
        <v>1000000000</v>
      </c>
      <c r="P3231">
        <v>1000</v>
      </c>
      <c r="Q3231" s="1" t="s">
        <v>209</v>
      </c>
      <c r="R3231" s="4">
        <v>7.28</v>
      </c>
      <c r="S3231" s="3">
        <v>1</v>
      </c>
      <c r="T3231" s="1" t="s">
        <v>3356</v>
      </c>
      <c r="U3231" t="s">
        <v>204</v>
      </c>
    </row>
    <row r="3232" spans="1:21" x14ac:dyDescent="0.3">
      <c r="A3232" t="s">
        <v>1113</v>
      </c>
      <c r="B3232" t="s">
        <v>3365</v>
      </c>
      <c r="C3232" t="s">
        <v>3365</v>
      </c>
      <c r="D3232" t="s">
        <v>3365</v>
      </c>
      <c r="E3232">
        <v>2021</v>
      </c>
      <c r="F3232" s="1" t="s">
        <v>212</v>
      </c>
      <c r="G3232" s="1" t="s">
        <v>202</v>
      </c>
      <c r="H3232" s="1" t="s">
        <v>206</v>
      </c>
      <c r="I3232" s="3">
        <v>0.75</v>
      </c>
      <c r="J3232" s="1" t="s">
        <v>203</v>
      </c>
      <c r="K3232" s="1" t="s">
        <v>1</v>
      </c>
      <c r="L3232" s="1" t="s">
        <v>1</v>
      </c>
      <c r="M3232" s="1" t="s">
        <v>204</v>
      </c>
      <c r="N3232" s="1" t="s">
        <v>1</v>
      </c>
      <c r="O3232" s="1" t="s">
        <v>1</v>
      </c>
      <c r="P3232" s="1" t="s">
        <v>1</v>
      </c>
      <c r="Q3232" s="1" t="s">
        <v>1</v>
      </c>
      <c r="R3232" s="4">
        <v>25.37</v>
      </c>
      <c r="S3232" s="3">
        <v>1</v>
      </c>
      <c r="U3232" t="s">
        <v>204</v>
      </c>
    </row>
    <row r="3233" spans="1:21" x14ac:dyDescent="0.3">
      <c r="A3233" t="s">
        <v>1113</v>
      </c>
      <c r="B3233" t="s">
        <v>3365</v>
      </c>
      <c r="C3233" t="s">
        <v>3365</v>
      </c>
      <c r="D3233" t="s">
        <v>3365</v>
      </c>
      <c r="E3233">
        <v>2021</v>
      </c>
      <c r="F3233" s="1" t="s">
        <v>212</v>
      </c>
      <c r="G3233" s="1" t="s">
        <v>202</v>
      </c>
      <c r="H3233" s="1" t="s">
        <v>219</v>
      </c>
      <c r="I3233" s="3" t="s">
        <v>1</v>
      </c>
      <c r="J3233" s="1" t="s">
        <v>1</v>
      </c>
      <c r="K3233" s="1" t="s">
        <v>1</v>
      </c>
      <c r="L3233" s="1" t="s">
        <v>1</v>
      </c>
      <c r="M3233" s="1" t="s">
        <v>208</v>
      </c>
      <c r="N3233">
        <v>0</v>
      </c>
      <c r="O3233" s="10">
        <v>2000</v>
      </c>
      <c r="P3233">
        <v>1000</v>
      </c>
      <c r="Q3233" s="1" t="s">
        <v>209</v>
      </c>
      <c r="R3233" s="4">
        <v>0</v>
      </c>
      <c r="S3233" s="3">
        <v>1</v>
      </c>
      <c r="U3233" t="s">
        <v>204</v>
      </c>
    </row>
    <row r="3234" spans="1:21" x14ac:dyDescent="0.3">
      <c r="A3234" t="s">
        <v>1113</v>
      </c>
      <c r="B3234" t="s">
        <v>3365</v>
      </c>
      <c r="C3234" t="s">
        <v>3365</v>
      </c>
      <c r="D3234" t="s">
        <v>3365</v>
      </c>
      <c r="E3234">
        <v>2021</v>
      </c>
      <c r="F3234" s="1" t="s">
        <v>212</v>
      </c>
      <c r="G3234" s="1" t="s">
        <v>202</v>
      </c>
      <c r="H3234" s="1" t="s">
        <v>219</v>
      </c>
      <c r="I3234" s="3" t="s">
        <v>1</v>
      </c>
      <c r="J3234" s="1" t="s">
        <v>1</v>
      </c>
      <c r="K3234" s="1" t="s">
        <v>1</v>
      </c>
      <c r="L3234" s="1" t="s">
        <v>1</v>
      </c>
      <c r="M3234" s="1" t="s">
        <v>208</v>
      </c>
      <c r="N3234">
        <v>2001</v>
      </c>
      <c r="O3234" s="10">
        <v>5000</v>
      </c>
      <c r="P3234">
        <v>1000</v>
      </c>
      <c r="Q3234" s="1" t="s">
        <v>209</v>
      </c>
      <c r="R3234" s="4">
        <v>2.68</v>
      </c>
      <c r="S3234" s="3">
        <v>1</v>
      </c>
      <c r="U3234" t="s">
        <v>204</v>
      </c>
    </row>
    <row r="3235" spans="1:21" x14ac:dyDescent="0.3">
      <c r="A3235" t="s">
        <v>1113</v>
      </c>
      <c r="B3235" t="s">
        <v>3365</v>
      </c>
      <c r="C3235" t="s">
        <v>3365</v>
      </c>
      <c r="D3235" t="s">
        <v>3365</v>
      </c>
      <c r="E3235">
        <v>2021</v>
      </c>
      <c r="F3235" s="1" t="s">
        <v>212</v>
      </c>
      <c r="G3235" s="1" t="s">
        <v>202</v>
      </c>
      <c r="H3235" s="1" t="s">
        <v>219</v>
      </c>
      <c r="I3235" s="3" t="s">
        <v>1</v>
      </c>
      <c r="J3235" s="1" t="s">
        <v>1</v>
      </c>
      <c r="K3235" s="1" t="s">
        <v>1</v>
      </c>
      <c r="L3235" s="1" t="s">
        <v>1</v>
      </c>
      <c r="M3235" s="1" t="s">
        <v>208</v>
      </c>
      <c r="N3235">
        <v>5001</v>
      </c>
      <c r="O3235" s="10">
        <v>10000</v>
      </c>
      <c r="P3235">
        <v>1000</v>
      </c>
      <c r="Q3235" s="1" t="s">
        <v>209</v>
      </c>
      <c r="R3235" s="4">
        <v>3.35</v>
      </c>
      <c r="S3235" s="3">
        <v>1</v>
      </c>
      <c r="U3235" t="s">
        <v>204</v>
      </c>
    </row>
    <row r="3236" spans="1:21" x14ac:dyDescent="0.3">
      <c r="A3236" t="s">
        <v>1113</v>
      </c>
      <c r="B3236" t="s">
        <v>3365</v>
      </c>
      <c r="C3236" t="s">
        <v>3365</v>
      </c>
      <c r="D3236" t="s">
        <v>3365</v>
      </c>
      <c r="E3236">
        <v>2021</v>
      </c>
      <c r="F3236" s="1" t="s">
        <v>212</v>
      </c>
      <c r="G3236" s="1" t="s">
        <v>202</v>
      </c>
      <c r="H3236" s="1" t="s">
        <v>219</v>
      </c>
      <c r="I3236" s="3" t="s">
        <v>1</v>
      </c>
      <c r="J3236" s="1" t="s">
        <v>1</v>
      </c>
      <c r="K3236" s="1" t="s">
        <v>1</v>
      </c>
      <c r="L3236" s="1" t="s">
        <v>1</v>
      </c>
      <c r="M3236" s="1" t="s">
        <v>208</v>
      </c>
      <c r="N3236">
        <v>10001</v>
      </c>
      <c r="O3236" s="10">
        <v>15000</v>
      </c>
      <c r="P3236">
        <v>1000</v>
      </c>
      <c r="Q3236" s="1" t="s">
        <v>209</v>
      </c>
      <c r="R3236" s="4">
        <v>5.16</v>
      </c>
      <c r="S3236" s="3">
        <v>1</v>
      </c>
      <c r="U3236" t="s">
        <v>204</v>
      </c>
    </row>
    <row r="3237" spans="1:21" x14ac:dyDescent="0.3">
      <c r="A3237" t="s">
        <v>1113</v>
      </c>
      <c r="B3237" t="s">
        <v>3365</v>
      </c>
      <c r="C3237" t="s">
        <v>3365</v>
      </c>
      <c r="D3237" t="s">
        <v>3365</v>
      </c>
      <c r="E3237">
        <v>2021</v>
      </c>
      <c r="F3237" s="1" t="s">
        <v>212</v>
      </c>
      <c r="G3237" s="1" t="s">
        <v>202</v>
      </c>
      <c r="H3237" s="1" t="s">
        <v>219</v>
      </c>
      <c r="I3237" s="3" t="s">
        <v>1</v>
      </c>
      <c r="J3237" s="1" t="s">
        <v>1</v>
      </c>
      <c r="K3237" s="1" t="s">
        <v>1</v>
      </c>
      <c r="L3237" s="1" t="s">
        <v>1</v>
      </c>
      <c r="M3237" s="1" t="s">
        <v>208</v>
      </c>
      <c r="N3237">
        <v>15001</v>
      </c>
      <c r="O3237" s="10">
        <v>20000</v>
      </c>
      <c r="P3237">
        <v>1000</v>
      </c>
      <c r="Q3237" s="1" t="s">
        <v>209</v>
      </c>
      <c r="R3237" s="4">
        <v>5.83</v>
      </c>
      <c r="S3237" s="3">
        <v>1</v>
      </c>
      <c r="U3237" t="s">
        <v>204</v>
      </c>
    </row>
    <row r="3238" spans="1:21" x14ac:dyDescent="0.3">
      <c r="A3238" t="s">
        <v>1113</v>
      </c>
      <c r="B3238" t="s">
        <v>3365</v>
      </c>
      <c r="C3238" t="s">
        <v>3365</v>
      </c>
      <c r="D3238" t="s">
        <v>3365</v>
      </c>
      <c r="E3238">
        <v>2021</v>
      </c>
      <c r="F3238" s="1" t="s">
        <v>212</v>
      </c>
      <c r="G3238" s="1" t="s">
        <v>202</v>
      </c>
      <c r="H3238" s="1" t="s">
        <v>219</v>
      </c>
      <c r="I3238" s="3" t="s">
        <v>1</v>
      </c>
      <c r="J3238" s="1" t="s">
        <v>1</v>
      </c>
      <c r="K3238" s="1" t="s">
        <v>1</v>
      </c>
      <c r="L3238" s="1" t="s">
        <v>1</v>
      </c>
      <c r="M3238" s="1" t="s">
        <v>208</v>
      </c>
      <c r="N3238">
        <v>20001</v>
      </c>
      <c r="O3238" s="10">
        <v>25000</v>
      </c>
      <c r="P3238">
        <v>1000</v>
      </c>
      <c r="Q3238" s="1" t="s">
        <v>209</v>
      </c>
      <c r="R3238" s="4">
        <v>6.48</v>
      </c>
      <c r="S3238" s="3">
        <v>1</v>
      </c>
      <c r="U3238" t="s">
        <v>204</v>
      </c>
    </row>
    <row r="3239" spans="1:21" x14ac:dyDescent="0.3">
      <c r="A3239" t="s">
        <v>1113</v>
      </c>
      <c r="B3239" t="s">
        <v>3365</v>
      </c>
      <c r="C3239" t="s">
        <v>3365</v>
      </c>
      <c r="D3239" t="s">
        <v>3365</v>
      </c>
      <c r="E3239">
        <v>2021</v>
      </c>
      <c r="F3239" s="1" t="s">
        <v>212</v>
      </c>
      <c r="G3239" s="1" t="s">
        <v>202</v>
      </c>
      <c r="H3239" s="1" t="s">
        <v>219</v>
      </c>
      <c r="I3239" s="3" t="s">
        <v>1</v>
      </c>
      <c r="J3239" s="1" t="s">
        <v>1</v>
      </c>
      <c r="K3239" s="1" t="s">
        <v>1</v>
      </c>
      <c r="L3239" s="1" t="s">
        <v>1</v>
      </c>
      <c r="M3239" s="1" t="s">
        <v>208</v>
      </c>
      <c r="N3239">
        <v>25001</v>
      </c>
      <c r="O3239" s="10">
        <v>1000000000</v>
      </c>
      <c r="P3239">
        <v>1000</v>
      </c>
      <c r="Q3239" s="1" t="s">
        <v>209</v>
      </c>
      <c r="R3239" s="4">
        <v>7.17</v>
      </c>
      <c r="S3239" s="3">
        <v>1</v>
      </c>
      <c r="U3239" t="s">
        <v>204</v>
      </c>
    </row>
    <row r="3240" spans="1:21" x14ac:dyDescent="0.3">
      <c r="A3240" t="s">
        <v>1113</v>
      </c>
      <c r="B3240" t="s">
        <v>3365</v>
      </c>
      <c r="C3240" t="s">
        <v>3365</v>
      </c>
      <c r="D3240" t="s">
        <v>3365</v>
      </c>
      <c r="E3240">
        <v>2021</v>
      </c>
      <c r="F3240" s="1" t="s">
        <v>213</v>
      </c>
      <c r="G3240" s="1" t="s">
        <v>202</v>
      </c>
      <c r="H3240" s="1" t="s">
        <v>206</v>
      </c>
      <c r="I3240" s="3" t="s">
        <v>1</v>
      </c>
      <c r="J3240" s="1" t="s">
        <v>1</v>
      </c>
      <c r="K3240" s="1" t="s">
        <v>1</v>
      </c>
      <c r="L3240" s="1" t="s">
        <v>1</v>
      </c>
      <c r="M3240" s="1" t="s">
        <v>204</v>
      </c>
      <c r="N3240" s="1" t="s">
        <v>1</v>
      </c>
      <c r="O3240" s="1" t="s">
        <v>1</v>
      </c>
      <c r="P3240" s="1" t="s">
        <v>1</v>
      </c>
      <c r="Q3240" s="1" t="s">
        <v>1</v>
      </c>
      <c r="R3240" s="4">
        <v>17.61</v>
      </c>
      <c r="S3240" s="3">
        <v>1</v>
      </c>
      <c r="U3240" t="s">
        <v>204</v>
      </c>
    </row>
    <row r="3241" spans="1:21" x14ac:dyDescent="0.3">
      <c r="A3241" t="s">
        <v>1113</v>
      </c>
      <c r="B3241" t="s">
        <v>3365</v>
      </c>
      <c r="C3241" t="s">
        <v>3365</v>
      </c>
      <c r="D3241" t="s">
        <v>3365</v>
      </c>
      <c r="E3241">
        <v>2021</v>
      </c>
      <c r="F3241" s="1" t="s">
        <v>213</v>
      </c>
      <c r="G3241" s="1" t="s">
        <v>202</v>
      </c>
      <c r="H3241" s="1" t="s">
        <v>219</v>
      </c>
      <c r="I3241" s="3" t="s">
        <v>1</v>
      </c>
      <c r="J3241" s="1" t="s">
        <v>1</v>
      </c>
      <c r="K3241" s="1" t="s">
        <v>1</v>
      </c>
      <c r="L3241" s="1" t="s">
        <v>1</v>
      </c>
      <c r="M3241" s="1" t="s">
        <v>208</v>
      </c>
      <c r="N3241">
        <v>0</v>
      </c>
      <c r="O3241" s="10">
        <v>2000</v>
      </c>
      <c r="P3241">
        <v>1000</v>
      </c>
      <c r="Q3241" s="1" t="s">
        <v>209</v>
      </c>
      <c r="R3241" s="4">
        <v>0</v>
      </c>
      <c r="S3241" s="3">
        <v>1</v>
      </c>
      <c r="U3241" t="s">
        <v>204</v>
      </c>
    </row>
    <row r="3242" spans="1:21" x14ac:dyDescent="0.3">
      <c r="A3242" t="s">
        <v>1113</v>
      </c>
      <c r="B3242" t="s">
        <v>3365</v>
      </c>
      <c r="C3242" t="s">
        <v>3365</v>
      </c>
      <c r="D3242" t="s">
        <v>3365</v>
      </c>
      <c r="E3242">
        <v>2021</v>
      </c>
      <c r="F3242" s="1" t="s">
        <v>213</v>
      </c>
      <c r="G3242" s="1" t="s">
        <v>202</v>
      </c>
      <c r="H3242" s="1" t="s">
        <v>219</v>
      </c>
      <c r="I3242" s="3" t="s">
        <v>1</v>
      </c>
      <c r="J3242" s="1" t="s">
        <v>1</v>
      </c>
      <c r="K3242" s="1" t="s">
        <v>1</v>
      </c>
      <c r="L3242" s="1" t="s">
        <v>1</v>
      </c>
      <c r="M3242" s="1" t="s">
        <v>208</v>
      </c>
      <c r="N3242">
        <v>2001</v>
      </c>
      <c r="O3242" s="10">
        <v>1000000000</v>
      </c>
      <c r="P3242">
        <v>1000</v>
      </c>
      <c r="Q3242" s="1" t="s">
        <v>209</v>
      </c>
      <c r="R3242" s="4">
        <v>8.4700000000000006</v>
      </c>
      <c r="S3242" s="3">
        <v>1</v>
      </c>
      <c r="T3242" t="s">
        <v>3356</v>
      </c>
      <c r="U3242" t="s">
        <v>204</v>
      </c>
    </row>
    <row r="3243" spans="1:21" x14ac:dyDescent="0.3">
      <c r="A3243" t="s">
        <v>1118</v>
      </c>
      <c r="B3243" t="s">
        <v>3369</v>
      </c>
      <c r="C3243" t="s">
        <v>3369</v>
      </c>
      <c r="D3243" t="s">
        <v>3369</v>
      </c>
      <c r="E3243">
        <v>2021</v>
      </c>
      <c r="F3243" s="1" t="s">
        <v>212</v>
      </c>
      <c r="G3243" s="1" t="s">
        <v>202</v>
      </c>
      <c r="H3243" s="1" t="s">
        <v>206</v>
      </c>
      <c r="I3243" s="3">
        <v>0.625</v>
      </c>
      <c r="J3243" s="1" t="s">
        <v>203</v>
      </c>
      <c r="K3243" s="1" t="s">
        <v>1</v>
      </c>
      <c r="L3243" s="1" t="s">
        <v>1</v>
      </c>
      <c r="M3243" s="1" t="s">
        <v>204</v>
      </c>
      <c r="N3243" s="1" t="s">
        <v>1</v>
      </c>
      <c r="O3243" s="1" t="s">
        <v>1</v>
      </c>
      <c r="P3243" s="1" t="s">
        <v>1</v>
      </c>
      <c r="Q3243" s="1" t="s">
        <v>1</v>
      </c>
      <c r="R3243" s="4">
        <v>17.989999999999998</v>
      </c>
      <c r="S3243" s="3">
        <v>1</v>
      </c>
      <c r="U3243" t="s">
        <v>204</v>
      </c>
    </row>
    <row r="3244" spans="1:21" x14ac:dyDescent="0.3">
      <c r="A3244" t="s">
        <v>1118</v>
      </c>
      <c r="B3244" t="s">
        <v>3369</v>
      </c>
      <c r="C3244" t="s">
        <v>3369</v>
      </c>
      <c r="D3244" t="s">
        <v>3369</v>
      </c>
      <c r="E3244">
        <v>2021</v>
      </c>
      <c r="F3244" s="1" t="s">
        <v>212</v>
      </c>
      <c r="G3244" s="1" t="s">
        <v>202</v>
      </c>
      <c r="H3244" s="1" t="s">
        <v>219</v>
      </c>
      <c r="I3244" s="3" t="s">
        <v>1</v>
      </c>
      <c r="J3244" s="1" t="s">
        <v>1</v>
      </c>
      <c r="K3244" s="1" t="s">
        <v>1</v>
      </c>
      <c r="L3244" s="1" t="s">
        <v>1</v>
      </c>
      <c r="M3244" s="1" t="s">
        <v>208</v>
      </c>
      <c r="N3244">
        <v>0</v>
      </c>
      <c r="O3244" s="10">
        <v>2000</v>
      </c>
      <c r="P3244">
        <v>1000</v>
      </c>
      <c r="Q3244" s="1" t="s">
        <v>209</v>
      </c>
      <c r="R3244" s="4">
        <v>2.5</v>
      </c>
      <c r="S3244" s="3">
        <v>1</v>
      </c>
      <c r="U3244" t="s">
        <v>204</v>
      </c>
    </row>
    <row r="3245" spans="1:21" x14ac:dyDescent="0.3">
      <c r="A3245" t="s">
        <v>1118</v>
      </c>
      <c r="B3245" t="s">
        <v>3369</v>
      </c>
      <c r="C3245" t="s">
        <v>3369</v>
      </c>
      <c r="D3245" t="s">
        <v>3369</v>
      </c>
      <c r="E3245">
        <v>2021</v>
      </c>
      <c r="F3245" s="1" t="s">
        <v>212</v>
      </c>
      <c r="G3245" s="1" t="s">
        <v>202</v>
      </c>
      <c r="H3245" s="1" t="s">
        <v>219</v>
      </c>
      <c r="I3245" s="3" t="s">
        <v>1</v>
      </c>
      <c r="J3245" s="1" t="s">
        <v>1</v>
      </c>
      <c r="K3245" s="1" t="s">
        <v>1</v>
      </c>
      <c r="L3245" s="1" t="s">
        <v>1</v>
      </c>
      <c r="M3245" s="1" t="s">
        <v>208</v>
      </c>
      <c r="N3245">
        <v>2001</v>
      </c>
      <c r="O3245" s="10">
        <v>10000</v>
      </c>
      <c r="P3245">
        <v>1000</v>
      </c>
      <c r="Q3245" s="1" t="s">
        <v>209</v>
      </c>
      <c r="R3245" s="4">
        <v>4.92</v>
      </c>
      <c r="S3245" s="3">
        <v>1</v>
      </c>
      <c r="U3245" t="s">
        <v>204</v>
      </c>
    </row>
    <row r="3246" spans="1:21" x14ac:dyDescent="0.3">
      <c r="A3246" t="s">
        <v>1118</v>
      </c>
      <c r="B3246" t="s">
        <v>3369</v>
      </c>
      <c r="C3246" t="s">
        <v>3369</v>
      </c>
      <c r="D3246" t="s">
        <v>3369</v>
      </c>
      <c r="E3246">
        <v>2021</v>
      </c>
      <c r="F3246" s="1" t="s">
        <v>212</v>
      </c>
      <c r="G3246" s="1" t="s">
        <v>202</v>
      </c>
      <c r="H3246" s="1" t="s">
        <v>219</v>
      </c>
      <c r="I3246" s="3" t="s">
        <v>1</v>
      </c>
      <c r="J3246" s="1" t="s">
        <v>1</v>
      </c>
      <c r="K3246" s="1" t="s">
        <v>1</v>
      </c>
      <c r="L3246" s="1" t="s">
        <v>1</v>
      </c>
      <c r="M3246" s="1" t="s">
        <v>208</v>
      </c>
      <c r="N3246">
        <v>10001</v>
      </c>
      <c r="O3246" s="10">
        <v>25000</v>
      </c>
      <c r="P3246">
        <v>1000</v>
      </c>
      <c r="Q3246" s="1" t="s">
        <v>209</v>
      </c>
      <c r="R3246" s="4">
        <v>5.46</v>
      </c>
      <c r="S3246" s="3">
        <v>1</v>
      </c>
      <c r="U3246" t="s">
        <v>204</v>
      </c>
    </row>
    <row r="3247" spans="1:21" x14ac:dyDescent="0.3">
      <c r="A3247" t="s">
        <v>1118</v>
      </c>
      <c r="B3247" t="s">
        <v>3369</v>
      </c>
      <c r="C3247" t="s">
        <v>3369</v>
      </c>
      <c r="D3247" t="s">
        <v>3369</v>
      </c>
      <c r="E3247">
        <v>2021</v>
      </c>
      <c r="F3247" s="1" t="s">
        <v>212</v>
      </c>
      <c r="G3247" s="1" t="s">
        <v>202</v>
      </c>
      <c r="H3247" s="1" t="s">
        <v>219</v>
      </c>
      <c r="I3247" s="3" t="s">
        <v>1</v>
      </c>
      <c r="J3247" s="1" t="s">
        <v>1</v>
      </c>
      <c r="K3247" s="1" t="s">
        <v>1</v>
      </c>
      <c r="L3247" s="1" t="s">
        <v>1</v>
      </c>
      <c r="M3247" s="1" t="s">
        <v>208</v>
      </c>
      <c r="N3247">
        <v>25001</v>
      </c>
      <c r="O3247" s="10">
        <v>75000</v>
      </c>
      <c r="P3247">
        <v>1000</v>
      </c>
      <c r="Q3247" s="1" t="s">
        <v>209</v>
      </c>
      <c r="R3247" s="4">
        <v>5.99</v>
      </c>
      <c r="S3247" s="3">
        <v>1</v>
      </c>
      <c r="U3247" t="s">
        <v>204</v>
      </c>
    </row>
    <row r="3248" spans="1:21" x14ac:dyDescent="0.3">
      <c r="A3248" t="s">
        <v>1118</v>
      </c>
      <c r="B3248" t="s">
        <v>3369</v>
      </c>
      <c r="C3248" t="s">
        <v>3369</v>
      </c>
      <c r="D3248" t="s">
        <v>3369</v>
      </c>
      <c r="E3248">
        <v>2021</v>
      </c>
      <c r="F3248" s="1" t="s">
        <v>212</v>
      </c>
      <c r="G3248" s="1" t="s">
        <v>202</v>
      </c>
      <c r="H3248" s="1" t="s">
        <v>219</v>
      </c>
      <c r="I3248" s="3" t="s">
        <v>1</v>
      </c>
      <c r="J3248" s="1" t="s">
        <v>1</v>
      </c>
      <c r="K3248" s="1" t="s">
        <v>1</v>
      </c>
      <c r="L3248" s="1" t="s">
        <v>1</v>
      </c>
      <c r="M3248" s="1" t="s">
        <v>208</v>
      </c>
      <c r="N3248">
        <v>75001</v>
      </c>
      <c r="O3248" s="10">
        <v>1000000000</v>
      </c>
      <c r="P3248">
        <v>1000</v>
      </c>
      <c r="Q3248" s="1" t="s">
        <v>209</v>
      </c>
      <c r="R3248" s="4">
        <v>6.26</v>
      </c>
      <c r="S3248" s="3">
        <v>1</v>
      </c>
      <c r="U3248" t="s">
        <v>204</v>
      </c>
    </row>
    <row r="3249" spans="1:21" x14ac:dyDescent="0.3">
      <c r="A3249" t="s">
        <v>1118</v>
      </c>
      <c r="B3249" t="s">
        <v>3369</v>
      </c>
      <c r="C3249" t="s">
        <v>3369</v>
      </c>
      <c r="D3249" t="s">
        <v>3369</v>
      </c>
      <c r="E3249">
        <v>2021</v>
      </c>
      <c r="F3249" s="1" t="s">
        <v>213</v>
      </c>
      <c r="G3249" s="1" t="s">
        <v>202</v>
      </c>
      <c r="H3249" s="1" t="s">
        <v>206</v>
      </c>
      <c r="I3249" s="3">
        <v>0.625</v>
      </c>
      <c r="J3249" s="1" t="s">
        <v>203</v>
      </c>
      <c r="K3249" s="1" t="s">
        <v>1</v>
      </c>
      <c r="L3249" s="1" t="s">
        <v>1</v>
      </c>
      <c r="M3249" s="1" t="s">
        <v>204</v>
      </c>
      <c r="N3249" s="1" t="s">
        <v>1</v>
      </c>
      <c r="O3249" s="1" t="s">
        <v>1</v>
      </c>
      <c r="P3249" s="1" t="s">
        <v>1</v>
      </c>
      <c r="Q3249" s="1" t="s">
        <v>1</v>
      </c>
      <c r="R3249" s="4">
        <v>17.989999999999998</v>
      </c>
      <c r="S3249" s="3">
        <v>1</v>
      </c>
      <c r="U3249" t="s">
        <v>204</v>
      </c>
    </row>
    <row r="3250" spans="1:21" x14ac:dyDescent="0.3">
      <c r="A3250" t="s">
        <v>1118</v>
      </c>
      <c r="B3250" t="s">
        <v>3369</v>
      </c>
      <c r="C3250" t="s">
        <v>3369</v>
      </c>
      <c r="D3250" t="s">
        <v>3369</v>
      </c>
      <c r="E3250">
        <v>2021</v>
      </c>
      <c r="F3250" s="1" t="s">
        <v>213</v>
      </c>
      <c r="G3250" s="1" t="s">
        <v>202</v>
      </c>
      <c r="H3250" s="1" t="s">
        <v>219</v>
      </c>
      <c r="I3250" s="3" t="s">
        <v>1</v>
      </c>
      <c r="J3250" s="1" t="s">
        <v>1</v>
      </c>
      <c r="K3250" s="1" t="s">
        <v>1</v>
      </c>
      <c r="L3250" s="1" t="s">
        <v>1</v>
      </c>
      <c r="M3250" s="1" t="s">
        <v>208</v>
      </c>
      <c r="N3250">
        <v>0</v>
      </c>
      <c r="O3250" s="10">
        <v>2000</v>
      </c>
      <c r="P3250">
        <v>1000</v>
      </c>
      <c r="Q3250" s="1" t="s">
        <v>209</v>
      </c>
      <c r="R3250" s="4">
        <v>2.5</v>
      </c>
      <c r="S3250" s="3">
        <v>1</v>
      </c>
      <c r="U3250" t="s">
        <v>204</v>
      </c>
    </row>
    <row r="3251" spans="1:21" x14ac:dyDescent="0.3">
      <c r="A3251" t="s">
        <v>1118</v>
      </c>
      <c r="B3251" t="s">
        <v>3369</v>
      </c>
      <c r="C3251" t="s">
        <v>3369</v>
      </c>
      <c r="D3251" t="s">
        <v>3369</v>
      </c>
      <c r="E3251">
        <v>2021</v>
      </c>
      <c r="F3251" s="1" t="s">
        <v>213</v>
      </c>
      <c r="G3251" s="1" t="s">
        <v>202</v>
      </c>
      <c r="H3251" s="1" t="s">
        <v>219</v>
      </c>
      <c r="I3251" s="3" t="s">
        <v>1</v>
      </c>
      <c r="J3251" s="1" t="s">
        <v>1</v>
      </c>
      <c r="K3251" s="1" t="s">
        <v>1</v>
      </c>
      <c r="L3251" s="1" t="s">
        <v>1</v>
      </c>
      <c r="M3251" s="1" t="s">
        <v>208</v>
      </c>
      <c r="N3251">
        <v>2001</v>
      </c>
      <c r="O3251" s="10">
        <v>12000</v>
      </c>
      <c r="P3251">
        <v>1000</v>
      </c>
      <c r="Q3251" s="1" t="s">
        <v>209</v>
      </c>
      <c r="R3251" s="4">
        <v>3.75</v>
      </c>
      <c r="S3251" s="3">
        <v>1</v>
      </c>
      <c r="U3251" t="s">
        <v>204</v>
      </c>
    </row>
    <row r="3252" spans="1:21" x14ac:dyDescent="0.3">
      <c r="A3252" t="s">
        <v>1118</v>
      </c>
      <c r="B3252" t="s">
        <v>3369</v>
      </c>
      <c r="C3252" t="s">
        <v>3369</v>
      </c>
      <c r="D3252" t="s">
        <v>3369</v>
      </c>
      <c r="E3252">
        <v>2021</v>
      </c>
      <c r="F3252" s="1" t="s">
        <v>213</v>
      </c>
      <c r="G3252" s="1" t="s">
        <v>202</v>
      </c>
      <c r="H3252" s="1" t="s">
        <v>219</v>
      </c>
      <c r="I3252" s="3" t="s">
        <v>1</v>
      </c>
      <c r="J3252" s="1" t="s">
        <v>1</v>
      </c>
      <c r="K3252" s="1" t="s">
        <v>1</v>
      </c>
      <c r="L3252" s="1" t="s">
        <v>1</v>
      </c>
      <c r="M3252" s="1" t="s">
        <v>208</v>
      </c>
      <c r="N3252">
        <v>12001</v>
      </c>
      <c r="O3252" s="10">
        <v>1000000000</v>
      </c>
      <c r="P3252">
        <v>1000</v>
      </c>
      <c r="Q3252" s="1" t="s">
        <v>209</v>
      </c>
      <c r="R3252" s="4">
        <v>0</v>
      </c>
      <c r="S3252" s="3">
        <v>1</v>
      </c>
      <c r="T3252" t="s">
        <v>3371</v>
      </c>
      <c r="U3252" t="s">
        <v>204</v>
      </c>
    </row>
    <row r="3253" spans="1:21" x14ac:dyDescent="0.3">
      <c r="A3253" t="s">
        <v>1118</v>
      </c>
      <c r="B3253" t="s">
        <v>3369</v>
      </c>
      <c r="C3253" t="s">
        <v>3369</v>
      </c>
      <c r="D3253" t="s">
        <v>3369</v>
      </c>
      <c r="E3253">
        <v>2021</v>
      </c>
      <c r="F3253" s="1" t="s">
        <v>217</v>
      </c>
      <c r="G3253" t="s">
        <v>202</v>
      </c>
      <c r="H3253" s="1" t="s">
        <v>206</v>
      </c>
      <c r="I3253" s="3" t="s">
        <v>1</v>
      </c>
      <c r="J3253" s="1" t="s">
        <v>1</v>
      </c>
      <c r="K3253" s="1" t="s">
        <v>1</v>
      </c>
      <c r="L3253" s="1" t="s">
        <v>1</v>
      </c>
      <c r="M3253" s="1" t="s">
        <v>204</v>
      </c>
      <c r="N3253" t="s">
        <v>1</v>
      </c>
      <c r="O3253" t="s">
        <v>1</v>
      </c>
      <c r="P3253" t="s">
        <v>1</v>
      </c>
      <c r="Q3253" s="1" t="s">
        <v>1</v>
      </c>
      <c r="R3253" s="4">
        <v>4</v>
      </c>
      <c r="S3253" s="3">
        <v>1</v>
      </c>
      <c r="U3253" t="s">
        <v>204</v>
      </c>
    </row>
    <row r="3254" spans="1:21" x14ac:dyDescent="0.3">
      <c r="A3254" t="s">
        <v>1118</v>
      </c>
      <c r="B3254" t="s">
        <v>3369</v>
      </c>
      <c r="C3254" t="s">
        <v>3369</v>
      </c>
      <c r="D3254" t="s">
        <v>3369</v>
      </c>
      <c r="E3254">
        <v>2020</v>
      </c>
      <c r="F3254" s="1" t="s">
        <v>217</v>
      </c>
      <c r="G3254" t="s">
        <v>202</v>
      </c>
      <c r="H3254" s="1" t="s">
        <v>206</v>
      </c>
      <c r="I3254" s="3" t="s">
        <v>1</v>
      </c>
      <c r="J3254" s="1" t="s">
        <v>1</v>
      </c>
      <c r="K3254" s="1" t="s">
        <v>1</v>
      </c>
      <c r="L3254" s="1" t="s">
        <v>1</v>
      </c>
      <c r="M3254" s="1" t="s">
        <v>204</v>
      </c>
      <c r="N3254" t="s">
        <v>1</v>
      </c>
      <c r="O3254" t="s">
        <v>1</v>
      </c>
      <c r="P3254" t="s">
        <v>1</v>
      </c>
      <c r="Q3254" s="1" t="s">
        <v>1</v>
      </c>
      <c r="R3254" s="4">
        <v>3.75</v>
      </c>
      <c r="S3254" s="3">
        <v>1</v>
      </c>
      <c r="U3254" t="s">
        <v>204</v>
      </c>
    </row>
    <row r="3255" spans="1:21" x14ac:dyDescent="0.3">
      <c r="A3255" t="s">
        <v>1118</v>
      </c>
      <c r="B3255" t="s">
        <v>3369</v>
      </c>
      <c r="C3255" t="s">
        <v>3369</v>
      </c>
      <c r="D3255" t="s">
        <v>3369</v>
      </c>
      <c r="E3255">
        <v>2019</v>
      </c>
      <c r="F3255" s="1" t="s">
        <v>217</v>
      </c>
      <c r="G3255" t="s">
        <v>202</v>
      </c>
      <c r="H3255" s="1" t="s">
        <v>206</v>
      </c>
      <c r="I3255" s="3" t="s">
        <v>1</v>
      </c>
      <c r="J3255" s="1" t="s">
        <v>1</v>
      </c>
      <c r="K3255" s="1" t="s">
        <v>1</v>
      </c>
      <c r="L3255" s="1" t="s">
        <v>1</v>
      </c>
      <c r="M3255" s="1" t="s">
        <v>204</v>
      </c>
      <c r="N3255" t="s">
        <v>1</v>
      </c>
      <c r="O3255" t="s">
        <v>1</v>
      </c>
      <c r="P3255" t="s">
        <v>1</v>
      </c>
      <c r="Q3255" s="1" t="s">
        <v>1</v>
      </c>
      <c r="R3255" s="4">
        <v>3.5</v>
      </c>
      <c r="S3255" s="3">
        <v>1</v>
      </c>
      <c r="U3255" t="s">
        <v>204</v>
      </c>
    </row>
    <row r="3256" spans="1:21" x14ac:dyDescent="0.3">
      <c r="A3256" t="s">
        <v>1118</v>
      </c>
      <c r="B3256" t="s">
        <v>3369</v>
      </c>
      <c r="C3256" t="s">
        <v>3369</v>
      </c>
      <c r="D3256" t="s">
        <v>3369</v>
      </c>
      <c r="E3256">
        <v>2018</v>
      </c>
      <c r="F3256" s="1" t="s">
        <v>217</v>
      </c>
      <c r="G3256" t="s">
        <v>202</v>
      </c>
      <c r="H3256" s="1" t="s">
        <v>206</v>
      </c>
      <c r="I3256" s="3" t="s">
        <v>1</v>
      </c>
      <c r="J3256" s="1" t="s">
        <v>1</v>
      </c>
      <c r="K3256" s="1" t="s">
        <v>1</v>
      </c>
      <c r="L3256" s="1" t="s">
        <v>1</v>
      </c>
      <c r="M3256" s="1" t="s">
        <v>204</v>
      </c>
      <c r="N3256" t="s">
        <v>1</v>
      </c>
      <c r="O3256" t="s">
        <v>1</v>
      </c>
      <c r="P3256" t="s">
        <v>1</v>
      </c>
      <c r="Q3256" s="1" t="s">
        <v>1</v>
      </c>
      <c r="R3256" s="4">
        <v>3.25</v>
      </c>
      <c r="S3256" s="3">
        <v>1</v>
      </c>
      <c r="U3256" t="s">
        <v>204</v>
      </c>
    </row>
    <row r="3257" spans="1:21" x14ac:dyDescent="0.3">
      <c r="A3257" t="s">
        <v>1118</v>
      </c>
      <c r="B3257" t="s">
        <v>3369</v>
      </c>
      <c r="C3257" t="s">
        <v>3369</v>
      </c>
      <c r="D3257" t="s">
        <v>3369</v>
      </c>
      <c r="E3257">
        <v>2017</v>
      </c>
      <c r="F3257" s="1" t="s">
        <v>217</v>
      </c>
      <c r="G3257" t="s">
        <v>202</v>
      </c>
      <c r="H3257" s="1" t="s">
        <v>206</v>
      </c>
      <c r="I3257" s="3" t="s">
        <v>1</v>
      </c>
      <c r="J3257" s="1" t="s">
        <v>1</v>
      </c>
      <c r="K3257" s="1" t="s">
        <v>1</v>
      </c>
      <c r="L3257" s="1" t="s">
        <v>1</v>
      </c>
      <c r="M3257" s="1" t="s">
        <v>204</v>
      </c>
      <c r="N3257" t="s">
        <v>1</v>
      </c>
      <c r="O3257" t="s">
        <v>1</v>
      </c>
      <c r="P3257" t="s">
        <v>1</v>
      </c>
      <c r="Q3257" s="1" t="s">
        <v>1</v>
      </c>
      <c r="R3257" s="4">
        <v>3</v>
      </c>
      <c r="S3257" s="3">
        <v>1</v>
      </c>
      <c r="U3257" t="s">
        <v>204</v>
      </c>
    </row>
    <row r="3258" spans="1:21" x14ac:dyDescent="0.3">
      <c r="A3258" t="s">
        <v>1118</v>
      </c>
      <c r="B3258" t="s">
        <v>3369</v>
      </c>
      <c r="C3258" t="s">
        <v>3369</v>
      </c>
      <c r="D3258" t="s">
        <v>3369</v>
      </c>
      <c r="E3258">
        <v>2016</v>
      </c>
      <c r="F3258" s="1" t="s">
        <v>217</v>
      </c>
      <c r="G3258" t="s">
        <v>202</v>
      </c>
      <c r="H3258" s="1" t="s">
        <v>206</v>
      </c>
      <c r="I3258" s="3" t="s">
        <v>1</v>
      </c>
      <c r="J3258" s="1" t="s">
        <v>1</v>
      </c>
      <c r="K3258" s="1" t="s">
        <v>1</v>
      </c>
      <c r="L3258" s="1" t="s">
        <v>1</v>
      </c>
      <c r="M3258" s="1" t="s">
        <v>204</v>
      </c>
      <c r="N3258" t="s">
        <v>1</v>
      </c>
      <c r="O3258" t="s">
        <v>1</v>
      </c>
      <c r="P3258" t="s">
        <v>1</v>
      </c>
      <c r="Q3258" s="1" t="s">
        <v>1</v>
      </c>
      <c r="R3258" s="4">
        <v>2.75</v>
      </c>
      <c r="S3258" s="3">
        <v>1</v>
      </c>
      <c r="U3258" t="s">
        <v>204</v>
      </c>
    </row>
    <row r="3259" spans="1:21" x14ac:dyDescent="0.3">
      <c r="A3259" t="s">
        <v>1118</v>
      </c>
      <c r="B3259" t="s">
        <v>3369</v>
      </c>
      <c r="C3259" t="s">
        <v>3369</v>
      </c>
      <c r="D3259" t="s">
        <v>3369</v>
      </c>
      <c r="E3259">
        <v>2015</v>
      </c>
      <c r="F3259" s="1" t="s">
        <v>217</v>
      </c>
      <c r="G3259" t="s">
        <v>202</v>
      </c>
      <c r="H3259" s="1" t="s">
        <v>206</v>
      </c>
      <c r="I3259" s="3" t="s">
        <v>1</v>
      </c>
      <c r="J3259" s="1" t="s">
        <v>1</v>
      </c>
      <c r="K3259" s="1" t="s">
        <v>1</v>
      </c>
      <c r="L3259" s="1" t="s">
        <v>1</v>
      </c>
      <c r="M3259" s="1" t="s">
        <v>204</v>
      </c>
      <c r="N3259" t="s">
        <v>1</v>
      </c>
      <c r="O3259" t="s">
        <v>1</v>
      </c>
      <c r="P3259" t="s">
        <v>1</v>
      </c>
      <c r="Q3259" s="1" t="s">
        <v>1</v>
      </c>
      <c r="R3259" s="4">
        <v>2.5</v>
      </c>
      <c r="S3259" s="3">
        <v>1</v>
      </c>
      <c r="U3259" t="s">
        <v>204</v>
      </c>
    </row>
    <row r="3260" spans="1:21" x14ac:dyDescent="0.3">
      <c r="A3260" t="s">
        <v>1118</v>
      </c>
      <c r="B3260" t="s">
        <v>3369</v>
      </c>
      <c r="C3260" t="s">
        <v>3369</v>
      </c>
      <c r="D3260" t="s">
        <v>3369</v>
      </c>
      <c r="E3260">
        <v>2014</v>
      </c>
      <c r="F3260" s="1" t="s">
        <v>217</v>
      </c>
      <c r="G3260" t="s">
        <v>202</v>
      </c>
      <c r="H3260" s="1" t="s">
        <v>206</v>
      </c>
      <c r="I3260" s="3" t="s">
        <v>1</v>
      </c>
      <c r="J3260" s="1" t="s">
        <v>1</v>
      </c>
      <c r="K3260" s="1" t="s">
        <v>1</v>
      </c>
      <c r="L3260" s="1" t="s">
        <v>1</v>
      </c>
      <c r="M3260" s="1" t="s">
        <v>204</v>
      </c>
      <c r="N3260" t="s">
        <v>1</v>
      </c>
      <c r="O3260" t="s">
        <v>1</v>
      </c>
      <c r="P3260" t="s">
        <v>1</v>
      </c>
      <c r="Q3260" s="1" t="s">
        <v>1</v>
      </c>
      <c r="R3260" s="4">
        <v>2.25</v>
      </c>
      <c r="S3260" s="3">
        <v>1</v>
      </c>
      <c r="U3260" t="s">
        <v>204</v>
      </c>
    </row>
    <row r="3261" spans="1:21" x14ac:dyDescent="0.3">
      <c r="A3261" t="s">
        <v>1118</v>
      </c>
      <c r="B3261" t="s">
        <v>3369</v>
      </c>
      <c r="C3261" t="s">
        <v>3369</v>
      </c>
      <c r="D3261" t="s">
        <v>3369</v>
      </c>
      <c r="E3261">
        <v>2013</v>
      </c>
      <c r="F3261" s="1" t="s">
        <v>217</v>
      </c>
      <c r="G3261" t="s">
        <v>202</v>
      </c>
      <c r="H3261" s="1" t="s">
        <v>206</v>
      </c>
      <c r="I3261" s="3" t="s">
        <v>1</v>
      </c>
      <c r="J3261" s="1" t="s">
        <v>1</v>
      </c>
      <c r="K3261" s="1" t="s">
        <v>1</v>
      </c>
      <c r="L3261" s="1" t="s">
        <v>1</v>
      </c>
      <c r="M3261" s="1" t="s">
        <v>204</v>
      </c>
      <c r="N3261" t="s">
        <v>1</v>
      </c>
      <c r="O3261" t="s">
        <v>1</v>
      </c>
      <c r="P3261" t="s">
        <v>1</v>
      </c>
      <c r="Q3261" s="1" t="s">
        <v>1</v>
      </c>
      <c r="R3261" s="4">
        <v>2</v>
      </c>
      <c r="S3261" s="3">
        <v>1</v>
      </c>
      <c r="U3261" t="s">
        <v>204</v>
      </c>
    </row>
    <row r="3262" spans="1:21" x14ac:dyDescent="0.3">
      <c r="A3262" t="s">
        <v>1118</v>
      </c>
      <c r="B3262" t="s">
        <v>3369</v>
      </c>
      <c r="C3262" t="s">
        <v>3369</v>
      </c>
      <c r="D3262" t="s">
        <v>3369</v>
      </c>
      <c r="E3262">
        <v>2012</v>
      </c>
      <c r="F3262" s="1" t="s">
        <v>217</v>
      </c>
      <c r="G3262" t="s">
        <v>202</v>
      </c>
      <c r="H3262" s="1" t="s">
        <v>206</v>
      </c>
      <c r="I3262" s="3" t="s">
        <v>1</v>
      </c>
      <c r="J3262" s="1" t="s">
        <v>1</v>
      </c>
      <c r="K3262" s="1" t="s">
        <v>1</v>
      </c>
      <c r="L3262" s="1" t="s">
        <v>1</v>
      </c>
      <c r="M3262" s="1" t="s">
        <v>204</v>
      </c>
      <c r="N3262" t="s">
        <v>1</v>
      </c>
      <c r="O3262" t="s">
        <v>1</v>
      </c>
      <c r="P3262" t="s">
        <v>1</v>
      </c>
      <c r="Q3262" s="1" t="s">
        <v>1</v>
      </c>
      <c r="R3262" s="4">
        <v>1.75</v>
      </c>
      <c r="S3262" s="3">
        <v>1</v>
      </c>
      <c r="U3262" t="s">
        <v>204</v>
      </c>
    </row>
    <row r="3263" spans="1:21" x14ac:dyDescent="0.3">
      <c r="A3263" t="s">
        <v>1120</v>
      </c>
      <c r="B3263" t="s">
        <v>3372</v>
      </c>
      <c r="C3263" t="s">
        <v>439</v>
      </c>
      <c r="D3263" t="s">
        <v>3372</v>
      </c>
      <c r="E3263">
        <v>2018</v>
      </c>
      <c r="F3263" s="1" t="s">
        <v>212</v>
      </c>
      <c r="G3263" t="s">
        <v>202</v>
      </c>
      <c r="H3263" s="1" t="s">
        <v>206</v>
      </c>
      <c r="I3263" s="3">
        <v>0.75</v>
      </c>
      <c r="J3263" s="1" t="s">
        <v>203</v>
      </c>
      <c r="K3263" s="1" t="s">
        <v>1</v>
      </c>
      <c r="L3263" s="1" t="s">
        <v>1</v>
      </c>
      <c r="M3263" s="1" t="s">
        <v>204</v>
      </c>
      <c r="N3263" s="1" t="s">
        <v>1</v>
      </c>
      <c r="O3263" s="1" t="s">
        <v>1</v>
      </c>
      <c r="P3263" s="1" t="s">
        <v>1</v>
      </c>
      <c r="Q3263" s="1" t="s">
        <v>1</v>
      </c>
      <c r="R3263" s="4">
        <v>20</v>
      </c>
      <c r="S3263" s="3">
        <v>1</v>
      </c>
      <c r="U3263" t="s">
        <v>204</v>
      </c>
    </row>
    <row r="3264" spans="1:21" x14ac:dyDescent="0.3">
      <c r="A3264" t="s">
        <v>1120</v>
      </c>
      <c r="B3264" t="s">
        <v>3372</v>
      </c>
      <c r="C3264" t="s">
        <v>439</v>
      </c>
      <c r="D3264" t="s">
        <v>3372</v>
      </c>
      <c r="E3264">
        <v>2018</v>
      </c>
      <c r="F3264" s="1" t="s">
        <v>212</v>
      </c>
      <c r="G3264" t="s">
        <v>202</v>
      </c>
      <c r="H3264" s="1" t="s">
        <v>219</v>
      </c>
      <c r="I3264" s="3" t="s">
        <v>1</v>
      </c>
      <c r="J3264" s="1" t="s">
        <v>1</v>
      </c>
      <c r="K3264" s="1" t="s">
        <v>1</v>
      </c>
      <c r="L3264" s="1" t="s">
        <v>1</v>
      </c>
      <c r="M3264" s="1" t="s">
        <v>208</v>
      </c>
      <c r="N3264">
        <v>0</v>
      </c>
      <c r="O3264" s="10">
        <v>2000</v>
      </c>
      <c r="P3264">
        <v>1000</v>
      </c>
      <c r="Q3264" s="1" t="s">
        <v>209</v>
      </c>
      <c r="R3264" s="4">
        <v>0</v>
      </c>
      <c r="S3264" s="3">
        <v>1</v>
      </c>
      <c r="U3264" t="s">
        <v>204</v>
      </c>
    </row>
    <row r="3265" spans="1:21" x14ac:dyDescent="0.3">
      <c r="A3265" t="s">
        <v>1120</v>
      </c>
      <c r="B3265" t="s">
        <v>3372</v>
      </c>
      <c r="C3265" t="s">
        <v>439</v>
      </c>
      <c r="D3265" t="s">
        <v>3372</v>
      </c>
      <c r="E3265">
        <v>2018</v>
      </c>
      <c r="F3265" s="1" t="s">
        <v>212</v>
      </c>
      <c r="G3265" t="s">
        <v>202</v>
      </c>
      <c r="H3265" s="1" t="s">
        <v>219</v>
      </c>
      <c r="I3265" s="3" t="s">
        <v>1</v>
      </c>
      <c r="J3265" s="1" t="s">
        <v>1</v>
      </c>
      <c r="K3265" s="1" t="s">
        <v>1</v>
      </c>
      <c r="L3265" s="1" t="s">
        <v>1</v>
      </c>
      <c r="M3265" s="1" t="s">
        <v>208</v>
      </c>
      <c r="N3265">
        <v>2001</v>
      </c>
      <c r="O3265" s="10">
        <v>6000</v>
      </c>
      <c r="P3265">
        <v>1000</v>
      </c>
      <c r="Q3265" s="1" t="s">
        <v>209</v>
      </c>
      <c r="R3265" s="4">
        <v>6</v>
      </c>
      <c r="S3265" s="3">
        <v>1</v>
      </c>
      <c r="U3265" t="s">
        <v>204</v>
      </c>
    </row>
    <row r="3266" spans="1:21" x14ac:dyDescent="0.3">
      <c r="A3266" t="s">
        <v>1120</v>
      </c>
      <c r="B3266" t="s">
        <v>3372</v>
      </c>
      <c r="C3266" t="s">
        <v>439</v>
      </c>
      <c r="D3266" t="s">
        <v>3372</v>
      </c>
      <c r="E3266">
        <v>2018</v>
      </c>
      <c r="F3266" s="1" t="s">
        <v>212</v>
      </c>
      <c r="G3266" t="s">
        <v>202</v>
      </c>
      <c r="H3266" s="1" t="s">
        <v>219</v>
      </c>
      <c r="I3266" s="3" t="s">
        <v>1</v>
      </c>
      <c r="J3266" s="1" t="s">
        <v>1</v>
      </c>
      <c r="K3266" s="1" t="s">
        <v>1</v>
      </c>
      <c r="L3266" s="1" t="s">
        <v>1</v>
      </c>
      <c r="M3266" s="1" t="s">
        <v>208</v>
      </c>
      <c r="N3266">
        <v>6001</v>
      </c>
      <c r="O3266" s="10">
        <v>10000</v>
      </c>
      <c r="P3266">
        <v>1000</v>
      </c>
      <c r="Q3266" s="1" t="s">
        <v>209</v>
      </c>
      <c r="R3266" s="4">
        <v>6.5</v>
      </c>
      <c r="S3266" s="3">
        <v>1</v>
      </c>
      <c r="U3266" t="s">
        <v>204</v>
      </c>
    </row>
    <row r="3267" spans="1:21" x14ac:dyDescent="0.3">
      <c r="A3267" t="s">
        <v>1120</v>
      </c>
      <c r="B3267" t="s">
        <v>3372</v>
      </c>
      <c r="C3267" t="s">
        <v>439</v>
      </c>
      <c r="D3267" t="s">
        <v>3372</v>
      </c>
      <c r="E3267">
        <v>2018</v>
      </c>
      <c r="F3267" s="1" t="s">
        <v>212</v>
      </c>
      <c r="G3267" t="s">
        <v>202</v>
      </c>
      <c r="H3267" s="1" t="s">
        <v>219</v>
      </c>
      <c r="I3267" s="3" t="s">
        <v>1</v>
      </c>
      <c r="J3267" s="1" t="s">
        <v>1</v>
      </c>
      <c r="K3267" s="1" t="s">
        <v>1</v>
      </c>
      <c r="L3267" s="1" t="s">
        <v>1</v>
      </c>
      <c r="M3267" s="1" t="s">
        <v>208</v>
      </c>
      <c r="N3267">
        <v>10001</v>
      </c>
      <c r="O3267" s="10">
        <v>20000</v>
      </c>
      <c r="P3267">
        <v>1000</v>
      </c>
      <c r="Q3267" s="1" t="s">
        <v>209</v>
      </c>
      <c r="R3267" s="4">
        <v>6.85</v>
      </c>
      <c r="S3267" s="3">
        <v>1</v>
      </c>
      <c r="U3267" t="s">
        <v>204</v>
      </c>
    </row>
    <row r="3268" spans="1:21" x14ac:dyDescent="0.3">
      <c r="A3268" t="s">
        <v>1120</v>
      </c>
      <c r="B3268" t="s">
        <v>3372</v>
      </c>
      <c r="C3268" t="s">
        <v>439</v>
      </c>
      <c r="D3268" t="s">
        <v>3372</v>
      </c>
      <c r="E3268">
        <v>2018</v>
      </c>
      <c r="F3268" s="1" t="s">
        <v>212</v>
      </c>
      <c r="G3268" t="s">
        <v>202</v>
      </c>
      <c r="H3268" s="1" t="s">
        <v>219</v>
      </c>
      <c r="I3268" s="3" t="s">
        <v>1</v>
      </c>
      <c r="J3268" s="1" t="s">
        <v>1</v>
      </c>
      <c r="K3268" s="1" t="s">
        <v>1</v>
      </c>
      <c r="L3268" s="1" t="s">
        <v>1</v>
      </c>
      <c r="M3268" s="1" t="s">
        <v>208</v>
      </c>
      <c r="N3268">
        <v>20001</v>
      </c>
      <c r="O3268" s="10">
        <v>1000000000</v>
      </c>
      <c r="P3268">
        <v>1000</v>
      </c>
      <c r="Q3268" s="1" t="s">
        <v>209</v>
      </c>
      <c r="R3268" s="4">
        <v>7.5</v>
      </c>
      <c r="S3268" s="3">
        <v>1</v>
      </c>
      <c r="U3268" t="s">
        <v>204</v>
      </c>
    </row>
    <row r="3269" spans="1:21" x14ac:dyDescent="0.3">
      <c r="A3269" t="s">
        <v>1120</v>
      </c>
      <c r="B3269" t="s">
        <v>3372</v>
      </c>
      <c r="C3269" t="s">
        <v>439</v>
      </c>
      <c r="D3269" t="s">
        <v>439</v>
      </c>
      <c r="E3269">
        <v>2020</v>
      </c>
      <c r="F3269" s="1" t="s">
        <v>213</v>
      </c>
      <c r="G3269" s="1" t="s">
        <v>202</v>
      </c>
      <c r="H3269" s="1" t="s">
        <v>206</v>
      </c>
      <c r="I3269" s="3" t="s">
        <v>1</v>
      </c>
      <c r="J3269" s="1" t="s">
        <v>1</v>
      </c>
      <c r="K3269" s="1" t="s">
        <v>1</v>
      </c>
      <c r="L3269" s="1" t="s">
        <v>1</v>
      </c>
      <c r="M3269" s="1" t="s">
        <v>204</v>
      </c>
      <c r="N3269" s="1" t="s">
        <v>1</v>
      </c>
      <c r="O3269" s="1" t="s">
        <v>1</v>
      </c>
      <c r="P3269" s="1" t="s">
        <v>1</v>
      </c>
      <c r="Q3269" s="1" t="s">
        <v>1</v>
      </c>
      <c r="R3269" s="4">
        <f>50.6*1.15</f>
        <v>58.19</v>
      </c>
      <c r="S3269" s="3">
        <v>1</v>
      </c>
      <c r="T3269" s="1" t="s">
        <v>3374</v>
      </c>
      <c r="U3269" t="s">
        <v>204</v>
      </c>
    </row>
    <row r="3270" spans="1:21" x14ac:dyDescent="0.3">
      <c r="A3270" t="s">
        <v>1124</v>
      </c>
      <c r="B3270" t="s">
        <v>3377</v>
      </c>
      <c r="C3270" t="s">
        <v>3377</v>
      </c>
      <c r="D3270" t="s">
        <v>3377</v>
      </c>
      <c r="E3270">
        <v>2021</v>
      </c>
      <c r="F3270" s="1" t="s">
        <v>212</v>
      </c>
      <c r="G3270" t="s">
        <v>202</v>
      </c>
      <c r="H3270" s="1" t="s">
        <v>206</v>
      </c>
      <c r="I3270" s="3" t="s">
        <v>1</v>
      </c>
      <c r="J3270" s="1" t="s">
        <v>1</v>
      </c>
      <c r="K3270" s="1" t="s">
        <v>220</v>
      </c>
      <c r="L3270" s="1" t="s">
        <v>221</v>
      </c>
      <c r="M3270" s="1" t="s">
        <v>204</v>
      </c>
      <c r="N3270" s="1" t="s">
        <v>1</v>
      </c>
      <c r="O3270" s="1" t="s">
        <v>1</v>
      </c>
      <c r="P3270" s="1" t="s">
        <v>1</v>
      </c>
      <c r="Q3270" s="1" t="s">
        <v>1</v>
      </c>
      <c r="R3270" s="4">
        <v>12.79</v>
      </c>
      <c r="S3270" s="3">
        <v>1</v>
      </c>
      <c r="U3270" t="s">
        <v>204</v>
      </c>
    </row>
    <row r="3271" spans="1:21" x14ac:dyDescent="0.3">
      <c r="A3271" t="s">
        <v>1124</v>
      </c>
      <c r="B3271" t="s">
        <v>3377</v>
      </c>
      <c r="C3271" t="s">
        <v>3377</v>
      </c>
      <c r="D3271" t="s">
        <v>3377</v>
      </c>
      <c r="E3271">
        <v>2021</v>
      </c>
      <c r="F3271" s="1" t="s">
        <v>212</v>
      </c>
      <c r="G3271" t="s">
        <v>202</v>
      </c>
      <c r="H3271" s="1" t="s">
        <v>219</v>
      </c>
      <c r="I3271" s="3" t="s">
        <v>1</v>
      </c>
      <c r="J3271" s="1" t="s">
        <v>1</v>
      </c>
      <c r="K3271" s="1" t="s">
        <v>220</v>
      </c>
      <c r="L3271" s="1" t="s">
        <v>221</v>
      </c>
      <c r="M3271" s="1" t="s">
        <v>208</v>
      </c>
      <c r="N3271">
        <v>0</v>
      </c>
      <c r="O3271" s="10">
        <v>6000</v>
      </c>
      <c r="P3271">
        <v>1000</v>
      </c>
      <c r="Q3271" s="1" t="s">
        <v>209</v>
      </c>
      <c r="R3271" s="4">
        <v>3.5</v>
      </c>
      <c r="S3271" s="3">
        <v>1</v>
      </c>
      <c r="U3271" t="s">
        <v>204</v>
      </c>
    </row>
    <row r="3272" spans="1:21" x14ac:dyDescent="0.3">
      <c r="A3272" t="s">
        <v>1124</v>
      </c>
      <c r="B3272" t="s">
        <v>3377</v>
      </c>
      <c r="C3272" t="s">
        <v>3377</v>
      </c>
      <c r="D3272" t="s">
        <v>3377</v>
      </c>
      <c r="E3272">
        <v>2021</v>
      </c>
      <c r="F3272" s="1" t="s">
        <v>212</v>
      </c>
      <c r="G3272" t="s">
        <v>202</v>
      </c>
      <c r="H3272" s="1" t="s">
        <v>219</v>
      </c>
      <c r="I3272" s="3" t="s">
        <v>1</v>
      </c>
      <c r="J3272" s="1" t="s">
        <v>1</v>
      </c>
      <c r="K3272" s="1" t="s">
        <v>220</v>
      </c>
      <c r="L3272" s="1" t="s">
        <v>221</v>
      </c>
      <c r="M3272" s="1" t="s">
        <v>208</v>
      </c>
      <c r="N3272">
        <v>6001</v>
      </c>
      <c r="O3272" s="10">
        <v>12000</v>
      </c>
      <c r="P3272">
        <v>1000</v>
      </c>
      <c r="Q3272" s="1" t="s">
        <v>209</v>
      </c>
      <c r="R3272" s="4">
        <v>5.5</v>
      </c>
      <c r="S3272" s="3">
        <v>1</v>
      </c>
      <c r="U3272" t="s">
        <v>204</v>
      </c>
    </row>
    <row r="3273" spans="1:21" x14ac:dyDescent="0.3">
      <c r="A3273" t="s">
        <v>1124</v>
      </c>
      <c r="B3273" t="s">
        <v>3377</v>
      </c>
      <c r="C3273" t="s">
        <v>3377</v>
      </c>
      <c r="D3273" t="s">
        <v>3377</v>
      </c>
      <c r="E3273">
        <v>2021</v>
      </c>
      <c r="F3273" s="1" t="s">
        <v>212</v>
      </c>
      <c r="G3273" t="s">
        <v>202</v>
      </c>
      <c r="H3273" s="1" t="s">
        <v>219</v>
      </c>
      <c r="I3273" s="3" t="s">
        <v>1</v>
      </c>
      <c r="J3273" s="1" t="s">
        <v>1</v>
      </c>
      <c r="K3273" s="1" t="s">
        <v>220</v>
      </c>
      <c r="L3273" s="1" t="s">
        <v>221</v>
      </c>
      <c r="M3273" s="1" t="s">
        <v>208</v>
      </c>
      <c r="N3273">
        <v>12001</v>
      </c>
      <c r="O3273" s="10">
        <v>18000</v>
      </c>
      <c r="P3273">
        <v>1000</v>
      </c>
      <c r="Q3273" s="1" t="s">
        <v>209</v>
      </c>
      <c r="R3273" s="4">
        <v>8.23</v>
      </c>
      <c r="S3273" s="3">
        <v>1</v>
      </c>
      <c r="U3273" t="s">
        <v>204</v>
      </c>
    </row>
    <row r="3274" spans="1:21" x14ac:dyDescent="0.3">
      <c r="A3274" t="s">
        <v>1124</v>
      </c>
      <c r="B3274" t="s">
        <v>3377</v>
      </c>
      <c r="C3274" t="s">
        <v>3377</v>
      </c>
      <c r="D3274" t="s">
        <v>3377</v>
      </c>
      <c r="E3274">
        <v>2021</v>
      </c>
      <c r="F3274" s="1" t="s">
        <v>212</v>
      </c>
      <c r="G3274" t="s">
        <v>202</v>
      </c>
      <c r="H3274" s="1" t="s">
        <v>219</v>
      </c>
      <c r="I3274" s="3" t="s">
        <v>1</v>
      </c>
      <c r="J3274" s="1" t="s">
        <v>1</v>
      </c>
      <c r="K3274" s="1" t="s">
        <v>220</v>
      </c>
      <c r="L3274" s="1" t="s">
        <v>221</v>
      </c>
      <c r="M3274" s="1" t="s">
        <v>208</v>
      </c>
      <c r="N3274">
        <v>18001</v>
      </c>
      <c r="O3274" s="10">
        <v>24000</v>
      </c>
      <c r="P3274">
        <v>1000</v>
      </c>
      <c r="Q3274" s="1" t="s">
        <v>209</v>
      </c>
      <c r="R3274" s="4">
        <v>9.69</v>
      </c>
      <c r="S3274" s="3">
        <v>1</v>
      </c>
      <c r="U3274" t="s">
        <v>204</v>
      </c>
    </row>
    <row r="3275" spans="1:21" x14ac:dyDescent="0.3">
      <c r="A3275" t="s">
        <v>1124</v>
      </c>
      <c r="B3275" t="s">
        <v>3377</v>
      </c>
      <c r="C3275" t="s">
        <v>3377</v>
      </c>
      <c r="D3275" t="s">
        <v>3377</v>
      </c>
      <c r="E3275">
        <v>2021</v>
      </c>
      <c r="F3275" s="1" t="s">
        <v>212</v>
      </c>
      <c r="G3275" t="s">
        <v>202</v>
      </c>
      <c r="H3275" s="1" t="s">
        <v>219</v>
      </c>
      <c r="I3275" s="3" t="s">
        <v>1</v>
      </c>
      <c r="J3275" s="1" t="s">
        <v>1</v>
      </c>
      <c r="K3275" s="1" t="s">
        <v>220</v>
      </c>
      <c r="L3275" s="1" t="s">
        <v>221</v>
      </c>
      <c r="M3275" s="1" t="s">
        <v>208</v>
      </c>
      <c r="N3275">
        <v>24001</v>
      </c>
      <c r="O3275" s="10">
        <v>30000</v>
      </c>
      <c r="P3275">
        <v>1000</v>
      </c>
      <c r="Q3275" s="1" t="s">
        <v>209</v>
      </c>
      <c r="R3275" s="4">
        <v>11.75</v>
      </c>
      <c r="S3275" s="3">
        <v>1</v>
      </c>
      <c r="U3275" t="s">
        <v>204</v>
      </c>
    </row>
    <row r="3276" spans="1:21" x14ac:dyDescent="0.3">
      <c r="A3276" t="s">
        <v>1124</v>
      </c>
      <c r="B3276" t="s">
        <v>3377</v>
      </c>
      <c r="C3276" t="s">
        <v>3377</v>
      </c>
      <c r="D3276" t="s">
        <v>3377</v>
      </c>
      <c r="E3276">
        <v>2021</v>
      </c>
      <c r="F3276" s="1" t="s">
        <v>212</v>
      </c>
      <c r="G3276" t="s">
        <v>202</v>
      </c>
      <c r="H3276" s="1" t="s">
        <v>219</v>
      </c>
      <c r="I3276" s="3" t="s">
        <v>1</v>
      </c>
      <c r="J3276" s="1" t="s">
        <v>1</v>
      </c>
      <c r="K3276" s="1" t="s">
        <v>220</v>
      </c>
      <c r="L3276" s="1" t="s">
        <v>221</v>
      </c>
      <c r="M3276" s="1" t="s">
        <v>208</v>
      </c>
      <c r="N3276">
        <v>30001</v>
      </c>
      <c r="O3276" s="10">
        <v>40000</v>
      </c>
      <c r="P3276">
        <v>1000</v>
      </c>
      <c r="Q3276" s="1" t="s">
        <v>209</v>
      </c>
      <c r="R3276" s="4">
        <v>15.37</v>
      </c>
      <c r="S3276" s="3">
        <v>1</v>
      </c>
      <c r="U3276" t="s">
        <v>204</v>
      </c>
    </row>
    <row r="3277" spans="1:21" x14ac:dyDescent="0.3">
      <c r="A3277" t="s">
        <v>1124</v>
      </c>
      <c r="B3277" t="s">
        <v>3377</v>
      </c>
      <c r="C3277" t="s">
        <v>3377</v>
      </c>
      <c r="D3277" t="s">
        <v>3377</v>
      </c>
      <c r="E3277">
        <v>2021</v>
      </c>
      <c r="F3277" s="1" t="s">
        <v>212</v>
      </c>
      <c r="G3277" t="s">
        <v>202</v>
      </c>
      <c r="H3277" s="1" t="s">
        <v>219</v>
      </c>
      <c r="I3277" s="3" t="s">
        <v>1</v>
      </c>
      <c r="J3277" s="1" t="s">
        <v>1</v>
      </c>
      <c r="K3277" s="1" t="s">
        <v>220</v>
      </c>
      <c r="L3277" s="1" t="s">
        <v>221</v>
      </c>
      <c r="M3277" s="1" t="s">
        <v>208</v>
      </c>
      <c r="N3277">
        <v>40001</v>
      </c>
      <c r="O3277" s="10">
        <v>1000000000</v>
      </c>
      <c r="P3277">
        <v>1000</v>
      </c>
      <c r="Q3277" s="1" t="s">
        <v>209</v>
      </c>
      <c r="R3277" s="4">
        <v>16.37</v>
      </c>
      <c r="S3277" s="3">
        <v>1</v>
      </c>
      <c r="U3277" t="s">
        <v>204</v>
      </c>
    </row>
    <row r="3278" spans="1:21" x14ac:dyDescent="0.3">
      <c r="A3278" t="s">
        <v>1124</v>
      </c>
      <c r="B3278" t="s">
        <v>3377</v>
      </c>
      <c r="C3278" t="s">
        <v>3377</v>
      </c>
      <c r="D3278" t="s">
        <v>3377</v>
      </c>
      <c r="E3278">
        <v>2021</v>
      </c>
      <c r="F3278" s="1" t="s">
        <v>212</v>
      </c>
      <c r="G3278" t="s">
        <v>202</v>
      </c>
      <c r="H3278" s="1" t="s">
        <v>206</v>
      </c>
      <c r="I3278" s="3" t="s">
        <v>1</v>
      </c>
      <c r="J3278" s="1" t="s">
        <v>1</v>
      </c>
      <c r="K3278" s="1" t="s">
        <v>220</v>
      </c>
      <c r="L3278" s="1" t="s">
        <v>225</v>
      </c>
      <c r="M3278" s="1" t="s">
        <v>204</v>
      </c>
      <c r="N3278" s="1" t="s">
        <v>1</v>
      </c>
      <c r="O3278" s="1" t="s">
        <v>1</v>
      </c>
      <c r="P3278" s="1" t="s">
        <v>1</v>
      </c>
      <c r="Q3278" s="1" t="s">
        <v>1</v>
      </c>
      <c r="R3278" s="4">
        <v>16</v>
      </c>
      <c r="S3278" s="3">
        <v>1</v>
      </c>
      <c r="U3278" t="s">
        <v>204</v>
      </c>
    </row>
    <row r="3279" spans="1:21" x14ac:dyDescent="0.3">
      <c r="A3279" t="s">
        <v>1124</v>
      </c>
      <c r="B3279" t="s">
        <v>3377</v>
      </c>
      <c r="C3279" t="s">
        <v>3377</v>
      </c>
      <c r="D3279" t="s">
        <v>3377</v>
      </c>
      <c r="E3279">
        <v>2021</v>
      </c>
      <c r="F3279" s="1" t="s">
        <v>212</v>
      </c>
      <c r="G3279" t="s">
        <v>202</v>
      </c>
      <c r="H3279" s="1" t="s">
        <v>219</v>
      </c>
      <c r="I3279" s="3" t="s">
        <v>1</v>
      </c>
      <c r="J3279" s="1" t="s">
        <v>1</v>
      </c>
      <c r="K3279" s="1" t="s">
        <v>220</v>
      </c>
      <c r="L3279" s="1" t="s">
        <v>225</v>
      </c>
      <c r="M3279" s="1" t="s">
        <v>208</v>
      </c>
      <c r="N3279">
        <v>0</v>
      </c>
      <c r="O3279" s="10">
        <v>6000</v>
      </c>
      <c r="P3279">
        <v>1000</v>
      </c>
      <c r="Q3279" s="1" t="s">
        <v>209</v>
      </c>
      <c r="R3279" s="4">
        <v>4.91</v>
      </c>
      <c r="S3279" s="3">
        <v>1</v>
      </c>
      <c r="U3279" t="s">
        <v>204</v>
      </c>
    </row>
    <row r="3280" spans="1:21" x14ac:dyDescent="0.3">
      <c r="A3280" t="s">
        <v>1124</v>
      </c>
      <c r="B3280" t="s">
        <v>3377</v>
      </c>
      <c r="C3280" t="s">
        <v>3377</v>
      </c>
      <c r="D3280" t="s">
        <v>3377</v>
      </c>
      <c r="E3280">
        <v>2021</v>
      </c>
      <c r="F3280" s="1" t="s">
        <v>212</v>
      </c>
      <c r="G3280" t="s">
        <v>202</v>
      </c>
      <c r="H3280" s="1" t="s">
        <v>219</v>
      </c>
      <c r="I3280" s="3" t="s">
        <v>1</v>
      </c>
      <c r="J3280" s="1" t="s">
        <v>1</v>
      </c>
      <c r="K3280" s="1" t="s">
        <v>220</v>
      </c>
      <c r="L3280" s="1" t="s">
        <v>225</v>
      </c>
      <c r="M3280" s="1" t="s">
        <v>208</v>
      </c>
      <c r="N3280">
        <v>6001</v>
      </c>
      <c r="O3280" s="10">
        <v>12000</v>
      </c>
      <c r="P3280">
        <v>1000</v>
      </c>
      <c r="Q3280" s="1" t="s">
        <v>209</v>
      </c>
      <c r="R3280" s="4">
        <v>7.19</v>
      </c>
      <c r="S3280" s="3">
        <v>1</v>
      </c>
      <c r="U3280" t="s">
        <v>204</v>
      </c>
    </row>
    <row r="3281" spans="1:21" x14ac:dyDescent="0.3">
      <c r="A3281" t="s">
        <v>1124</v>
      </c>
      <c r="B3281" t="s">
        <v>3377</v>
      </c>
      <c r="C3281" t="s">
        <v>3377</v>
      </c>
      <c r="D3281" t="s">
        <v>3377</v>
      </c>
      <c r="E3281">
        <v>2021</v>
      </c>
      <c r="F3281" s="1" t="s">
        <v>212</v>
      </c>
      <c r="G3281" t="s">
        <v>202</v>
      </c>
      <c r="H3281" s="1" t="s">
        <v>219</v>
      </c>
      <c r="I3281" s="3" t="s">
        <v>1</v>
      </c>
      <c r="J3281" s="1" t="s">
        <v>1</v>
      </c>
      <c r="K3281" s="1" t="s">
        <v>220</v>
      </c>
      <c r="L3281" s="1" t="s">
        <v>225</v>
      </c>
      <c r="M3281" s="1" t="s">
        <v>208</v>
      </c>
      <c r="N3281">
        <v>12001</v>
      </c>
      <c r="O3281" s="10">
        <v>18000</v>
      </c>
      <c r="P3281">
        <v>1000</v>
      </c>
      <c r="Q3281" s="1" t="s">
        <v>209</v>
      </c>
      <c r="R3281" s="4">
        <v>10.29</v>
      </c>
      <c r="S3281" s="3">
        <v>1</v>
      </c>
      <c r="U3281" t="s">
        <v>204</v>
      </c>
    </row>
    <row r="3282" spans="1:21" x14ac:dyDescent="0.3">
      <c r="A3282" t="s">
        <v>1124</v>
      </c>
      <c r="B3282" t="s">
        <v>3377</v>
      </c>
      <c r="C3282" t="s">
        <v>3377</v>
      </c>
      <c r="D3282" t="s">
        <v>3377</v>
      </c>
      <c r="E3282">
        <v>2021</v>
      </c>
      <c r="F3282" s="1" t="s">
        <v>212</v>
      </c>
      <c r="G3282" t="s">
        <v>202</v>
      </c>
      <c r="H3282" s="1" t="s">
        <v>219</v>
      </c>
      <c r="I3282" s="3" t="s">
        <v>1</v>
      </c>
      <c r="J3282" s="1" t="s">
        <v>1</v>
      </c>
      <c r="K3282" s="1" t="s">
        <v>220</v>
      </c>
      <c r="L3282" s="1" t="s">
        <v>225</v>
      </c>
      <c r="M3282" s="1" t="s">
        <v>208</v>
      </c>
      <c r="N3282">
        <v>18001</v>
      </c>
      <c r="O3282" s="10">
        <v>24000</v>
      </c>
      <c r="P3282">
        <v>1000</v>
      </c>
      <c r="Q3282" s="1" t="s">
        <v>209</v>
      </c>
      <c r="R3282" s="4">
        <v>11.93</v>
      </c>
      <c r="S3282" s="3">
        <v>1</v>
      </c>
      <c r="U3282" t="s">
        <v>204</v>
      </c>
    </row>
    <row r="3283" spans="1:21" x14ac:dyDescent="0.3">
      <c r="A3283" t="s">
        <v>1124</v>
      </c>
      <c r="B3283" t="s">
        <v>3377</v>
      </c>
      <c r="C3283" t="s">
        <v>3377</v>
      </c>
      <c r="D3283" t="s">
        <v>3377</v>
      </c>
      <c r="E3283">
        <v>2021</v>
      </c>
      <c r="F3283" s="1" t="s">
        <v>212</v>
      </c>
      <c r="G3283" t="s">
        <v>202</v>
      </c>
      <c r="H3283" s="1" t="s">
        <v>219</v>
      </c>
      <c r="I3283" s="3" t="s">
        <v>1</v>
      </c>
      <c r="J3283" s="1" t="s">
        <v>1</v>
      </c>
      <c r="K3283" s="1" t="s">
        <v>220</v>
      </c>
      <c r="L3283" s="1" t="s">
        <v>225</v>
      </c>
      <c r="M3283" s="1" t="s">
        <v>208</v>
      </c>
      <c r="N3283">
        <v>24001</v>
      </c>
      <c r="O3283" s="10">
        <v>30000</v>
      </c>
      <c r="P3283">
        <v>1000</v>
      </c>
      <c r="Q3283" s="1" t="s">
        <v>209</v>
      </c>
      <c r="R3283" s="4">
        <v>14.23</v>
      </c>
      <c r="S3283" s="3">
        <v>1</v>
      </c>
      <c r="U3283" t="s">
        <v>204</v>
      </c>
    </row>
    <row r="3284" spans="1:21" x14ac:dyDescent="0.3">
      <c r="A3284" t="s">
        <v>1124</v>
      </c>
      <c r="B3284" t="s">
        <v>3377</v>
      </c>
      <c r="C3284" t="s">
        <v>3377</v>
      </c>
      <c r="D3284" t="s">
        <v>3377</v>
      </c>
      <c r="E3284">
        <v>2021</v>
      </c>
      <c r="F3284" s="1" t="s">
        <v>212</v>
      </c>
      <c r="G3284" t="s">
        <v>202</v>
      </c>
      <c r="H3284" s="1" t="s">
        <v>219</v>
      </c>
      <c r="I3284" s="3" t="s">
        <v>1</v>
      </c>
      <c r="J3284" s="1" t="s">
        <v>1</v>
      </c>
      <c r="K3284" s="1" t="s">
        <v>220</v>
      </c>
      <c r="L3284" s="1" t="s">
        <v>225</v>
      </c>
      <c r="M3284" s="1" t="s">
        <v>208</v>
      </c>
      <c r="N3284">
        <v>30001</v>
      </c>
      <c r="O3284" s="10">
        <v>40000</v>
      </c>
      <c r="P3284">
        <v>1000</v>
      </c>
      <c r="Q3284" s="1" t="s">
        <v>209</v>
      </c>
      <c r="R3284" s="4">
        <v>18.399999999999999</v>
      </c>
      <c r="S3284" s="3">
        <v>1</v>
      </c>
      <c r="U3284" t="s">
        <v>204</v>
      </c>
    </row>
    <row r="3285" spans="1:21" x14ac:dyDescent="0.3">
      <c r="A3285" t="s">
        <v>1124</v>
      </c>
      <c r="B3285" t="s">
        <v>3377</v>
      </c>
      <c r="C3285" t="s">
        <v>3377</v>
      </c>
      <c r="D3285" t="s">
        <v>3377</v>
      </c>
      <c r="E3285">
        <v>2021</v>
      </c>
      <c r="F3285" s="1" t="s">
        <v>212</v>
      </c>
      <c r="G3285" t="s">
        <v>202</v>
      </c>
      <c r="H3285" s="1" t="s">
        <v>219</v>
      </c>
      <c r="I3285" s="3" t="s">
        <v>1</v>
      </c>
      <c r="J3285" s="1" t="s">
        <v>1</v>
      </c>
      <c r="K3285" s="1" t="s">
        <v>220</v>
      </c>
      <c r="L3285" s="1" t="s">
        <v>225</v>
      </c>
      <c r="M3285" s="1" t="s">
        <v>208</v>
      </c>
      <c r="N3285">
        <v>40001</v>
      </c>
      <c r="O3285" s="10">
        <v>1000000000</v>
      </c>
      <c r="P3285">
        <v>1000</v>
      </c>
      <c r="Q3285" s="1" t="s">
        <v>209</v>
      </c>
      <c r="R3285" s="4">
        <v>19.649999999999999</v>
      </c>
      <c r="S3285" s="3">
        <v>1</v>
      </c>
      <c r="U3285" t="s">
        <v>204</v>
      </c>
    </row>
    <row r="3286" spans="1:21" x14ac:dyDescent="0.3">
      <c r="A3286" t="s">
        <v>1124</v>
      </c>
      <c r="B3286" t="s">
        <v>3377</v>
      </c>
      <c r="C3286" t="s">
        <v>3377</v>
      </c>
      <c r="D3286" t="s">
        <v>3377</v>
      </c>
      <c r="E3286">
        <v>2021</v>
      </c>
      <c r="F3286" s="1" t="s">
        <v>213</v>
      </c>
      <c r="G3286" t="s">
        <v>202</v>
      </c>
      <c r="H3286" s="1" t="s">
        <v>206</v>
      </c>
      <c r="I3286" s="3" t="s">
        <v>1</v>
      </c>
      <c r="J3286" s="1" t="s">
        <v>1</v>
      </c>
      <c r="K3286" s="1" t="s">
        <v>220</v>
      </c>
      <c r="L3286" s="1" t="s">
        <v>221</v>
      </c>
      <c r="M3286" s="1" t="s">
        <v>204</v>
      </c>
      <c r="N3286" s="1" t="s">
        <v>1</v>
      </c>
      <c r="O3286" s="1" t="s">
        <v>1</v>
      </c>
      <c r="P3286" s="1" t="s">
        <v>1</v>
      </c>
      <c r="Q3286" s="1" t="s">
        <v>1</v>
      </c>
      <c r="R3286" s="4">
        <v>34.229999999999997</v>
      </c>
      <c r="S3286" s="3">
        <v>1</v>
      </c>
      <c r="U3286" t="s">
        <v>204</v>
      </c>
    </row>
    <row r="3287" spans="1:21" x14ac:dyDescent="0.3">
      <c r="A3287" t="s">
        <v>1124</v>
      </c>
      <c r="B3287" t="s">
        <v>3377</v>
      </c>
      <c r="C3287" t="s">
        <v>3377</v>
      </c>
      <c r="D3287" t="s">
        <v>3377</v>
      </c>
      <c r="E3287">
        <v>2021</v>
      </c>
      <c r="F3287" s="1" t="s">
        <v>213</v>
      </c>
      <c r="G3287" t="s">
        <v>202</v>
      </c>
      <c r="H3287" s="1" t="s">
        <v>231</v>
      </c>
      <c r="I3287" s="3" t="s">
        <v>1</v>
      </c>
      <c r="J3287" s="1" t="s">
        <v>1</v>
      </c>
      <c r="K3287" s="1" t="s">
        <v>220</v>
      </c>
      <c r="L3287" s="1" t="s">
        <v>221</v>
      </c>
      <c r="M3287" s="1" t="s">
        <v>208</v>
      </c>
      <c r="N3287">
        <v>0</v>
      </c>
      <c r="O3287" s="10">
        <v>1000000000</v>
      </c>
      <c r="P3287">
        <v>1000</v>
      </c>
      <c r="Q3287" s="1" t="s">
        <v>209</v>
      </c>
      <c r="R3287" s="4">
        <v>4.16</v>
      </c>
      <c r="S3287" s="3">
        <v>1</v>
      </c>
      <c r="U3287" t="s">
        <v>204</v>
      </c>
    </row>
    <row r="3288" spans="1:21" x14ac:dyDescent="0.3">
      <c r="A3288" t="s">
        <v>1124</v>
      </c>
      <c r="B3288" t="s">
        <v>3377</v>
      </c>
      <c r="C3288" t="s">
        <v>3377</v>
      </c>
      <c r="D3288" t="s">
        <v>3377</v>
      </c>
      <c r="E3288">
        <v>2021</v>
      </c>
      <c r="F3288" s="1" t="s">
        <v>213</v>
      </c>
      <c r="G3288" t="s">
        <v>202</v>
      </c>
      <c r="H3288" s="1" t="s">
        <v>206</v>
      </c>
      <c r="I3288" s="3" t="s">
        <v>1</v>
      </c>
      <c r="J3288" s="1" t="s">
        <v>1</v>
      </c>
      <c r="K3288" s="1" t="s">
        <v>220</v>
      </c>
      <c r="L3288" s="1" t="s">
        <v>225</v>
      </c>
      <c r="M3288" s="1" t="s">
        <v>204</v>
      </c>
      <c r="N3288" s="1" t="s">
        <v>1</v>
      </c>
      <c r="O3288" s="1" t="s">
        <v>1</v>
      </c>
      <c r="P3288" s="1" t="s">
        <v>1</v>
      </c>
      <c r="Q3288" s="1" t="s">
        <v>1</v>
      </c>
      <c r="R3288" s="4">
        <v>42.79</v>
      </c>
      <c r="S3288" s="3">
        <v>1</v>
      </c>
      <c r="U3288" t="s">
        <v>204</v>
      </c>
    </row>
    <row r="3289" spans="1:21" x14ac:dyDescent="0.3">
      <c r="A3289" t="s">
        <v>1124</v>
      </c>
      <c r="B3289" t="s">
        <v>3377</v>
      </c>
      <c r="C3289" t="s">
        <v>3377</v>
      </c>
      <c r="D3289" t="s">
        <v>3377</v>
      </c>
      <c r="E3289">
        <v>2021</v>
      </c>
      <c r="F3289" s="1" t="s">
        <v>213</v>
      </c>
      <c r="G3289" t="s">
        <v>202</v>
      </c>
      <c r="H3289" s="1" t="s">
        <v>231</v>
      </c>
      <c r="I3289" s="3" t="s">
        <v>1</v>
      </c>
      <c r="J3289" s="1" t="s">
        <v>1</v>
      </c>
      <c r="K3289" s="1" t="s">
        <v>220</v>
      </c>
      <c r="L3289" s="1" t="s">
        <v>225</v>
      </c>
      <c r="M3289" s="1" t="s">
        <v>208</v>
      </c>
      <c r="N3289">
        <v>0</v>
      </c>
      <c r="O3289" s="10">
        <v>1000000000</v>
      </c>
      <c r="P3289">
        <v>1000</v>
      </c>
      <c r="Q3289" s="1" t="s">
        <v>209</v>
      </c>
      <c r="R3289" s="4">
        <v>5.2</v>
      </c>
      <c r="S3289" s="3">
        <v>1</v>
      </c>
      <c r="U3289" t="s">
        <v>204</v>
      </c>
    </row>
    <row r="3290" spans="1:21" x14ac:dyDescent="0.3">
      <c r="A3290" t="s">
        <v>1129</v>
      </c>
      <c r="B3290" t="s">
        <v>3380</v>
      </c>
      <c r="C3290" t="s">
        <v>3380</v>
      </c>
      <c r="D3290" t="s">
        <v>3380</v>
      </c>
      <c r="E3290">
        <v>2015</v>
      </c>
      <c r="F3290" s="1" t="s">
        <v>212</v>
      </c>
      <c r="G3290" t="s">
        <v>202</v>
      </c>
      <c r="H3290" s="1" t="s">
        <v>206</v>
      </c>
      <c r="I3290" s="3" t="s">
        <v>1</v>
      </c>
      <c r="J3290" s="1" t="s">
        <v>1</v>
      </c>
      <c r="K3290" s="1" t="s">
        <v>1</v>
      </c>
      <c r="L3290" s="1" t="s">
        <v>1</v>
      </c>
      <c r="M3290" s="1" t="s">
        <v>204</v>
      </c>
      <c r="N3290" s="1" t="s">
        <v>1</v>
      </c>
      <c r="O3290" s="1" t="s">
        <v>1</v>
      </c>
      <c r="P3290" s="1" t="s">
        <v>1</v>
      </c>
      <c r="Q3290" s="1" t="s">
        <v>1</v>
      </c>
      <c r="R3290" s="4">
        <v>41.62</v>
      </c>
      <c r="S3290" s="3">
        <v>1</v>
      </c>
      <c r="T3290" s="1" t="s">
        <v>3382</v>
      </c>
      <c r="U3290" t="s">
        <v>204</v>
      </c>
    </row>
    <row r="3291" spans="1:21" x14ac:dyDescent="0.3">
      <c r="A3291" t="s">
        <v>1129</v>
      </c>
      <c r="B3291" t="s">
        <v>3380</v>
      </c>
      <c r="C3291" t="s">
        <v>3380</v>
      </c>
      <c r="D3291" t="s">
        <v>3380</v>
      </c>
      <c r="E3291">
        <v>2015</v>
      </c>
      <c r="F3291" s="1" t="s">
        <v>212</v>
      </c>
      <c r="G3291" t="s">
        <v>202</v>
      </c>
      <c r="H3291" s="1" t="s">
        <v>231</v>
      </c>
      <c r="I3291" s="3" t="s">
        <v>1</v>
      </c>
      <c r="J3291" s="1" t="s">
        <v>1</v>
      </c>
      <c r="K3291" s="1" t="s">
        <v>1</v>
      </c>
      <c r="L3291" s="1" t="s">
        <v>1</v>
      </c>
      <c r="M3291" s="1" t="s">
        <v>208</v>
      </c>
      <c r="N3291">
        <v>0</v>
      </c>
      <c r="O3291" s="10">
        <v>1000000000</v>
      </c>
      <c r="P3291">
        <v>1000</v>
      </c>
      <c r="Q3291" s="1" t="s">
        <v>209</v>
      </c>
      <c r="R3291" s="4">
        <v>3.4</v>
      </c>
      <c r="S3291" s="3">
        <v>1</v>
      </c>
      <c r="T3291" s="1" t="s">
        <v>3382</v>
      </c>
      <c r="U3291" t="s">
        <v>204</v>
      </c>
    </row>
    <row r="3292" spans="1:21" x14ac:dyDescent="0.3">
      <c r="A3292" t="s">
        <v>1129</v>
      </c>
      <c r="B3292" t="s">
        <v>3380</v>
      </c>
      <c r="C3292" t="s">
        <v>3380</v>
      </c>
      <c r="D3292" t="s">
        <v>3380</v>
      </c>
      <c r="E3292">
        <v>2015</v>
      </c>
      <c r="F3292" s="1" t="s">
        <v>213</v>
      </c>
      <c r="G3292" t="s">
        <v>202</v>
      </c>
      <c r="H3292" s="1" t="s">
        <v>206</v>
      </c>
      <c r="I3292" s="3" t="s">
        <v>1</v>
      </c>
      <c r="J3292" s="1" t="s">
        <v>1</v>
      </c>
      <c r="K3292" s="1" t="s">
        <v>1</v>
      </c>
      <c r="L3292" s="1" t="s">
        <v>1</v>
      </c>
      <c r="M3292" s="1" t="s">
        <v>204</v>
      </c>
      <c r="N3292" t="s">
        <v>1</v>
      </c>
      <c r="O3292" t="s">
        <v>1</v>
      </c>
      <c r="P3292" t="s">
        <v>1</v>
      </c>
      <c r="Q3292" s="1" t="s">
        <v>1</v>
      </c>
      <c r="R3292" s="4">
        <v>35.450000000000003</v>
      </c>
      <c r="S3292" s="3">
        <v>1</v>
      </c>
      <c r="T3292" s="1" t="s">
        <v>3382</v>
      </c>
      <c r="U3292" t="s">
        <v>204</v>
      </c>
    </row>
    <row r="3293" spans="1:21" x14ac:dyDescent="0.3">
      <c r="A3293" t="s">
        <v>1129</v>
      </c>
      <c r="B3293" t="s">
        <v>3380</v>
      </c>
      <c r="C3293" t="s">
        <v>3380</v>
      </c>
      <c r="D3293" t="s">
        <v>3380</v>
      </c>
      <c r="E3293">
        <v>2015</v>
      </c>
      <c r="F3293" s="1" t="s">
        <v>213</v>
      </c>
      <c r="G3293" t="s">
        <v>202</v>
      </c>
      <c r="H3293" s="1" t="s">
        <v>231</v>
      </c>
      <c r="I3293" s="3" t="s">
        <v>1</v>
      </c>
      <c r="J3293" s="1" t="s">
        <v>1</v>
      </c>
      <c r="K3293" s="1" t="s">
        <v>1</v>
      </c>
      <c r="L3293" s="1" t="s">
        <v>1</v>
      </c>
      <c r="M3293" s="1" t="s">
        <v>208</v>
      </c>
      <c r="N3293">
        <v>0</v>
      </c>
      <c r="O3293" s="10">
        <v>1000000000</v>
      </c>
      <c r="P3293">
        <v>1000</v>
      </c>
      <c r="Q3293" s="1" t="s">
        <v>209</v>
      </c>
      <c r="R3293" s="4">
        <v>2.4500000000000002</v>
      </c>
      <c r="S3293" s="3">
        <v>1</v>
      </c>
      <c r="T3293" s="1" t="s">
        <v>3382</v>
      </c>
      <c r="U3293" t="s">
        <v>204</v>
      </c>
    </row>
    <row r="3294" spans="1:21" x14ac:dyDescent="0.3">
      <c r="A3294" t="s">
        <v>1132</v>
      </c>
      <c r="B3294" t="s">
        <v>3383</v>
      </c>
      <c r="C3294" t="s">
        <v>3383</v>
      </c>
      <c r="D3294" t="s">
        <v>3383</v>
      </c>
      <c r="E3294">
        <v>2021</v>
      </c>
      <c r="F3294" s="1" t="s">
        <v>212</v>
      </c>
      <c r="G3294" t="s">
        <v>202</v>
      </c>
      <c r="H3294" s="1" t="s">
        <v>206</v>
      </c>
      <c r="I3294" s="3" t="s">
        <v>1</v>
      </c>
      <c r="J3294" s="1" t="s">
        <v>1</v>
      </c>
      <c r="K3294" s="1" t="s">
        <v>220</v>
      </c>
      <c r="L3294" s="1" t="s">
        <v>221</v>
      </c>
      <c r="M3294" s="1" t="s">
        <v>204</v>
      </c>
      <c r="N3294" s="1" t="s">
        <v>1</v>
      </c>
      <c r="O3294" s="1" t="s">
        <v>1</v>
      </c>
      <c r="P3294" s="1" t="s">
        <v>1</v>
      </c>
      <c r="Q3294" s="1" t="s">
        <v>1</v>
      </c>
      <c r="R3294" s="4">
        <v>31.16</v>
      </c>
      <c r="S3294" s="3">
        <v>1</v>
      </c>
      <c r="U3294" t="s">
        <v>204</v>
      </c>
    </row>
    <row r="3295" spans="1:21" x14ac:dyDescent="0.3">
      <c r="A3295" t="s">
        <v>1132</v>
      </c>
      <c r="B3295" t="s">
        <v>3383</v>
      </c>
      <c r="C3295" t="s">
        <v>3383</v>
      </c>
      <c r="D3295" t="s">
        <v>3383</v>
      </c>
      <c r="E3295">
        <v>2021</v>
      </c>
      <c r="F3295" s="1" t="s">
        <v>212</v>
      </c>
      <c r="G3295" t="s">
        <v>202</v>
      </c>
      <c r="H3295" s="1" t="s">
        <v>219</v>
      </c>
      <c r="I3295" s="3" t="s">
        <v>1</v>
      </c>
      <c r="J3295" s="1" t="s">
        <v>1</v>
      </c>
      <c r="K3295" s="1" t="s">
        <v>220</v>
      </c>
      <c r="L3295" s="1" t="s">
        <v>221</v>
      </c>
      <c r="M3295" s="1" t="s">
        <v>208</v>
      </c>
      <c r="N3295">
        <v>0</v>
      </c>
      <c r="O3295">
        <v>2000</v>
      </c>
      <c r="P3295">
        <v>1000</v>
      </c>
      <c r="Q3295" s="1" t="s">
        <v>209</v>
      </c>
      <c r="R3295" s="4">
        <v>0</v>
      </c>
      <c r="S3295" s="3">
        <v>1</v>
      </c>
      <c r="U3295" t="s">
        <v>204</v>
      </c>
    </row>
    <row r="3296" spans="1:21" x14ac:dyDescent="0.3">
      <c r="A3296" t="s">
        <v>1132</v>
      </c>
      <c r="B3296" t="s">
        <v>3383</v>
      </c>
      <c r="C3296" t="s">
        <v>3383</v>
      </c>
      <c r="D3296" t="s">
        <v>3383</v>
      </c>
      <c r="E3296">
        <v>2021</v>
      </c>
      <c r="F3296" s="1" t="s">
        <v>212</v>
      </c>
      <c r="G3296" t="s">
        <v>202</v>
      </c>
      <c r="H3296" s="1" t="s">
        <v>219</v>
      </c>
      <c r="I3296" s="3" t="s">
        <v>1</v>
      </c>
      <c r="J3296" s="1" t="s">
        <v>1</v>
      </c>
      <c r="K3296" s="1" t="s">
        <v>220</v>
      </c>
      <c r="L3296" s="1" t="s">
        <v>221</v>
      </c>
      <c r="M3296" s="1" t="s">
        <v>208</v>
      </c>
      <c r="N3296">
        <v>2001</v>
      </c>
      <c r="O3296">
        <v>10000</v>
      </c>
      <c r="P3296">
        <v>1000</v>
      </c>
      <c r="Q3296" s="1" t="s">
        <v>209</v>
      </c>
      <c r="R3296" s="4">
        <v>5.34</v>
      </c>
      <c r="S3296" s="3">
        <v>1</v>
      </c>
      <c r="U3296" t="s">
        <v>204</v>
      </c>
    </row>
    <row r="3297" spans="1:21" x14ac:dyDescent="0.3">
      <c r="A3297" t="s">
        <v>1132</v>
      </c>
      <c r="B3297" t="s">
        <v>3383</v>
      </c>
      <c r="C3297" t="s">
        <v>3383</v>
      </c>
      <c r="D3297" t="s">
        <v>3383</v>
      </c>
      <c r="E3297">
        <v>2021</v>
      </c>
      <c r="F3297" s="1" t="s">
        <v>212</v>
      </c>
      <c r="G3297" t="s">
        <v>202</v>
      </c>
      <c r="H3297" s="1" t="s">
        <v>219</v>
      </c>
      <c r="I3297" s="3" t="s">
        <v>1</v>
      </c>
      <c r="J3297" s="1" t="s">
        <v>1</v>
      </c>
      <c r="K3297" s="1" t="s">
        <v>220</v>
      </c>
      <c r="L3297" s="1" t="s">
        <v>221</v>
      </c>
      <c r="M3297" s="1" t="s">
        <v>208</v>
      </c>
      <c r="N3297">
        <v>10001</v>
      </c>
      <c r="O3297">
        <v>25000</v>
      </c>
      <c r="P3297">
        <v>1000</v>
      </c>
      <c r="Q3297" s="1" t="s">
        <v>209</v>
      </c>
      <c r="R3297" s="4">
        <v>6.49</v>
      </c>
      <c r="S3297" s="3">
        <v>1</v>
      </c>
      <c r="U3297" t="s">
        <v>204</v>
      </c>
    </row>
    <row r="3298" spans="1:21" x14ac:dyDescent="0.3">
      <c r="A3298" t="s">
        <v>1132</v>
      </c>
      <c r="B3298" t="s">
        <v>3383</v>
      </c>
      <c r="C3298" t="s">
        <v>3383</v>
      </c>
      <c r="D3298" t="s">
        <v>3383</v>
      </c>
      <c r="E3298">
        <v>2021</v>
      </c>
      <c r="F3298" s="1" t="s">
        <v>212</v>
      </c>
      <c r="G3298" t="s">
        <v>202</v>
      </c>
      <c r="H3298" s="1" t="s">
        <v>219</v>
      </c>
      <c r="I3298" s="3" t="s">
        <v>1</v>
      </c>
      <c r="J3298" s="1" t="s">
        <v>1</v>
      </c>
      <c r="K3298" s="1" t="s">
        <v>220</v>
      </c>
      <c r="L3298" s="1" t="s">
        <v>221</v>
      </c>
      <c r="M3298" s="1" t="s">
        <v>208</v>
      </c>
      <c r="N3298">
        <v>25001</v>
      </c>
      <c r="O3298">
        <v>40000</v>
      </c>
      <c r="P3298">
        <v>1000</v>
      </c>
      <c r="Q3298" s="1" t="s">
        <v>209</v>
      </c>
      <c r="R3298" s="4">
        <v>7.07</v>
      </c>
      <c r="S3298" s="3">
        <v>1</v>
      </c>
      <c r="U3298" t="s">
        <v>204</v>
      </c>
    </row>
    <row r="3299" spans="1:21" x14ac:dyDescent="0.3">
      <c r="A3299" t="s">
        <v>1132</v>
      </c>
      <c r="B3299" t="s">
        <v>3383</v>
      </c>
      <c r="C3299" t="s">
        <v>3383</v>
      </c>
      <c r="D3299" t="s">
        <v>3383</v>
      </c>
      <c r="E3299">
        <v>2021</v>
      </c>
      <c r="F3299" s="1" t="s">
        <v>212</v>
      </c>
      <c r="G3299" t="s">
        <v>202</v>
      </c>
      <c r="H3299" s="1" t="s">
        <v>219</v>
      </c>
      <c r="I3299" s="3" t="s">
        <v>1</v>
      </c>
      <c r="J3299" s="1" t="s">
        <v>1</v>
      </c>
      <c r="K3299" s="1" t="s">
        <v>220</v>
      </c>
      <c r="L3299" s="1" t="s">
        <v>221</v>
      </c>
      <c r="M3299" s="1" t="s">
        <v>208</v>
      </c>
      <c r="N3299">
        <v>40001</v>
      </c>
      <c r="O3299" s="10">
        <v>1000000000</v>
      </c>
      <c r="P3299">
        <v>1000</v>
      </c>
      <c r="Q3299" s="1" t="s">
        <v>209</v>
      </c>
      <c r="R3299" s="4">
        <v>7.65</v>
      </c>
      <c r="S3299" s="3">
        <v>1</v>
      </c>
      <c r="U3299" t="s">
        <v>204</v>
      </c>
    </row>
    <row r="3300" spans="1:21" x14ac:dyDescent="0.3">
      <c r="A3300" t="s">
        <v>1132</v>
      </c>
      <c r="B3300" t="s">
        <v>3383</v>
      </c>
      <c r="C3300" t="s">
        <v>3383</v>
      </c>
      <c r="D3300" t="s">
        <v>3383</v>
      </c>
      <c r="E3300">
        <v>2021</v>
      </c>
      <c r="F3300" s="1" t="s">
        <v>212</v>
      </c>
      <c r="G3300" t="s">
        <v>202</v>
      </c>
      <c r="H3300" s="1" t="s">
        <v>206</v>
      </c>
      <c r="I3300" s="3" t="s">
        <v>1</v>
      </c>
      <c r="J3300" s="1" t="s">
        <v>1</v>
      </c>
      <c r="K3300" s="1" t="s">
        <v>220</v>
      </c>
      <c r="L3300" s="1" t="s">
        <v>225</v>
      </c>
      <c r="M3300" s="1" t="s">
        <v>204</v>
      </c>
      <c r="N3300" s="1" t="s">
        <v>1</v>
      </c>
      <c r="O3300" s="1" t="s">
        <v>1</v>
      </c>
      <c r="P3300" s="1" t="s">
        <v>1</v>
      </c>
      <c r="Q3300" s="1" t="s">
        <v>1</v>
      </c>
      <c r="R3300" s="4">
        <v>46.74</v>
      </c>
      <c r="S3300" s="3">
        <v>1</v>
      </c>
      <c r="U3300" t="s">
        <v>204</v>
      </c>
    </row>
    <row r="3301" spans="1:21" x14ac:dyDescent="0.3">
      <c r="A3301" t="s">
        <v>1132</v>
      </c>
      <c r="B3301" t="s">
        <v>3383</v>
      </c>
      <c r="C3301" t="s">
        <v>3383</v>
      </c>
      <c r="D3301" t="s">
        <v>3383</v>
      </c>
      <c r="E3301">
        <v>2021</v>
      </c>
      <c r="F3301" s="1" t="s">
        <v>212</v>
      </c>
      <c r="G3301" t="s">
        <v>202</v>
      </c>
      <c r="H3301" s="1" t="s">
        <v>219</v>
      </c>
      <c r="I3301" s="3" t="s">
        <v>1</v>
      </c>
      <c r="J3301" s="1" t="s">
        <v>1</v>
      </c>
      <c r="K3301" s="1" t="s">
        <v>220</v>
      </c>
      <c r="L3301" s="1" t="s">
        <v>225</v>
      </c>
      <c r="M3301" s="1" t="s">
        <v>208</v>
      </c>
      <c r="N3301">
        <v>0</v>
      </c>
      <c r="O3301">
        <v>2000</v>
      </c>
      <c r="P3301">
        <v>1000</v>
      </c>
      <c r="Q3301" s="1" t="s">
        <v>209</v>
      </c>
      <c r="R3301" s="4">
        <v>0</v>
      </c>
      <c r="S3301" s="3">
        <v>1</v>
      </c>
      <c r="U3301" t="s">
        <v>204</v>
      </c>
    </row>
    <row r="3302" spans="1:21" x14ac:dyDescent="0.3">
      <c r="A3302" t="s">
        <v>1132</v>
      </c>
      <c r="B3302" t="s">
        <v>3383</v>
      </c>
      <c r="C3302" t="s">
        <v>3383</v>
      </c>
      <c r="D3302" t="s">
        <v>3383</v>
      </c>
      <c r="E3302">
        <v>2021</v>
      </c>
      <c r="F3302" s="1" t="s">
        <v>212</v>
      </c>
      <c r="G3302" t="s">
        <v>202</v>
      </c>
      <c r="H3302" s="1" t="s">
        <v>219</v>
      </c>
      <c r="I3302" s="3" t="s">
        <v>1</v>
      </c>
      <c r="J3302" s="1" t="s">
        <v>1</v>
      </c>
      <c r="K3302" s="1" t="s">
        <v>220</v>
      </c>
      <c r="L3302" s="1" t="s">
        <v>225</v>
      </c>
      <c r="M3302" s="1" t="s">
        <v>208</v>
      </c>
      <c r="N3302">
        <v>2001</v>
      </c>
      <c r="O3302">
        <v>10000</v>
      </c>
      <c r="P3302">
        <v>1000</v>
      </c>
      <c r="Q3302" s="1" t="s">
        <v>209</v>
      </c>
      <c r="R3302" s="4">
        <v>5.34</v>
      </c>
      <c r="S3302" s="3">
        <v>1</v>
      </c>
      <c r="U3302" t="s">
        <v>204</v>
      </c>
    </row>
    <row r="3303" spans="1:21" x14ac:dyDescent="0.3">
      <c r="A3303" t="s">
        <v>1132</v>
      </c>
      <c r="B3303" t="s">
        <v>3383</v>
      </c>
      <c r="C3303" t="s">
        <v>3383</v>
      </c>
      <c r="D3303" t="s">
        <v>3383</v>
      </c>
      <c r="E3303">
        <v>2021</v>
      </c>
      <c r="F3303" s="1" t="s">
        <v>212</v>
      </c>
      <c r="G3303" t="s">
        <v>202</v>
      </c>
      <c r="H3303" s="1" t="s">
        <v>219</v>
      </c>
      <c r="I3303" s="3" t="s">
        <v>1</v>
      </c>
      <c r="J3303" s="1" t="s">
        <v>1</v>
      </c>
      <c r="K3303" s="1" t="s">
        <v>220</v>
      </c>
      <c r="L3303" s="1" t="s">
        <v>225</v>
      </c>
      <c r="M3303" s="1" t="s">
        <v>208</v>
      </c>
      <c r="N3303">
        <v>10001</v>
      </c>
      <c r="O3303">
        <v>25000</v>
      </c>
      <c r="P3303">
        <v>1000</v>
      </c>
      <c r="Q3303" s="1" t="s">
        <v>209</v>
      </c>
      <c r="R3303" s="4">
        <v>6.49</v>
      </c>
      <c r="S3303" s="3">
        <v>1</v>
      </c>
      <c r="U3303" t="s">
        <v>204</v>
      </c>
    </row>
    <row r="3304" spans="1:21" x14ac:dyDescent="0.3">
      <c r="A3304" t="s">
        <v>1132</v>
      </c>
      <c r="B3304" t="s">
        <v>3383</v>
      </c>
      <c r="C3304" t="s">
        <v>3383</v>
      </c>
      <c r="D3304" t="s">
        <v>3383</v>
      </c>
      <c r="E3304">
        <v>2021</v>
      </c>
      <c r="F3304" s="1" t="s">
        <v>212</v>
      </c>
      <c r="G3304" t="s">
        <v>202</v>
      </c>
      <c r="H3304" s="1" t="s">
        <v>219</v>
      </c>
      <c r="I3304" s="3" t="s">
        <v>1</v>
      </c>
      <c r="J3304" s="1" t="s">
        <v>1</v>
      </c>
      <c r="K3304" s="1" t="s">
        <v>220</v>
      </c>
      <c r="L3304" s="1" t="s">
        <v>225</v>
      </c>
      <c r="M3304" s="1" t="s">
        <v>208</v>
      </c>
      <c r="N3304">
        <v>25001</v>
      </c>
      <c r="O3304">
        <v>40000</v>
      </c>
      <c r="P3304">
        <v>1000</v>
      </c>
      <c r="Q3304" s="1" t="s">
        <v>209</v>
      </c>
      <c r="R3304" s="4">
        <v>7.07</v>
      </c>
      <c r="S3304" s="3">
        <v>1</v>
      </c>
      <c r="U3304" t="s">
        <v>204</v>
      </c>
    </row>
    <row r="3305" spans="1:21" x14ac:dyDescent="0.3">
      <c r="A3305" t="s">
        <v>1132</v>
      </c>
      <c r="B3305" t="s">
        <v>3383</v>
      </c>
      <c r="C3305" t="s">
        <v>3383</v>
      </c>
      <c r="D3305" t="s">
        <v>3383</v>
      </c>
      <c r="E3305">
        <v>2021</v>
      </c>
      <c r="F3305" s="1" t="s">
        <v>212</v>
      </c>
      <c r="G3305" t="s">
        <v>202</v>
      </c>
      <c r="H3305" s="1" t="s">
        <v>219</v>
      </c>
      <c r="I3305" s="3" t="s">
        <v>1</v>
      </c>
      <c r="J3305" s="1" t="s">
        <v>1</v>
      </c>
      <c r="K3305" s="1" t="s">
        <v>220</v>
      </c>
      <c r="L3305" s="1" t="s">
        <v>225</v>
      </c>
      <c r="M3305" s="1" t="s">
        <v>208</v>
      </c>
      <c r="N3305">
        <v>40001</v>
      </c>
      <c r="O3305" s="10">
        <v>1000000000</v>
      </c>
      <c r="P3305">
        <v>1000</v>
      </c>
      <c r="Q3305" s="1" t="s">
        <v>209</v>
      </c>
      <c r="R3305" s="4">
        <v>7.65</v>
      </c>
      <c r="S3305" s="3">
        <v>1</v>
      </c>
      <c r="U3305" t="s">
        <v>204</v>
      </c>
    </row>
    <row r="3306" spans="1:21" x14ac:dyDescent="0.3">
      <c r="A3306" t="s">
        <v>1132</v>
      </c>
      <c r="B3306" t="s">
        <v>3383</v>
      </c>
      <c r="C3306" t="s">
        <v>3383</v>
      </c>
      <c r="D3306" t="s">
        <v>3383</v>
      </c>
      <c r="E3306">
        <v>2021</v>
      </c>
      <c r="F3306" s="1" t="s">
        <v>213</v>
      </c>
      <c r="G3306" t="s">
        <v>202</v>
      </c>
      <c r="H3306" s="1" t="s">
        <v>206</v>
      </c>
      <c r="I3306" s="3" t="s">
        <v>1</v>
      </c>
      <c r="J3306" s="1" t="s">
        <v>1</v>
      </c>
      <c r="K3306" s="1" t="s">
        <v>1</v>
      </c>
      <c r="L3306" s="1" t="s">
        <v>1</v>
      </c>
      <c r="M3306" s="1" t="s">
        <v>204</v>
      </c>
      <c r="N3306" t="s">
        <v>1</v>
      </c>
      <c r="O3306" t="s">
        <v>1</v>
      </c>
      <c r="P3306" t="s">
        <v>1</v>
      </c>
      <c r="Q3306" s="1" t="s">
        <v>1</v>
      </c>
      <c r="R3306" s="4">
        <v>10.48</v>
      </c>
      <c r="S3306" s="3">
        <v>1</v>
      </c>
      <c r="U3306" t="s">
        <v>204</v>
      </c>
    </row>
    <row r="3307" spans="1:21" x14ac:dyDescent="0.3">
      <c r="A3307" t="s">
        <v>1132</v>
      </c>
      <c r="B3307" t="s">
        <v>3383</v>
      </c>
      <c r="C3307" t="s">
        <v>3383</v>
      </c>
      <c r="D3307" t="s">
        <v>3383</v>
      </c>
      <c r="E3307">
        <v>2021</v>
      </c>
      <c r="F3307" s="1" t="s">
        <v>213</v>
      </c>
      <c r="G3307" t="s">
        <v>202</v>
      </c>
      <c r="H3307" s="1" t="s">
        <v>231</v>
      </c>
      <c r="I3307" s="3" t="s">
        <v>1</v>
      </c>
      <c r="J3307" s="1" t="s">
        <v>1</v>
      </c>
      <c r="K3307" s="1" t="s">
        <v>1</v>
      </c>
      <c r="L3307" s="1" t="s">
        <v>1</v>
      </c>
      <c r="M3307" s="1" t="s">
        <v>208</v>
      </c>
      <c r="N3307">
        <v>0</v>
      </c>
      <c r="O3307" s="10">
        <v>1000000000</v>
      </c>
      <c r="P3307">
        <v>1000</v>
      </c>
      <c r="Q3307" s="1" t="s">
        <v>209</v>
      </c>
      <c r="R3307" s="4">
        <v>2.69</v>
      </c>
      <c r="S3307" s="3">
        <v>0.9</v>
      </c>
      <c r="U3307" t="s">
        <v>204</v>
      </c>
    </row>
    <row r="3308" spans="1:21" x14ac:dyDescent="0.3">
      <c r="A3308" t="s">
        <v>1134</v>
      </c>
      <c r="B3308" t="s">
        <v>3385</v>
      </c>
      <c r="C3308" t="s">
        <v>3385</v>
      </c>
      <c r="D3308" t="s">
        <v>3385</v>
      </c>
      <c r="E3308">
        <v>2021</v>
      </c>
      <c r="F3308" s="1" t="s">
        <v>212</v>
      </c>
      <c r="G3308" t="s">
        <v>202</v>
      </c>
      <c r="H3308" s="1" t="s">
        <v>206</v>
      </c>
      <c r="I3308" s="3" t="s">
        <v>1</v>
      </c>
      <c r="J3308" s="1" t="s">
        <v>1</v>
      </c>
      <c r="K3308" s="1" t="s">
        <v>1</v>
      </c>
      <c r="L3308" s="1" t="s">
        <v>1</v>
      </c>
      <c r="M3308" s="1" t="s">
        <v>204</v>
      </c>
      <c r="N3308" s="1" t="s">
        <v>1</v>
      </c>
      <c r="O3308" s="1" t="s">
        <v>1</v>
      </c>
      <c r="P3308" s="1" t="s">
        <v>1</v>
      </c>
      <c r="Q3308" s="1" t="s">
        <v>1</v>
      </c>
      <c r="R3308" s="4">
        <v>19.5</v>
      </c>
      <c r="S3308" s="3">
        <v>1</v>
      </c>
      <c r="U3308" t="s">
        <v>204</v>
      </c>
    </row>
    <row r="3309" spans="1:21" x14ac:dyDescent="0.3">
      <c r="A3309" t="s">
        <v>1134</v>
      </c>
      <c r="B3309" t="s">
        <v>3385</v>
      </c>
      <c r="C3309" t="s">
        <v>3385</v>
      </c>
      <c r="D3309" t="s">
        <v>3385</v>
      </c>
      <c r="E3309">
        <v>2021</v>
      </c>
      <c r="F3309" s="1" t="s">
        <v>212</v>
      </c>
      <c r="G3309" t="s">
        <v>202</v>
      </c>
      <c r="H3309" s="1" t="s">
        <v>231</v>
      </c>
      <c r="I3309" s="3" t="s">
        <v>1</v>
      </c>
      <c r="J3309" s="1" t="s">
        <v>1</v>
      </c>
      <c r="K3309" s="1" t="s">
        <v>1</v>
      </c>
      <c r="L3309" s="1" t="s">
        <v>1</v>
      </c>
      <c r="M3309" s="1" t="s">
        <v>208</v>
      </c>
      <c r="N3309">
        <v>0</v>
      </c>
      <c r="O3309">
        <v>2000</v>
      </c>
      <c r="P3309">
        <v>1000</v>
      </c>
      <c r="Q3309" s="1" t="s">
        <v>209</v>
      </c>
      <c r="R3309" s="4">
        <v>0</v>
      </c>
      <c r="S3309" s="3">
        <v>1</v>
      </c>
      <c r="U3309" t="s">
        <v>204</v>
      </c>
    </row>
    <row r="3310" spans="1:21" x14ac:dyDescent="0.3">
      <c r="A3310" t="s">
        <v>1134</v>
      </c>
      <c r="B3310" t="s">
        <v>3385</v>
      </c>
      <c r="C3310" t="s">
        <v>3385</v>
      </c>
      <c r="D3310" t="s">
        <v>3385</v>
      </c>
      <c r="E3310">
        <v>2021</v>
      </c>
      <c r="F3310" s="1" t="s">
        <v>212</v>
      </c>
      <c r="G3310" t="s">
        <v>202</v>
      </c>
      <c r="H3310" s="1" t="s">
        <v>231</v>
      </c>
      <c r="I3310" s="3" t="s">
        <v>1</v>
      </c>
      <c r="J3310" s="1" t="s">
        <v>1</v>
      </c>
      <c r="K3310" s="1" t="s">
        <v>1</v>
      </c>
      <c r="L3310" s="1" t="s">
        <v>1</v>
      </c>
      <c r="M3310" s="1" t="s">
        <v>208</v>
      </c>
      <c r="N3310">
        <v>2001</v>
      </c>
      <c r="O3310" s="10">
        <v>1000000000</v>
      </c>
      <c r="P3310">
        <v>1000</v>
      </c>
      <c r="Q3310" s="1" t="s">
        <v>209</v>
      </c>
      <c r="R3310" s="4">
        <v>5.25</v>
      </c>
      <c r="S3310" s="3">
        <v>1</v>
      </c>
      <c r="U3310" t="s">
        <v>204</v>
      </c>
    </row>
    <row r="3311" spans="1:21" x14ac:dyDescent="0.3">
      <c r="A3311" t="s">
        <v>1134</v>
      </c>
      <c r="B3311" t="s">
        <v>3385</v>
      </c>
      <c r="C3311" t="s">
        <v>3385</v>
      </c>
      <c r="D3311" t="s">
        <v>3385</v>
      </c>
      <c r="E3311">
        <v>2021</v>
      </c>
      <c r="F3311" s="1" t="s">
        <v>213</v>
      </c>
      <c r="G3311" t="s">
        <v>202</v>
      </c>
      <c r="H3311" s="1" t="s">
        <v>206</v>
      </c>
      <c r="I3311" s="3" t="s">
        <v>1</v>
      </c>
      <c r="J3311" s="1" t="s">
        <v>1</v>
      </c>
      <c r="K3311" s="1" t="s">
        <v>1</v>
      </c>
      <c r="L3311" s="1" t="s">
        <v>1</v>
      </c>
      <c r="M3311" s="1" t="s">
        <v>204</v>
      </c>
      <c r="N3311" s="1" t="s">
        <v>1</v>
      </c>
      <c r="O3311" s="1" t="s">
        <v>1</v>
      </c>
      <c r="P3311" s="1" t="s">
        <v>1</v>
      </c>
      <c r="Q3311" s="1" t="s">
        <v>1</v>
      </c>
      <c r="R3311" s="4">
        <v>10.3</v>
      </c>
      <c r="S3311" s="3">
        <v>1</v>
      </c>
      <c r="U3311" t="s">
        <v>204</v>
      </c>
    </row>
    <row r="3312" spans="1:21" x14ac:dyDescent="0.3">
      <c r="A3312" t="s">
        <v>1134</v>
      </c>
      <c r="B3312" t="s">
        <v>3385</v>
      </c>
      <c r="C3312" t="s">
        <v>3385</v>
      </c>
      <c r="D3312" t="s">
        <v>3385</v>
      </c>
      <c r="E3312">
        <v>2021</v>
      </c>
      <c r="F3312" s="1" t="s">
        <v>213</v>
      </c>
      <c r="G3312" t="s">
        <v>202</v>
      </c>
      <c r="H3312" s="1" t="s">
        <v>231</v>
      </c>
      <c r="I3312" s="3" t="s">
        <v>1</v>
      </c>
      <c r="J3312" s="1" t="s">
        <v>1</v>
      </c>
      <c r="K3312" s="1" t="s">
        <v>1</v>
      </c>
      <c r="L3312" s="1" t="s">
        <v>1</v>
      </c>
      <c r="M3312" s="1" t="s">
        <v>208</v>
      </c>
      <c r="N3312">
        <v>0</v>
      </c>
      <c r="O3312">
        <v>2000</v>
      </c>
      <c r="P3312">
        <v>1000</v>
      </c>
      <c r="Q3312" s="1" t="s">
        <v>209</v>
      </c>
      <c r="R3312" s="4">
        <v>0</v>
      </c>
      <c r="S3312" s="3">
        <v>1</v>
      </c>
      <c r="U3312" t="s">
        <v>204</v>
      </c>
    </row>
    <row r="3313" spans="1:21" x14ac:dyDescent="0.3">
      <c r="A3313" t="s">
        <v>1134</v>
      </c>
      <c r="B3313" t="s">
        <v>3385</v>
      </c>
      <c r="C3313" t="s">
        <v>3385</v>
      </c>
      <c r="D3313" t="s">
        <v>3385</v>
      </c>
      <c r="E3313">
        <v>2021</v>
      </c>
      <c r="F3313" s="1" t="s">
        <v>213</v>
      </c>
      <c r="G3313" t="s">
        <v>202</v>
      </c>
      <c r="H3313" s="1" t="s">
        <v>231</v>
      </c>
      <c r="I3313" s="3" t="s">
        <v>1</v>
      </c>
      <c r="J3313" s="1" t="s">
        <v>1</v>
      </c>
      <c r="K3313" s="1" t="s">
        <v>1</v>
      </c>
      <c r="L3313" s="1" t="s">
        <v>1</v>
      </c>
      <c r="M3313" s="1" t="s">
        <v>208</v>
      </c>
      <c r="N3313">
        <v>2001</v>
      </c>
      <c r="O3313" s="10">
        <v>1000000000</v>
      </c>
      <c r="P3313">
        <v>1000</v>
      </c>
      <c r="Q3313" s="1" t="s">
        <v>209</v>
      </c>
      <c r="R3313" s="4">
        <v>2.1</v>
      </c>
      <c r="S3313" s="3">
        <v>1</v>
      </c>
      <c r="U3313" t="s">
        <v>204</v>
      </c>
    </row>
    <row r="3314" spans="1:21" x14ac:dyDescent="0.3">
      <c r="A3314" t="s">
        <v>1137</v>
      </c>
      <c r="B3314" t="s">
        <v>3387</v>
      </c>
      <c r="C3314" t="s">
        <v>3387</v>
      </c>
      <c r="D3314" t="s">
        <v>3387</v>
      </c>
      <c r="E3314">
        <v>2019</v>
      </c>
      <c r="F3314" s="1" t="s">
        <v>212</v>
      </c>
      <c r="G3314" t="s">
        <v>202</v>
      </c>
      <c r="H3314" s="1" t="s">
        <v>206</v>
      </c>
      <c r="I3314" s="3">
        <v>0.75</v>
      </c>
      <c r="J3314" s="1" t="s">
        <v>203</v>
      </c>
      <c r="K3314" s="1" t="s">
        <v>1</v>
      </c>
      <c r="L3314" s="1" t="s">
        <v>1</v>
      </c>
      <c r="M3314" s="1" t="s">
        <v>204</v>
      </c>
      <c r="N3314" s="1" t="s">
        <v>1</v>
      </c>
      <c r="O3314" s="1" t="s">
        <v>1</v>
      </c>
      <c r="P3314" s="1" t="s">
        <v>1</v>
      </c>
      <c r="Q3314" s="1" t="s">
        <v>1</v>
      </c>
      <c r="R3314" s="4">
        <v>36.54</v>
      </c>
      <c r="S3314" s="3">
        <v>1</v>
      </c>
      <c r="U3314" t="s">
        <v>204</v>
      </c>
    </row>
    <row r="3315" spans="1:21" x14ac:dyDescent="0.3">
      <c r="A3315" t="s">
        <v>1137</v>
      </c>
      <c r="B3315" t="s">
        <v>3387</v>
      </c>
      <c r="C3315" t="s">
        <v>3387</v>
      </c>
      <c r="D3315" t="s">
        <v>3387</v>
      </c>
      <c r="E3315">
        <v>2019</v>
      </c>
      <c r="F3315" s="1" t="s">
        <v>212</v>
      </c>
      <c r="G3315" t="s">
        <v>202</v>
      </c>
      <c r="H3315" s="1" t="s">
        <v>231</v>
      </c>
      <c r="I3315" s="3" t="s">
        <v>1</v>
      </c>
      <c r="J3315" s="1" t="s">
        <v>1</v>
      </c>
      <c r="K3315" s="1" t="s">
        <v>1</v>
      </c>
      <c r="L3315" s="1" t="s">
        <v>1</v>
      </c>
      <c r="M3315" s="1" t="s">
        <v>208</v>
      </c>
      <c r="N3315">
        <v>0</v>
      </c>
      <c r="O3315">
        <v>200</v>
      </c>
      <c r="P3315">
        <v>100</v>
      </c>
      <c r="Q3315" s="1" t="s">
        <v>236</v>
      </c>
      <c r="R3315" s="4">
        <v>0</v>
      </c>
      <c r="S3315" s="3">
        <v>1</v>
      </c>
      <c r="U3315" t="s">
        <v>204</v>
      </c>
    </row>
    <row r="3316" spans="1:21" x14ac:dyDescent="0.3">
      <c r="A3316" t="s">
        <v>1137</v>
      </c>
      <c r="B3316" t="s">
        <v>3387</v>
      </c>
      <c r="C3316" t="s">
        <v>3387</v>
      </c>
      <c r="D3316" t="s">
        <v>3387</v>
      </c>
      <c r="E3316">
        <v>2019</v>
      </c>
      <c r="F3316" s="1" t="s">
        <v>212</v>
      </c>
      <c r="G3316" t="s">
        <v>202</v>
      </c>
      <c r="H3316" s="1" t="s">
        <v>231</v>
      </c>
      <c r="I3316" s="3" t="s">
        <v>1</v>
      </c>
      <c r="J3316" s="1" t="s">
        <v>1</v>
      </c>
      <c r="K3316" s="1" t="s">
        <v>1</v>
      </c>
      <c r="L3316" s="1" t="s">
        <v>1</v>
      </c>
      <c r="M3316" s="1" t="s">
        <v>208</v>
      </c>
      <c r="N3316">
        <v>201</v>
      </c>
      <c r="O3316" s="10">
        <v>1000000000</v>
      </c>
      <c r="P3316">
        <v>100</v>
      </c>
      <c r="Q3316" s="1" t="s">
        <v>236</v>
      </c>
      <c r="R3316" s="4">
        <v>4.84</v>
      </c>
      <c r="S3316" s="3">
        <v>1</v>
      </c>
      <c r="U3316" t="s">
        <v>204</v>
      </c>
    </row>
    <row r="3317" spans="1:21" x14ac:dyDescent="0.3">
      <c r="A3317" t="s">
        <v>1137</v>
      </c>
      <c r="B3317" t="s">
        <v>3387</v>
      </c>
      <c r="C3317" t="s">
        <v>3387</v>
      </c>
      <c r="D3317" t="s">
        <v>3387</v>
      </c>
      <c r="E3317">
        <v>2019</v>
      </c>
      <c r="F3317" s="1" t="s">
        <v>213</v>
      </c>
      <c r="G3317" t="s">
        <v>202</v>
      </c>
      <c r="H3317" s="1" t="s">
        <v>206</v>
      </c>
      <c r="I3317" s="3">
        <v>0.75</v>
      </c>
      <c r="J3317" s="1" t="s">
        <v>203</v>
      </c>
      <c r="K3317" s="1" t="s">
        <v>1</v>
      </c>
      <c r="L3317" s="1" t="s">
        <v>1</v>
      </c>
      <c r="M3317" s="1" t="s">
        <v>204</v>
      </c>
      <c r="N3317" s="1" t="s">
        <v>1</v>
      </c>
      <c r="O3317" s="1" t="s">
        <v>1</v>
      </c>
      <c r="P3317" s="1" t="s">
        <v>1</v>
      </c>
      <c r="Q3317" s="1" t="s">
        <v>1</v>
      </c>
      <c r="R3317" s="4">
        <v>17.739999999999998</v>
      </c>
      <c r="S3317" s="3">
        <v>1</v>
      </c>
      <c r="U3317" t="s">
        <v>204</v>
      </c>
    </row>
    <row r="3318" spans="1:21" x14ac:dyDescent="0.3">
      <c r="A3318" t="s">
        <v>1137</v>
      </c>
      <c r="B3318" t="s">
        <v>3387</v>
      </c>
      <c r="C3318" t="s">
        <v>3387</v>
      </c>
      <c r="D3318" t="s">
        <v>3387</v>
      </c>
      <c r="E3318">
        <v>2019</v>
      </c>
      <c r="F3318" s="1" t="s">
        <v>213</v>
      </c>
      <c r="G3318" t="s">
        <v>202</v>
      </c>
      <c r="H3318" s="1" t="s">
        <v>231</v>
      </c>
      <c r="I3318" s="3" t="s">
        <v>1</v>
      </c>
      <c r="J3318" s="1" t="s">
        <v>1</v>
      </c>
      <c r="K3318" s="1" t="s">
        <v>1</v>
      </c>
      <c r="L3318" s="1" t="s">
        <v>1</v>
      </c>
      <c r="M3318" s="1" t="s">
        <v>208</v>
      </c>
      <c r="N3318">
        <v>0</v>
      </c>
      <c r="O3318">
        <v>200</v>
      </c>
      <c r="P3318">
        <v>100</v>
      </c>
      <c r="Q3318" s="1" t="s">
        <v>236</v>
      </c>
      <c r="R3318" s="4">
        <v>0</v>
      </c>
      <c r="S3318" s="3">
        <v>1</v>
      </c>
      <c r="U3318" t="s">
        <v>204</v>
      </c>
    </row>
    <row r="3319" spans="1:21" x14ac:dyDescent="0.3">
      <c r="A3319" t="s">
        <v>1137</v>
      </c>
      <c r="B3319" t="s">
        <v>3387</v>
      </c>
      <c r="C3319" t="s">
        <v>3387</v>
      </c>
      <c r="D3319" t="s">
        <v>3387</v>
      </c>
      <c r="E3319">
        <v>2019</v>
      </c>
      <c r="F3319" s="1" t="s">
        <v>213</v>
      </c>
      <c r="G3319" t="s">
        <v>202</v>
      </c>
      <c r="H3319" s="1" t="s">
        <v>231</v>
      </c>
      <c r="I3319" s="3" t="s">
        <v>1</v>
      </c>
      <c r="J3319" s="1" t="s">
        <v>1</v>
      </c>
      <c r="K3319" s="1" t="s">
        <v>1</v>
      </c>
      <c r="L3319" s="1" t="s">
        <v>1</v>
      </c>
      <c r="M3319" s="1" t="s">
        <v>208</v>
      </c>
      <c r="N3319">
        <v>201</v>
      </c>
      <c r="O3319" s="10">
        <v>1000000000</v>
      </c>
      <c r="P3319">
        <v>100</v>
      </c>
      <c r="Q3319" s="1" t="s">
        <v>236</v>
      </c>
      <c r="R3319" s="4">
        <v>3.36</v>
      </c>
      <c r="S3319" s="3">
        <v>1</v>
      </c>
      <c r="U3319" t="s">
        <v>204</v>
      </c>
    </row>
    <row r="3320" spans="1:21" x14ac:dyDescent="0.3">
      <c r="A3320" t="s">
        <v>1704</v>
      </c>
      <c r="B3320" t="s">
        <v>3389</v>
      </c>
      <c r="C3320" t="s">
        <v>3389</v>
      </c>
      <c r="D3320" t="s">
        <v>3389</v>
      </c>
      <c r="E3320">
        <v>2021</v>
      </c>
      <c r="F3320" s="1" t="s">
        <v>212</v>
      </c>
      <c r="G3320" t="s">
        <v>202</v>
      </c>
      <c r="H3320" s="1" t="s">
        <v>206</v>
      </c>
      <c r="I3320" s="3" t="s">
        <v>1</v>
      </c>
      <c r="J3320" s="1" t="s">
        <v>1</v>
      </c>
      <c r="K3320" s="1" t="s">
        <v>1</v>
      </c>
      <c r="L3320" s="1" t="s">
        <v>1</v>
      </c>
      <c r="M3320" s="1" t="s">
        <v>204</v>
      </c>
      <c r="N3320" s="1" t="s">
        <v>1</v>
      </c>
      <c r="O3320" s="1" t="s">
        <v>1</v>
      </c>
      <c r="P3320" s="1" t="s">
        <v>1</v>
      </c>
      <c r="Q3320" s="1" t="s">
        <v>1</v>
      </c>
      <c r="R3320" s="4">
        <v>11</v>
      </c>
      <c r="S3320" s="3">
        <v>1</v>
      </c>
      <c r="U3320" t="s">
        <v>204</v>
      </c>
    </row>
    <row r="3321" spans="1:21" x14ac:dyDescent="0.3">
      <c r="A3321" t="s">
        <v>1704</v>
      </c>
      <c r="B3321" t="s">
        <v>3389</v>
      </c>
      <c r="C3321" t="s">
        <v>3389</v>
      </c>
      <c r="D3321" t="s">
        <v>3389</v>
      </c>
      <c r="E3321">
        <v>2021</v>
      </c>
      <c r="F3321" s="1" t="s">
        <v>212</v>
      </c>
      <c r="G3321" t="s">
        <v>202</v>
      </c>
      <c r="H3321" s="1" t="s">
        <v>219</v>
      </c>
      <c r="I3321" s="3" t="s">
        <v>1</v>
      </c>
      <c r="J3321" s="1" t="s">
        <v>1</v>
      </c>
      <c r="K3321" s="1" t="s">
        <v>1</v>
      </c>
      <c r="L3321" s="1" t="s">
        <v>1</v>
      </c>
      <c r="M3321" s="1" t="s">
        <v>208</v>
      </c>
      <c r="N3321">
        <v>0</v>
      </c>
      <c r="O3321">
        <v>5000</v>
      </c>
      <c r="P3321">
        <v>1000</v>
      </c>
      <c r="Q3321" s="1" t="s">
        <v>209</v>
      </c>
      <c r="R3321" s="4">
        <v>0</v>
      </c>
      <c r="S3321" s="3">
        <v>1</v>
      </c>
      <c r="U3321" t="s">
        <v>204</v>
      </c>
    </row>
    <row r="3322" spans="1:21" x14ac:dyDescent="0.3">
      <c r="A3322" t="s">
        <v>1704</v>
      </c>
      <c r="B3322" t="s">
        <v>3389</v>
      </c>
      <c r="C3322" t="s">
        <v>3389</v>
      </c>
      <c r="D3322" t="s">
        <v>3389</v>
      </c>
      <c r="E3322">
        <v>2021</v>
      </c>
      <c r="F3322" s="1" t="s">
        <v>212</v>
      </c>
      <c r="G3322" t="s">
        <v>202</v>
      </c>
      <c r="H3322" s="1" t="s">
        <v>219</v>
      </c>
      <c r="I3322" s="3" t="s">
        <v>1</v>
      </c>
      <c r="J3322" s="1" t="s">
        <v>1</v>
      </c>
      <c r="K3322" s="1" t="s">
        <v>1</v>
      </c>
      <c r="L3322" s="1" t="s">
        <v>1</v>
      </c>
      <c r="M3322" s="1" t="s">
        <v>208</v>
      </c>
      <c r="N3322">
        <v>5001</v>
      </c>
      <c r="O3322">
        <v>10000</v>
      </c>
      <c r="P3322">
        <v>1000</v>
      </c>
      <c r="Q3322" s="1" t="s">
        <v>209</v>
      </c>
      <c r="R3322" s="4">
        <v>1</v>
      </c>
      <c r="S3322" s="3">
        <v>1</v>
      </c>
      <c r="U3322" t="s">
        <v>204</v>
      </c>
    </row>
    <row r="3323" spans="1:21" x14ac:dyDescent="0.3">
      <c r="A3323" t="s">
        <v>1704</v>
      </c>
      <c r="B3323" t="s">
        <v>3389</v>
      </c>
      <c r="C3323" t="s">
        <v>3389</v>
      </c>
      <c r="D3323" t="s">
        <v>3389</v>
      </c>
      <c r="E3323">
        <v>2021</v>
      </c>
      <c r="F3323" s="1" t="s">
        <v>212</v>
      </c>
      <c r="G3323" t="s">
        <v>202</v>
      </c>
      <c r="H3323" s="1" t="s">
        <v>219</v>
      </c>
      <c r="I3323" s="3" t="s">
        <v>1</v>
      </c>
      <c r="J3323" s="1" t="s">
        <v>1</v>
      </c>
      <c r="K3323" s="1" t="s">
        <v>1</v>
      </c>
      <c r="L3323" s="1" t="s">
        <v>1</v>
      </c>
      <c r="M3323" s="1" t="s">
        <v>208</v>
      </c>
      <c r="N3323">
        <v>10001</v>
      </c>
      <c r="O3323">
        <v>15000</v>
      </c>
      <c r="P3323">
        <v>1000</v>
      </c>
      <c r="Q3323" s="1" t="s">
        <v>209</v>
      </c>
      <c r="R3323" s="4">
        <v>1.25</v>
      </c>
      <c r="S3323" s="3">
        <v>1</v>
      </c>
      <c r="U3323" t="s">
        <v>204</v>
      </c>
    </row>
    <row r="3324" spans="1:21" x14ac:dyDescent="0.3">
      <c r="A3324" t="s">
        <v>1704</v>
      </c>
      <c r="B3324" t="s">
        <v>3389</v>
      </c>
      <c r="C3324" t="s">
        <v>3389</v>
      </c>
      <c r="D3324" t="s">
        <v>3389</v>
      </c>
      <c r="E3324">
        <v>2021</v>
      </c>
      <c r="F3324" s="1" t="s">
        <v>212</v>
      </c>
      <c r="G3324" t="s">
        <v>202</v>
      </c>
      <c r="H3324" s="1" t="s">
        <v>219</v>
      </c>
      <c r="I3324" s="3" t="s">
        <v>1</v>
      </c>
      <c r="J3324" s="1" t="s">
        <v>1</v>
      </c>
      <c r="K3324" s="1" t="s">
        <v>1</v>
      </c>
      <c r="L3324" s="1" t="s">
        <v>1</v>
      </c>
      <c r="M3324" s="1" t="s">
        <v>208</v>
      </c>
      <c r="N3324">
        <v>15001</v>
      </c>
      <c r="O3324" s="10">
        <v>1000000000</v>
      </c>
      <c r="P3324">
        <v>1000</v>
      </c>
      <c r="Q3324" s="1" t="s">
        <v>209</v>
      </c>
      <c r="R3324" s="4">
        <v>1.5</v>
      </c>
      <c r="S3324" s="3">
        <v>1</v>
      </c>
      <c r="U3324" t="s">
        <v>204</v>
      </c>
    </row>
    <row r="3325" spans="1:21" x14ac:dyDescent="0.3">
      <c r="A3325" t="s">
        <v>1704</v>
      </c>
      <c r="B3325" t="s">
        <v>3389</v>
      </c>
      <c r="C3325" t="s">
        <v>3389</v>
      </c>
      <c r="D3325" t="s">
        <v>3389</v>
      </c>
      <c r="E3325">
        <v>2021</v>
      </c>
      <c r="F3325" s="1" t="s">
        <v>212</v>
      </c>
      <c r="G3325" t="s">
        <v>202</v>
      </c>
      <c r="H3325" s="1" t="s">
        <v>3391</v>
      </c>
      <c r="I3325" s="3" t="s">
        <v>1</v>
      </c>
      <c r="J3325" s="1" t="s">
        <v>1</v>
      </c>
      <c r="K3325" s="1" t="s">
        <v>1</v>
      </c>
      <c r="L3325" s="1" t="s">
        <v>1</v>
      </c>
      <c r="M3325" s="1" t="s">
        <v>208</v>
      </c>
      <c r="N3325">
        <v>0</v>
      </c>
      <c r="O3325" s="10">
        <v>1000000000</v>
      </c>
      <c r="P3325">
        <v>1000</v>
      </c>
      <c r="Q3325" s="1" t="s">
        <v>209</v>
      </c>
      <c r="R3325" s="4">
        <v>4.25</v>
      </c>
      <c r="S3325" s="3">
        <v>1</v>
      </c>
      <c r="U3325" t="s">
        <v>204</v>
      </c>
    </row>
    <row r="3326" spans="1:21" x14ac:dyDescent="0.3">
      <c r="A3326" t="s">
        <v>1704</v>
      </c>
      <c r="B3326" t="s">
        <v>3389</v>
      </c>
      <c r="C3326" t="s">
        <v>3389</v>
      </c>
      <c r="D3326" t="s">
        <v>3389</v>
      </c>
      <c r="E3326">
        <v>2021</v>
      </c>
      <c r="F3326" s="1" t="s">
        <v>213</v>
      </c>
      <c r="G3326" t="s">
        <v>202</v>
      </c>
      <c r="H3326" s="1" t="s">
        <v>206</v>
      </c>
      <c r="I3326" s="3" t="s">
        <v>1</v>
      </c>
      <c r="J3326" s="1" t="s">
        <v>1</v>
      </c>
      <c r="K3326" s="1" t="s">
        <v>1</v>
      </c>
      <c r="L3326" s="1" t="s">
        <v>1</v>
      </c>
      <c r="M3326" s="1" t="s">
        <v>204</v>
      </c>
      <c r="N3326" t="s">
        <v>1</v>
      </c>
      <c r="O3326" t="s">
        <v>1</v>
      </c>
      <c r="P3326" t="s">
        <v>1</v>
      </c>
      <c r="Q3326" s="1" t="s">
        <v>1</v>
      </c>
      <c r="R3326" s="4">
        <v>12</v>
      </c>
      <c r="S3326" s="3">
        <v>1</v>
      </c>
      <c r="U3326" t="s">
        <v>204</v>
      </c>
    </row>
    <row r="3327" spans="1:21" x14ac:dyDescent="0.3">
      <c r="A3327" t="s">
        <v>1708</v>
      </c>
      <c r="B3327" t="s">
        <v>3393</v>
      </c>
      <c r="C3327" t="s">
        <v>3395</v>
      </c>
      <c r="D3327" t="s">
        <v>3393</v>
      </c>
      <c r="E3327">
        <v>2021</v>
      </c>
      <c r="F3327" s="1" t="s">
        <v>212</v>
      </c>
      <c r="G3327" t="s">
        <v>202</v>
      </c>
      <c r="H3327" s="1" t="s">
        <v>206</v>
      </c>
      <c r="I3327" s="3" t="s">
        <v>1</v>
      </c>
      <c r="J3327" s="1" t="s">
        <v>1</v>
      </c>
      <c r="K3327" s="1" t="s">
        <v>1</v>
      </c>
      <c r="L3327" s="1" t="s">
        <v>1</v>
      </c>
      <c r="M3327" s="1" t="s">
        <v>204</v>
      </c>
      <c r="N3327" s="1" t="s">
        <v>1</v>
      </c>
      <c r="O3327" s="1" t="s">
        <v>1</v>
      </c>
      <c r="P3327" s="1" t="s">
        <v>1</v>
      </c>
      <c r="Q3327" s="1" t="s">
        <v>1</v>
      </c>
      <c r="R3327" s="4">
        <v>15</v>
      </c>
      <c r="S3327" s="3">
        <v>1</v>
      </c>
      <c r="U3327" t="s">
        <v>204</v>
      </c>
    </row>
    <row r="3328" spans="1:21" x14ac:dyDescent="0.3">
      <c r="A3328" t="s">
        <v>1708</v>
      </c>
      <c r="B3328" t="s">
        <v>3393</v>
      </c>
      <c r="C3328" t="s">
        <v>3395</v>
      </c>
      <c r="D3328" t="s">
        <v>3393</v>
      </c>
      <c r="E3328">
        <v>2021</v>
      </c>
      <c r="F3328" s="1" t="s">
        <v>212</v>
      </c>
      <c r="G3328" t="s">
        <v>202</v>
      </c>
      <c r="H3328" s="1" t="s">
        <v>231</v>
      </c>
      <c r="I3328" s="3" t="s">
        <v>1</v>
      </c>
      <c r="J3328" s="1" t="s">
        <v>1</v>
      </c>
      <c r="K3328" s="1" t="s">
        <v>1</v>
      </c>
      <c r="L3328" s="1" t="s">
        <v>1</v>
      </c>
      <c r="M3328" s="1" t="s">
        <v>208</v>
      </c>
      <c r="N3328">
        <v>0</v>
      </c>
      <c r="O3328">
        <v>2000</v>
      </c>
      <c r="P3328">
        <v>1000</v>
      </c>
      <c r="Q3328" s="1" t="s">
        <v>209</v>
      </c>
      <c r="R3328" s="4">
        <v>0</v>
      </c>
      <c r="S3328" s="3">
        <v>1</v>
      </c>
      <c r="U3328" t="s">
        <v>204</v>
      </c>
    </row>
    <row r="3329" spans="1:21" x14ac:dyDescent="0.3">
      <c r="A3329" t="s">
        <v>1708</v>
      </c>
      <c r="B3329" t="s">
        <v>3393</v>
      </c>
      <c r="C3329" t="s">
        <v>3395</v>
      </c>
      <c r="D3329" t="s">
        <v>3393</v>
      </c>
      <c r="E3329">
        <v>2021</v>
      </c>
      <c r="F3329" s="1" t="s">
        <v>212</v>
      </c>
      <c r="G3329" t="s">
        <v>202</v>
      </c>
      <c r="H3329" s="1" t="s">
        <v>231</v>
      </c>
      <c r="I3329" s="3" t="s">
        <v>1</v>
      </c>
      <c r="J3329" s="1" t="s">
        <v>1</v>
      </c>
      <c r="K3329" s="1" t="s">
        <v>1</v>
      </c>
      <c r="L3329" s="1" t="s">
        <v>1</v>
      </c>
      <c r="M3329" s="1" t="s">
        <v>208</v>
      </c>
      <c r="N3329">
        <v>2001</v>
      </c>
      <c r="O3329" s="10">
        <v>1000000000</v>
      </c>
      <c r="P3329">
        <v>1000</v>
      </c>
      <c r="Q3329" s="1" t="s">
        <v>209</v>
      </c>
      <c r="R3329" s="4">
        <v>2</v>
      </c>
      <c r="S3329" s="3">
        <v>1</v>
      </c>
      <c r="U3329" t="s">
        <v>204</v>
      </c>
    </row>
    <row r="3330" spans="1:21" x14ac:dyDescent="0.3">
      <c r="A3330" t="s">
        <v>1708</v>
      </c>
      <c r="B3330" t="s">
        <v>3393</v>
      </c>
      <c r="C3330" t="s">
        <v>3395</v>
      </c>
      <c r="D3330" t="s">
        <v>898</v>
      </c>
      <c r="E3330">
        <v>2021</v>
      </c>
      <c r="F3330" s="1" t="s">
        <v>561</v>
      </c>
      <c r="G3330" t="s">
        <v>202</v>
      </c>
      <c r="H3330" s="1" t="s">
        <v>206</v>
      </c>
      <c r="I3330" s="3" t="s">
        <v>1</v>
      </c>
      <c r="J3330" s="1" t="s">
        <v>1</v>
      </c>
      <c r="K3330" s="1" t="s">
        <v>1</v>
      </c>
      <c r="L3330" s="1" t="s">
        <v>1</v>
      </c>
      <c r="M3330" s="1" t="s">
        <v>204</v>
      </c>
      <c r="N3330" t="s">
        <v>1</v>
      </c>
      <c r="O3330" t="s">
        <v>1</v>
      </c>
      <c r="P3330" t="s">
        <v>1</v>
      </c>
      <c r="Q3330" s="1" t="s">
        <v>1</v>
      </c>
      <c r="R3330" s="4">
        <v>32.89</v>
      </c>
      <c r="S3330" s="3">
        <v>1</v>
      </c>
      <c r="U3330" t="s">
        <v>204</v>
      </c>
    </row>
    <row r="3331" spans="1:21" x14ac:dyDescent="0.3">
      <c r="A3331" t="s">
        <v>3398</v>
      </c>
      <c r="B3331" s="1" t="s">
        <v>3399</v>
      </c>
      <c r="C3331" s="1" t="s">
        <v>3399</v>
      </c>
      <c r="D3331" s="1" t="s">
        <v>3399</v>
      </c>
      <c r="E3331">
        <v>2018</v>
      </c>
      <c r="F3331" s="1" t="s">
        <v>212</v>
      </c>
      <c r="G3331" s="1" t="s">
        <v>202</v>
      </c>
      <c r="H3331" s="1" t="s">
        <v>206</v>
      </c>
      <c r="I3331" s="3" t="s">
        <v>1</v>
      </c>
      <c r="J3331" s="1" t="s">
        <v>1</v>
      </c>
      <c r="K3331" s="1" t="s">
        <v>220</v>
      </c>
      <c r="L3331" s="1" t="s">
        <v>221</v>
      </c>
      <c r="M3331" s="1" t="s">
        <v>204</v>
      </c>
      <c r="N3331" s="1" t="s">
        <v>1</v>
      </c>
      <c r="O3331" s="1" t="s">
        <v>1</v>
      </c>
      <c r="P3331" s="1" t="s">
        <v>1</v>
      </c>
      <c r="Q3331" s="1" t="s">
        <v>1</v>
      </c>
      <c r="R3331" s="4">
        <v>46</v>
      </c>
      <c r="S3331" s="1">
        <v>1</v>
      </c>
      <c r="T3331" s="4"/>
      <c r="U3331" t="s">
        <v>204</v>
      </c>
    </row>
    <row r="3332" spans="1:21" x14ac:dyDescent="0.3">
      <c r="A3332" t="s">
        <v>3398</v>
      </c>
      <c r="B3332" s="1" t="s">
        <v>3399</v>
      </c>
      <c r="C3332" s="1" t="s">
        <v>3399</v>
      </c>
      <c r="D3332" s="1" t="s">
        <v>3399</v>
      </c>
      <c r="E3332">
        <v>2018</v>
      </c>
      <c r="F3332" s="1" t="s">
        <v>212</v>
      </c>
      <c r="G3332" s="1" t="s">
        <v>202</v>
      </c>
      <c r="H3332" s="1" t="s">
        <v>219</v>
      </c>
      <c r="I3332" s="3" t="s">
        <v>1</v>
      </c>
      <c r="J3332" s="1" t="s">
        <v>1</v>
      </c>
      <c r="K3332" s="1" t="s">
        <v>220</v>
      </c>
      <c r="L3332" s="1" t="s">
        <v>221</v>
      </c>
      <c r="M3332" s="1" t="s">
        <v>208</v>
      </c>
      <c r="N3332" s="1">
        <v>0</v>
      </c>
      <c r="O3332" s="10">
        <v>3000</v>
      </c>
      <c r="P3332" s="1">
        <v>1000</v>
      </c>
      <c r="Q3332" s="1" t="s">
        <v>209</v>
      </c>
      <c r="R3332" s="4">
        <v>0</v>
      </c>
      <c r="S3332" s="1">
        <v>1</v>
      </c>
      <c r="T3332" s="4"/>
      <c r="U3332" t="s">
        <v>204</v>
      </c>
    </row>
    <row r="3333" spans="1:21" x14ac:dyDescent="0.3">
      <c r="A3333" t="s">
        <v>3398</v>
      </c>
      <c r="B3333" s="1" t="s">
        <v>3399</v>
      </c>
      <c r="C3333" s="1" t="s">
        <v>3399</v>
      </c>
      <c r="D3333" s="1" t="s">
        <v>3399</v>
      </c>
      <c r="E3333">
        <v>2018</v>
      </c>
      <c r="F3333" s="1" t="s">
        <v>212</v>
      </c>
      <c r="G3333" s="1" t="s">
        <v>202</v>
      </c>
      <c r="H3333" s="1" t="s">
        <v>219</v>
      </c>
      <c r="I3333" s="3" t="s">
        <v>1</v>
      </c>
      <c r="J3333" s="1" t="s">
        <v>1</v>
      </c>
      <c r="K3333" s="1" t="s">
        <v>220</v>
      </c>
      <c r="L3333" s="1" t="s">
        <v>221</v>
      </c>
      <c r="M3333" s="1" t="s">
        <v>208</v>
      </c>
      <c r="N3333" s="1">
        <v>3001</v>
      </c>
      <c r="O3333" s="10">
        <v>10000</v>
      </c>
      <c r="P3333" s="1">
        <v>1000</v>
      </c>
      <c r="Q3333" s="1" t="s">
        <v>209</v>
      </c>
      <c r="R3333" s="4">
        <v>6.9</v>
      </c>
      <c r="S3333" s="1">
        <v>1</v>
      </c>
      <c r="T3333" s="4"/>
      <c r="U3333" t="s">
        <v>204</v>
      </c>
    </row>
    <row r="3334" spans="1:21" x14ac:dyDescent="0.3">
      <c r="A3334" t="s">
        <v>3398</v>
      </c>
      <c r="B3334" s="1" t="s">
        <v>3399</v>
      </c>
      <c r="C3334" s="1" t="s">
        <v>3399</v>
      </c>
      <c r="D3334" s="1" t="s">
        <v>3399</v>
      </c>
      <c r="E3334">
        <v>2018</v>
      </c>
      <c r="F3334" s="1" t="s">
        <v>212</v>
      </c>
      <c r="G3334" s="1" t="s">
        <v>202</v>
      </c>
      <c r="H3334" s="1" t="s">
        <v>219</v>
      </c>
      <c r="I3334" s="3" t="s">
        <v>1</v>
      </c>
      <c r="J3334" s="1" t="s">
        <v>1</v>
      </c>
      <c r="K3334" s="1" t="s">
        <v>220</v>
      </c>
      <c r="L3334" s="1" t="s">
        <v>221</v>
      </c>
      <c r="M3334" s="1" t="s">
        <v>208</v>
      </c>
      <c r="N3334" s="1">
        <v>10001</v>
      </c>
      <c r="O3334" s="10">
        <v>20000</v>
      </c>
      <c r="P3334" s="1">
        <v>1000</v>
      </c>
      <c r="Q3334" s="1" t="s">
        <v>209</v>
      </c>
      <c r="R3334" s="4">
        <v>11.6</v>
      </c>
      <c r="S3334" s="1">
        <v>1</v>
      </c>
      <c r="T3334" s="4"/>
      <c r="U3334" t="s">
        <v>204</v>
      </c>
    </row>
    <row r="3335" spans="1:21" x14ac:dyDescent="0.3">
      <c r="A3335" t="s">
        <v>3398</v>
      </c>
      <c r="B3335" s="1" t="s">
        <v>3399</v>
      </c>
      <c r="C3335" s="1" t="s">
        <v>3399</v>
      </c>
      <c r="D3335" s="1" t="s">
        <v>3399</v>
      </c>
      <c r="E3335">
        <v>2018</v>
      </c>
      <c r="F3335" s="1" t="s">
        <v>212</v>
      </c>
      <c r="G3335" s="1" t="s">
        <v>202</v>
      </c>
      <c r="H3335" s="1" t="s">
        <v>219</v>
      </c>
      <c r="I3335" s="3" t="s">
        <v>1</v>
      </c>
      <c r="J3335" s="1" t="s">
        <v>1</v>
      </c>
      <c r="K3335" s="1" t="s">
        <v>220</v>
      </c>
      <c r="L3335" s="1" t="s">
        <v>221</v>
      </c>
      <c r="M3335" s="1" t="s">
        <v>208</v>
      </c>
      <c r="N3335" s="1">
        <v>20001</v>
      </c>
      <c r="O3335" s="10">
        <v>40000</v>
      </c>
      <c r="P3335" s="1">
        <v>1000</v>
      </c>
      <c r="Q3335" s="1" t="s">
        <v>209</v>
      </c>
      <c r="R3335" s="4">
        <v>13.87</v>
      </c>
      <c r="S3335" s="1">
        <v>1</v>
      </c>
      <c r="T3335" s="4"/>
      <c r="U3335" t="s">
        <v>204</v>
      </c>
    </row>
    <row r="3336" spans="1:21" x14ac:dyDescent="0.3">
      <c r="A3336" t="s">
        <v>3398</v>
      </c>
      <c r="B3336" s="1" t="s">
        <v>3399</v>
      </c>
      <c r="C3336" s="1" t="s">
        <v>3399</v>
      </c>
      <c r="D3336" s="1" t="s">
        <v>3399</v>
      </c>
      <c r="E3336">
        <v>2018</v>
      </c>
      <c r="F3336" s="1" t="s">
        <v>212</v>
      </c>
      <c r="G3336" s="1" t="s">
        <v>202</v>
      </c>
      <c r="H3336" s="1" t="s">
        <v>219</v>
      </c>
      <c r="I3336" s="3" t="s">
        <v>1</v>
      </c>
      <c r="J3336" s="1" t="s">
        <v>1</v>
      </c>
      <c r="K3336" s="1" t="s">
        <v>220</v>
      </c>
      <c r="L3336" s="1" t="s">
        <v>221</v>
      </c>
      <c r="M3336" s="1" t="s">
        <v>208</v>
      </c>
      <c r="N3336" s="1">
        <v>40001</v>
      </c>
      <c r="O3336" s="10">
        <v>1000000000</v>
      </c>
      <c r="P3336" s="1">
        <v>1000</v>
      </c>
      <c r="Q3336" s="1" t="s">
        <v>209</v>
      </c>
      <c r="R3336" s="4">
        <v>17.739999999999998</v>
      </c>
      <c r="S3336" s="1">
        <v>1</v>
      </c>
      <c r="T3336" s="4"/>
      <c r="U3336" t="s">
        <v>204</v>
      </c>
    </row>
    <row r="3337" spans="1:21" x14ac:dyDescent="0.3">
      <c r="A3337" t="s">
        <v>3398</v>
      </c>
      <c r="B3337" s="1" t="s">
        <v>3399</v>
      </c>
      <c r="C3337" s="1" t="s">
        <v>3399</v>
      </c>
      <c r="D3337" s="1" t="s">
        <v>3399</v>
      </c>
      <c r="E3337">
        <v>2018</v>
      </c>
      <c r="F3337" s="1" t="s">
        <v>212</v>
      </c>
      <c r="G3337" s="1" t="s">
        <v>202</v>
      </c>
      <c r="H3337" s="1" t="s">
        <v>206</v>
      </c>
      <c r="I3337" s="3" t="s">
        <v>1</v>
      </c>
      <c r="J3337" s="1" t="s">
        <v>1</v>
      </c>
      <c r="K3337" s="1" t="s">
        <v>220</v>
      </c>
      <c r="L3337" s="1" t="s">
        <v>225</v>
      </c>
      <c r="M3337" s="1" t="s">
        <v>204</v>
      </c>
      <c r="N3337" s="1" t="s">
        <v>1</v>
      </c>
      <c r="O3337" s="1" t="s">
        <v>1</v>
      </c>
      <c r="P3337" s="1" t="s">
        <v>1</v>
      </c>
      <c r="Q3337" s="1" t="s">
        <v>1</v>
      </c>
      <c r="R3337" s="4">
        <v>92</v>
      </c>
      <c r="S3337" s="1">
        <v>1</v>
      </c>
      <c r="T3337" s="4"/>
      <c r="U3337" t="s">
        <v>204</v>
      </c>
    </row>
    <row r="3338" spans="1:21" x14ac:dyDescent="0.3">
      <c r="A3338" t="s">
        <v>3398</v>
      </c>
      <c r="B3338" s="1" t="s">
        <v>3399</v>
      </c>
      <c r="C3338" s="1" t="s">
        <v>3399</v>
      </c>
      <c r="D3338" s="1" t="s">
        <v>3399</v>
      </c>
      <c r="E3338">
        <v>2018</v>
      </c>
      <c r="F3338" s="1" t="s">
        <v>212</v>
      </c>
      <c r="G3338" s="1" t="s">
        <v>202</v>
      </c>
      <c r="H3338" s="1" t="s">
        <v>219</v>
      </c>
      <c r="I3338" s="3" t="s">
        <v>1</v>
      </c>
      <c r="J3338" s="1" t="s">
        <v>1</v>
      </c>
      <c r="K3338" s="1" t="s">
        <v>220</v>
      </c>
      <c r="L3338" s="1" t="s">
        <v>225</v>
      </c>
      <c r="M3338" s="1" t="s">
        <v>208</v>
      </c>
      <c r="N3338" s="1">
        <v>0</v>
      </c>
      <c r="O3338" s="10">
        <v>3000</v>
      </c>
      <c r="P3338" s="1">
        <v>1000</v>
      </c>
      <c r="Q3338" s="1" t="s">
        <v>209</v>
      </c>
      <c r="R3338" s="4">
        <v>0</v>
      </c>
      <c r="S3338" s="1">
        <v>1</v>
      </c>
      <c r="T3338" s="4"/>
      <c r="U3338" t="s">
        <v>204</v>
      </c>
    </row>
    <row r="3339" spans="1:21" x14ac:dyDescent="0.3">
      <c r="A3339" t="s">
        <v>3398</v>
      </c>
      <c r="B3339" s="1" t="s">
        <v>3399</v>
      </c>
      <c r="C3339" s="1" t="s">
        <v>3399</v>
      </c>
      <c r="D3339" s="1" t="s">
        <v>3399</v>
      </c>
      <c r="E3339">
        <v>2018</v>
      </c>
      <c r="F3339" s="1" t="s">
        <v>212</v>
      </c>
      <c r="G3339" s="1" t="s">
        <v>202</v>
      </c>
      <c r="H3339" s="1" t="s">
        <v>219</v>
      </c>
      <c r="I3339" s="3" t="s">
        <v>1</v>
      </c>
      <c r="J3339" s="1" t="s">
        <v>1</v>
      </c>
      <c r="K3339" s="1" t="s">
        <v>220</v>
      </c>
      <c r="L3339" s="1" t="s">
        <v>225</v>
      </c>
      <c r="M3339" s="1" t="s">
        <v>208</v>
      </c>
      <c r="N3339" s="1">
        <v>3001</v>
      </c>
      <c r="O3339" s="10">
        <v>10000</v>
      </c>
      <c r="P3339" s="1">
        <v>1000</v>
      </c>
      <c r="Q3339" s="1" t="s">
        <v>209</v>
      </c>
      <c r="R3339" s="4">
        <v>6.9</v>
      </c>
      <c r="S3339" s="1">
        <v>1</v>
      </c>
      <c r="T3339" s="4"/>
      <c r="U3339" t="s">
        <v>204</v>
      </c>
    </row>
    <row r="3340" spans="1:21" x14ac:dyDescent="0.3">
      <c r="A3340" t="s">
        <v>3398</v>
      </c>
      <c r="B3340" s="1" t="s">
        <v>3399</v>
      </c>
      <c r="C3340" s="1" t="s">
        <v>3399</v>
      </c>
      <c r="D3340" s="1" t="s">
        <v>3399</v>
      </c>
      <c r="E3340">
        <v>2018</v>
      </c>
      <c r="F3340" s="1" t="s">
        <v>212</v>
      </c>
      <c r="G3340" s="1" t="s">
        <v>202</v>
      </c>
      <c r="H3340" s="1" t="s">
        <v>219</v>
      </c>
      <c r="I3340" s="3" t="s">
        <v>1</v>
      </c>
      <c r="J3340" s="1" t="s">
        <v>1</v>
      </c>
      <c r="K3340" s="1" t="s">
        <v>220</v>
      </c>
      <c r="L3340" s="1" t="s">
        <v>225</v>
      </c>
      <c r="M3340" s="1" t="s">
        <v>208</v>
      </c>
      <c r="N3340" s="1">
        <v>10001</v>
      </c>
      <c r="O3340" s="10">
        <v>20000</v>
      </c>
      <c r="P3340" s="1">
        <v>1000</v>
      </c>
      <c r="Q3340" s="1" t="s">
        <v>209</v>
      </c>
      <c r="R3340" s="4">
        <v>11.6</v>
      </c>
      <c r="S3340" s="1">
        <v>1</v>
      </c>
      <c r="T3340" s="4"/>
      <c r="U3340" t="s">
        <v>204</v>
      </c>
    </row>
    <row r="3341" spans="1:21" x14ac:dyDescent="0.3">
      <c r="A3341" t="s">
        <v>3398</v>
      </c>
      <c r="B3341" s="1" t="s">
        <v>3399</v>
      </c>
      <c r="C3341" s="1" t="s">
        <v>3399</v>
      </c>
      <c r="D3341" s="1" t="s">
        <v>3399</v>
      </c>
      <c r="E3341">
        <v>2018</v>
      </c>
      <c r="F3341" s="1" t="s">
        <v>212</v>
      </c>
      <c r="G3341" s="1" t="s">
        <v>202</v>
      </c>
      <c r="H3341" s="1" t="s">
        <v>219</v>
      </c>
      <c r="I3341" s="3" t="s">
        <v>1</v>
      </c>
      <c r="J3341" s="1" t="s">
        <v>1</v>
      </c>
      <c r="K3341" s="1" t="s">
        <v>220</v>
      </c>
      <c r="L3341" s="1" t="s">
        <v>225</v>
      </c>
      <c r="M3341" s="1" t="s">
        <v>208</v>
      </c>
      <c r="N3341" s="1">
        <v>20001</v>
      </c>
      <c r="O3341" s="10">
        <v>40000</v>
      </c>
      <c r="P3341" s="1">
        <v>1000</v>
      </c>
      <c r="Q3341" s="1" t="s">
        <v>209</v>
      </c>
      <c r="R3341" s="4">
        <v>13.87</v>
      </c>
      <c r="S3341" s="1">
        <v>1</v>
      </c>
      <c r="T3341" s="4"/>
      <c r="U3341" t="s">
        <v>204</v>
      </c>
    </row>
    <row r="3342" spans="1:21" x14ac:dyDescent="0.3">
      <c r="A3342" t="s">
        <v>3398</v>
      </c>
      <c r="B3342" s="1" t="s">
        <v>3399</v>
      </c>
      <c r="C3342" s="1" t="s">
        <v>3399</v>
      </c>
      <c r="D3342" s="1" t="s">
        <v>3399</v>
      </c>
      <c r="E3342">
        <v>2018</v>
      </c>
      <c r="F3342" s="1" t="s">
        <v>212</v>
      </c>
      <c r="G3342" s="1" t="s">
        <v>202</v>
      </c>
      <c r="H3342" s="1" t="s">
        <v>219</v>
      </c>
      <c r="I3342" s="3" t="s">
        <v>1</v>
      </c>
      <c r="J3342" s="1" t="s">
        <v>1</v>
      </c>
      <c r="K3342" s="1" t="s">
        <v>220</v>
      </c>
      <c r="L3342" s="1" t="s">
        <v>225</v>
      </c>
      <c r="M3342" s="1" t="s">
        <v>208</v>
      </c>
      <c r="N3342" s="1">
        <v>40001</v>
      </c>
      <c r="O3342" s="10">
        <v>1000000000</v>
      </c>
      <c r="P3342" s="1">
        <v>1000</v>
      </c>
      <c r="Q3342" s="1" t="s">
        <v>209</v>
      </c>
      <c r="R3342" s="4">
        <v>17.739999999999998</v>
      </c>
      <c r="S3342" s="1">
        <v>1</v>
      </c>
      <c r="T3342" s="4"/>
      <c r="U3342" t="s">
        <v>204</v>
      </c>
    </row>
    <row r="3343" spans="1:21" x14ac:dyDescent="0.3">
      <c r="A3343" t="s">
        <v>3398</v>
      </c>
      <c r="B3343" s="1" t="s">
        <v>3399</v>
      </c>
      <c r="C3343" s="1" t="s">
        <v>3399</v>
      </c>
      <c r="D3343" s="1" t="s">
        <v>3399</v>
      </c>
      <c r="E3343">
        <v>2018</v>
      </c>
      <c r="F3343" s="1" t="s">
        <v>213</v>
      </c>
      <c r="G3343" s="1" t="s">
        <v>202</v>
      </c>
      <c r="H3343" s="1" t="s">
        <v>206</v>
      </c>
      <c r="I3343" s="3" t="s">
        <v>1</v>
      </c>
      <c r="J3343" s="1" t="s">
        <v>1</v>
      </c>
      <c r="K3343" s="1" t="s">
        <v>220</v>
      </c>
      <c r="L3343" s="1" t="s">
        <v>221</v>
      </c>
      <c r="M3343" s="1" t="s">
        <v>204</v>
      </c>
      <c r="N3343" s="1" t="s">
        <v>1</v>
      </c>
      <c r="O3343" s="1" t="s">
        <v>1</v>
      </c>
      <c r="P3343" s="1" t="s">
        <v>1</v>
      </c>
      <c r="Q3343" s="1" t="s">
        <v>1</v>
      </c>
      <c r="R3343" s="4">
        <v>25</v>
      </c>
      <c r="S3343" s="1">
        <v>1</v>
      </c>
      <c r="T3343" s="4"/>
      <c r="U3343" t="s">
        <v>204</v>
      </c>
    </row>
    <row r="3344" spans="1:21" x14ac:dyDescent="0.3">
      <c r="A3344" t="s">
        <v>3401</v>
      </c>
      <c r="B3344" s="1" t="s">
        <v>3402</v>
      </c>
      <c r="C3344" s="1" t="s">
        <v>3402</v>
      </c>
      <c r="D3344" s="1" t="s">
        <v>3402</v>
      </c>
      <c r="E3344">
        <v>2021</v>
      </c>
      <c r="F3344" s="1" t="s">
        <v>212</v>
      </c>
      <c r="G3344" s="1" t="s">
        <v>202</v>
      </c>
      <c r="H3344" s="1" t="s">
        <v>206</v>
      </c>
      <c r="I3344" s="3" t="s">
        <v>1</v>
      </c>
      <c r="J3344" s="1" t="s">
        <v>1</v>
      </c>
      <c r="K3344" s="1" t="s">
        <v>220</v>
      </c>
      <c r="L3344" s="1" t="s">
        <v>221</v>
      </c>
      <c r="M3344" s="1" t="s">
        <v>204</v>
      </c>
      <c r="N3344" s="1" t="s">
        <v>1</v>
      </c>
      <c r="O3344" s="1" t="s">
        <v>1</v>
      </c>
      <c r="P3344" s="1" t="s">
        <v>1</v>
      </c>
      <c r="Q3344" s="1" t="s">
        <v>1</v>
      </c>
      <c r="R3344" s="4">
        <v>19.5</v>
      </c>
      <c r="S3344" s="1">
        <v>1</v>
      </c>
      <c r="T3344" s="4"/>
      <c r="U3344" t="s">
        <v>204</v>
      </c>
    </row>
    <row r="3345" spans="1:21" x14ac:dyDescent="0.3">
      <c r="A3345" t="s">
        <v>3401</v>
      </c>
      <c r="B3345" s="1" t="s">
        <v>3402</v>
      </c>
      <c r="C3345" s="1" t="s">
        <v>3402</v>
      </c>
      <c r="D3345" s="1" t="s">
        <v>3402</v>
      </c>
      <c r="E3345">
        <v>2021</v>
      </c>
      <c r="F3345" s="1" t="s">
        <v>212</v>
      </c>
      <c r="G3345" s="1" t="s">
        <v>202</v>
      </c>
      <c r="H3345" s="1" t="s">
        <v>219</v>
      </c>
      <c r="I3345" s="3" t="s">
        <v>1</v>
      </c>
      <c r="J3345" s="1" t="s">
        <v>1</v>
      </c>
      <c r="K3345" s="1" t="s">
        <v>220</v>
      </c>
      <c r="L3345" s="1" t="s">
        <v>221</v>
      </c>
      <c r="M3345" s="1" t="s">
        <v>208</v>
      </c>
      <c r="N3345" s="1">
        <v>0</v>
      </c>
      <c r="O3345" s="10">
        <v>1500</v>
      </c>
      <c r="P3345" s="1">
        <v>1000</v>
      </c>
      <c r="Q3345" s="1" t="s">
        <v>209</v>
      </c>
      <c r="R3345" s="4">
        <v>0</v>
      </c>
      <c r="S3345" s="1">
        <v>1</v>
      </c>
      <c r="T3345" s="4"/>
      <c r="U3345" t="s">
        <v>204</v>
      </c>
    </row>
    <row r="3346" spans="1:21" x14ac:dyDescent="0.3">
      <c r="A3346" t="s">
        <v>3401</v>
      </c>
      <c r="B3346" s="1" t="s">
        <v>3402</v>
      </c>
      <c r="C3346" s="1" t="s">
        <v>3402</v>
      </c>
      <c r="D3346" s="1" t="s">
        <v>3402</v>
      </c>
      <c r="E3346">
        <v>2021</v>
      </c>
      <c r="F3346" s="1" t="s">
        <v>212</v>
      </c>
      <c r="G3346" s="1" t="s">
        <v>202</v>
      </c>
      <c r="H3346" s="1" t="s">
        <v>219</v>
      </c>
      <c r="I3346" s="3" t="s">
        <v>1</v>
      </c>
      <c r="J3346" s="1" t="s">
        <v>1</v>
      </c>
      <c r="K3346" s="1" t="s">
        <v>220</v>
      </c>
      <c r="L3346" s="1" t="s">
        <v>221</v>
      </c>
      <c r="M3346" s="1" t="s">
        <v>208</v>
      </c>
      <c r="N3346" s="1">
        <v>1501</v>
      </c>
      <c r="O3346" s="10">
        <v>3500</v>
      </c>
      <c r="P3346" s="1">
        <v>1000</v>
      </c>
      <c r="Q3346" s="1" t="s">
        <v>209</v>
      </c>
      <c r="R3346" s="4">
        <v>4.3</v>
      </c>
      <c r="S3346" s="1">
        <v>1</v>
      </c>
      <c r="T3346" s="4"/>
      <c r="U3346" t="s">
        <v>204</v>
      </c>
    </row>
    <row r="3347" spans="1:21" x14ac:dyDescent="0.3">
      <c r="A3347" t="s">
        <v>3401</v>
      </c>
      <c r="B3347" s="1" t="s">
        <v>3402</v>
      </c>
      <c r="C3347" s="1" t="s">
        <v>3402</v>
      </c>
      <c r="D3347" s="1" t="s">
        <v>3402</v>
      </c>
      <c r="E3347">
        <v>2021</v>
      </c>
      <c r="F3347" s="1" t="s">
        <v>212</v>
      </c>
      <c r="G3347" s="1" t="s">
        <v>202</v>
      </c>
      <c r="H3347" s="1" t="s">
        <v>219</v>
      </c>
      <c r="I3347" s="3" t="s">
        <v>1</v>
      </c>
      <c r="J3347" s="1" t="s">
        <v>1</v>
      </c>
      <c r="K3347" s="1" t="s">
        <v>220</v>
      </c>
      <c r="L3347" s="1" t="s">
        <v>221</v>
      </c>
      <c r="M3347" s="1" t="s">
        <v>208</v>
      </c>
      <c r="N3347" s="1">
        <v>3501</v>
      </c>
      <c r="O3347" s="10">
        <v>5000</v>
      </c>
      <c r="P3347" s="1">
        <v>1000</v>
      </c>
      <c r="Q3347" s="1" t="s">
        <v>209</v>
      </c>
      <c r="R3347" s="4">
        <v>4.4000000000000004</v>
      </c>
      <c r="S3347" s="1">
        <v>1</v>
      </c>
      <c r="T3347" s="4"/>
      <c r="U3347" t="s">
        <v>204</v>
      </c>
    </row>
    <row r="3348" spans="1:21" x14ac:dyDescent="0.3">
      <c r="A3348" t="s">
        <v>3401</v>
      </c>
      <c r="B3348" s="1" t="s">
        <v>3402</v>
      </c>
      <c r="C3348" s="1" t="s">
        <v>3402</v>
      </c>
      <c r="D3348" s="1" t="s">
        <v>3402</v>
      </c>
      <c r="E3348">
        <v>2021</v>
      </c>
      <c r="F3348" s="1" t="s">
        <v>212</v>
      </c>
      <c r="G3348" s="1" t="s">
        <v>202</v>
      </c>
      <c r="H3348" s="1" t="s">
        <v>219</v>
      </c>
      <c r="I3348" s="3" t="s">
        <v>1</v>
      </c>
      <c r="J3348" s="1" t="s">
        <v>1</v>
      </c>
      <c r="K3348" s="1" t="s">
        <v>220</v>
      </c>
      <c r="L3348" s="1" t="s">
        <v>221</v>
      </c>
      <c r="M3348" s="1" t="s">
        <v>208</v>
      </c>
      <c r="N3348" s="1">
        <v>5001</v>
      </c>
      <c r="O3348" s="10">
        <v>40000</v>
      </c>
      <c r="P3348" s="1">
        <v>1000</v>
      </c>
      <c r="Q3348" s="1" t="s">
        <v>209</v>
      </c>
      <c r="R3348" s="4">
        <v>4.58</v>
      </c>
      <c r="S3348" s="1">
        <v>1</v>
      </c>
      <c r="T3348" s="4"/>
      <c r="U3348" t="s">
        <v>204</v>
      </c>
    </row>
    <row r="3349" spans="1:21" x14ac:dyDescent="0.3">
      <c r="A3349" t="s">
        <v>3401</v>
      </c>
      <c r="B3349" s="1" t="s">
        <v>3402</v>
      </c>
      <c r="C3349" s="1" t="s">
        <v>3402</v>
      </c>
      <c r="D3349" s="1" t="s">
        <v>3402</v>
      </c>
      <c r="E3349">
        <v>2021</v>
      </c>
      <c r="F3349" s="1" t="s">
        <v>212</v>
      </c>
      <c r="G3349" s="1" t="s">
        <v>202</v>
      </c>
      <c r="H3349" s="1" t="s">
        <v>219</v>
      </c>
      <c r="I3349" s="3" t="s">
        <v>1</v>
      </c>
      <c r="J3349" s="1" t="s">
        <v>1</v>
      </c>
      <c r="K3349" s="1" t="s">
        <v>220</v>
      </c>
      <c r="L3349" s="1" t="s">
        <v>221</v>
      </c>
      <c r="M3349" s="1" t="s">
        <v>208</v>
      </c>
      <c r="N3349" s="1">
        <v>40001</v>
      </c>
      <c r="O3349" s="10">
        <v>1000000000</v>
      </c>
      <c r="P3349" s="1">
        <v>1000</v>
      </c>
      <c r="Q3349" s="1" t="s">
        <v>209</v>
      </c>
      <c r="R3349" s="4">
        <v>4.72</v>
      </c>
      <c r="S3349" s="1">
        <v>1</v>
      </c>
      <c r="T3349" s="4"/>
      <c r="U3349" t="s">
        <v>204</v>
      </c>
    </row>
    <row r="3350" spans="1:21" x14ac:dyDescent="0.3">
      <c r="A3350" t="s">
        <v>3401</v>
      </c>
      <c r="B3350" s="1" t="s">
        <v>3402</v>
      </c>
      <c r="C3350" s="1" t="s">
        <v>3402</v>
      </c>
      <c r="D3350" s="1" t="s">
        <v>3402</v>
      </c>
      <c r="E3350">
        <v>2021</v>
      </c>
      <c r="F3350" s="1" t="s">
        <v>213</v>
      </c>
      <c r="G3350" s="1" t="s">
        <v>202</v>
      </c>
      <c r="H3350" s="1" t="s">
        <v>206</v>
      </c>
      <c r="I3350" s="3" t="s">
        <v>1</v>
      </c>
      <c r="J3350" s="1" t="s">
        <v>1</v>
      </c>
      <c r="K3350" s="1" t="s">
        <v>220</v>
      </c>
      <c r="L3350" s="1" t="s">
        <v>221</v>
      </c>
      <c r="M3350" s="1" t="s">
        <v>204</v>
      </c>
      <c r="N3350" s="1" t="s">
        <v>1</v>
      </c>
      <c r="O3350" s="1" t="s">
        <v>1</v>
      </c>
      <c r="P3350" s="1" t="s">
        <v>1</v>
      </c>
      <c r="Q3350" s="1" t="s">
        <v>1</v>
      </c>
      <c r="R3350" s="4">
        <v>18.5</v>
      </c>
      <c r="S3350" s="1">
        <v>1</v>
      </c>
      <c r="T3350" s="4"/>
      <c r="U3350" t="s">
        <v>204</v>
      </c>
    </row>
    <row r="3351" spans="1:21" x14ac:dyDescent="0.3">
      <c r="A3351" t="s">
        <v>3401</v>
      </c>
      <c r="B3351" s="1" t="s">
        <v>3402</v>
      </c>
      <c r="C3351" s="1" t="s">
        <v>3402</v>
      </c>
      <c r="D3351" s="1" t="s">
        <v>3402</v>
      </c>
      <c r="E3351">
        <v>2021</v>
      </c>
      <c r="F3351" s="1" t="s">
        <v>213</v>
      </c>
      <c r="G3351" s="1" t="s">
        <v>202</v>
      </c>
      <c r="H3351" s="1" t="s">
        <v>219</v>
      </c>
      <c r="I3351" s="3" t="s">
        <v>1</v>
      </c>
      <c r="J3351" s="1" t="s">
        <v>1</v>
      </c>
      <c r="K3351" s="1" t="s">
        <v>220</v>
      </c>
      <c r="L3351" s="1" t="s">
        <v>221</v>
      </c>
      <c r="M3351" s="1" t="s">
        <v>208</v>
      </c>
      <c r="N3351" s="1">
        <v>0</v>
      </c>
      <c r="O3351" s="10">
        <v>1500</v>
      </c>
      <c r="P3351" s="1">
        <v>1000</v>
      </c>
      <c r="Q3351" s="1" t="s">
        <v>209</v>
      </c>
      <c r="R3351" s="4">
        <v>0</v>
      </c>
      <c r="S3351" s="1">
        <v>1</v>
      </c>
      <c r="T3351" s="4"/>
      <c r="U3351" t="s">
        <v>204</v>
      </c>
    </row>
    <row r="3352" spans="1:21" x14ac:dyDescent="0.3">
      <c r="A3352" t="s">
        <v>3401</v>
      </c>
      <c r="B3352" s="1" t="s">
        <v>3402</v>
      </c>
      <c r="C3352" s="1" t="s">
        <v>3402</v>
      </c>
      <c r="D3352" s="1" t="s">
        <v>3402</v>
      </c>
      <c r="E3352">
        <v>2021</v>
      </c>
      <c r="F3352" s="1" t="s">
        <v>213</v>
      </c>
      <c r="G3352" s="1" t="s">
        <v>202</v>
      </c>
      <c r="H3352" s="1" t="s">
        <v>219</v>
      </c>
      <c r="I3352" s="3" t="s">
        <v>1</v>
      </c>
      <c r="J3352" s="1" t="s">
        <v>1</v>
      </c>
      <c r="K3352" s="1" t="s">
        <v>220</v>
      </c>
      <c r="L3352" s="1" t="s">
        <v>221</v>
      </c>
      <c r="M3352" s="1" t="s">
        <v>208</v>
      </c>
      <c r="N3352" s="1">
        <v>1501</v>
      </c>
      <c r="O3352" s="10">
        <v>3500</v>
      </c>
      <c r="P3352" s="1">
        <v>1000</v>
      </c>
      <c r="Q3352" s="1" t="s">
        <v>209</v>
      </c>
      <c r="R3352" s="4">
        <v>2.6</v>
      </c>
      <c r="S3352" s="1">
        <v>1</v>
      </c>
      <c r="T3352" s="4"/>
      <c r="U3352" t="s">
        <v>204</v>
      </c>
    </row>
    <row r="3353" spans="1:21" x14ac:dyDescent="0.3">
      <c r="A3353" t="s">
        <v>3401</v>
      </c>
      <c r="B3353" s="1" t="s">
        <v>3402</v>
      </c>
      <c r="C3353" s="1" t="s">
        <v>3402</v>
      </c>
      <c r="D3353" s="1" t="s">
        <v>3402</v>
      </c>
      <c r="E3353">
        <v>2021</v>
      </c>
      <c r="F3353" s="1" t="s">
        <v>213</v>
      </c>
      <c r="G3353" s="1" t="s">
        <v>202</v>
      </c>
      <c r="H3353" s="1" t="s">
        <v>219</v>
      </c>
      <c r="I3353" s="3" t="s">
        <v>1</v>
      </c>
      <c r="J3353" s="1" t="s">
        <v>1</v>
      </c>
      <c r="K3353" s="1" t="s">
        <v>220</v>
      </c>
      <c r="L3353" s="1" t="s">
        <v>221</v>
      </c>
      <c r="M3353" s="1" t="s">
        <v>208</v>
      </c>
      <c r="N3353" s="1">
        <v>3501</v>
      </c>
      <c r="O3353" s="10">
        <v>5000</v>
      </c>
      <c r="P3353" s="1">
        <v>1000</v>
      </c>
      <c r="Q3353" s="1" t="s">
        <v>209</v>
      </c>
      <c r="R3353" s="4">
        <v>2.9</v>
      </c>
      <c r="S3353" s="1">
        <v>1</v>
      </c>
      <c r="T3353" s="4"/>
      <c r="U3353" t="s">
        <v>204</v>
      </c>
    </row>
    <row r="3354" spans="1:21" x14ac:dyDescent="0.3">
      <c r="A3354" t="s">
        <v>3401</v>
      </c>
      <c r="B3354" s="1" t="s">
        <v>3402</v>
      </c>
      <c r="C3354" s="1" t="s">
        <v>3402</v>
      </c>
      <c r="D3354" s="1" t="s">
        <v>3402</v>
      </c>
      <c r="E3354">
        <v>2021</v>
      </c>
      <c r="F3354" s="1" t="s">
        <v>213</v>
      </c>
      <c r="G3354" s="1" t="s">
        <v>202</v>
      </c>
      <c r="H3354" s="1" t="s">
        <v>219</v>
      </c>
      <c r="I3354" s="3" t="s">
        <v>1</v>
      </c>
      <c r="J3354" s="1" t="s">
        <v>1</v>
      </c>
      <c r="K3354" s="1" t="s">
        <v>220</v>
      </c>
      <c r="L3354" s="1" t="s">
        <v>221</v>
      </c>
      <c r="M3354" s="1" t="s">
        <v>208</v>
      </c>
      <c r="N3354" s="1">
        <v>5001</v>
      </c>
      <c r="O3354" s="10">
        <v>1000000000</v>
      </c>
      <c r="P3354" s="1">
        <v>1000</v>
      </c>
      <c r="Q3354" s="1" t="s">
        <v>209</v>
      </c>
      <c r="R3354" s="4">
        <v>0</v>
      </c>
      <c r="S3354" s="1">
        <v>1</v>
      </c>
      <c r="T3354" s="4"/>
      <c r="U3354" t="s">
        <v>204</v>
      </c>
    </row>
    <row r="3355" spans="1:21" x14ac:dyDescent="0.3">
      <c r="A3355" t="s">
        <v>3401</v>
      </c>
      <c r="B3355" s="1" t="s">
        <v>3402</v>
      </c>
      <c r="C3355" s="1" t="s">
        <v>3402</v>
      </c>
      <c r="D3355" s="1" t="s">
        <v>3402</v>
      </c>
      <c r="E3355">
        <v>2021</v>
      </c>
      <c r="F3355" s="1" t="s">
        <v>212</v>
      </c>
      <c r="G3355" s="1" t="s">
        <v>202</v>
      </c>
      <c r="H3355" s="1" t="s">
        <v>206</v>
      </c>
      <c r="I3355" s="3" t="s">
        <v>1</v>
      </c>
      <c r="J3355" s="1" t="s">
        <v>1</v>
      </c>
      <c r="K3355" s="1" t="s">
        <v>220</v>
      </c>
      <c r="L3355" s="1" t="s">
        <v>225</v>
      </c>
      <c r="M3355" s="1" t="s">
        <v>204</v>
      </c>
      <c r="N3355" s="1" t="s">
        <v>1</v>
      </c>
      <c r="O3355" s="1" t="s">
        <v>1</v>
      </c>
      <c r="P3355" s="1" t="s">
        <v>1</v>
      </c>
      <c r="Q3355" s="1" t="s">
        <v>1</v>
      </c>
      <c r="R3355" s="4">
        <v>30</v>
      </c>
      <c r="S3355" s="1">
        <v>1</v>
      </c>
      <c r="T3355" s="4"/>
      <c r="U3355" t="s">
        <v>204</v>
      </c>
    </row>
    <row r="3356" spans="1:21" x14ac:dyDescent="0.3">
      <c r="A3356" t="s">
        <v>3401</v>
      </c>
      <c r="B3356" s="1" t="s">
        <v>3402</v>
      </c>
      <c r="C3356" s="1" t="s">
        <v>3402</v>
      </c>
      <c r="D3356" s="1" t="s">
        <v>3402</v>
      </c>
      <c r="E3356">
        <v>2021</v>
      </c>
      <c r="F3356" s="1" t="s">
        <v>212</v>
      </c>
      <c r="G3356" s="1" t="s">
        <v>202</v>
      </c>
      <c r="H3356" s="1" t="s">
        <v>219</v>
      </c>
      <c r="I3356" s="3" t="s">
        <v>1</v>
      </c>
      <c r="J3356" s="1" t="s">
        <v>1</v>
      </c>
      <c r="K3356" s="1" t="s">
        <v>220</v>
      </c>
      <c r="L3356" s="1" t="s">
        <v>225</v>
      </c>
      <c r="M3356" s="1" t="s">
        <v>208</v>
      </c>
      <c r="N3356" s="1">
        <v>0</v>
      </c>
      <c r="O3356" s="10">
        <v>1500</v>
      </c>
      <c r="P3356" s="1">
        <v>1000</v>
      </c>
      <c r="Q3356" s="1" t="s">
        <v>209</v>
      </c>
      <c r="R3356" s="4">
        <v>0</v>
      </c>
      <c r="S3356" s="1">
        <v>1</v>
      </c>
      <c r="T3356" s="4"/>
      <c r="U3356" t="s">
        <v>204</v>
      </c>
    </row>
    <row r="3357" spans="1:21" x14ac:dyDescent="0.3">
      <c r="A3357" t="s">
        <v>3401</v>
      </c>
      <c r="B3357" s="1" t="s">
        <v>3402</v>
      </c>
      <c r="C3357" s="1" t="s">
        <v>3402</v>
      </c>
      <c r="D3357" s="1" t="s">
        <v>3402</v>
      </c>
      <c r="E3357">
        <v>2021</v>
      </c>
      <c r="F3357" s="1" t="s">
        <v>212</v>
      </c>
      <c r="G3357" s="1" t="s">
        <v>202</v>
      </c>
      <c r="H3357" s="1" t="s">
        <v>219</v>
      </c>
      <c r="I3357" s="3" t="s">
        <v>1</v>
      </c>
      <c r="J3357" s="1" t="s">
        <v>1</v>
      </c>
      <c r="K3357" s="1" t="s">
        <v>220</v>
      </c>
      <c r="L3357" s="1" t="s">
        <v>225</v>
      </c>
      <c r="M3357" s="1" t="s">
        <v>208</v>
      </c>
      <c r="N3357" s="1">
        <v>1501</v>
      </c>
      <c r="O3357" s="10">
        <v>3500</v>
      </c>
      <c r="P3357" s="1">
        <v>1000</v>
      </c>
      <c r="Q3357" s="1" t="s">
        <v>209</v>
      </c>
      <c r="R3357" s="4">
        <v>4.3</v>
      </c>
      <c r="S3357" s="1">
        <v>1</v>
      </c>
      <c r="T3357" s="4"/>
      <c r="U3357" t="s">
        <v>204</v>
      </c>
    </row>
    <row r="3358" spans="1:21" x14ac:dyDescent="0.3">
      <c r="A3358" t="s">
        <v>3401</v>
      </c>
      <c r="B3358" s="1" t="s">
        <v>3402</v>
      </c>
      <c r="C3358" s="1" t="s">
        <v>3402</v>
      </c>
      <c r="D3358" s="1" t="s">
        <v>3402</v>
      </c>
      <c r="E3358">
        <v>2021</v>
      </c>
      <c r="F3358" s="1" t="s">
        <v>212</v>
      </c>
      <c r="G3358" s="1" t="s">
        <v>202</v>
      </c>
      <c r="H3358" s="1" t="s">
        <v>219</v>
      </c>
      <c r="I3358" s="3" t="s">
        <v>1</v>
      </c>
      <c r="J3358" s="1" t="s">
        <v>1</v>
      </c>
      <c r="K3358" s="1" t="s">
        <v>220</v>
      </c>
      <c r="L3358" s="1" t="s">
        <v>225</v>
      </c>
      <c r="M3358" s="1" t="s">
        <v>208</v>
      </c>
      <c r="N3358" s="1">
        <v>3501</v>
      </c>
      <c r="O3358" s="10">
        <v>5000</v>
      </c>
      <c r="P3358" s="1">
        <v>1000</v>
      </c>
      <c r="Q3358" s="1" t="s">
        <v>209</v>
      </c>
      <c r="R3358" s="4">
        <v>4.4000000000000004</v>
      </c>
      <c r="S3358" s="1">
        <v>1</v>
      </c>
      <c r="T3358" s="4"/>
      <c r="U3358" t="s">
        <v>204</v>
      </c>
    </row>
    <row r="3359" spans="1:21" x14ac:dyDescent="0.3">
      <c r="A3359" t="s">
        <v>3401</v>
      </c>
      <c r="B3359" s="1" t="s">
        <v>3402</v>
      </c>
      <c r="C3359" s="1" t="s">
        <v>3402</v>
      </c>
      <c r="D3359" s="1" t="s">
        <v>3402</v>
      </c>
      <c r="E3359">
        <v>2021</v>
      </c>
      <c r="F3359" s="1" t="s">
        <v>212</v>
      </c>
      <c r="G3359" s="1" t="s">
        <v>202</v>
      </c>
      <c r="H3359" s="1" t="s">
        <v>219</v>
      </c>
      <c r="I3359" s="3" t="s">
        <v>1</v>
      </c>
      <c r="J3359" s="1" t="s">
        <v>1</v>
      </c>
      <c r="K3359" s="1" t="s">
        <v>220</v>
      </c>
      <c r="L3359" s="1" t="s">
        <v>225</v>
      </c>
      <c r="M3359" s="1" t="s">
        <v>208</v>
      </c>
      <c r="N3359" s="1">
        <v>5001</v>
      </c>
      <c r="O3359" s="10">
        <v>40000</v>
      </c>
      <c r="P3359" s="1">
        <v>1000</v>
      </c>
      <c r="Q3359" s="1" t="s">
        <v>209</v>
      </c>
      <c r="R3359" s="4">
        <v>4.58</v>
      </c>
      <c r="S3359" s="1">
        <v>1</v>
      </c>
      <c r="T3359" s="4"/>
      <c r="U3359" t="s">
        <v>204</v>
      </c>
    </row>
    <row r="3360" spans="1:21" x14ac:dyDescent="0.3">
      <c r="A3360" t="s">
        <v>3401</v>
      </c>
      <c r="B3360" s="1" t="s">
        <v>3402</v>
      </c>
      <c r="C3360" s="1" t="s">
        <v>3402</v>
      </c>
      <c r="D3360" s="1" t="s">
        <v>3402</v>
      </c>
      <c r="E3360">
        <v>2021</v>
      </c>
      <c r="F3360" s="1" t="s">
        <v>212</v>
      </c>
      <c r="G3360" s="1" t="s">
        <v>202</v>
      </c>
      <c r="H3360" s="1" t="s">
        <v>219</v>
      </c>
      <c r="I3360" s="3" t="s">
        <v>1</v>
      </c>
      <c r="J3360" s="1" t="s">
        <v>1</v>
      </c>
      <c r="K3360" s="1" t="s">
        <v>220</v>
      </c>
      <c r="L3360" s="1" t="s">
        <v>225</v>
      </c>
      <c r="M3360" s="1" t="s">
        <v>208</v>
      </c>
      <c r="N3360" s="1">
        <v>40001</v>
      </c>
      <c r="O3360" s="10">
        <v>1000000000</v>
      </c>
      <c r="P3360" s="1">
        <v>1000</v>
      </c>
      <c r="Q3360" s="1" t="s">
        <v>209</v>
      </c>
      <c r="R3360" s="4">
        <v>4.72</v>
      </c>
      <c r="S3360" s="1">
        <v>1</v>
      </c>
      <c r="T3360" s="4"/>
      <c r="U3360" t="s">
        <v>204</v>
      </c>
    </row>
    <row r="3361" spans="1:21" x14ac:dyDescent="0.3">
      <c r="A3361" t="s">
        <v>3401</v>
      </c>
      <c r="B3361" s="1" t="s">
        <v>3402</v>
      </c>
      <c r="C3361" s="1" t="s">
        <v>3402</v>
      </c>
      <c r="D3361" s="1" t="s">
        <v>3402</v>
      </c>
      <c r="E3361">
        <v>2021</v>
      </c>
      <c r="F3361" s="1" t="s">
        <v>213</v>
      </c>
      <c r="G3361" s="1" t="s">
        <v>202</v>
      </c>
      <c r="H3361" s="1" t="s">
        <v>206</v>
      </c>
      <c r="I3361" s="3" t="s">
        <v>1</v>
      </c>
      <c r="J3361" s="1" t="s">
        <v>1</v>
      </c>
      <c r="K3361" s="1" t="s">
        <v>220</v>
      </c>
      <c r="L3361" s="1" t="s">
        <v>225</v>
      </c>
      <c r="M3361" s="1" t="s">
        <v>204</v>
      </c>
      <c r="N3361" s="1" t="s">
        <v>1</v>
      </c>
      <c r="O3361" s="1" t="s">
        <v>1</v>
      </c>
      <c r="P3361" s="1" t="s">
        <v>1</v>
      </c>
      <c r="Q3361" s="1" t="s">
        <v>1</v>
      </c>
      <c r="R3361" s="4">
        <v>30</v>
      </c>
      <c r="S3361" s="1">
        <v>1</v>
      </c>
      <c r="T3361" s="4"/>
      <c r="U3361" t="s">
        <v>204</v>
      </c>
    </row>
    <row r="3362" spans="1:21" x14ac:dyDescent="0.3">
      <c r="A3362" t="s">
        <v>3401</v>
      </c>
      <c r="B3362" s="1" t="s">
        <v>3402</v>
      </c>
      <c r="C3362" s="1" t="s">
        <v>3402</v>
      </c>
      <c r="D3362" s="1" t="s">
        <v>3402</v>
      </c>
      <c r="E3362">
        <v>2021</v>
      </c>
      <c r="F3362" s="1" t="s">
        <v>213</v>
      </c>
      <c r="G3362" s="1" t="s">
        <v>202</v>
      </c>
      <c r="H3362" s="1" t="s">
        <v>219</v>
      </c>
      <c r="I3362" s="3" t="s">
        <v>1</v>
      </c>
      <c r="J3362" s="1" t="s">
        <v>1</v>
      </c>
      <c r="K3362" s="1" t="s">
        <v>220</v>
      </c>
      <c r="L3362" s="1" t="s">
        <v>225</v>
      </c>
      <c r="M3362" s="1" t="s">
        <v>208</v>
      </c>
      <c r="N3362" s="1">
        <v>0</v>
      </c>
      <c r="O3362" s="10">
        <v>1500</v>
      </c>
      <c r="P3362" s="1">
        <v>1000</v>
      </c>
      <c r="Q3362" s="1" t="s">
        <v>209</v>
      </c>
      <c r="R3362" s="4">
        <v>0</v>
      </c>
      <c r="S3362" s="1">
        <v>1</v>
      </c>
      <c r="T3362" s="4"/>
      <c r="U3362" t="s">
        <v>204</v>
      </c>
    </row>
    <row r="3363" spans="1:21" x14ac:dyDescent="0.3">
      <c r="A3363" t="s">
        <v>3401</v>
      </c>
      <c r="B3363" s="1" t="s">
        <v>3402</v>
      </c>
      <c r="C3363" s="1" t="s">
        <v>3402</v>
      </c>
      <c r="D3363" s="1" t="s">
        <v>3402</v>
      </c>
      <c r="E3363">
        <v>2021</v>
      </c>
      <c r="F3363" s="1" t="s">
        <v>213</v>
      </c>
      <c r="G3363" s="1" t="s">
        <v>202</v>
      </c>
      <c r="H3363" s="1" t="s">
        <v>219</v>
      </c>
      <c r="I3363" s="3" t="s">
        <v>1</v>
      </c>
      <c r="J3363" s="1" t="s">
        <v>1</v>
      </c>
      <c r="K3363" s="1" t="s">
        <v>220</v>
      </c>
      <c r="L3363" s="1" t="s">
        <v>225</v>
      </c>
      <c r="M3363" s="1" t="s">
        <v>208</v>
      </c>
      <c r="N3363" s="1">
        <v>1501</v>
      </c>
      <c r="O3363" s="10">
        <v>3500</v>
      </c>
      <c r="P3363" s="1">
        <v>1000</v>
      </c>
      <c r="Q3363" s="1" t="s">
        <v>209</v>
      </c>
      <c r="R3363" s="4">
        <v>2.6</v>
      </c>
      <c r="S3363" s="1">
        <v>1</v>
      </c>
      <c r="T3363" s="4"/>
      <c r="U3363" t="s">
        <v>204</v>
      </c>
    </row>
    <row r="3364" spans="1:21" x14ac:dyDescent="0.3">
      <c r="A3364" t="s">
        <v>3401</v>
      </c>
      <c r="B3364" s="1" t="s">
        <v>3402</v>
      </c>
      <c r="C3364" s="1" t="s">
        <v>3402</v>
      </c>
      <c r="D3364" s="1" t="s">
        <v>3402</v>
      </c>
      <c r="E3364">
        <v>2021</v>
      </c>
      <c r="F3364" s="1" t="s">
        <v>213</v>
      </c>
      <c r="G3364" s="1" t="s">
        <v>202</v>
      </c>
      <c r="H3364" s="1" t="s">
        <v>219</v>
      </c>
      <c r="I3364" s="3" t="s">
        <v>1</v>
      </c>
      <c r="J3364" s="1" t="s">
        <v>1</v>
      </c>
      <c r="K3364" s="1" t="s">
        <v>220</v>
      </c>
      <c r="L3364" s="1" t="s">
        <v>225</v>
      </c>
      <c r="M3364" s="1" t="s">
        <v>208</v>
      </c>
      <c r="N3364" s="1">
        <v>3501</v>
      </c>
      <c r="O3364" s="10">
        <v>1000000000</v>
      </c>
      <c r="P3364" s="1">
        <v>1000</v>
      </c>
      <c r="Q3364" s="1" t="s">
        <v>209</v>
      </c>
      <c r="R3364" s="4">
        <v>2.9</v>
      </c>
      <c r="S3364" s="1">
        <v>1</v>
      </c>
      <c r="T3364" s="4"/>
      <c r="U3364" t="s">
        <v>204</v>
      </c>
    </row>
    <row r="3365" spans="1:21" x14ac:dyDescent="0.3">
      <c r="A3365" t="s">
        <v>3404</v>
      </c>
      <c r="B3365" s="1" t="s">
        <v>3405</v>
      </c>
      <c r="C3365" s="1" t="s">
        <v>3405</v>
      </c>
      <c r="D3365" s="1" t="s">
        <v>3405</v>
      </c>
      <c r="E3365">
        <v>2019</v>
      </c>
      <c r="F3365" s="1" t="s">
        <v>212</v>
      </c>
      <c r="G3365" s="1" t="s">
        <v>202</v>
      </c>
      <c r="H3365" s="1" t="s">
        <v>206</v>
      </c>
      <c r="I3365" s="3">
        <v>0.625</v>
      </c>
      <c r="J3365" s="1" t="s">
        <v>203</v>
      </c>
      <c r="K3365" s="1" t="s">
        <v>220</v>
      </c>
      <c r="L3365" s="1" t="s">
        <v>221</v>
      </c>
      <c r="M3365" s="1" t="s">
        <v>204</v>
      </c>
      <c r="N3365" s="1" t="s">
        <v>1</v>
      </c>
      <c r="O3365" s="1" t="s">
        <v>1</v>
      </c>
      <c r="P3365" s="1" t="s">
        <v>1</v>
      </c>
      <c r="Q3365" s="1" t="s">
        <v>1</v>
      </c>
      <c r="R3365" s="4">
        <v>35.090000000000003</v>
      </c>
      <c r="S3365" s="1">
        <v>1</v>
      </c>
      <c r="T3365" s="4"/>
      <c r="U3365" t="s">
        <v>204</v>
      </c>
    </row>
    <row r="3366" spans="1:21" x14ac:dyDescent="0.3">
      <c r="A3366" t="s">
        <v>3404</v>
      </c>
      <c r="B3366" s="1" t="s">
        <v>3405</v>
      </c>
      <c r="C3366" s="1" t="s">
        <v>3405</v>
      </c>
      <c r="D3366" s="1" t="s">
        <v>3405</v>
      </c>
      <c r="E3366">
        <v>2019</v>
      </c>
      <c r="F3366" s="1" t="s">
        <v>212</v>
      </c>
      <c r="G3366" s="1" t="s">
        <v>202</v>
      </c>
      <c r="H3366" s="1" t="s">
        <v>219</v>
      </c>
      <c r="I3366" s="3" t="s">
        <v>1</v>
      </c>
      <c r="J3366" s="1" t="s">
        <v>1</v>
      </c>
      <c r="K3366" s="1" t="s">
        <v>220</v>
      </c>
      <c r="L3366" s="1" t="s">
        <v>221</v>
      </c>
      <c r="M3366" s="1" t="s">
        <v>208</v>
      </c>
      <c r="N3366" s="1">
        <v>0</v>
      </c>
      <c r="O3366" s="10">
        <v>10000</v>
      </c>
      <c r="P3366" s="1">
        <v>1000</v>
      </c>
      <c r="Q3366" s="1" t="s">
        <v>209</v>
      </c>
      <c r="R3366" s="4">
        <v>4.6100000000000003</v>
      </c>
      <c r="S3366" s="1">
        <v>1</v>
      </c>
      <c r="T3366" s="4"/>
      <c r="U3366" t="s">
        <v>204</v>
      </c>
    </row>
    <row r="3367" spans="1:21" x14ac:dyDescent="0.3">
      <c r="A3367" t="s">
        <v>3404</v>
      </c>
      <c r="B3367" s="1" t="s">
        <v>3405</v>
      </c>
      <c r="C3367" s="1" t="s">
        <v>3405</v>
      </c>
      <c r="D3367" s="1" t="s">
        <v>3405</v>
      </c>
      <c r="E3367">
        <v>2019</v>
      </c>
      <c r="F3367" s="1" t="s">
        <v>212</v>
      </c>
      <c r="G3367" s="1" t="s">
        <v>202</v>
      </c>
      <c r="H3367" s="1" t="s">
        <v>219</v>
      </c>
      <c r="I3367" s="3" t="s">
        <v>1</v>
      </c>
      <c r="J3367" s="1" t="s">
        <v>1</v>
      </c>
      <c r="K3367" s="1" t="s">
        <v>220</v>
      </c>
      <c r="L3367" s="1" t="s">
        <v>221</v>
      </c>
      <c r="M3367" s="1" t="s">
        <v>208</v>
      </c>
      <c r="N3367" s="1">
        <v>10001</v>
      </c>
      <c r="O3367" s="10">
        <v>20000</v>
      </c>
      <c r="P3367" s="1">
        <v>1000</v>
      </c>
      <c r="Q3367" s="1" t="s">
        <v>209</v>
      </c>
      <c r="R3367" s="4">
        <v>7.68</v>
      </c>
      <c r="S3367" s="1">
        <v>1</v>
      </c>
      <c r="T3367" s="4"/>
      <c r="U3367" t="s">
        <v>204</v>
      </c>
    </row>
    <row r="3368" spans="1:21" x14ac:dyDescent="0.3">
      <c r="A3368" t="s">
        <v>3404</v>
      </c>
      <c r="B3368" s="1" t="s">
        <v>3405</v>
      </c>
      <c r="C3368" s="1" t="s">
        <v>3405</v>
      </c>
      <c r="D3368" s="1" t="s">
        <v>3405</v>
      </c>
      <c r="E3368">
        <v>2019</v>
      </c>
      <c r="F3368" s="1" t="s">
        <v>212</v>
      </c>
      <c r="G3368" s="1" t="s">
        <v>202</v>
      </c>
      <c r="H3368" s="1" t="s">
        <v>219</v>
      </c>
      <c r="I3368" s="3" t="s">
        <v>1</v>
      </c>
      <c r="J3368" s="1" t="s">
        <v>1</v>
      </c>
      <c r="K3368" s="1" t="s">
        <v>220</v>
      </c>
      <c r="L3368" s="1" t="s">
        <v>221</v>
      </c>
      <c r="M3368" s="1" t="s">
        <v>208</v>
      </c>
      <c r="N3368" s="1">
        <v>20001</v>
      </c>
      <c r="O3368" s="10">
        <v>1000000000</v>
      </c>
      <c r="P3368" s="1">
        <v>1000</v>
      </c>
      <c r="Q3368" s="1" t="s">
        <v>209</v>
      </c>
      <c r="R3368" s="4">
        <v>9.9600000000000009</v>
      </c>
      <c r="S3368" s="1">
        <v>1</v>
      </c>
      <c r="T3368" s="4"/>
      <c r="U3368" t="s">
        <v>204</v>
      </c>
    </row>
    <row r="3369" spans="1:21" x14ac:dyDescent="0.3">
      <c r="A3369" t="s">
        <v>3404</v>
      </c>
      <c r="B3369" s="1" t="s">
        <v>3405</v>
      </c>
      <c r="C3369" s="1" t="s">
        <v>3405</v>
      </c>
      <c r="D3369" s="1" t="s">
        <v>3405</v>
      </c>
      <c r="E3369">
        <v>2019</v>
      </c>
      <c r="F3369" s="1" t="s">
        <v>212</v>
      </c>
      <c r="G3369" s="1" t="s">
        <v>202</v>
      </c>
      <c r="H3369" s="1" t="s">
        <v>206</v>
      </c>
      <c r="I3369" s="3">
        <v>0.625</v>
      </c>
      <c r="J3369" s="1" t="s">
        <v>203</v>
      </c>
      <c r="K3369" s="1" t="s">
        <v>220</v>
      </c>
      <c r="L3369" s="1" t="s">
        <v>225</v>
      </c>
      <c r="M3369" s="1" t="s">
        <v>204</v>
      </c>
      <c r="N3369" s="1" t="s">
        <v>1</v>
      </c>
      <c r="O3369" s="1" t="s">
        <v>1</v>
      </c>
      <c r="P3369" s="1" t="s">
        <v>1</v>
      </c>
      <c r="Q3369" s="1" t="s">
        <v>1</v>
      </c>
      <c r="R3369" s="4">
        <v>43.86</v>
      </c>
      <c r="S3369" s="1">
        <v>1</v>
      </c>
      <c r="T3369" s="4"/>
      <c r="U3369" t="s">
        <v>204</v>
      </c>
    </row>
    <row r="3370" spans="1:21" x14ac:dyDescent="0.3">
      <c r="A3370" t="s">
        <v>3404</v>
      </c>
      <c r="B3370" s="1" t="s">
        <v>3405</v>
      </c>
      <c r="C3370" s="1" t="s">
        <v>3405</v>
      </c>
      <c r="D3370" s="1" t="s">
        <v>3405</v>
      </c>
      <c r="E3370">
        <v>2019</v>
      </c>
      <c r="F3370" s="1" t="s">
        <v>212</v>
      </c>
      <c r="G3370" s="1" t="s">
        <v>202</v>
      </c>
      <c r="H3370" s="1" t="s">
        <v>219</v>
      </c>
      <c r="I3370" s="3" t="s">
        <v>1</v>
      </c>
      <c r="J3370" s="1" t="s">
        <v>1</v>
      </c>
      <c r="K3370" s="1" t="s">
        <v>220</v>
      </c>
      <c r="L3370" s="1" t="s">
        <v>225</v>
      </c>
      <c r="M3370" s="1" t="s">
        <v>208</v>
      </c>
      <c r="N3370" s="1">
        <v>0</v>
      </c>
      <c r="O3370" s="10">
        <v>10000</v>
      </c>
      <c r="P3370" s="1">
        <v>1000</v>
      </c>
      <c r="Q3370" s="1" t="s">
        <v>209</v>
      </c>
      <c r="R3370" s="4">
        <v>7.74</v>
      </c>
      <c r="S3370" s="1">
        <v>1</v>
      </c>
      <c r="T3370" s="4"/>
      <c r="U3370" t="s">
        <v>204</v>
      </c>
    </row>
    <row r="3371" spans="1:21" x14ac:dyDescent="0.3">
      <c r="A3371" t="s">
        <v>3404</v>
      </c>
      <c r="B3371" s="1" t="s">
        <v>3405</v>
      </c>
      <c r="C3371" s="1" t="s">
        <v>3405</v>
      </c>
      <c r="D3371" s="1" t="s">
        <v>3405</v>
      </c>
      <c r="E3371">
        <v>2019</v>
      </c>
      <c r="F3371" s="1" t="s">
        <v>212</v>
      </c>
      <c r="G3371" s="1" t="s">
        <v>202</v>
      </c>
      <c r="H3371" s="1" t="s">
        <v>219</v>
      </c>
      <c r="I3371" s="3" t="s">
        <v>1</v>
      </c>
      <c r="J3371" s="1" t="s">
        <v>1</v>
      </c>
      <c r="K3371" s="1" t="s">
        <v>220</v>
      </c>
      <c r="L3371" s="1" t="s">
        <v>225</v>
      </c>
      <c r="M3371" s="1" t="s">
        <v>208</v>
      </c>
      <c r="N3371" s="1">
        <v>10001</v>
      </c>
      <c r="O3371" s="10">
        <v>20000</v>
      </c>
      <c r="P3371" s="1">
        <v>1000</v>
      </c>
      <c r="Q3371" s="1" t="s">
        <v>209</v>
      </c>
      <c r="R3371" s="4">
        <v>12.91</v>
      </c>
      <c r="S3371" s="1">
        <v>1</v>
      </c>
      <c r="T3371" s="4"/>
      <c r="U3371" t="s">
        <v>204</v>
      </c>
    </row>
    <row r="3372" spans="1:21" x14ac:dyDescent="0.3">
      <c r="A3372" t="s">
        <v>3404</v>
      </c>
      <c r="B3372" s="1" t="s">
        <v>3405</v>
      </c>
      <c r="C3372" s="1" t="s">
        <v>3405</v>
      </c>
      <c r="D3372" s="1" t="s">
        <v>3405</v>
      </c>
      <c r="E3372">
        <v>2019</v>
      </c>
      <c r="F3372" s="1" t="s">
        <v>212</v>
      </c>
      <c r="G3372" s="1" t="s">
        <v>202</v>
      </c>
      <c r="H3372" s="1" t="s">
        <v>219</v>
      </c>
      <c r="I3372" s="3" t="s">
        <v>1</v>
      </c>
      <c r="J3372" s="1" t="s">
        <v>1</v>
      </c>
      <c r="K3372" s="1" t="s">
        <v>220</v>
      </c>
      <c r="L3372" s="1" t="s">
        <v>225</v>
      </c>
      <c r="M3372" s="1" t="s">
        <v>208</v>
      </c>
      <c r="N3372" s="1">
        <v>20001</v>
      </c>
      <c r="O3372" s="10">
        <v>1000000000</v>
      </c>
      <c r="P3372" s="1">
        <v>1000</v>
      </c>
      <c r="Q3372" s="1" t="s">
        <v>209</v>
      </c>
      <c r="R3372" s="4">
        <v>16.7</v>
      </c>
      <c r="S3372" s="1">
        <v>1</v>
      </c>
      <c r="T3372" s="4"/>
      <c r="U3372" t="s">
        <v>204</v>
      </c>
    </row>
    <row r="3373" spans="1:21" x14ac:dyDescent="0.3">
      <c r="A3373" t="s">
        <v>3404</v>
      </c>
      <c r="B3373" s="1" t="s">
        <v>3405</v>
      </c>
      <c r="C3373" s="1" t="s">
        <v>3405</v>
      </c>
      <c r="D3373" s="1" t="s">
        <v>3405</v>
      </c>
      <c r="E3373">
        <v>2019</v>
      </c>
      <c r="F3373" s="1" t="s">
        <v>213</v>
      </c>
      <c r="G3373" s="1" t="s">
        <v>202</v>
      </c>
      <c r="H3373" s="1" t="s">
        <v>206</v>
      </c>
      <c r="I3373" s="3" t="s">
        <v>1</v>
      </c>
      <c r="J3373" s="1" t="s">
        <v>1</v>
      </c>
      <c r="K3373" s="1" t="s">
        <v>220</v>
      </c>
      <c r="L3373" s="1" t="s">
        <v>221</v>
      </c>
      <c r="M3373" s="1" t="s">
        <v>204</v>
      </c>
      <c r="N3373" s="1" t="s">
        <v>1</v>
      </c>
      <c r="O3373" s="1" t="s">
        <v>1</v>
      </c>
      <c r="P3373" s="1" t="s">
        <v>1</v>
      </c>
      <c r="Q3373" s="1" t="s">
        <v>1</v>
      </c>
      <c r="R3373" s="4">
        <v>49.67</v>
      </c>
      <c r="S3373" s="1">
        <v>1</v>
      </c>
      <c r="T3373" s="4"/>
      <c r="U3373" t="s">
        <v>204</v>
      </c>
    </row>
    <row r="3374" spans="1:21" x14ac:dyDescent="0.3">
      <c r="A3374" t="s">
        <v>3404</v>
      </c>
      <c r="B3374" s="1" t="s">
        <v>3405</v>
      </c>
      <c r="C3374" s="1" t="s">
        <v>3405</v>
      </c>
      <c r="D3374" s="1" t="s">
        <v>3405</v>
      </c>
      <c r="E3374">
        <v>2019</v>
      </c>
      <c r="F3374" s="1" t="s">
        <v>213</v>
      </c>
      <c r="G3374" s="1" t="s">
        <v>202</v>
      </c>
      <c r="H3374" s="1" t="s">
        <v>206</v>
      </c>
      <c r="I3374" s="3" t="s">
        <v>1</v>
      </c>
      <c r="J3374" s="1" t="s">
        <v>1</v>
      </c>
      <c r="K3374" s="1" t="s">
        <v>220</v>
      </c>
      <c r="L3374" s="1" t="s">
        <v>225</v>
      </c>
      <c r="M3374" s="1" t="s">
        <v>204</v>
      </c>
      <c r="N3374" s="1" t="s">
        <v>1</v>
      </c>
      <c r="O3374" s="1" t="s">
        <v>1</v>
      </c>
      <c r="P3374" s="1" t="s">
        <v>1</v>
      </c>
      <c r="Q3374" s="1" t="s">
        <v>1</v>
      </c>
      <c r="R3374" s="4">
        <v>53.93</v>
      </c>
      <c r="S3374" s="1">
        <v>1</v>
      </c>
      <c r="T3374" s="4"/>
      <c r="U3374" t="s">
        <v>204</v>
      </c>
    </row>
    <row r="3375" spans="1:21" x14ac:dyDescent="0.3">
      <c r="A3375" t="s">
        <v>3407</v>
      </c>
      <c r="B3375" s="1" t="s">
        <v>3408</v>
      </c>
      <c r="C3375" s="1" t="s">
        <v>3408</v>
      </c>
      <c r="D3375" s="1" t="s">
        <v>3408</v>
      </c>
      <c r="E3375">
        <v>2020</v>
      </c>
      <c r="F3375" s="1" t="s">
        <v>212</v>
      </c>
      <c r="G3375" s="1" t="s">
        <v>202</v>
      </c>
      <c r="H3375" s="1" t="s">
        <v>206</v>
      </c>
      <c r="I3375" s="3" t="s">
        <v>1</v>
      </c>
      <c r="J3375" s="1" t="s">
        <v>1</v>
      </c>
      <c r="K3375" s="1" t="s">
        <v>1</v>
      </c>
      <c r="L3375" s="1" t="s">
        <v>1</v>
      </c>
      <c r="M3375" s="1" t="s">
        <v>204</v>
      </c>
      <c r="N3375" s="1" t="s">
        <v>1</v>
      </c>
      <c r="O3375" s="1" t="s">
        <v>1</v>
      </c>
      <c r="P3375" s="1" t="s">
        <v>1</v>
      </c>
      <c r="Q3375" s="1" t="s">
        <v>1</v>
      </c>
      <c r="R3375" s="4">
        <v>15</v>
      </c>
      <c r="S3375" s="1">
        <v>1</v>
      </c>
      <c r="T3375" s="4"/>
      <c r="U3375" t="s">
        <v>204</v>
      </c>
    </row>
    <row r="3376" spans="1:21" x14ac:dyDescent="0.3">
      <c r="A3376" t="s">
        <v>3407</v>
      </c>
      <c r="B3376" s="1" t="s">
        <v>3408</v>
      </c>
      <c r="C3376" s="1" t="s">
        <v>3408</v>
      </c>
      <c r="D3376" s="1" t="s">
        <v>3408</v>
      </c>
      <c r="E3376">
        <v>2020</v>
      </c>
      <c r="F3376" s="1" t="s">
        <v>212</v>
      </c>
      <c r="G3376" s="1" t="s">
        <v>202</v>
      </c>
      <c r="H3376" s="1" t="s">
        <v>231</v>
      </c>
      <c r="I3376" s="3" t="s">
        <v>1</v>
      </c>
      <c r="J3376" s="1" t="s">
        <v>1</v>
      </c>
      <c r="K3376" s="1" t="s">
        <v>1</v>
      </c>
      <c r="L3376" s="1" t="s">
        <v>1</v>
      </c>
      <c r="M3376" s="1" t="s">
        <v>208</v>
      </c>
      <c r="N3376">
        <v>0</v>
      </c>
      <c r="O3376">
        <v>1000</v>
      </c>
      <c r="P3376">
        <v>1000</v>
      </c>
      <c r="Q3376" s="1" t="s">
        <v>209</v>
      </c>
      <c r="R3376" s="4">
        <v>0</v>
      </c>
      <c r="S3376" s="1">
        <v>1</v>
      </c>
      <c r="T3376" s="4"/>
      <c r="U3376" t="s">
        <v>204</v>
      </c>
    </row>
    <row r="3377" spans="1:21" x14ac:dyDescent="0.3">
      <c r="A3377" t="s">
        <v>3407</v>
      </c>
      <c r="B3377" s="1" t="s">
        <v>3408</v>
      </c>
      <c r="C3377" s="1" t="s">
        <v>3408</v>
      </c>
      <c r="D3377" s="1" t="s">
        <v>3408</v>
      </c>
      <c r="E3377">
        <v>2020</v>
      </c>
      <c r="F3377" s="1" t="s">
        <v>212</v>
      </c>
      <c r="G3377" s="1" t="s">
        <v>202</v>
      </c>
      <c r="H3377" s="1" t="s">
        <v>231</v>
      </c>
      <c r="I3377" s="3" t="s">
        <v>1</v>
      </c>
      <c r="J3377" s="1" t="s">
        <v>1</v>
      </c>
      <c r="K3377" s="1" t="s">
        <v>1</v>
      </c>
      <c r="L3377" s="1" t="s">
        <v>1</v>
      </c>
      <c r="M3377" s="1" t="s">
        <v>208</v>
      </c>
      <c r="N3377">
        <v>1001</v>
      </c>
      <c r="O3377" s="10">
        <v>1000000000</v>
      </c>
      <c r="P3377">
        <v>1000</v>
      </c>
      <c r="Q3377" s="1" t="s">
        <v>209</v>
      </c>
      <c r="R3377" s="4">
        <v>4</v>
      </c>
      <c r="S3377" s="1">
        <v>1</v>
      </c>
      <c r="T3377" s="4"/>
      <c r="U3377" t="s">
        <v>204</v>
      </c>
    </row>
    <row r="3378" spans="1:21" x14ac:dyDescent="0.3">
      <c r="A3378" t="s">
        <v>3407</v>
      </c>
      <c r="B3378" s="1" t="s">
        <v>3408</v>
      </c>
      <c r="C3378" s="1" t="s">
        <v>3408</v>
      </c>
      <c r="D3378" s="1" t="s">
        <v>3408</v>
      </c>
      <c r="E3378">
        <v>2020</v>
      </c>
      <c r="F3378" s="1" t="s">
        <v>213</v>
      </c>
      <c r="G3378" s="1" t="s">
        <v>202</v>
      </c>
      <c r="H3378" s="1" t="s">
        <v>206</v>
      </c>
      <c r="I3378" s="3" t="s">
        <v>1</v>
      </c>
      <c r="J3378" s="1" t="s">
        <v>1</v>
      </c>
      <c r="K3378" s="1" t="s">
        <v>1</v>
      </c>
      <c r="L3378" s="1" t="s">
        <v>1</v>
      </c>
      <c r="M3378" s="1" t="s">
        <v>204</v>
      </c>
      <c r="N3378" s="1" t="s">
        <v>1</v>
      </c>
      <c r="O3378" s="1" t="s">
        <v>1</v>
      </c>
      <c r="P3378" s="1" t="s">
        <v>1</v>
      </c>
      <c r="Q3378" s="1" t="s">
        <v>1</v>
      </c>
      <c r="R3378" s="4">
        <v>15</v>
      </c>
      <c r="S3378" s="1">
        <v>1</v>
      </c>
      <c r="T3378" s="4"/>
      <c r="U3378" t="s">
        <v>204</v>
      </c>
    </row>
    <row r="3379" spans="1:21" x14ac:dyDescent="0.3">
      <c r="A3379" t="s">
        <v>3407</v>
      </c>
      <c r="B3379" s="1" t="s">
        <v>3408</v>
      </c>
      <c r="C3379" s="1" t="s">
        <v>3408</v>
      </c>
      <c r="D3379" s="1" t="s">
        <v>3408</v>
      </c>
      <c r="E3379">
        <v>2020</v>
      </c>
      <c r="F3379" s="1" t="s">
        <v>213</v>
      </c>
      <c r="G3379" s="1" t="s">
        <v>202</v>
      </c>
      <c r="H3379" s="1" t="s">
        <v>231</v>
      </c>
      <c r="I3379" s="3" t="s">
        <v>1</v>
      </c>
      <c r="J3379" s="1" t="s">
        <v>1</v>
      </c>
      <c r="K3379" s="1" t="s">
        <v>1</v>
      </c>
      <c r="L3379" s="1" t="s">
        <v>1</v>
      </c>
      <c r="M3379" s="1" t="s">
        <v>208</v>
      </c>
      <c r="N3379">
        <v>0</v>
      </c>
      <c r="O3379">
        <v>1000</v>
      </c>
      <c r="P3379">
        <v>1000</v>
      </c>
      <c r="Q3379" s="1" t="s">
        <v>209</v>
      </c>
      <c r="R3379" s="4">
        <v>0</v>
      </c>
      <c r="S3379" s="1">
        <v>1</v>
      </c>
      <c r="T3379" s="4"/>
      <c r="U3379" t="s">
        <v>204</v>
      </c>
    </row>
    <row r="3380" spans="1:21" x14ac:dyDescent="0.3">
      <c r="A3380" t="s">
        <v>3407</v>
      </c>
      <c r="B3380" s="1" t="s">
        <v>3408</v>
      </c>
      <c r="C3380" s="1" t="s">
        <v>3408</v>
      </c>
      <c r="D3380" s="1" t="s">
        <v>3408</v>
      </c>
      <c r="E3380">
        <v>2020</v>
      </c>
      <c r="F3380" s="1" t="s">
        <v>213</v>
      </c>
      <c r="G3380" s="1" t="s">
        <v>202</v>
      </c>
      <c r="H3380" s="1" t="s">
        <v>231</v>
      </c>
      <c r="I3380" s="3" t="s">
        <v>1</v>
      </c>
      <c r="J3380" s="1" t="s">
        <v>1</v>
      </c>
      <c r="K3380" s="1" t="s">
        <v>1</v>
      </c>
      <c r="L3380" s="1" t="s">
        <v>1</v>
      </c>
      <c r="M3380" s="1" t="s">
        <v>208</v>
      </c>
      <c r="N3380">
        <v>1001</v>
      </c>
      <c r="O3380" s="10">
        <v>1000000000</v>
      </c>
      <c r="P3380">
        <v>1000</v>
      </c>
      <c r="Q3380" s="1" t="s">
        <v>209</v>
      </c>
      <c r="R3380" s="4">
        <v>4</v>
      </c>
      <c r="S3380" s="1">
        <v>1</v>
      </c>
      <c r="T3380" s="4"/>
      <c r="U3380" t="s">
        <v>204</v>
      </c>
    </row>
    <row r="3381" spans="1:21" x14ac:dyDescent="0.3">
      <c r="A3381" t="s">
        <v>3410</v>
      </c>
      <c r="B3381" s="1" t="s">
        <v>3411</v>
      </c>
      <c r="C3381" s="1" t="s">
        <v>3411</v>
      </c>
      <c r="D3381" s="1" t="s">
        <v>3411</v>
      </c>
      <c r="E3381">
        <v>2019</v>
      </c>
      <c r="F3381" s="1" t="s">
        <v>212</v>
      </c>
      <c r="G3381" s="1" t="s">
        <v>202</v>
      </c>
      <c r="H3381" s="1" t="s">
        <v>206</v>
      </c>
      <c r="I3381" s="3">
        <v>0.75</v>
      </c>
      <c r="J3381" s="1" t="s">
        <v>3499</v>
      </c>
      <c r="K3381" s="1" t="s">
        <v>220</v>
      </c>
      <c r="L3381" s="1" t="s">
        <v>221</v>
      </c>
      <c r="M3381" s="1" t="s">
        <v>204</v>
      </c>
      <c r="N3381" s="1" t="s">
        <v>1</v>
      </c>
      <c r="O3381" s="1" t="s">
        <v>1</v>
      </c>
      <c r="P3381" s="1" t="s">
        <v>1</v>
      </c>
      <c r="Q3381" s="1" t="s">
        <v>1</v>
      </c>
      <c r="R3381" s="4">
        <v>18.489999999999998</v>
      </c>
      <c r="S3381" s="1">
        <v>1</v>
      </c>
      <c r="T3381" s="4"/>
      <c r="U3381" t="s">
        <v>204</v>
      </c>
    </row>
    <row r="3382" spans="1:21" x14ac:dyDescent="0.3">
      <c r="A3382" t="s">
        <v>3410</v>
      </c>
      <c r="B3382" s="1" t="s">
        <v>3411</v>
      </c>
      <c r="C3382" s="1" t="s">
        <v>3411</v>
      </c>
      <c r="D3382" s="1" t="s">
        <v>3411</v>
      </c>
      <c r="E3382">
        <v>2019</v>
      </c>
      <c r="F3382" s="1" t="s">
        <v>212</v>
      </c>
      <c r="G3382" s="1" t="s">
        <v>202</v>
      </c>
      <c r="H3382" s="1" t="s">
        <v>219</v>
      </c>
      <c r="I3382" s="3" t="s">
        <v>1</v>
      </c>
      <c r="J3382" s="1" t="s">
        <v>1</v>
      </c>
      <c r="K3382" s="1" t="s">
        <v>220</v>
      </c>
      <c r="L3382" s="1" t="s">
        <v>221</v>
      </c>
      <c r="M3382" s="1" t="s">
        <v>208</v>
      </c>
      <c r="N3382">
        <v>0</v>
      </c>
      <c r="O3382">
        <v>8000</v>
      </c>
      <c r="P3382">
        <v>1000</v>
      </c>
      <c r="Q3382" s="1" t="s">
        <v>209</v>
      </c>
      <c r="R3382" s="4">
        <v>3.36</v>
      </c>
      <c r="S3382" s="1">
        <v>1</v>
      </c>
      <c r="T3382" s="4"/>
      <c r="U3382" t="s">
        <v>204</v>
      </c>
    </row>
    <row r="3383" spans="1:21" x14ac:dyDescent="0.3">
      <c r="A3383" t="s">
        <v>3410</v>
      </c>
      <c r="B3383" s="1" t="s">
        <v>3411</v>
      </c>
      <c r="C3383" s="1" t="s">
        <v>3411</v>
      </c>
      <c r="D3383" s="1" t="s">
        <v>3411</v>
      </c>
      <c r="E3383">
        <v>2019</v>
      </c>
      <c r="F3383" s="1" t="s">
        <v>212</v>
      </c>
      <c r="G3383" s="1" t="s">
        <v>202</v>
      </c>
      <c r="H3383" s="1" t="s">
        <v>219</v>
      </c>
      <c r="I3383" s="3" t="s">
        <v>1</v>
      </c>
      <c r="J3383" s="1" t="s">
        <v>1</v>
      </c>
      <c r="K3383" s="1" t="s">
        <v>220</v>
      </c>
      <c r="L3383" s="1" t="s">
        <v>221</v>
      </c>
      <c r="M3383" s="1" t="s">
        <v>208</v>
      </c>
      <c r="N3383">
        <v>8001</v>
      </c>
      <c r="O3383">
        <v>14000</v>
      </c>
      <c r="P3383">
        <v>1000</v>
      </c>
      <c r="Q3383" s="1" t="s">
        <v>209</v>
      </c>
      <c r="R3383" s="4">
        <v>4.5999999999999996</v>
      </c>
      <c r="S3383" s="1">
        <v>1</v>
      </c>
      <c r="T3383" s="4"/>
      <c r="U3383" t="s">
        <v>204</v>
      </c>
    </row>
    <row r="3384" spans="1:21" x14ac:dyDescent="0.3">
      <c r="A3384" t="s">
        <v>3410</v>
      </c>
      <c r="B3384" s="1" t="s">
        <v>3411</v>
      </c>
      <c r="C3384" s="1" t="s">
        <v>3411</v>
      </c>
      <c r="D3384" s="1" t="s">
        <v>3411</v>
      </c>
      <c r="E3384">
        <v>2019</v>
      </c>
      <c r="F3384" s="1" t="s">
        <v>212</v>
      </c>
      <c r="G3384" s="1" t="s">
        <v>202</v>
      </c>
      <c r="H3384" s="1" t="s">
        <v>219</v>
      </c>
      <c r="I3384" s="3" t="s">
        <v>1</v>
      </c>
      <c r="J3384" s="1" t="s">
        <v>1</v>
      </c>
      <c r="K3384" s="1" t="s">
        <v>220</v>
      </c>
      <c r="L3384" s="1" t="s">
        <v>221</v>
      </c>
      <c r="M3384" s="1" t="s">
        <v>208</v>
      </c>
      <c r="N3384">
        <v>14001</v>
      </c>
      <c r="O3384">
        <v>21000</v>
      </c>
      <c r="P3384">
        <v>1000</v>
      </c>
      <c r="Q3384" s="1" t="s">
        <v>209</v>
      </c>
      <c r="R3384" s="4">
        <v>5.84</v>
      </c>
      <c r="S3384" s="1">
        <v>1</v>
      </c>
      <c r="T3384" s="4"/>
      <c r="U3384" t="s">
        <v>204</v>
      </c>
    </row>
    <row r="3385" spans="1:21" x14ac:dyDescent="0.3">
      <c r="A3385" t="s">
        <v>3410</v>
      </c>
      <c r="B3385" s="1" t="s">
        <v>3411</v>
      </c>
      <c r="C3385" s="1" t="s">
        <v>3411</v>
      </c>
      <c r="D3385" s="1" t="s">
        <v>3411</v>
      </c>
      <c r="E3385">
        <v>2019</v>
      </c>
      <c r="F3385" s="1" t="s">
        <v>212</v>
      </c>
      <c r="G3385" s="1" t="s">
        <v>202</v>
      </c>
      <c r="H3385" s="1" t="s">
        <v>219</v>
      </c>
      <c r="I3385" s="3" t="s">
        <v>1</v>
      </c>
      <c r="J3385" s="1" t="s">
        <v>1</v>
      </c>
      <c r="K3385" s="1" t="s">
        <v>220</v>
      </c>
      <c r="L3385" s="1" t="s">
        <v>221</v>
      </c>
      <c r="M3385" s="1" t="s">
        <v>208</v>
      </c>
      <c r="N3385">
        <v>21001</v>
      </c>
      <c r="O3385" s="10">
        <v>1000000000</v>
      </c>
      <c r="P3385">
        <v>1000</v>
      </c>
      <c r="Q3385" s="1" t="s">
        <v>209</v>
      </c>
      <c r="R3385" s="4">
        <v>7.41</v>
      </c>
      <c r="S3385" s="1">
        <v>1</v>
      </c>
      <c r="T3385" s="4"/>
      <c r="U3385" t="s">
        <v>204</v>
      </c>
    </row>
    <row r="3386" spans="1:21" x14ac:dyDescent="0.3">
      <c r="A3386" t="s">
        <v>3410</v>
      </c>
      <c r="B3386" s="1" t="s">
        <v>3411</v>
      </c>
      <c r="C3386" s="1" t="s">
        <v>3411</v>
      </c>
      <c r="D3386" s="1" t="s">
        <v>3411</v>
      </c>
      <c r="E3386">
        <v>2019</v>
      </c>
      <c r="F3386" s="1" t="s">
        <v>212</v>
      </c>
      <c r="G3386" s="1" t="s">
        <v>202</v>
      </c>
      <c r="H3386" s="1" t="s">
        <v>206</v>
      </c>
      <c r="I3386" s="3">
        <v>0.75</v>
      </c>
      <c r="J3386" s="1" t="s">
        <v>3499</v>
      </c>
      <c r="K3386" s="1" t="s">
        <v>220</v>
      </c>
      <c r="L3386" s="1" t="s">
        <v>225</v>
      </c>
      <c r="M3386" s="1" t="s">
        <v>204</v>
      </c>
      <c r="N3386" s="1" t="s">
        <v>1</v>
      </c>
      <c r="O3386" s="1" t="s">
        <v>1</v>
      </c>
      <c r="P3386" s="1" t="s">
        <v>1</v>
      </c>
      <c r="Q3386" s="1" t="s">
        <v>1</v>
      </c>
      <c r="R3386" s="4">
        <v>27.74</v>
      </c>
      <c r="S3386" s="1">
        <v>1</v>
      </c>
      <c r="T3386" s="4"/>
      <c r="U3386" t="s">
        <v>204</v>
      </c>
    </row>
    <row r="3387" spans="1:21" x14ac:dyDescent="0.3">
      <c r="A3387" t="s">
        <v>3410</v>
      </c>
      <c r="B3387" s="1" t="s">
        <v>3411</v>
      </c>
      <c r="C3387" s="1" t="s">
        <v>3411</v>
      </c>
      <c r="D3387" s="1" t="s">
        <v>3411</v>
      </c>
      <c r="E3387">
        <v>2019</v>
      </c>
      <c r="F3387" s="1" t="s">
        <v>212</v>
      </c>
      <c r="G3387" s="1" t="s">
        <v>202</v>
      </c>
      <c r="H3387" s="1" t="s">
        <v>219</v>
      </c>
      <c r="I3387" s="3" t="s">
        <v>1</v>
      </c>
      <c r="J3387" s="1" t="s">
        <v>1</v>
      </c>
      <c r="K3387" s="1" t="s">
        <v>220</v>
      </c>
      <c r="L3387" s="1" t="s">
        <v>225</v>
      </c>
      <c r="M3387" s="1" t="s">
        <v>208</v>
      </c>
      <c r="N3387">
        <v>0</v>
      </c>
      <c r="O3387">
        <v>8000</v>
      </c>
      <c r="P3387">
        <v>1000</v>
      </c>
      <c r="Q3387" s="1" t="s">
        <v>209</v>
      </c>
      <c r="R3387" s="4">
        <v>5.04</v>
      </c>
      <c r="S3387" s="1">
        <v>1</v>
      </c>
      <c r="T3387" s="4"/>
      <c r="U3387" t="s">
        <v>204</v>
      </c>
    </row>
    <row r="3388" spans="1:21" x14ac:dyDescent="0.3">
      <c r="A3388" t="s">
        <v>3410</v>
      </c>
      <c r="B3388" s="1" t="s">
        <v>3411</v>
      </c>
      <c r="C3388" s="1" t="s">
        <v>3411</v>
      </c>
      <c r="D3388" s="1" t="s">
        <v>3411</v>
      </c>
      <c r="E3388">
        <v>2019</v>
      </c>
      <c r="F3388" s="1" t="s">
        <v>212</v>
      </c>
      <c r="G3388" s="1" t="s">
        <v>202</v>
      </c>
      <c r="H3388" s="1" t="s">
        <v>219</v>
      </c>
      <c r="I3388" s="3" t="s">
        <v>1</v>
      </c>
      <c r="J3388" s="1" t="s">
        <v>1</v>
      </c>
      <c r="K3388" s="1" t="s">
        <v>220</v>
      </c>
      <c r="L3388" s="1" t="s">
        <v>225</v>
      </c>
      <c r="M3388" s="1" t="s">
        <v>208</v>
      </c>
      <c r="N3388">
        <v>8001</v>
      </c>
      <c r="O3388">
        <v>14000</v>
      </c>
      <c r="P3388">
        <v>1000</v>
      </c>
      <c r="Q3388" s="1" t="s">
        <v>209</v>
      </c>
      <c r="R3388" s="4">
        <v>9.6300000000000008</v>
      </c>
      <c r="S3388" s="1">
        <v>1</v>
      </c>
      <c r="T3388" s="4"/>
      <c r="U3388" t="s">
        <v>204</v>
      </c>
    </row>
    <row r="3389" spans="1:21" x14ac:dyDescent="0.3">
      <c r="A3389" t="s">
        <v>3410</v>
      </c>
      <c r="B3389" s="1" t="s">
        <v>3411</v>
      </c>
      <c r="C3389" s="1" t="s">
        <v>3411</v>
      </c>
      <c r="D3389" s="1" t="s">
        <v>3411</v>
      </c>
      <c r="E3389">
        <v>2019</v>
      </c>
      <c r="F3389" s="1" t="s">
        <v>212</v>
      </c>
      <c r="G3389" s="1" t="s">
        <v>202</v>
      </c>
      <c r="H3389" s="1" t="s">
        <v>219</v>
      </c>
      <c r="I3389" s="3" t="s">
        <v>1</v>
      </c>
      <c r="J3389" s="1" t="s">
        <v>1</v>
      </c>
      <c r="K3389" s="1" t="s">
        <v>220</v>
      </c>
      <c r="L3389" s="1" t="s">
        <v>225</v>
      </c>
      <c r="M3389" s="1" t="s">
        <v>208</v>
      </c>
      <c r="N3389">
        <v>14001</v>
      </c>
      <c r="O3389">
        <v>21000</v>
      </c>
      <c r="P3389">
        <v>1000</v>
      </c>
      <c r="Q3389" s="1" t="s">
        <v>209</v>
      </c>
      <c r="R3389" s="4">
        <v>12.22</v>
      </c>
      <c r="S3389" s="1">
        <v>1</v>
      </c>
      <c r="T3389" s="4"/>
      <c r="U3389" t="s">
        <v>204</v>
      </c>
    </row>
    <row r="3390" spans="1:21" x14ac:dyDescent="0.3">
      <c r="A3390" t="s">
        <v>3410</v>
      </c>
      <c r="B3390" s="1" t="s">
        <v>3411</v>
      </c>
      <c r="C3390" s="1" t="s">
        <v>3411</v>
      </c>
      <c r="D3390" s="1" t="s">
        <v>3411</v>
      </c>
      <c r="E3390">
        <v>2019</v>
      </c>
      <c r="F3390" s="1" t="s">
        <v>212</v>
      </c>
      <c r="G3390" s="1" t="s">
        <v>202</v>
      </c>
      <c r="H3390" s="1" t="s">
        <v>219</v>
      </c>
      <c r="I3390" s="3" t="s">
        <v>1</v>
      </c>
      <c r="J3390" s="1" t="s">
        <v>1</v>
      </c>
      <c r="K3390" s="1" t="s">
        <v>220</v>
      </c>
      <c r="L3390" s="1" t="s">
        <v>225</v>
      </c>
      <c r="M3390" s="1" t="s">
        <v>208</v>
      </c>
      <c r="N3390">
        <v>21001</v>
      </c>
      <c r="O3390" s="10">
        <v>1000000000</v>
      </c>
      <c r="P3390">
        <v>1000</v>
      </c>
      <c r="Q3390" s="1" t="s">
        <v>209</v>
      </c>
      <c r="R3390" s="4">
        <v>15.52</v>
      </c>
      <c r="S3390" s="1">
        <v>1</v>
      </c>
      <c r="T3390" s="4"/>
      <c r="U3390" t="s">
        <v>204</v>
      </c>
    </row>
    <row r="3391" spans="1:21" x14ac:dyDescent="0.3">
      <c r="A3391" t="s">
        <v>3410</v>
      </c>
      <c r="B3391" s="1" t="s">
        <v>3411</v>
      </c>
      <c r="C3391" s="1" t="s">
        <v>3411</v>
      </c>
      <c r="D3391" s="1" t="s">
        <v>3411</v>
      </c>
      <c r="E3391">
        <v>2019</v>
      </c>
      <c r="F3391" s="1" t="s">
        <v>213</v>
      </c>
      <c r="G3391" s="1" t="s">
        <v>202</v>
      </c>
      <c r="H3391" s="1" t="s">
        <v>206</v>
      </c>
      <c r="I3391" s="3" t="s">
        <v>1</v>
      </c>
      <c r="J3391" s="1" t="s">
        <v>1</v>
      </c>
      <c r="K3391" s="1" t="s">
        <v>220</v>
      </c>
      <c r="L3391" s="1" t="s">
        <v>221</v>
      </c>
      <c r="M3391" s="1" t="s">
        <v>204</v>
      </c>
      <c r="N3391" s="1" t="s">
        <v>1</v>
      </c>
      <c r="O3391" s="1" t="s">
        <v>1</v>
      </c>
      <c r="P3391" s="1" t="s">
        <v>1</v>
      </c>
      <c r="Q3391" s="1" t="s">
        <v>1</v>
      </c>
      <c r="R3391" s="4">
        <v>35.92</v>
      </c>
      <c r="S3391" s="1">
        <v>1</v>
      </c>
      <c r="T3391" s="4"/>
      <c r="U3391" t="s">
        <v>204</v>
      </c>
    </row>
    <row r="3392" spans="1:21" x14ac:dyDescent="0.3">
      <c r="A3392" t="s">
        <v>3410</v>
      </c>
      <c r="B3392" s="1" t="s">
        <v>3411</v>
      </c>
      <c r="C3392" s="1" t="s">
        <v>3411</v>
      </c>
      <c r="D3392" s="1" t="s">
        <v>3411</v>
      </c>
      <c r="E3392">
        <v>2019</v>
      </c>
      <c r="F3392" s="1" t="s">
        <v>213</v>
      </c>
      <c r="G3392" s="1" t="s">
        <v>202</v>
      </c>
      <c r="H3392" s="1" t="s">
        <v>231</v>
      </c>
      <c r="I3392" s="3" t="s">
        <v>1</v>
      </c>
      <c r="J3392" s="1" t="s">
        <v>1</v>
      </c>
      <c r="K3392" s="1" t="s">
        <v>220</v>
      </c>
      <c r="L3392" s="1" t="s">
        <v>221</v>
      </c>
      <c r="M3392" s="1" t="s">
        <v>208</v>
      </c>
      <c r="N3392">
        <v>0</v>
      </c>
      <c r="O3392">
        <v>12656</v>
      </c>
      <c r="P3392">
        <v>1000</v>
      </c>
      <c r="Q3392" s="1" t="s">
        <v>209</v>
      </c>
      <c r="R3392" s="4">
        <v>3.29</v>
      </c>
      <c r="S3392" s="1">
        <v>1</v>
      </c>
      <c r="T3392" s="4"/>
      <c r="U3392" t="s">
        <v>204</v>
      </c>
    </row>
    <row r="3393" spans="1:21" x14ac:dyDescent="0.3">
      <c r="A3393" t="s">
        <v>3410</v>
      </c>
      <c r="B3393" s="1" t="s">
        <v>3411</v>
      </c>
      <c r="C3393" s="1" t="s">
        <v>3411</v>
      </c>
      <c r="D3393" s="1" t="s">
        <v>3411</v>
      </c>
      <c r="E3393">
        <v>2019</v>
      </c>
      <c r="F3393" s="1" t="s">
        <v>213</v>
      </c>
      <c r="G3393" s="1" t="s">
        <v>202</v>
      </c>
      <c r="H3393" s="1" t="s">
        <v>231</v>
      </c>
      <c r="I3393" s="3" t="s">
        <v>1</v>
      </c>
      <c r="J3393" s="1" t="s">
        <v>1</v>
      </c>
      <c r="K3393" s="1" t="s">
        <v>220</v>
      </c>
      <c r="L3393" s="1" t="s">
        <v>221</v>
      </c>
      <c r="M3393" s="1" t="s">
        <v>208</v>
      </c>
      <c r="N3393">
        <v>12657</v>
      </c>
      <c r="O3393" s="10">
        <v>1000000000</v>
      </c>
      <c r="P3393">
        <v>1000</v>
      </c>
      <c r="Q3393" s="1" t="s">
        <v>209</v>
      </c>
      <c r="R3393" s="4">
        <v>0</v>
      </c>
      <c r="S3393" s="1">
        <v>1</v>
      </c>
      <c r="T3393" s="4"/>
      <c r="U3393" t="s">
        <v>204</v>
      </c>
    </row>
    <row r="3394" spans="1:21" x14ac:dyDescent="0.3">
      <c r="A3394" t="s">
        <v>3410</v>
      </c>
      <c r="B3394" s="1" t="s">
        <v>3411</v>
      </c>
      <c r="C3394" s="1" t="s">
        <v>3411</v>
      </c>
      <c r="D3394" s="1" t="s">
        <v>3411</v>
      </c>
      <c r="E3394">
        <v>2019</v>
      </c>
      <c r="F3394" s="1" t="s">
        <v>213</v>
      </c>
      <c r="G3394" s="1" t="s">
        <v>202</v>
      </c>
      <c r="H3394" s="1" t="s">
        <v>206</v>
      </c>
      <c r="I3394" s="3" t="s">
        <v>1</v>
      </c>
      <c r="J3394" s="1" t="s">
        <v>1</v>
      </c>
      <c r="K3394" s="1" t="s">
        <v>220</v>
      </c>
      <c r="L3394" s="1" t="s">
        <v>225</v>
      </c>
      <c r="M3394" s="1" t="s">
        <v>204</v>
      </c>
      <c r="N3394" s="1" t="s">
        <v>1</v>
      </c>
      <c r="O3394" s="1" t="s">
        <v>1</v>
      </c>
      <c r="P3394" s="1" t="s">
        <v>1</v>
      </c>
      <c r="Q3394" s="1" t="s">
        <v>1</v>
      </c>
      <c r="R3394" s="4">
        <v>46.41</v>
      </c>
      <c r="S3394" s="1">
        <v>1</v>
      </c>
      <c r="T3394" s="4"/>
      <c r="U3394" t="s">
        <v>204</v>
      </c>
    </row>
    <row r="3395" spans="1:21" x14ac:dyDescent="0.3">
      <c r="A3395" t="s">
        <v>3410</v>
      </c>
      <c r="B3395" s="1" t="s">
        <v>3411</v>
      </c>
      <c r="C3395" s="1" t="s">
        <v>3411</v>
      </c>
      <c r="D3395" s="1" t="s">
        <v>3411</v>
      </c>
      <c r="E3395">
        <v>2019</v>
      </c>
      <c r="F3395" s="1" t="s">
        <v>213</v>
      </c>
      <c r="G3395" s="1" t="s">
        <v>202</v>
      </c>
      <c r="H3395" s="1" t="s">
        <v>231</v>
      </c>
      <c r="I3395" s="3" t="s">
        <v>1</v>
      </c>
      <c r="J3395" s="1" t="s">
        <v>1</v>
      </c>
      <c r="K3395" s="1" t="s">
        <v>220</v>
      </c>
      <c r="L3395" s="1" t="s">
        <v>225</v>
      </c>
      <c r="M3395" s="1" t="s">
        <v>208</v>
      </c>
      <c r="N3395">
        <v>0</v>
      </c>
      <c r="O3395">
        <v>12656</v>
      </c>
      <c r="P3395">
        <v>1000</v>
      </c>
      <c r="Q3395" s="1" t="s">
        <v>209</v>
      </c>
      <c r="R3395" s="4">
        <v>4.95</v>
      </c>
      <c r="S3395" s="1">
        <v>1</v>
      </c>
      <c r="T3395" s="4"/>
      <c r="U3395" t="s">
        <v>204</v>
      </c>
    </row>
    <row r="3396" spans="1:21" x14ac:dyDescent="0.3">
      <c r="A3396" t="s">
        <v>3410</v>
      </c>
      <c r="B3396" s="1" t="s">
        <v>3411</v>
      </c>
      <c r="C3396" s="1" t="s">
        <v>3411</v>
      </c>
      <c r="D3396" s="1" t="s">
        <v>3411</v>
      </c>
      <c r="E3396">
        <v>2019</v>
      </c>
      <c r="F3396" s="1" t="s">
        <v>213</v>
      </c>
      <c r="G3396" s="1" t="s">
        <v>202</v>
      </c>
      <c r="H3396" s="1" t="s">
        <v>231</v>
      </c>
      <c r="I3396" s="3" t="s">
        <v>1</v>
      </c>
      <c r="J3396" s="1" t="s">
        <v>1</v>
      </c>
      <c r="K3396" s="1" t="s">
        <v>220</v>
      </c>
      <c r="L3396" s="1" t="s">
        <v>225</v>
      </c>
      <c r="M3396" s="1" t="s">
        <v>208</v>
      </c>
      <c r="N3396">
        <v>12657</v>
      </c>
      <c r="O3396" s="10">
        <v>1000000000</v>
      </c>
      <c r="P3396">
        <v>1000</v>
      </c>
      <c r="Q3396" s="1" t="s">
        <v>209</v>
      </c>
      <c r="R3396" s="4">
        <v>0</v>
      </c>
      <c r="S3396" s="1">
        <v>1</v>
      </c>
      <c r="T3396" s="28"/>
      <c r="U3396" t="s">
        <v>204</v>
      </c>
    </row>
    <row r="3397" spans="1:21" x14ac:dyDescent="0.3">
      <c r="A3397" t="s">
        <v>3413</v>
      </c>
      <c r="B3397" s="1" t="s">
        <v>3414</v>
      </c>
      <c r="C3397" s="1" t="s">
        <v>3414</v>
      </c>
      <c r="D3397" s="1" t="s">
        <v>3414</v>
      </c>
      <c r="E3397">
        <v>2018</v>
      </c>
      <c r="F3397" s="1" t="s">
        <v>212</v>
      </c>
      <c r="G3397" s="1" t="s">
        <v>202</v>
      </c>
      <c r="H3397" s="1" t="s">
        <v>206</v>
      </c>
      <c r="I3397" s="3" t="s">
        <v>1</v>
      </c>
      <c r="J3397" s="1" t="s">
        <v>1</v>
      </c>
      <c r="K3397" s="1" t="s">
        <v>220</v>
      </c>
      <c r="L3397" s="1" t="s">
        <v>221</v>
      </c>
      <c r="M3397" s="1" t="s">
        <v>204</v>
      </c>
      <c r="N3397" s="1" t="s">
        <v>1</v>
      </c>
      <c r="O3397" s="1" t="s">
        <v>1</v>
      </c>
      <c r="P3397" s="1" t="s">
        <v>1</v>
      </c>
      <c r="Q3397" s="1" t="s">
        <v>1</v>
      </c>
      <c r="R3397" s="4">
        <v>19.239999999999998</v>
      </c>
      <c r="S3397" s="1">
        <v>1</v>
      </c>
      <c r="T3397" s="4"/>
      <c r="U3397" t="s">
        <v>204</v>
      </c>
    </row>
    <row r="3398" spans="1:21" x14ac:dyDescent="0.3">
      <c r="A3398" t="s">
        <v>3413</v>
      </c>
      <c r="B3398" s="1" t="s">
        <v>3414</v>
      </c>
      <c r="C3398" s="1" t="s">
        <v>3414</v>
      </c>
      <c r="D3398" s="1" t="s">
        <v>3414</v>
      </c>
      <c r="E3398">
        <v>2018</v>
      </c>
      <c r="F3398" s="1" t="s">
        <v>212</v>
      </c>
      <c r="G3398" s="1" t="s">
        <v>202</v>
      </c>
      <c r="H3398" s="1" t="s">
        <v>219</v>
      </c>
      <c r="I3398" s="3" t="s">
        <v>1</v>
      </c>
      <c r="J3398" s="1" t="s">
        <v>1</v>
      </c>
      <c r="K3398" s="1" t="s">
        <v>220</v>
      </c>
      <c r="L3398" s="1" t="s">
        <v>221</v>
      </c>
      <c r="M3398" s="1" t="s">
        <v>208</v>
      </c>
      <c r="N3398">
        <v>0</v>
      </c>
      <c r="O3398">
        <v>2000</v>
      </c>
      <c r="P3398">
        <v>1000</v>
      </c>
      <c r="Q3398" s="1" t="s">
        <v>209</v>
      </c>
      <c r="R3398" s="4">
        <v>5.76</v>
      </c>
      <c r="S3398" s="1">
        <v>1</v>
      </c>
      <c r="T3398" s="4"/>
      <c r="U3398" t="s">
        <v>204</v>
      </c>
    </row>
    <row r="3399" spans="1:21" x14ac:dyDescent="0.3">
      <c r="A3399" t="s">
        <v>3413</v>
      </c>
      <c r="B3399" s="1" t="s">
        <v>3414</v>
      </c>
      <c r="C3399" s="1" t="s">
        <v>3414</v>
      </c>
      <c r="D3399" s="1" t="s">
        <v>3414</v>
      </c>
      <c r="E3399">
        <v>2018</v>
      </c>
      <c r="F3399" s="1" t="s">
        <v>212</v>
      </c>
      <c r="G3399" s="1" t="s">
        <v>202</v>
      </c>
      <c r="H3399" s="1" t="s">
        <v>219</v>
      </c>
      <c r="I3399" s="3" t="s">
        <v>1</v>
      </c>
      <c r="J3399" s="1" t="s">
        <v>1</v>
      </c>
      <c r="K3399" s="1" t="s">
        <v>220</v>
      </c>
      <c r="L3399" s="1" t="s">
        <v>221</v>
      </c>
      <c r="M3399" s="1" t="s">
        <v>208</v>
      </c>
      <c r="N3399">
        <v>2001</v>
      </c>
      <c r="O3399">
        <v>10000</v>
      </c>
      <c r="P3399">
        <v>1000</v>
      </c>
      <c r="Q3399" s="1" t="s">
        <v>209</v>
      </c>
      <c r="R3399" s="4">
        <v>6.39</v>
      </c>
      <c r="S3399" s="1">
        <v>1</v>
      </c>
      <c r="T3399" s="4"/>
      <c r="U3399" t="s">
        <v>204</v>
      </c>
    </row>
    <row r="3400" spans="1:21" x14ac:dyDescent="0.3">
      <c r="A3400" t="s">
        <v>3413</v>
      </c>
      <c r="B3400" s="1" t="s">
        <v>3414</v>
      </c>
      <c r="C3400" s="1" t="s">
        <v>3414</v>
      </c>
      <c r="D3400" s="1" t="s">
        <v>3414</v>
      </c>
      <c r="E3400">
        <v>2018</v>
      </c>
      <c r="F3400" s="1" t="s">
        <v>212</v>
      </c>
      <c r="G3400" s="1" t="s">
        <v>202</v>
      </c>
      <c r="H3400" s="1" t="s">
        <v>219</v>
      </c>
      <c r="I3400" s="3" t="s">
        <v>1</v>
      </c>
      <c r="J3400" s="1" t="s">
        <v>1</v>
      </c>
      <c r="K3400" s="1" t="s">
        <v>220</v>
      </c>
      <c r="L3400" s="1" t="s">
        <v>221</v>
      </c>
      <c r="M3400" s="1" t="s">
        <v>208</v>
      </c>
      <c r="N3400">
        <v>10001</v>
      </c>
      <c r="O3400" s="10">
        <v>1000000000</v>
      </c>
      <c r="P3400">
        <v>1000</v>
      </c>
      <c r="Q3400" s="1" t="s">
        <v>209</v>
      </c>
      <c r="R3400" s="29">
        <v>7.34</v>
      </c>
      <c r="S3400" s="30">
        <v>1</v>
      </c>
      <c r="T3400" s="28"/>
      <c r="U3400" t="s">
        <v>204</v>
      </c>
    </row>
    <row r="3401" spans="1:21" x14ac:dyDescent="0.3">
      <c r="A3401" t="s">
        <v>3413</v>
      </c>
      <c r="B3401" s="1" t="s">
        <v>3414</v>
      </c>
      <c r="C3401" s="1" t="s">
        <v>3414</v>
      </c>
      <c r="D3401" s="1" t="s">
        <v>3414</v>
      </c>
      <c r="E3401">
        <v>2018</v>
      </c>
      <c r="F3401" s="1" t="s">
        <v>212</v>
      </c>
      <c r="G3401" s="1" t="s">
        <v>202</v>
      </c>
      <c r="H3401" s="1" t="s">
        <v>206</v>
      </c>
      <c r="I3401" s="3" t="s">
        <v>1</v>
      </c>
      <c r="J3401" s="1" t="s">
        <v>1</v>
      </c>
      <c r="K3401" s="1" t="s">
        <v>220</v>
      </c>
      <c r="L3401" s="1" t="s">
        <v>225</v>
      </c>
      <c r="M3401" s="1" t="s">
        <v>204</v>
      </c>
      <c r="N3401" s="1" t="s">
        <v>1</v>
      </c>
      <c r="O3401" s="1" t="s">
        <v>1</v>
      </c>
      <c r="P3401" s="1" t="s">
        <v>1</v>
      </c>
      <c r="Q3401" s="1" t="s">
        <v>1</v>
      </c>
      <c r="R3401" s="4">
        <v>72.75</v>
      </c>
      <c r="S3401" s="1">
        <v>1</v>
      </c>
      <c r="T3401" s="4"/>
      <c r="U3401" t="s">
        <v>204</v>
      </c>
    </row>
    <row r="3402" spans="1:21" x14ac:dyDescent="0.3">
      <c r="A3402" t="s">
        <v>3413</v>
      </c>
      <c r="B3402" s="1" t="s">
        <v>3414</v>
      </c>
      <c r="C3402" s="1" t="s">
        <v>3414</v>
      </c>
      <c r="D3402" s="1" t="s">
        <v>3414</v>
      </c>
      <c r="E3402">
        <v>2018</v>
      </c>
      <c r="F3402" s="1" t="s">
        <v>212</v>
      </c>
      <c r="G3402" s="1" t="s">
        <v>202</v>
      </c>
      <c r="H3402" s="1" t="s">
        <v>219</v>
      </c>
      <c r="I3402" s="3" t="s">
        <v>1</v>
      </c>
      <c r="J3402" s="1" t="s">
        <v>1</v>
      </c>
      <c r="K3402" s="1" t="s">
        <v>220</v>
      </c>
      <c r="L3402" s="1" t="s">
        <v>225</v>
      </c>
      <c r="M3402" s="1" t="s">
        <v>208</v>
      </c>
      <c r="N3402">
        <v>0</v>
      </c>
      <c r="O3402">
        <v>10000</v>
      </c>
      <c r="P3402">
        <v>1000</v>
      </c>
      <c r="Q3402" s="1" t="s">
        <v>209</v>
      </c>
      <c r="R3402" s="4">
        <v>4.09</v>
      </c>
      <c r="S3402" s="1">
        <v>1</v>
      </c>
      <c r="T3402" s="4"/>
      <c r="U3402" t="s">
        <v>204</v>
      </c>
    </row>
    <row r="3403" spans="1:21" x14ac:dyDescent="0.3">
      <c r="A3403" t="s">
        <v>3413</v>
      </c>
      <c r="B3403" s="1" t="s">
        <v>3414</v>
      </c>
      <c r="C3403" s="1" t="s">
        <v>3414</v>
      </c>
      <c r="D3403" s="1" t="s">
        <v>3414</v>
      </c>
      <c r="E3403">
        <v>2018</v>
      </c>
      <c r="F3403" s="1" t="s">
        <v>212</v>
      </c>
      <c r="G3403" s="1" t="s">
        <v>202</v>
      </c>
      <c r="H3403" s="1" t="s">
        <v>219</v>
      </c>
      <c r="I3403" s="3" t="s">
        <v>1</v>
      </c>
      <c r="J3403" s="1" t="s">
        <v>1</v>
      </c>
      <c r="K3403" s="1" t="s">
        <v>220</v>
      </c>
      <c r="L3403" s="1" t="s">
        <v>225</v>
      </c>
      <c r="M3403" s="1" t="s">
        <v>208</v>
      </c>
      <c r="N3403">
        <v>10001</v>
      </c>
      <c r="O3403">
        <v>15000</v>
      </c>
      <c r="P3403">
        <v>1000</v>
      </c>
      <c r="Q3403" s="1" t="s">
        <v>209</v>
      </c>
      <c r="R3403" s="4">
        <v>5</v>
      </c>
      <c r="S3403" s="1">
        <v>1</v>
      </c>
      <c r="T3403" s="4"/>
      <c r="U3403" t="s">
        <v>204</v>
      </c>
    </row>
    <row r="3404" spans="1:21" x14ac:dyDescent="0.3">
      <c r="A3404" t="s">
        <v>3413</v>
      </c>
      <c r="B3404" s="1" t="s">
        <v>3414</v>
      </c>
      <c r="C3404" s="1" t="s">
        <v>3414</v>
      </c>
      <c r="D3404" s="1" t="s">
        <v>3414</v>
      </c>
      <c r="E3404">
        <v>2018</v>
      </c>
      <c r="F3404" s="1" t="s">
        <v>212</v>
      </c>
      <c r="G3404" s="1" t="s">
        <v>202</v>
      </c>
      <c r="H3404" s="1" t="s">
        <v>219</v>
      </c>
      <c r="I3404" s="3" t="s">
        <v>1</v>
      </c>
      <c r="J3404" s="1" t="s">
        <v>1</v>
      </c>
      <c r="K3404" s="1" t="s">
        <v>220</v>
      </c>
      <c r="L3404" s="1" t="s">
        <v>225</v>
      </c>
      <c r="M3404" s="1" t="s">
        <v>208</v>
      </c>
      <c r="N3404">
        <v>15001</v>
      </c>
      <c r="O3404">
        <v>20000</v>
      </c>
      <c r="P3404">
        <v>1000</v>
      </c>
      <c r="Q3404" s="1" t="s">
        <v>209</v>
      </c>
      <c r="R3404" s="4">
        <v>5.88</v>
      </c>
      <c r="S3404" s="1">
        <v>1</v>
      </c>
      <c r="T3404" s="4"/>
      <c r="U3404" t="s">
        <v>204</v>
      </c>
    </row>
    <row r="3405" spans="1:21" x14ac:dyDescent="0.3">
      <c r="A3405" t="s">
        <v>3413</v>
      </c>
      <c r="B3405" s="1" t="s">
        <v>3414</v>
      </c>
      <c r="C3405" s="1" t="s">
        <v>3414</v>
      </c>
      <c r="D3405" s="1" t="s">
        <v>3414</v>
      </c>
      <c r="E3405">
        <v>2018</v>
      </c>
      <c r="F3405" s="1" t="s">
        <v>212</v>
      </c>
      <c r="G3405" s="1" t="s">
        <v>202</v>
      </c>
      <c r="H3405" s="1" t="s">
        <v>219</v>
      </c>
      <c r="I3405" s="3" t="s">
        <v>1</v>
      </c>
      <c r="J3405" s="1" t="s">
        <v>1</v>
      </c>
      <c r="K3405" s="1" t="s">
        <v>220</v>
      </c>
      <c r="L3405" s="1" t="s">
        <v>225</v>
      </c>
      <c r="M3405" s="1" t="s">
        <v>208</v>
      </c>
      <c r="N3405">
        <v>20001</v>
      </c>
      <c r="O3405" s="10">
        <v>1000000000</v>
      </c>
      <c r="P3405">
        <v>1000</v>
      </c>
      <c r="Q3405" s="1" t="s">
        <v>209</v>
      </c>
      <c r="R3405" s="4">
        <v>6.97</v>
      </c>
      <c r="S3405" s="1">
        <v>1</v>
      </c>
      <c r="T3405" s="4"/>
      <c r="U3405" t="s">
        <v>204</v>
      </c>
    </row>
    <row r="3406" spans="1:21" x14ac:dyDescent="0.3">
      <c r="A3406" t="s">
        <v>3413</v>
      </c>
      <c r="B3406" s="1" t="s">
        <v>3414</v>
      </c>
      <c r="C3406" s="1" t="s">
        <v>3414</v>
      </c>
      <c r="D3406" s="1" t="s">
        <v>3414</v>
      </c>
      <c r="E3406">
        <v>2018</v>
      </c>
      <c r="F3406" s="1" t="s">
        <v>213</v>
      </c>
      <c r="G3406" s="1" t="s">
        <v>202</v>
      </c>
      <c r="H3406" s="1" t="s">
        <v>206</v>
      </c>
      <c r="I3406" s="3" t="s">
        <v>1</v>
      </c>
      <c r="J3406" s="1" t="s">
        <v>1</v>
      </c>
      <c r="K3406" s="1" t="s">
        <v>220</v>
      </c>
      <c r="L3406" s="1" t="s">
        <v>221</v>
      </c>
      <c r="M3406" s="1" t="s">
        <v>204</v>
      </c>
      <c r="N3406" s="1" t="s">
        <v>1</v>
      </c>
      <c r="O3406" s="1" t="s">
        <v>1</v>
      </c>
      <c r="P3406" s="1" t="s">
        <v>1</v>
      </c>
      <c r="Q3406" s="1" t="s">
        <v>1</v>
      </c>
      <c r="R3406" s="4">
        <v>45.23</v>
      </c>
      <c r="S3406" s="1">
        <v>1</v>
      </c>
      <c r="T3406" s="4"/>
      <c r="U3406" t="s">
        <v>204</v>
      </c>
    </row>
    <row r="3407" spans="1:21" x14ac:dyDescent="0.3">
      <c r="A3407" t="s">
        <v>3413</v>
      </c>
      <c r="B3407" s="1" t="s">
        <v>3414</v>
      </c>
      <c r="C3407" s="1" t="s">
        <v>3414</v>
      </c>
      <c r="D3407" s="1" t="s">
        <v>3414</v>
      </c>
      <c r="E3407">
        <v>2018</v>
      </c>
      <c r="F3407" s="1" t="s">
        <v>213</v>
      </c>
      <c r="G3407" s="1" t="s">
        <v>202</v>
      </c>
      <c r="H3407" s="1" t="s">
        <v>231</v>
      </c>
      <c r="I3407" s="3" t="s">
        <v>1</v>
      </c>
      <c r="J3407" s="1" t="s">
        <v>1</v>
      </c>
      <c r="K3407" s="1" t="s">
        <v>220</v>
      </c>
      <c r="L3407" s="1" t="s">
        <v>221</v>
      </c>
      <c r="M3407" s="1" t="s">
        <v>208</v>
      </c>
      <c r="N3407">
        <v>0</v>
      </c>
      <c r="O3407" s="10">
        <v>1000000000</v>
      </c>
      <c r="P3407">
        <v>1000</v>
      </c>
      <c r="Q3407" s="1" t="s">
        <v>209</v>
      </c>
      <c r="R3407" s="4">
        <v>3.3</v>
      </c>
      <c r="S3407" s="1">
        <v>1</v>
      </c>
      <c r="T3407" s="4"/>
      <c r="U3407" t="s">
        <v>204</v>
      </c>
    </row>
    <row r="3408" spans="1:21" x14ac:dyDescent="0.3">
      <c r="A3408" t="s">
        <v>3416</v>
      </c>
      <c r="B3408" s="1" t="s">
        <v>3417</v>
      </c>
      <c r="C3408" s="1" t="s">
        <v>3417</v>
      </c>
      <c r="D3408" s="1" t="s">
        <v>3417</v>
      </c>
      <c r="E3408">
        <v>2017</v>
      </c>
      <c r="F3408" s="1" t="s">
        <v>212</v>
      </c>
      <c r="G3408" s="1" t="s">
        <v>202</v>
      </c>
      <c r="H3408" s="1" t="s">
        <v>206</v>
      </c>
      <c r="I3408" s="3" t="s">
        <v>1</v>
      </c>
      <c r="J3408" s="1" t="s">
        <v>1</v>
      </c>
      <c r="K3408" s="1" t="s">
        <v>1</v>
      </c>
      <c r="L3408" s="1" t="s">
        <v>1</v>
      </c>
      <c r="M3408" s="1" t="s">
        <v>204</v>
      </c>
      <c r="N3408" s="1" t="s">
        <v>1</v>
      </c>
      <c r="O3408" s="1" t="s">
        <v>1</v>
      </c>
      <c r="P3408" s="1" t="s">
        <v>1</v>
      </c>
      <c r="Q3408" s="1" t="s">
        <v>1</v>
      </c>
      <c r="R3408" s="4">
        <v>34.75</v>
      </c>
      <c r="S3408" s="1">
        <v>1</v>
      </c>
      <c r="T3408" s="4" t="s">
        <v>3500</v>
      </c>
      <c r="U3408" t="s">
        <v>204</v>
      </c>
    </row>
    <row r="3409" spans="1:21" x14ac:dyDescent="0.3">
      <c r="A3409" t="s">
        <v>3416</v>
      </c>
      <c r="B3409" s="1" t="s">
        <v>3417</v>
      </c>
      <c r="C3409" s="1" t="s">
        <v>3417</v>
      </c>
      <c r="D3409" s="1" t="s">
        <v>3417</v>
      </c>
      <c r="E3409">
        <v>2017</v>
      </c>
      <c r="F3409" s="1" t="s">
        <v>212</v>
      </c>
      <c r="G3409" s="1" t="s">
        <v>202</v>
      </c>
      <c r="H3409" s="1" t="s">
        <v>219</v>
      </c>
      <c r="I3409" s="3" t="s">
        <v>1</v>
      </c>
      <c r="J3409" s="1" t="s">
        <v>1</v>
      </c>
      <c r="K3409" s="1" t="s">
        <v>1</v>
      </c>
      <c r="L3409" s="1" t="s">
        <v>1</v>
      </c>
      <c r="M3409" s="1" t="s">
        <v>208</v>
      </c>
      <c r="N3409">
        <v>0</v>
      </c>
      <c r="O3409">
        <v>2000</v>
      </c>
      <c r="P3409">
        <v>1000</v>
      </c>
      <c r="Q3409" s="1" t="s">
        <v>209</v>
      </c>
      <c r="R3409" s="4">
        <v>0</v>
      </c>
      <c r="S3409" s="1">
        <v>1</v>
      </c>
      <c r="T3409" s="4"/>
      <c r="U3409" t="s">
        <v>204</v>
      </c>
    </row>
    <row r="3410" spans="1:21" x14ac:dyDescent="0.3">
      <c r="A3410" t="s">
        <v>3416</v>
      </c>
      <c r="B3410" s="1" t="s">
        <v>3417</v>
      </c>
      <c r="C3410" s="1" t="s">
        <v>3417</v>
      </c>
      <c r="D3410" s="1" t="s">
        <v>3417</v>
      </c>
      <c r="E3410">
        <v>2017</v>
      </c>
      <c r="F3410" s="1" t="s">
        <v>212</v>
      </c>
      <c r="G3410" s="1" t="s">
        <v>202</v>
      </c>
      <c r="H3410" s="1" t="s">
        <v>219</v>
      </c>
      <c r="I3410" s="3" t="s">
        <v>1</v>
      </c>
      <c r="J3410" s="1" t="s">
        <v>1</v>
      </c>
      <c r="K3410" s="1" t="s">
        <v>1</v>
      </c>
      <c r="L3410" s="1" t="s">
        <v>1</v>
      </c>
      <c r="M3410" s="1" t="s">
        <v>208</v>
      </c>
      <c r="N3410" s="1">
        <v>2001</v>
      </c>
      <c r="O3410">
        <v>7000</v>
      </c>
      <c r="P3410">
        <v>1000</v>
      </c>
      <c r="Q3410" s="1" t="s">
        <v>209</v>
      </c>
      <c r="R3410" s="4">
        <v>2.5</v>
      </c>
      <c r="S3410" s="1">
        <v>1</v>
      </c>
      <c r="T3410" s="4"/>
      <c r="U3410" t="s">
        <v>204</v>
      </c>
    </row>
    <row r="3411" spans="1:21" x14ac:dyDescent="0.3">
      <c r="A3411" t="s">
        <v>3416</v>
      </c>
      <c r="B3411" s="1" t="s">
        <v>3417</v>
      </c>
      <c r="C3411" s="1" t="s">
        <v>3417</v>
      </c>
      <c r="D3411" s="1" t="s">
        <v>3417</v>
      </c>
      <c r="E3411">
        <v>2017</v>
      </c>
      <c r="F3411" s="1" t="s">
        <v>212</v>
      </c>
      <c r="G3411" s="1" t="s">
        <v>202</v>
      </c>
      <c r="H3411" s="1" t="s">
        <v>219</v>
      </c>
      <c r="I3411" s="3" t="s">
        <v>1</v>
      </c>
      <c r="J3411" s="1" t="s">
        <v>1</v>
      </c>
      <c r="K3411" s="1" t="s">
        <v>1</v>
      </c>
      <c r="L3411" s="1" t="s">
        <v>1</v>
      </c>
      <c r="M3411" s="1" t="s">
        <v>208</v>
      </c>
      <c r="N3411">
        <v>7001</v>
      </c>
      <c r="O3411">
        <v>12000</v>
      </c>
      <c r="P3411">
        <v>1000</v>
      </c>
      <c r="Q3411" s="1" t="s">
        <v>209</v>
      </c>
      <c r="R3411" s="4">
        <v>2.75</v>
      </c>
      <c r="S3411" s="1">
        <v>1</v>
      </c>
      <c r="T3411" s="4"/>
      <c r="U3411" t="s">
        <v>204</v>
      </c>
    </row>
    <row r="3412" spans="1:21" x14ac:dyDescent="0.3">
      <c r="A3412" t="s">
        <v>3416</v>
      </c>
      <c r="B3412" s="1" t="s">
        <v>3417</v>
      </c>
      <c r="C3412" s="1" t="s">
        <v>3417</v>
      </c>
      <c r="D3412" s="1" t="s">
        <v>3417</v>
      </c>
      <c r="E3412">
        <v>2017</v>
      </c>
      <c r="F3412" s="1" t="s">
        <v>212</v>
      </c>
      <c r="G3412" s="1" t="s">
        <v>202</v>
      </c>
      <c r="H3412" s="1" t="s">
        <v>219</v>
      </c>
      <c r="I3412" s="3" t="s">
        <v>1</v>
      </c>
      <c r="J3412" s="1" t="s">
        <v>1</v>
      </c>
      <c r="K3412" s="1" t="s">
        <v>1</v>
      </c>
      <c r="L3412" s="1" t="s">
        <v>1</v>
      </c>
      <c r="M3412" s="1" t="s">
        <v>208</v>
      </c>
      <c r="N3412" s="1">
        <v>12001</v>
      </c>
      <c r="O3412">
        <v>20000</v>
      </c>
      <c r="P3412">
        <v>1000</v>
      </c>
      <c r="Q3412" s="1" t="s">
        <v>209</v>
      </c>
      <c r="R3412" s="4">
        <v>3</v>
      </c>
      <c r="S3412" s="1">
        <v>1</v>
      </c>
      <c r="T3412" s="4"/>
      <c r="U3412" t="s">
        <v>204</v>
      </c>
    </row>
    <row r="3413" spans="1:21" x14ac:dyDescent="0.3">
      <c r="A3413" t="s">
        <v>3416</v>
      </c>
      <c r="B3413" s="1" t="s">
        <v>3417</v>
      </c>
      <c r="C3413" s="1" t="s">
        <v>3417</v>
      </c>
      <c r="D3413" s="1" t="s">
        <v>3417</v>
      </c>
      <c r="E3413">
        <v>2017</v>
      </c>
      <c r="F3413" s="1" t="s">
        <v>212</v>
      </c>
      <c r="G3413" s="1" t="s">
        <v>202</v>
      </c>
      <c r="H3413" s="1" t="s">
        <v>219</v>
      </c>
      <c r="I3413" s="3" t="s">
        <v>1</v>
      </c>
      <c r="J3413" s="1" t="s">
        <v>1</v>
      </c>
      <c r="K3413" s="1" t="s">
        <v>1</v>
      </c>
      <c r="L3413" s="1" t="s">
        <v>1</v>
      </c>
      <c r="M3413" s="1" t="s">
        <v>208</v>
      </c>
      <c r="N3413">
        <v>20001</v>
      </c>
      <c r="O3413">
        <v>50000</v>
      </c>
      <c r="P3413">
        <v>1000</v>
      </c>
      <c r="Q3413" s="1" t="s">
        <v>209</v>
      </c>
      <c r="R3413" s="4">
        <v>3.5</v>
      </c>
      <c r="S3413" s="1">
        <v>1</v>
      </c>
      <c r="T3413" s="4"/>
      <c r="U3413" t="s">
        <v>204</v>
      </c>
    </row>
    <row r="3414" spans="1:21" x14ac:dyDescent="0.3">
      <c r="A3414" t="s">
        <v>3416</v>
      </c>
      <c r="B3414" s="1" t="s">
        <v>3417</v>
      </c>
      <c r="C3414" s="1" t="s">
        <v>3417</v>
      </c>
      <c r="D3414" s="1" t="s">
        <v>3417</v>
      </c>
      <c r="E3414">
        <v>2017</v>
      </c>
      <c r="F3414" s="1" t="s">
        <v>212</v>
      </c>
      <c r="G3414" s="1" t="s">
        <v>202</v>
      </c>
      <c r="H3414" s="1" t="s">
        <v>219</v>
      </c>
      <c r="I3414" s="3" t="s">
        <v>1</v>
      </c>
      <c r="J3414" s="1" t="s">
        <v>1</v>
      </c>
      <c r="K3414" s="1" t="s">
        <v>1</v>
      </c>
      <c r="L3414" s="1" t="s">
        <v>1</v>
      </c>
      <c r="M3414" s="1" t="s">
        <v>208</v>
      </c>
      <c r="N3414" s="1">
        <v>50001</v>
      </c>
      <c r="O3414" s="10">
        <v>1000000000</v>
      </c>
      <c r="P3414">
        <v>1000</v>
      </c>
      <c r="Q3414" s="1" t="s">
        <v>209</v>
      </c>
      <c r="R3414" s="4">
        <v>5</v>
      </c>
      <c r="S3414" s="1">
        <v>1</v>
      </c>
      <c r="T3414" s="4"/>
      <c r="U3414" t="s">
        <v>204</v>
      </c>
    </row>
    <row r="3415" spans="1:21" x14ac:dyDescent="0.3">
      <c r="A3415" t="s">
        <v>3416</v>
      </c>
      <c r="B3415" s="1" t="s">
        <v>3417</v>
      </c>
      <c r="C3415" s="1" t="s">
        <v>3417</v>
      </c>
      <c r="D3415" s="1" t="s">
        <v>3417</v>
      </c>
      <c r="E3415">
        <v>2017</v>
      </c>
      <c r="F3415" s="1" t="s">
        <v>213</v>
      </c>
      <c r="G3415" s="1" t="s">
        <v>202</v>
      </c>
      <c r="H3415" s="1" t="s">
        <v>206</v>
      </c>
      <c r="I3415" s="3" t="s">
        <v>1</v>
      </c>
      <c r="J3415" s="1" t="s">
        <v>1</v>
      </c>
      <c r="K3415" s="1" t="s">
        <v>1</v>
      </c>
      <c r="L3415" s="1" t="s">
        <v>1</v>
      </c>
      <c r="M3415" s="1" t="s">
        <v>204</v>
      </c>
      <c r="N3415" s="1" t="s">
        <v>1</v>
      </c>
      <c r="O3415" s="1" t="s">
        <v>1</v>
      </c>
      <c r="P3415" s="1" t="s">
        <v>1</v>
      </c>
      <c r="Q3415" s="1" t="s">
        <v>1</v>
      </c>
      <c r="R3415" s="4">
        <v>29.75</v>
      </c>
      <c r="S3415" s="1">
        <v>1</v>
      </c>
      <c r="T3415" s="4"/>
      <c r="U3415" t="s">
        <v>204</v>
      </c>
    </row>
    <row r="3416" spans="1:21" x14ac:dyDescent="0.3">
      <c r="A3416" t="s">
        <v>3419</v>
      </c>
      <c r="B3416" s="1" t="s">
        <v>3420</v>
      </c>
      <c r="C3416" s="1" t="s">
        <v>3420</v>
      </c>
      <c r="D3416" s="1" t="s">
        <v>3420</v>
      </c>
      <c r="E3416">
        <v>2020</v>
      </c>
      <c r="F3416" s="1" t="s">
        <v>212</v>
      </c>
      <c r="G3416" s="1" t="s">
        <v>202</v>
      </c>
      <c r="H3416" s="1" t="s">
        <v>206</v>
      </c>
      <c r="I3416" s="3">
        <v>0.625</v>
      </c>
      <c r="J3416" s="1" t="s">
        <v>3499</v>
      </c>
      <c r="K3416" s="1" t="s">
        <v>220</v>
      </c>
      <c r="L3416" s="1" t="s">
        <v>221</v>
      </c>
      <c r="M3416" s="1" t="s">
        <v>204</v>
      </c>
      <c r="N3416" s="1" t="s">
        <v>1</v>
      </c>
      <c r="O3416" s="1" t="s">
        <v>1</v>
      </c>
      <c r="P3416" s="1" t="s">
        <v>1</v>
      </c>
      <c r="Q3416" s="1" t="s">
        <v>1</v>
      </c>
      <c r="R3416" s="4">
        <v>21</v>
      </c>
      <c r="S3416" s="1">
        <v>1</v>
      </c>
      <c r="T3416" s="4"/>
      <c r="U3416" t="s">
        <v>204</v>
      </c>
    </row>
    <row r="3417" spans="1:21" x14ac:dyDescent="0.3">
      <c r="A3417" t="s">
        <v>3419</v>
      </c>
      <c r="B3417" s="1" t="s">
        <v>3420</v>
      </c>
      <c r="C3417" s="1" t="s">
        <v>3420</v>
      </c>
      <c r="D3417" s="1" t="s">
        <v>3420</v>
      </c>
      <c r="E3417">
        <v>2020</v>
      </c>
      <c r="F3417" s="1" t="s">
        <v>212</v>
      </c>
      <c r="G3417" s="1" t="s">
        <v>202</v>
      </c>
      <c r="H3417" s="1" t="s">
        <v>231</v>
      </c>
      <c r="I3417" s="3" t="s">
        <v>1</v>
      </c>
      <c r="J3417" s="1" t="s">
        <v>1</v>
      </c>
      <c r="K3417" s="1" t="s">
        <v>220</v>
      </c>
      <c r="L3417" s="1" t="s">
        <v>221</v>
      </c>
      <c r="M3417" s="1" t="s">
        <v>208</v>
      </c>
      <c r="N3417" s="1">
        <v>0</v>
      </c>
      <c r="O3417">
        <v>1000</v>
      </c>
      <c r="P3417">
        <v>1000</v>
      </c>
      <c r="Q3417" s="1" t="s">
        <v>209</v>
      </c>
      <c r="R3417" s="4">
        <v>0</v>
      </c>
      <c r="S3417" s="1">
        <v>1</v>
      </c>
      <c r="T3417" s="4"/>
      <c r="U3417" t="s">
        <v>204</v>
      </c>
    </row>
    <row r="3418" spans="1:21" x14ac:dyDescent="0.3">
      <c r="A3418" t="s">
        <v>3419</v>
      </c>
      <c r="B3418" s="1" t="s">
        <v>3420</v>
      </c>
      <c r="C3418" s="1" t="s">
        <v>3420</v>
      </c>
      <c r="D3418" s="1" t="s">
        <v>3420</v>
      </c>
      <c r="E3418">
        <v>2020</v>
      </c>
      <c r="F3418" s="1" t="s">
        <v>212</v>
      </c>
      <c r="G3418" s="1" t="s">
        <v>202</v>
      </c>
      <c r="H3418" s="1" t="s">
        <v>231</v>
      </c>
      <c r="I3418" s="3" t="s">
        <v>1</v>
      </c>
      <c r="J3418" s="1" t="s">
        <v>1</v>
      </c>
      <c r="K3418" s="1" t="s">
        <v>220</v>
      </c>
      <c r="L3418" s="1" t="s">
        <v>221</v>
      </c>
      <c r="M3418" s="1" t="s">
        <v>208</v>
      </c>
      <c r="N3418" s="1">
        <v>1001</v>
      </c>
      <c r="O3418" s="10">
        <v>1000000000</v>
      </c>
      <c r="P3418">
        <v>1000</v>
      </c>
      <c r="Q3418" s="1" t="s">
        <v>209</v>
      </c>
      <c r="R3418" s="4">
        <v>3.65</v>
      </c>
      <c r="S3418" s="1">
        <v>1</v>
      </c>
      <c r="T3418" s="4"/>
      <c r="U3418" t="s">
        <v>204</v>
      </c>
    </row>
    <row r="3419" spans="1:21" x14ac:dyDescent="0.3">
      <c r="A3419" t="s">
        <v>3419</v>
      </c>
      <c r="B3419" s="1" t="s">
        <v>3420</v>
      </c>
      <c r="C3419" s="1" t="s">
        <v>3420</v>
      </c>
      <c r="D3419" s="1" t="s">
        <v>3420</v>
      </c>
      <c r="E3419">
        <v>2020</v>
      </c>
      <c r="F3419" s="1" t="s">
        <v>212</v>
      </c>
      <c r="G3419" s="1" t="s">
        <v>202</v>
      </c>
      <c r="H3419" s="1" t="s">
        <v>3934</v>
      </c>
      <c r="I3419" s="3" t="s">
        <v>1</v>
      </c>
      <c r="J3419" s="1" t="s">
        <v>1</v>
      </c>
      <c r="K3419" s="1" t="s">
        <v>220</v>
      </c>
      <c r="L3419" s="1" t="s">
        <v>221</v>
      </c>
      <c r="M3419" s="1" t="s">
        <v>208</v>
      </c>
      <c r="N3419" s="1">
        <v>0</v>
      </c>
      <c r="O3419" s="10">
        <v>1000000000</v>
      </c>
      <c r="P3419">
        <v>1000</v>
      </c>
      <c r="Q3419" s="1" t="s">
        <v>209</v>
      </c>
      <c r="R3419" s="4">
        <v>2.73</v>
      </c>
      <c r="S3419" s="1">
        <v>1</v>
      </c>
      <c r="T3419" s="4" t="s">
        <v>3932</v>
      </c>
      <c r="U3419" t="s">
        <v>204</v>
      </c>
    </row>
    <row r="3420" spans="1:21" x14ac:dyDescent="0.3">
      <c r="A3420" t="s">
        <v>3419</v>
      </c>
      <c r="B3420" s="1" t="s">
        <v>3420</v>
      </c>
      <c r="C3420" s="1" t="s">
        <v>3420</v>
      </c>
      <c r="D3420" s="1" t="s">
        <v>3420</v>
      </c>
      <c r="E3420">
        <v>2020</v>
      </c>
      <c r="F3420" s="1" t="s">
        <v>212</v>
      </c>
      <c r="G3420" s="1" t="s">
        <v>202</v>
      </c>
      <c r="H3420" s="1" t="s">
        <v>3522</v>
      </c>
      <c r="I3420" s="3" t="s">
        <v>1</v>
      </c>
      <c r="J3420" s="1" t="s">
        <v>1</v>
      </c>
      <c r="K3420" s="1" t="s">
        <v>220</v>
      </c>
      <c r="L3420" s="1" t="s">
        <v>221</v>
      </c>
      <c r="M3420" s="1" t="s">
        <v>208</v>
      </c>
      <c r="N3420" s="1">
        <v>0</v>
      </c>
      <c r="O3420" s="10">
        <v>1000000000</v>
      </c>
      <c r="P3420">
        <v>1000</v>
      </c>
      <c r="Q3420" s="1" t="s">
        <v>209</v>
      </c>
      <c r="R3420" s="4">
        <v>0.16500000000000001</v>
      </c>
      <c r="S3420" s="1">
        <v>1</v>
      </c>
      <c r="T3420" s="4" t="s">
        <v>3933</v>
      </c>
      <c r="U3420" t="s">
        <v>204</v>
      </c>
    </row>
    <row r="3421" spans="1:21" x14ac:dyDescent="0.3">
      <c r="A3421" t="s">
        <v>3419</v>
      </c>
      <c r="B3421" s="1" t="s">
        <v>3420</v>
      </c>
      <c r="C3421" s="1" t="s">
        <v>3420</v>
      </c>
      <c r="D3421" s="1" t="s">
        <v>3420</v>
      </c>
      <c r="E3421">
        <v>2020</v>
      </c>
      <c r="F3421" s="1" t="s">
        <v>212</v>
      </c>
      <c r="G3421" s="1" t="s">
        <v>202</v>
      </c>
      <c r="H3421" s="1" t="s">
        <v>3935</v>
      </c>
      <c r="I3421" s="3" t="s">
        <v>1</v>
      </c>
      <c r="J3421" s="1" t="s">
        <v>1</v>
      </c>
      <c r="K3421" s="1" t="s">
        <v>220</v>
      </c>
      <c r="L3421" s="1" t="s">
        <v>221</v>
      </c>
      <c r="M3421" s="1" t="s">
        <v>208</v>
      </c>
      <c r="N3421" s="1">
        <v>0</v>
      </c>
      <c r="O3421" s="10">
        <v>1000000000</v>
      </c>
      <c r="P3421">
        <v>1000</v>
      </c>
      <c r="Q3421" s="1" t="s">
        <v>209</v>
      </c>
      <c r="R3421" s="4">
        <v>1.55</v>
      </c>
      <c r="S3421" s="1">
        <v>1</v>
      </c>
      <c r="T3421" s="4"/>
      <c r="U3421" t="s">
        <v>204</v>
      </c>
    </row>
    <row r="3422" spans="1:21" x14ac:dyDescent="0.3">
      <c r="A3422" t="s">
        <v>3419</v>
      </c>
      <c r="B3422" s="1" t="s">
        <v>3420</v>
      </c>
      <c r="C3422" s="1" t="s">
        <v>3420</v>
      </c>
      <c r="D3422" s="1" t="s">
        <v>3420</v>
      </c>
      <c r="E3422">
        <v>2020</v>
      </c>
      <c r="F3422" s="1" t="s">
        <v>212</v>
      </c>
      <c r="G3422" s="1" t="s">
        <v>202</v>
      </c>
      <c r="H3422" s="1" t="s">
        <v>3936</v>
      </c>
      <c r="I3422" s="3" t="s">
        <v>1</v>
      </c>
      <c r="J3422" s="1" t="s">
        <v>1</v>
      </c>
      <c r="K3422" s="1" t="s">
        <v>220</v>
      </c>
      <c r="L3422" s="1" t="s">
        <v>221</v>
      </c>
      <c r="M3422" s="1" t="s">
        <v>208</v>
      </c>
      <c r="N3422" s="1">
        <v>0</v>
      </c>
      <c r="O3422" s="10">
        <v>1000000000</v>
      </c>
      <c r="P3422">
        <v>1000</v>
      </c>
      <c r="Q3422" s="1" t="s">
        <v>209</v>
      </c>
      <c r="R3422" s="4">
        <v>1.35</v>
      </c>
      <c r="S3422" s="1">
        <v>1</v>
      </c>
      <c r="T3422" s="4"/>
      <c r="U3422" t="s">
        <v>204</v>
      </c>
    </row>
    <row r="3423" spans="1:21" x14ac:dyDescent="0.3">
      <c r="A3423" t="s">
        <v>3419</v>
      </c>
      <c r="B3423" s="1" t="s">
        <v>3420</v>
      </c>
      <c r="C3423" s="1" t="s">
        <v>3420</v>
      </c>
      <c r="D3423" s="1" t="s">
        <v>3420</v>
      </c>
      <c r="E3423">
        <v>2020</v>
      </c>
      <c r="F3423" s="1" t="s">
        <v>212</v>
      </c>
      <c r="G3423" s="1" t="s">
        <v>202</v>
      </c>
      <c r="H3423" s="1" t="s">
        <v>206</v>
      </c>
      <c r="I3423" s="3">
        <v>0.625</v>
      </c>
      <c r="J3423" s="1" t="s">
        <v>3499</v>
      </c>
      <c r="K3423" s="1" t="s">
        <v>220</v>
      </c>
      <c r="L3423" s="1" t="s">
        <v>225</v>
      </c>
      <c r="M3423" s="1" t="s">
        <v>204</v>
      </c>
      <c r="N3423" s="1" t="s">
        <v>1</v>
      </c>
      <c r="O3423" s="1" t="s">
        <v>1</v>
      </c>
      <c r="P3423" s="1" t="s">
        <v>1</v>
      </c>
      <c r="Q3423" s="1" t="s">
        <v>1</v>
      </c>
      <c r="R3423" s="4">
        <v>40</v>
      </c>
      <c r="S3423" s="1">
        <v>1</v>
      </c>
      <c r="T3423" s="4"/>
      <c r="U3423" t="s">
        <v>204</v>
      </c>
    </row>
    <row r="3424" spans="1:21" x14ac:dyDescent="0.3">
      <c r="A3424" t="s">
        <v>3419</v>
      </c>
      <c r="B3424" s="1" t="s">
        <v>3420</v>
      </c>
      <c r="C3424" s="1" t="s">
        <v>3420</v>
      </c>
      <c r="D3424" s="1" t="s">
        <v>3420</v>
      </c>
      <c r="E3424">
        <v>2020</v>
      </c>
      <c r="F3424" s="1" t="s">
        <v>212</v>
      </c>
      <c r="G3424" s="1" t="s">
        <v>202</v>
      </c>
      <c r="H3424" s="1" t="s">
        <v>231</v>
      </c>
      <c r="I3424" s="3" t="s">
        <v>1</v>
      </c>
      <c r="J3424" s="1" t="s">
        <v>1</v>
      </c>
      <c r="K3424" s="1" t="s">
        <v>220</v>
      </c>
      <c r="L3424" s="1" t="s">
        <v>225</v>
      </c>
      <c r="M3424" s="1" t="s">
        <v>208</v>
      </c>
      <c r="N3424" s="1">
        <v>0</v>
      </c>
      <c r="O3424">
        <v>1000</v>
      </c>
      <c r="P3424">
        <v>1000</v>
      </c>
      <c r="Q3424" s="1" t="s">
        <v>209</v>
      </c>
      <c r="R3424" s="4">
        <v>0</v>
      </c>
      <c r="S3424" s="1">
        <v>1</v>
      </c>
      <c r="T3424" s="4"/>
      <c r="U3424" t="s">
        <v>204</v>
      </c>
    </row>
    <row r="3425" spans="1:21" x14ac:dyDescent="0.3">
      <c r="A3425" t="s">
        <v>3419</v>
      </c>
      <c r="B3425" s="1" t="s">
        <v>3420</v>
      </c>
      <c r="C3425" s="1" t="s">
        <v>3420</v>
      </c>
      <c r="D3425" s="1" t="s">
        <v>3420</v>
      </c>
      <c r="E3425">
        <v>2020</v>
      </c>
      <c r="F3425" s="1" t="s">
        <v>212</v>
      </c>
      <c r="G3425" s="1" t="s">
        <v>202</v>
      </c>
      <c r="H3425" s="1" t="s">
        <v>231</v>
      </c>
      <c r="I3425" s="3" t="s">
        <v>1</v>
      </c>
      <c r="J3425" s="1" t="s">
        <v>1</v>
      </c>
      <c r="K3425" s="1" t="s">
        <v>220</v>
      </c>
      <c r="L3425" s="1" t="s">
        <v>225</v>
      </c>
      <c r="M3425" s="1" t="s">
        <v>208</v>
      </c>
      <c r="N3425" s="1">
        <v>1001</v>
      </c>
      <c r="O3425" s="10">
        <v>1000000000</v>
      </c>
      <c r="P3425">
        <v>1000</v>
      </c>
      <c r="Q3425" s="1" t="s">
        <v>209</v>
      </c>
      <c r="R3425" s="4">
        <v>5.55</v>
      </c>
      <c r="S3425" s="1">
        <v>1</v>
      </c>
      <c r="T3425" s="4"/>
      <c r="U3425" t="s">
        <v>204</v>
      </c>
    </row>
    <row r="3426" spans="1:21" x14ac:dyDescent="0.3">
      <c r="A3426" t="s">
        <v>3419</v>
      </c>
      <c r="B3426" s="1" t="s">
        <v>3420</v>
      </c>
      <c r="C3426" s="1" t="s">
        <v>3420</v>
      </c>
      <c r="D3426" s="1" t="s">
        <v>3420</v>
      </c>
      <c r="E3426">
        <v>2020</v>
      </c>
      <c r="F3426" s="1" t="s">
        <v>212</v>
      </c>
      <c r="G3426" s="1" t="s">
        <v>202</v>
      </c>
      <c r="H3426" s="1" t="s">
        <v>3934</v>
      </c>
      <c r="I3426" s="3" t="s">
        <v>1</v>
      </c>
      <c r="J3426" s="1" t="s">
        <v>1</v>
      </c>
      <c r="K3426" s="1" t="s">
        <v>220</v>
      </c>
      <c r="L3426" s="1" t="s">
        <v>225</v>
      </c>
      <c r="M3426" s="1" t="s">
        <v>208</v>
      </c>
      <c r="N3426" s="1">
        <v>0</v>
      </c>
      <c r="O3426" s="10">
        <v>1000000000</v>
      </c>
      <c r="P3426">
        <v>1000</v>
      </c>
      <c r="Q3426" s="1" t="s">
        <v>209</v>
      </c>
      <c r="R3426" s="4">
        <v>2.73</v>
      </c>
      <c r="S3426" s="1">
        <v>1</v>
      </c>
      <c r="T3426" s="4" t="s">
        <v>3932</v>
      </c>
      <c r="U3426" t="s">
        <v>204</v>
      </c>
    </row>
    <row r="3427" spans="1:21" x14ac:dyDescent="0.3">
      <c r="A3427" t="s">
        <v>3419</v>
      </c>
      <c r="B3427" s="1" t="s">
        <v>3420</v>
      </c>
      <c r="C3427" s="1" t="s">
        <v>3420</v>
      </c>
      <c r="D3427" s="1" t="s">
        <v>3420</v>
      </c>
      <c r="E3427">
        <v>2020</v>
      </c>
      <c r="F3427" s="1" t="s">
        <v>212</v>
      </c>
      <c r="G3427" s="1" t="s">
        <v>202</v>
      </c>
      <c r="H3427" s="1" t="s">
        <v>3522</v>
      </c>
      <c r="I3427" s="3" t="s">
        <v>1</v>
      </c>
      <c r="J3427" s="1" t="s">
        <v>1</v>
      </c>
      <c r="K3427" s="1" t="s">
        <v>220</v>
      </c>
      <c r="L3427" s="1" t="s">
        <v>225</v>
      </c>
      <c r="M3427" s="1" t="s">
        <v>208</v>
      </c>
      <c r="N3427" s="1">
        <v>0</v>
      </c>
      <c r="O3427" s="10">
        <v>1000000000</v>
      </c>
      <c r="P3427">
        <v>1000</v>
      </c>
      <c r="Q3427" s="1" t="s">
        <v>209</v>
      </c>
      <c r="R3427" s="4">
        <v>0.16500000000000001</v>
      </c>
      <c r="S3427" s="1">
        <v>1</v>
      </c>
      <c r="T3427" s="4" t="s">
        <v>3933</v>
      </c>
      <c r="U3427" t="s">
        <v>204</v>
      </c>
    </row>
    <row r="3428" spans="1:21" x14ac:dyDescent="0.3">
      <c r="A3428" t="s">
        <v>3419</v>
      </c>
      <c r="B3428" s="1" t="s">
        <v>3420</v>
      </c>
      <c r="C3428" s="1" t="s">
        <v>3420</v>
      </c>
      <c r="D3428" s="1" t="s">
        <v>3420</v>
      </c>
      <c r="E3428">
        <v>2020</v>
      </c>
      <c r="F3428" s="1" t="s">
        <v>212</v>
      </c>
      <c r="G3428" s="1" t="s">
        <v>202</v>
      </c>
      <c r="H3428" s="1" t="s">
        <v>3935</v>
      </c>
      <c r="I3428" s="3" t="s">
        <v>1</v>
      </c>
      <c r="J3428" s="1" t="s">
        <v>1</v>
      </c>
      <c r="K3428" s="1" t="s">
        <v>220</v>
      </c>
      <c r="L3428" s="1" t="s">
        <v>225</v>
      </c>
      <c r="M3428" s="1" t="s">
        <v>208</v>
      </c>
      <c r="N3428" s="1">
        <v>0</v>
      </c>
      <c r="O3428" s="10">
        <v>1000000000</v>
      </c>
      <c r="P3428">
        <v>1000</v>
      </c>
      <c r="Q3428" s="1" t="s">
        <v>209</v>
      </c>
      <c r="R3428" s="4">
        <f>1.5*1.55</f>
        <v>2.3250000000000002</v>
      </c>
      <c r="S3428" s="1">
        <v>1</v>
      </c>
      <c r="T3428" s="4"/>
      <c r="U3428" t="s">
        <v>204</v>
      </c>
    </row>
    <row r="3429" spans="1:21" x14ac:dyDescent="0.3">
      <c r="A3429" t="s">
        <v>3419</v>
      </c>
      <c r="B3429" s="1" t="s">
        <v>3420</v>
      </c>
      <c r="C3429" s="1" t="s">
        <v>3420</v>
      </c>
      <c r="D3429" s="1" t="s">
        <v>3420</v>
      </c>
      <c r="E3429">
        <v>2020</v>
      </c>
      <c r="F3429" s="1" t="s">
        <v>212</v>
      </c>
      <c r="G3429" s="1" t="s">
        <v>202</v>
      </c>
      <c r="H3429" s="1" t="s">
        <v>3936</v>
      </c>
      <c r="I3429" s="3" t="s">
        <v>1</v>
      </c>
      <c r="J3429" s="1" t="s">
        <v>1</v>
      </c>
      <c r="K3429" s="1" t="s">
        <v>220</v>
      </c>
      <c r="L3429" s="1" t="s">
        <v>225</v>
      </c>
      <c r="M3429" s="1" t="s">
        <v>208</v>
      </c>
      <c r="N3429" s="1">
        <v>0</v>
      </c>
      <c r="O3429" s="10">
        <v>1000000000</v>
      </c>
      <c r="P3429">
        <v>1000</v>
      </c>
      <c r="Q3429" s="1" t="s">
        <v>209</v>
      </c>
      <c r="R3429" s="4">
        <f>1.5*1.35</f>
        <v>2.0250000000000004</v>
      </c>
      <c r="S3429" s="1">
        <v>1</v>
      </c>
      <c r="T3429" s="4"/>
      <c r="U3429" t="s">
        <v>204</v>
      </c>
    </row>
    <row r="3430" spans="1:21" x14ac:dyDescent="0.3">
      <c r="A3430" t="s">
        <v>3419</v>
      </c>
      <c r="B3430" s="1" t="s">
        <v>3420</v>
      </c>
      <c r="C3430" s="1" t="s">
        <v>3420</v>
      </c>
      <c r="D3430" s="1" t="s">
        <v>3420</v>
      </c>
      <c r="E3430">
        <v>2020</v>
      </c>
      <c r="F3430" s="1" t="s">
        <v>213</v>
      </c>
      <c r="G3430" s="1" t="s">
        <v>202</v>
      </c>
      <c r="H3430" s="1" t="s">
        <v>206</v>
      </c>
      <c r="I3430" s="3" t="s">
        <v>1</v>
      </c>
      <c r="J3430" s="1" t="s">
        <v>1</v>
      </c>
      <c r="K3430" s="1" t="s">
        <v>1</v>
      </c>
      <c r="L3430" s="1" t="s">
        <v>1</v>
      </c>
      <c r="M3430" s="1" t="s">
        <v>204</v>
      </c>
      <c r="N3430" s="1" t="s">
        <v>1</v>
      </c>
      <c r="O3430" s="1" t="s">
        <v>1</v>
      </c>
      <c r="P3430" s="1" t="s">
        <v>1</v>
      </c>
      <c r="Q3430" s="1" t="s">
        <v>1</v>
      </c>
      <c r="R3430" s="4">
        <v>9.9499999999999993</v>
      </c>
      <c r="S3430" s="1">
        <v>1</v>
      </c>
      <c r="T3430" s="4"/>
      <c r="U3430" t="s">
        <v>204</v>
      </c>
    </row>
    <row r="3431" spans="1:21" x14ac:dyDescent="0.3">
      <c r="A3431" t="s">
        <v>3419</v>
      </c>
      <c r="B3431" s="1" t="s">
        <v>3420</v>
      </c>
      <c r="C3431" s="1" t="s">
        <v>3420</v>
      </c>
      <c r="D3431" s="1" t="s">
        <v>3420</v>
      </c>
      <c r="E3431">
        <v>2020</v>
      </c>
      <c r="F3431" s="1" t="s">
        <v>213</v>
      </c>
      <c r="G3431" s="1" t="s">
        <v>202</v>
      </c>
      <c r="H3431" s="1" t="s">
        <v>231</v>
      </c>
      <c r="I3431" s="3" t="s">
        <v>1</v>
      </c>
      <c r="J3431" s="1" t="s">
        <v>1</v>
      </c>
      <c r="K3431" s="1" t="s">
        <v>1</v>
      </c>
      <c r="L3431" s="1" t="s">
        <v>1</v>
      </c>
      <c r="M3431" s="1" t="s">
        <v>208</v>
      </c>
      <c r="N3431" s="1">
        <v>0</v>
      </c>
      <c r="O3431">
        <v>1000</v>
      </c>
      <c r="P3431">
        <v>1000</v>
      </c>
      <c r="Q3431" s="1" t="s">
        <v>209</v>
      </c>
      <c r="R3431" s="4">
        <v>0</v>
      </c>
      <c r="S3431" s="1">
        <v>1</v>
      </c>
      <c r="T3431" s="4"/>
      <c r="U3431" t="s">
        <v>204</v>
      </c>
    </row>
    <row r="3432" spans="1:21" x14ac:dyDescent="0.3">
      <c r="A3432" t="s">
        <v>3419</v>
      </c>
      <c r="B3432" s="1" t="s">
        <v>3420</v>
      </c>
      <c r="C3432" s="1" t="s">
        <v>3420</v>
      </c>
      <c r="D3432" s="1" t="s">
        <v>3420</v>
      </c>
      <c r="E3432">
        <v>2020</v>
      </c>
      <c r="F3432" s="1" t="s">
        <v>213</v>
      </c>
      <c r="G3432" s="1" t="s">
        <v>202</v>
      </c>
      <c r="H3432" s="1" t="s">
        <v>231</v>
      </c>
      <c r="I3432" s="3" t="s">
        <v>1</v>
      </c>
      <c r="J3432" s="1" t="s">
        <v>1</v>
      </c>
      <c r="K3432" s="1" t="s">
        <v>1</v>
      </c>
      <c r="L3432" s="1" t="s">
        <v>1</v>
      </c>
      <c r="M3432" s="1" t="s">
        <v>208</v>
      </c>
      <c r="N3432" s="1">
        <v>1001</v>
      </c>
      <c r="O3432" s="10">
        <v>1000000000</v>
      </c>
      <c r="P3432">
        <v>1000</v>
      </c>
      <c r="Q3432" s="1" t="s">
        <v>209</v>
      </c>
      <c r="R3432" s="4">
        <v>3</v>
      </c>
      <c r="S3432" s="1">
        <v>1</v>
      </c>
      <c r="T3432" s="4"/>
      <c r="U3432" t="s">
        <v>204</v>
      </c>
    </row>
    <row r="3433" spans="1:21" x14ac:dyDescent="0.3">
      <c r="A3433" t="s">
        <v>3422</v>
      </c>
      <c r="B3433" s="1" t="s">
        <v>3423</v>
      </c>
      <c r="C3433" s="1" t="s">
        <v>3423</v>
      </c>
      <c r="D3433" s="1" t="s">
        <v>3423</v>
      </c>
      <c r="E3433">
        <v>2018</v>
      </c>
      <c r="F3433" s="1" t="s">
        <v>212</v>
      </c>
      <c r="G3433" s="1" t="s">
        <v>202</v>
      </c>
      <c r="H3433" s="1" t="s">
        <v>206</v>
      </c>
      <c r="I3433" s="3" t="s">
        <v>1</v>
      </c>
      <c r="J3433" s="1" t="s">
        <v>1</v>
      </c>
      <c r="K3433" s="1" t="s">
        <v>1</v>
      </c>
      <c r="L3433" s="1" t="s">
        <v>1</v>
      </c>
      <c r="M3433" s="1" t="s">
        <v>204</v>
      </c>
      <c r="N3433" s="1" t="s">
        <v>1</v>
      </c>
      <c r="O3433" s="1" t="s">
        <v>1</v>
      </c>
      <c r="P3433" s="1" t="s">
        <v>1</v>
      </c>
      <c r="Q3433" s="1" t="s">
        <v>1</v>
      </c>
      <c r="R3433" s="4">
        <v>33.5</v>
      </c>
      <c r="S3433" s="1">
        <v>1</v>
      </c>
      <c r="T3433" s="4"/>
      <c r="U3433" t="s">
        <v>204</v>
      </c>
    </row>
    <row r="3434" spans="1:21" x14ac:dyDescent="0.3">
      <c r="A3434" t="s">
        <v>3422</v>
      </c>
      <c r="B3434" s="1" t="s">
        <v>3423</v>
      </c>
      <c r="C3434" s="1" t="s">
        <v>3423</v>
      </c>
      <c r="D3434" s="1" t="s">
        <v>3423</v>
      </c>
      <c r="E3434">
        <v>2018</v>
      </c>
      <c r="F3434" s="1" t="s">
        <v>212</v>
      </c>
      <c r="G3434" s="1" t="s">
        <v>202</v>
      </c>
      <c r="H3434" s="1" t="s">
        <v>219</v>
      </c>
      <c r="I3434" s="3" t="s">
        <v>1</v>
      </c>
      <c r="J3434" s="1" t="s">
        <v>1</v>
      </c>
      <c r="K3434" s="1" t="s">
        <v>1</v>
      </c>
      <c r="L3434" s="1" t="s">
        <v>1</v>
      </c>
      <c r="M3434" s="1" t="s">
        <v>208</v>
      </c>
      <c r="N3434" s="1">
        <v>0</v>
      </c>
      <c r="O3434">
        <v>3000</v>
      </c>
      <c r="P3434">
        <v>1000</v>
      </c>
      <c r="Q3434" s="1" t="s">
        <v>209</v>
      </c>
      <c r="R3434" s="4">
        <v>4.8499999999999996</v>
      </c>
      <c r="S3434" s="1">
        <v>1</v>
      </c>
      <c r="T3434" s="4"/>
      <c r="U3434" t="s">
        <v>204</v>
      </c>
    </row>
    <row r="3435" spans="1:21" x14ac:dyDescent="0.3">
      <c r="A3435" t="s">
        <v>3422</v>
      </c>
      <c r="B3435" s="1" t="s">
        <v>3423</v>
      </c>
      <c r="C3435" s="1" t="s">
        <v>3423</v>
      </c>
      <c r="D3435" s="1" t="s">
        <v>3423</v>
      </c>
      <c r="E3435">
        <v>2018</v>
      </c>
      <c r="F3435" s="1" t="s">
        <v>212</v>
      </c>
      <c r="G3435" s="1" t="s">
        <v>202</v>
      </c>
      <c r="H3435" s="1" t="s">
        <v>219</v>
      </c>
      <c r="I3435" s="3" t="s">
        <v>1</v>
      </c>
      <c r="J3435" s="1" t="s">
        <v>1</v>
      </c>
      <c r="K3435" s="1" t="s">
        <v>1</v>
      </c>
      <c r="L3435" s="1" t="s">
        <v>1</v>
      </c>
      <c r="M3435" s="1" t="s">
        <v>208</v>
      </c>
      <c r="N3435" s="1">
        <v>3001</v>
      </c>
      <c r="O3435">
        <v>10000</v>
      </c>
      <c r="P3435">
        <v>1000</v>
      </c>
      <c r="Q3435" s="1" t="s">
        <v>209</v>
      </c>
      <c r="R3435" s="4">
        <v>5.0999999999999996</v>
      </c>
      <c r="S3435" s="1">
        <v>1</v>
      </c>
      <c r="T3435" s="4"/>
      <c r="U3435" t="s">
        <v>204</v>
      </c>
    </row>
    <row r="3436" spans="1:21" x14ac:dyDescent="0.3">
      <c r="A3436" t="s">
        <v>3422</v>
      </c>
      <c r="B3436" s="1" t="s">
        <v>3423</v>
      </c>
      <c r="C3436" s="1" t="s">
        <v>3423</v>
      </c>
      <c r="D3436" s="1" t="s">
        <v>3423</v>
      </c>
      <c r="E3436">
        <v>2018</v>
      </c>
      <c r="F3436" s="1" t="s">
        <v>212</v>
      </c>
      <c r="G3436" s="1" t="s">
        <v>202</v>
      </c>
      <c r="H3436" s="1" t="s">
        <v>219</v>
      </c>
      <c r="I3436" s="3" t="s">
        <v>1</v>
      </c>
      <c r="J3436" s="1" t="s">
        <v>1</v>
      </c>
      <c r="K3436" s="1" t="s">
        <v>1</v>
      </c>
      <c r="L3436" s="1" t="s">
        <v>1</v>
      </c>
      <c r="M3436" s="1" t="s">
        <v>208</v>
      </c>
      <c r="N3436" s="1">
        <v>10001</v>
      </c>
      <c r="O3436">
        <v>15000</v>
      </c>
      <c r="P3436">
        <v>1000</v>
      </c>
      <c r="Q3436" s="1" t="s">
        <v>209</v>
      </c>
      <c r="R3436" s="4">
        <v>5.6</v>
      </c>
      <c r="S3436" s="1">
        <v>1</v>
      </c>
      <c r="T3436" s="4"/>
      <c r="U3436" t="s">
        <v>204</v>
      </c>
    </row>
    <row r="3437" spans="1:21" x14ac:dyDescent="0.3">
      <c r="A3437" t="s">
        <v>3422</v>
      </c>
      <c r="B3437" s="1" t="s">
        <v>3423</v>
      </c>
      <c r="C3437" s="1" t="s">
        <v>3423</v>
      </c>
      <c r="D3437" s="1" t="s">
        <v>3423</v>
      </c>
      <c r="E3437">
        <v>2018</v>
      </c>
      <c r="F3437" s="1" t="s">
        <v>212</v>
      </c>
      <c r="G3437" s="1" t="s">
        <v>202</v>
      </c>
      <c r="H3437" s="1" t="s">
        <v>219</v>
      </c>
      <c r="I3437" s="3" t="s">
        <v>1</v>
      </c>
      <c r="J3437" s="1" t="s">
        <v>1</v>
      </c>
      <c r="K3437" s="1" t="s">
        <v>1</v>
      </c>
      <c r="L3437" s="1" t="s">
        <v>1</v>
      </c>
      <c r="M3437" s="1" t="s">
        <v>208</v>
      </c>
      <c r="N3437" s="1">
        <v>15001</v>
      </c>
      <c r="O3437">
        <v>20000</v>
      </c>
      <c r="P3437">
        <v>1000</v>
      </c>
      <c r="Q3437" s="1" t="s">
        <v>209</v>
      </c>
      <c r="R3437" s="4">
        <v>5.85</v>
      </c>
      <c r="S3437" s="1">
        <v>1</v>
      </c>
      <c r="T3437" s="4"/>
      <c r="U3437" t="s">
        <v>204</v>
      </c>
    </row>
    <row r="3438" spans="1:21" x14ac:dyDescent="0.3">
      <c r="A3438" t="s">
        <v>3422</v>
      </c>
      <c r="B3438" s="1" t="s">
        <v>3423</v>
      </c>
      <c r="C3438" s="1" t="s">
        <v>3423</v>
      </c>
      <c r="D3438" s="1" t="s">
        <v>3423</v>
      </c>
      <c r="E3438">
        <v>2018</v>
      </c>
      <c r="F3438" s="1" t="s">
        <v>212</v>
      </c>
      <c r="G3438" s="1" t="s">
        <v>202</v>
      </c>
      <c r="H3438" s="1" t="s">
        <v>219</v>
      </c>
      <c r="I3438" s="3" t="s">
        <v>1</v>
      </c>
      <c r="J3438" s="1" t="s">
        <v>1</v>
      </c>
      <c r="K3438" s="1" t="s">
        <v>1</v>
      </c>
      <c r="L3438" s="1" t="s">
        <v>1</v>
      </c>
      <c r="M3438" s="1" t="s">
        <v>208</v>
      </c>
      <c r="N3438" s="1">
        <v>20001</v>
      </c>
      <c r="O3438">
        <v>50000</v>
      </c>
      <c r="P3438">
        <v>1000</v>
      </c>
      <c r="Q3438" s="1" t="s">
        <v>209</v>
      </c>
      <c r="R3438" s="4">
        <v>6.8</v>
      </c>
      <c r="S3438" s="1">
        <v>1</v>
      </c>
      <c r="T3438" s="4"/>
      <c r="U3438" t="s">
        <v>204</v>
      </c>
    </row>
    <row r="3439" spans="1:21" x14ac:dyDescent="0.3">
      <c r="A3439" t="s">
        <v>3422</v>
      </c>
      <c r="B3439" s="1" t="s">
        <v>3423</v>
      </c>
      <c r="C3439" s="1" t="s">
        <v>3423</v>
      </c>
      <c r="D3439" s="1" t="s">
        <v>3423</v>
      </c>
      <c r="E3439">
        <v>2018</v>
      </c>
      <c r="F3439" s="1" t="s">
        <v>212</v>
      </c>
      <c r="G3439" s="1" t="s">
        <v>202</v>
      </c>
      <c r="H3439" s="1" t="s">
        <v>219</v>
      </c>
      <c r="I3439" s="3" t="s">
        <v>1</v>
      </c>
      <c r="J3439" s="1" t="s">
        <v>1</v>
      </c>
      <c r="K3439" s="1" t="s">
        <v>1</v>
      </c>
      <c r="L3439" s="1" t="s">
        <v>1</v>
      </c>
      <c r="M3439" s="1" t="s">
        <v>208</v>
      </c>
      <c r="N3439" s="1">
        <v>50001</v>
      </c>
      <c r="O3439" s="10">
        <v>1000000000</v>
      </c>
      <c r="P3439">
        <v>1000</v>
      </c>
      <c r="Q3439" s="1" t="s">
        <v>209</v>
      </c>
      <c r="R3439" s="4">
        <v>7.05</v>
      </c>
      <c r="S3439" s="1">
        <v>1</v>
      </c>
      <c r="T3439" s="4"/>
      <c r="U3439" t="s">
        <v>204</v>
      </c>
    </row>
    <row r="3440" spans="1:21" x14ac:dyDescent="0.3">
      <c r="A3440" t="s">
        <v>3422</v>
      </c>
      <c r="B3440" s="1" t="s">
        <v>3423</v>
      </c>
      <c r="C3440" s="1" t="s">
        <v>3423</v>
      </c>
      <c r="D3440" s="1" t="s">
        <v>3423</v>
      </c>
      <c r="E3440">
        <v>2018</v>
      </c>
      <c r="F3440" s="1" t="s">
        <v>213</v>
      </c>
      <c r="G3440" s="1" t="s">
        <v>202</v>
      </c>
      <c r="H3440" s="1" t="s">
        <v>206</v>
      </c>
      <c r="I3440" s="3" t="s">
        <v>1</v>
      </c>
      <c r="J3440" s="1" t="s">
        <v>1</v>
      </c>
      <c r="K3440" s="1" t="s">
        <v>1</v>
      </c>
      <c r="L3440" s="1" t="s">
        <v>1</v>
      </c>
      <c r="M3440" s="1" t="s">
        <v>204</v>
      </c>
      <c r="N3440" s="1" t="s">
        <v>1</v>
      </c>
      <c r="O3440" s="1" t="s">
        <v>1</v>
      </c>
      <c r="P3440" s="1" t="s">
        <v>1</v>
      </c>
      <c r="Q3440" s="1" t="s">
        <v>1</v>
      </c>
      <c r="R3440" s="4">
        <v>41.5</v>
      </c>
      <c r="S3440" s="1">
        <v>1</v>
      </c>
      <c r="T3440" s="4"/>
      <c r="U3440" t="s">
        <v>204</v>
      </c>
    </row>
    <row r="3441" spans="1:21" x14ac:dyDescent="0.3">
      <c r="A3441" t="s">
        <v>3422</v>
      </c>
      <c r="B3441" s="1" t="s">
        <v>3423</v>
      </c>
      <c r="C3441" s="1" t="s">
        <v>3423</v>
      </c>
      <c r="D3441" s="1" t="s">
        <v>3423</v>
      </c>
      <c r="E3441">
        <v>2018</v>
      </c>
      <c r="F3441" s="1" t="s">
        <v>213</v>
      </c>
      <c r="G3441" s="1" t="s">
        <v>202</v>
      </c>
      <c r="H3441" s="1" t="s">
        <v>231</v>
      </c>
      <c r="I3441" s="3" t="s">
        <v>1</v>
      </c>
      <c r="J3441" s="1" t="s">
        <v>1</v>
      </c>
      <c r="K3441" s="1" t="s">
        <v>1</v>
      </c>
      <c r="L3441" s="1" t="s">
        <v>1</v>
      </c>
      <c r="M3441" s="1" t="s">
        <v>208</v>
      </c>
      <c r="N3441" s="1">
        <v>0</v>
      </c>
      <c r="O3441" s="10">
        <v>1000000000</v>
      </c>
      <c r="P3441">
        <v>1000</v>
      </c>
      <c r="Q3441" s="1" t="s">
        <v>209</v>
      </c>
      <c r="R3441" s="4">
        <v>5.6</v>
      </c>
      <c r="S3441" s="1">
        <v>1</v>
      </c>
      <c r="T3441" s="4"/>
      <c r="U3441" t="s">
        <v>204</v>
      </c>
    </row>
    <row r="3442" spans="1:21" x14ac:dyDescent="0.3">
      <c r="A3442" t="s">
        <v>3425</v>
      </c>
      <c r="B3442" s="1" t="s">
        <v>3426</v>
      </c>
      <c r="C3442" s="1" t="s">
        <v>3426</v>
      </c>
      <c r="D3442" s="1" t="s">
        <v>3426</v>
      </c>
      <c r="E3442">
        <v>2016</v>
      </c>
      <c r="F3442" s="1" t="s">
        <v>212</v>
      </c>
      <c r="G3442" s="1" t="s">
        <v>202</v>
      </c>
      <c r="H3442" s="1" t="s">
        <v>206</v>
      </c>
      <c r="I3442" s="3" t="s">
        <v>1</v>
      </c>
      <c r="J3442" s="1" t="s">
        <v>1</v>
      </c>
      <c r="K3442" s="1" t="s">
        <v>220</v>
      </c>
      <c r="L3442" s="1" t="s">
        <v>221</v>
      </c>
      <c r="M3442" s="1" t="s">
        <v>204</v>
      </c>
      <c r="N3442" s="1" t="s">
        <v>1</v>
      </c>
      <c r="O3442" s="1" t="s">
        <v>1</v>
      </c>
      <c r="P3442" s="1" t="s">
        <v>1</v>
      </c>
      <c r="Q3442" s="1" t="s">
        <v>1</v>
      </c>
      <c r="R3442" s="4">
        <v>37.21</v>
      </c>
      <c r="S3442" s="1">
        <v>1</v>
      </c>
      <c r="T3442" s="4"/>
      <c r="U3442" t="s">
        <v>204</v>
      </c>
    </row>
    <row r="3443" spans="1:21" x14ac:dyDescent="0.3">
      <c r="A3443" t="s">
        <v>3425</v>
      </c>
      <c r="B3443" s="1" t="s">
        <v>3426</v>
      </c>
      <c r="C3443" s="1" t="s">
        <v>3426</v>
      </c>
      <c r="D3443" s="1" t="s">
        <v>3426</v>
      </c>
      <c r="E3443">
        <v>2016</v>
      </c>
      <c r="F3443" s="1" t="s">
        <v>212</v>
      </c>
      <c r="G3443" s="1" t="s">
        <v>202</v>
      </c>
      <c r="H3443" s="1" t="s">
        <v>219</v>
      </c>
      <c r="I3443" s="3" t="s">
        <v>1</v>
      </c>
      <c r="J3443" s="1" t="s">
        <v>1</v>
      </c>
      <c r="K3443" s="1" t="s">
        <v>220</v>
      </c>
      <c r="L3443" s="1" t="s">
        <v>221</v>
      </c>
      <c r="M3443" s="1" t="s">
        <v>208</v>
      </c>
      <c r="N3443" s="1">
        <v>0</v>
      </c>
      <c r="O3443">
        <v>10000</v>
      </c>
      <c r="P3443">
        <v>1000</v>
      </c>
      <c r="Q3443" s="1" t="s">
        <v>209</v>
      </c>
      <c r="R3443" s="4">
        <v>3.86</v>
      </c>
      <c r="S3443" s="1">
        <v>1</v>
      </c>
      <c r="T3443" s="4"/>
      <c r="U3443" t="s">
        <v>204</v>
      </c>
    </row>
    <row r="3444" spans="1:21" x14ac:dyDescent="0.3">
      <c r="A3444" t="s">
        <v>3425</v>
      </c>
      <c r="B3444" s="1" t="s">
        <v>3426</v>
      </c>
      <c r="C3444" s="1" t="s">
        <v>3426</v>
      </c>
      <c r="D3444" s="1" t="s">
        <v>3426</v>
      </c>
      <c r="E3444">
        <v>2016</v>
      </c>
      <c r="F3444" s="1" t="s">
        <v>212</v>
      </c>
      <c r="G3444" s="1" t="s">
        <v>202</v>
      </c>
      <c r="H3444" s="1" t="s">
        <v>219</v>
      </c>
      <c r="I3444" s="3" t="s">
        <v>1</v>
      </c>
      <c r="J3444" s="1" t="s">
        <v>1</v>
      </c>
      <c r="K3444" s="1" t="s">
        <v>220</v>
      </c>
      <c r="L3444" s="1" t="s">
        <v>221</v>
      </c>
      <c r="M3444" s="1" t="s">
        <v>208</v>
      </c>
      <c r="N3444" s="1">
        <v>10001</v>
      </c>
      <c r="O3444">
        <v>20000</v>
      </c>
      <c r="P3444">
        <v>1000</v>
      </c>
      <c r="Q3444" s="1" t="s">
        <v>209</v>
      </c>
      <c r="R3444" s="4">
        <v>5.51</v>
      </c>
      <c r="S3444" s="1">
        <v>1</v>
      </c>
      <c r="T3444" s="4"/>
      <c r="U3444" t="s">
        <v>204</v>
      </c>
    </row>
    <row r="3445" spans="1:21" x14ac:dyDescent="0.3">
      <c r="A3445" t="s">
        <v>3425</v>
      </c>
      <c r="B3445" s="1" t="s">
        <v>3426</v>
      </c>
      <c r="C3445" s="1" t="s">
        <v>3426</v>
      </c>
      <c r="D3445" s="1" t="s">
        <v>3426</v>
      </c>
      <c r="E3445">
        <v>2016</v>
      </c>
      <c r="F3445" s="1" t="s">
        <v>212</v>
      </c>
      <c r="G3445" s="1" t="s">
        <v>202</v>
      </c>
      <c r="H3445" s="1" t="s">
        <v>219</v>
      </c>
      <c r="I3445" s="3" t="s">
        <v>1</v>
      </c>
      <c r="J3445" s="1" t="s">
        <v>1</v>
      </c>
      <c r="K3445" s="1" t="s">
        <v>220</v>
      </c>
      <c r="L3445" s="1" t="s">
        <v>221</v>
      </c>
      <c r="M3445" s="1" t="s">
        <v>208</v>
      </c>
      <c r="N3445" s="1">
        <v>20001</v>
      </c>
      <c r="O3445">
        <v>50000</v>
      </c>
      <c r="P3445">
        <v>1000</v>
      </c>
      <c r="Q3445" s="1" t="s">
        <v>209</v>
      </c>
      <c r="R3445" s="4">
        <v>6.07</v>
      </c>
      <c r="S3445" s="1">
        <v>1</v>
      </c>
      <c r="T3445" s="4"/>
      <c r="U3445" t="s">
        <v>204</v>
      </c>
    </row>
    <row r="3446" spans="1:21" x14ac:dyDescent="0.3">
      <c r="A3446" t="s">
        <v>3425</v>
      </c>
      <c r="B3446" s="1" t="s">
        <v>3426</v>
      </c>
      <c r="C3446" s="1" t="s">
        <v>3426</v>
      </c>
      <c r="D3446" s="1" t="s">
        <v>3426</v>
      </c>
      <c r="E3446">
        <v>2016</v>
      </c>
      <c r="F3446" s="1" t="s">
        <v>212</v>
      </c>
      <c r="G3446" s="1" t="s">
        <v>202</v>
      </c>
      <c r="H3446" s="1" t="s">
        <v>219</v>
      </c>
      <c r="I3446" s="3" t="s">
        <v>1</v>
      </c>
      <c r="J3446" s="1" t="s">
        <v>1</v>
      </c>
      <c r="K3446" s="1" t="s">
        <v>220</v>
      </c>
      <c r="L3446" s="1" t="s">
        <v>221</v>
      </c>
      <c r="M3446" s="1" t="s">
        <v>208</v>
      </c>
      <c r="N3446" s="1">
        <v>50001</v>
      </c>
      <c r="O3446" s="10">
        <v>1000000000</v>
      </c>
      <c r="P3446">
        <v>1000</v>
      </c>
      <c r="Q3446" s="1" t="s">
        <v>209</v>
      </c>
      <c r="R3446" s="4">
        <v>6.62</v>
      </c>
      <c r="S3446" s="1">
        <v>1</v>
      </c>
      <c r="T3446" s="4"/>
      <c r="U3446" t="s">
        <v>204</v>
      </c>
    </row>
    <row r="3447" spans="1:21" x14ac:dyDescent="0.3">
      <c r="A3447" t="s">
        <v>3425</v>
      </c>
      <c r="B3447" s="1" t="s">
        <v>3426</v>
      </c>
      <c r="C3447" s="1" t="s">
        <v>3426</v>
      </c>
      <c r="D3447" s="1" t="s">
        <v>3426</v>
      </c>
      <c r="E3447">
        <v>2016</v>
      </c>
      <c r="F3447" s="1" t="s">
        <v>212</v>
      </c>
      <c r="G3447" s="1" t="s">
        <v>202</v>
      </c>
      <c r="H3447" s="1" t="s">
        <v>206</v>
      </c>
      <c r="I3447" s="3" t="s">
        <v>1</v>
      </c>
      <c r="J3447" s="1" t="s">
        <v>1</v>
      </c>
      <c r="K3447" s="1" t="s">
        <v>220</v>
      </c>
      <c r="L3447" s="1" t="s">
        <v>225</v>
      </c>
      <c r="M3447" s="1" t="s">
        <v>204</v>
      </c>
      <c r="N3447" s="1" t="s">
        <v>1</v>
      </c>
      <c r="O3447" s="1" t="s">
        <v>1</v>
      </c>
      <c r="P3447" s="1" t="s">
        <v>1</v>
      </c>
      <c r="Q3447" s="1" t="s">
        <v>1</v>
      </c>
      <c r="R3447" s="4">
        <v>39.19</v>
      </c>
      <c r="S3447" s="1">
        <v>1</v>
      </c>
      <c r="T3447" s="4"/>
      <c r="U3447" t="s">
        <v>204</v>
      </c>
    </row>
    <row r="3448" spans="1:21" x14ac:dyDescent="0.3">
      <c r="A3448" t="s">
        <v>3425</v>
      </c>
      <c r="B3448" s="1" t="s">
        <v>3426</v>
      </c>
      <c r="C3448" s="1" t="s">
        <v>3426</v>
      </c>
      <c r="D3448" s="1" t="s">
        <v>3426</v>
      </c>
      <c r="E3448">
        <v>2016</v>
      </c>
      <c r="F3448" s="1" t="s">
        <v>212</v>
      </c>
      <c r="G3448" s="1" t="s">
        <v>202</v>
      </c>
      <c r="H3448" s="1" t="s">
        <v>219</v>
      </c>
      <c r="I3448" s="3" t="s">
        <v>1</v>
      </c>
      <c r="J3448" s="1" t="s">
        <v>1</v>
      </c>
      <c r="K3448" s="1" t="s">
        <v>220</v>
      </c>
      <c r="L3448" s="1" t="s">
        <v>225</v>
      </c>
      <c r="M3448" s="1" t="s">
        <v>208</v>
      </c>
      <c r="N3448" s="1">
        <v>0</v>
      </c>
      <c r="O3448">
        <v>10000</v>
      </c>
      <c r="P3448">
        <v>1000</v>
      </c>
      <c r="Q3448" s="1" t="s">
        <v>209</v>
      </c>
      <c r="R3448" s="4">
        <v>4.05</v>
      </c>
      <c r="S3448" s="1">
        <v>1</v>
      </c>
      <c r="T3448" s="4"/>
      <c r="U3448" t="s">
        <v>204</v>
      </c>
    </row>
    <row r="3449" spans="1:21" x14ac:dyDescent="0.3">
      <c r="A3449" t="s">
        <v>3425</v>
      </c>
      <c r="B3449" s="1" t="s">
        <v>3426</v>
      </c>
      <c r="C3449" s="1" t="s">
        <v>3426</v>
      </c>
      <c r="D3449" s="1" t="s">
        <v>3426</v>
      </c>
      <c r="E3449">
        <v>2016</v>
      </c>
      <c r="F3449" s="1" t="s">
        <v>212</v>
      </c>
      <c r="G3449" s="1" t="s">
        <v>202</v>
      </c>
      <c r="H3449" s="1" t="s">
        <v>219</v>
      </c>
      <c r="I3449" s="3" t="s">
        <v>1</v>
      </c>
      <c r="J3449" s="1" t="s">
        <v>1</v>
      </c>
      <c r="K3449" s="1" t="s">
        <v>220</v>
      </c>
      <c r="L3449" s="1" t="s">
        <v>225</v>
      </c>
      <c r="M3449" s="1" t="s">
        <v>208</v>
      </c>
      <c r="N3449" s="1">
        <v>10001</v>
      </c>
      <c r="O3449">
        <v>20000</v>
      </c>
      <c r="P3449">
        <v>1000</v>
      </c>
      <c r="Q3449" s="1" t="s">
        <v>209</v>
      </c>
      <c r="R3449" s="4">
        <v>5.8</v>
      </c>
      <c r="S3449" s="1">
        <v>1</v>
      </c>
      <c r="T3449" s="4"/>
      <c r="U3449" t="s">
        <v>204</v>
      </c>
    </row>
    <row r="3450" spans="1:21" x14ac:dyDescent="0.3">
      <c r="A3450" t="s">
        <v>3425</v>
      </c>
      <c r="B3450" s="1" t="s">
        <v>3426</v>
      </c>
      <c r="C3450" s="1" t="s">
        <v>3426</v>
      </c>
      <c r="D3450" s="1" t="s">
        <v>3426</v>
      </c>
      <c r="E3450">
        <v>2016</v>
      </c>
      <c r="F3450" s="1" t="s">
        <v>212</v>
      </c>
      <c r="G3450" s="1" t="s">
        <v>202</v>
      </c>
      <c r="H3450" s="1" t="s">
        <v>219</v>
      </c>
      <c r="I3450" s="3" t="s">
        <v>1</v>
      </c>
      <c r="J3450" s="1" t="s">
        <v>1</v>
      </c>
      <c r="K3450" s="1" t="s">
        <v>220</v>
      </c>
      <c r="L3450" s="1" t="s">
        <v>225</v>
      </c>
      <c r="M3450" s="1" t="s">
        <v>208</v>
      </c>
      <c r="N3450" s="1">
        <v>20001</v>
      </c>
      <c r="O3450">
        <v>50000</v>
      </c>
      <c r="P3450">
        <v>1000</v>
      </c>
      <c r="Q3450" s="1" t="s">
        <v>209</v>
      </c>
      <c r="R3450" s="4">
        <v>6.38</v>
      </c>
      <c r="S3450" s="1">
        <v>1</v>
      </c>
      <c r="T3450" s="4"/>
      <c r="U3450" t="s">
        <v>204</v>
      </c>
    </row>
    <row r="3451" spans="1:21" x14ac:dyDescent="0.3">
      <c r="A3451" t="s">
        <v>3425</v>
      </c>
      <c r="B3451" s="1" t="s">
        <v>3426</v>
      </c>
      <c r="C3451" s="1" t="s">
        <v>3426</v>
      </c>
      <c r="D3451" s="1" t="s">
        <v>3426</v>
      </c>
      <c r="E3451">
        <v>2016</v>
      </c>
      <c r="F3451" s="1" t="s">
        <v>212</v>
      </c>
      <c r="G3451" s="1" t="s">
        <v>202</v>
      </c>
      <c r="H3451" s="1" t="s">
        <v>219</v>
      </c>
      <c r="I3451" s="3" t="s">
        <v>1</v>
      </c>
      <c r="J3451" s="1" t="s">
        <v>1</v>
      </c>
      <c r="K3451" s="1" t="s">
        <v>220</v>
      </c>
      <c r="L3451" s="1" t="s">
        <v>225</v>
      </c>
      <c r="M3451" s="1" t="s">
        <v>208</v>
      </c>
      <c r="N3451" s="1">
        <v>50001</v>
      </c>
      <c r="O3451" s="10">
        <v>1000000000</v>
      </c>
      <c r="P3451">
        <v>1000</v>
      </c>
      <c r="Q3451" s="1" t="s">
        <v>209</v>
      </c>
      <c r="R3451" s="4">
        <v>6.96</v>
      </c>
      <c r="S3451" s="1">
        <v>1</v>
      </c>
      <c r="T3451" s="4"/>
      <c r="U3451" t="s">
        <v>204</v>
      </c>
    </row>
    <row r="3452" spans="1:21" x14ac:dyDescent="0.3">
      <c r="A3452" t="s">
        <v>3425</v>
      </c>
      <c r="B3452" s="1" t="s">
        <v>3426</v>
      </c>
      <c r="C3452" s="1" t="s">
        <v>3426</v>
      </c>
      <c r="D3452" s="1" t="s">
        <v>3426</v>
      </c>
      <c r="E3452">
        <v>2016</v>
      </c>
      <c r="F3452" s="1" t="s">
        <v>213</v>
      </c>
      <c r="G3452" s="1" t="s">
        <v>202</v>
      </c>
      <c r="H3452" s="1" t="s">
        <v>206</v>
      </c>
      <c r="I3452" s="3" t="s">
        <v>1</v>
      </c>
      <c r="J3452" s="1" t="s">
        <v>1</v>
      </c>
      <c r="K3452" s="1" t="s">
        <v>220</v>
      </c>
      <c r="L3452" s="1" t="s">
        <v>221</v>
      </c>
      <c r="M3452" s="1" t="s">
        <v>204</v>
      </c>
      <c r="N3452" s="1" t="s">
        <v>1</v>
      </c>
      <c r="O3452" s="1" t="s">
        <v>1</v>
      </c>
      <c r="P3452" s="1" t="s">
        <v>1</v>
      </c>
      <c r="Q3452" s="1" t="s">
        <v>1</v>
      </c>
      <c r="R3452" s="4">
        <v>12.92</v>
      </c>
      <c r="S3452" s="1">
        <v>1</v>
      </c>
      <c r="T3452" s="4"/>
      <c r="U3452" t="s">
        <v>204</v>
      </c>
    </row>
    <row r="3453" spans="1:21" x14ac:dyDescent="0.3">
      <c r="A3453" t="s">
        <v>3425</v>
      </c>
      <c r="B3453" s="1" t="s">
        <v>3426</v>
      </c>
      <c r="C3453" s="1" t="s">
        <v>3426</v>
      </c>
      <c r="D3453" s="1" t="s">
        <v>3426</v>
      </c>
      <c r="E3453">
        <v>2016</v>
      </c>
      <c r="F3453" s="1" t="s">
        <v>213</v>
      </c>
      <c r="G3453" s="1" t="s">
        <v>202</v>
      </c>
      <c r="H3453" s="1" t="s">
        <v>219</v>
      </c>
      <c r="I3453" s="3" t="s">
        <v>1</v>
      </c>
      <c r="J3453" s="1" t="s">
        <v>1</v>
      </c>
      <c r="K3453" s="1" t="s">
        <v>220</v>
      </c>
      <c r="L3453" s="1" t="s">
        <v>221</v>
      </c>
      <c r="M3453" s="1" t="s">
        <v>208</v>
      </c>
      <c r="N3453" s="1">
        <v>0</v>
      </c>
      <c r="O3453">
        <v>10000</v>
      </c>
      <c r="P3453">
        <v>1000</v>
      </c>
      <c r="Q3453" s="1" t="s">
        <v>209</v>
      </c>
      <c r="R3453" s="4">
        <v>2.37</v>
      </c>
      <c r="S3453" s="1">
        <v>1</v>
      </c>
      <c r="T3453" s="4"/>
      <c r="U3453" t="s">
        <v>204</v>
      </c>
    </row>
    <row r="3454" spans="1:21" x14ac:dyDescent="0.3">
      <c r="A3454" t="s">
        <v>3425</v>
      </c>
      <c r="B3454" s="1" t="s">
        <v>3426</v>
      </c>
      <c r="C3454" s="1" t="s">
        <v>3426</v>
      </c>
      <c r="D3454" s="1" t="s">
        <v>3426</v>
      </c>
      <c r="E3454">
        <v>2016</v>
      </c>
      <c r="F3454" s="1" t="s">
        <v>213</v>
      </c>
      <c r="G3454" s="1" t="s">
        <v>202</v>
      </c>
      <c r="H3454" s="1" t="s">
        <v>219</v>
      </c>
      <c r="I3454" s="3" t="s">
        <v>1</v>
      </c>
      <c r="J3454" s="1" t="s">
        <v>1</v>
      </c>
      <c r="K3454" s="1" t="s">
        <v>220</v>
      </c>
      <c r="L3454" s="1" t="s">
        <v>221</v>
      </c>
      <c r="M3454" s="1" t="s">
        <v>208</v>
      </c>
      <c r="N3454" s="1">
        <v>10001</v>
      </c>
      <c r="O3454">
        <v>20000</v>
      </c>
      <c r="P3454">
        <v>1000</v>
      </c>
      <c r="Q3454" s="1" t="s">
        <v>209</v>
      </c>
      <c r="R3454" s="4">
        <v>2.76</v>
      </c>
      <c r="S3454" s="1">
        <v>1</v>
      </c>
      <c r="T3454" s="4"/>
      <c r="U3454" t="s">
        <v>204</v>
      </c>
    </row>
    <row r="3455" spans="1:21" x14ac:dyDescent="0.3">
      <c r="A3455" t="s">
        <v>3425</v>
      </c>
      <c r="B3455" s="1" t="s">
        <v>3426</v>
      </c>
      <c r="C3455" s="1" t="s">
        <v>3426</v>
      </c>
      <c r="D3455" s="1" t="s">
        <v>3426</v>
      </c>
      <c r="E3455">
        <v>2016</v>
      </c>
      <c r="F3455" s="1" t="s">
        <v>213</v>
      </c>
      <c r="G3455" s="1" t="s">
        <v>202</v>
      </c>
      <c r="H3455" s="1" t="s">
        <v>219</v>
      </c>
      <c r="I3455" s="3" t="s">
        <v>1</v>
      </c>
      <c r="J3455" s="1" t="s">
        <v>1</v>
      </c>
      <c r="K3455" s="1" t="s">
        <v>220</v>
      </c>
      <c r="L3455" s="1" t="s">
        <v>221</v>
      </c>
      <c r="M3455" s="1" t="s">
        <v>208</v>
      </c>
      <c r="N3455" s="1">
        <v>20001</v>
      </c>
      <c r="O3455">
        <v>50000</v>
      </c>
      <c r="P3455">
        <v>1000</v>
      </c>
      <c r="Q3455" s="1" t="s">
        <v>209</v>
      </c>
      <c r="R3455" s="4">
        <v>3.95</v>
      </c>
      <c r="S3455" s="1">
        <v>1</v>
      </c>
      <c r="T3455" s="4"/>
      <c r="U3455" t="s">
        <v>204</v>
      </c>
    </row>
    <row r="3456" spans="1:21" x14ac:dyDescent="0.3">
      <c r="A3456" t="s">
        <v>3425</v>
      </c>
      <c r="B3456" s="1" t="s">
        <v>3426</v>
      </c>
      <c r="C3456" s="1" t="s">
        <v>3426</v>
      </c>
      <c r="D3456" s="1" t="s">
        <v>3426</v>
      </c>
      <c r="E3456">
        <v>2016</v>
      </c>
      <c r="F3456" s="1" t="s">
        <v>213</v>
      </c>
      <c r="G3456" s="1" t="s">
        <v>202</v>
      </c>
      <c r="H3456" s="1" t="s">
        <v>219</v>
      </c>
      <c r="I3456" s="3" t="s">
        <v>1</v>
      </c>
      <c r="J3456" s="1" t="s">
        <v>1</v>
      </c>
      <c r="K3456" s="1" t="s">
        <v>220</v>
      </c>
      <c r="L3456" s="1" t="s">
        <v>221</v>
      </c>
      <c r="M3456" s="1" t="s">
        <v>208</v>
      </c>
      <c r="N3456" s="1">
        <v>50001</v>
      </c>
      <c r="O3456" s="10">
        <v>1000000000</v>
      </c>
      <c r="P3456">
        <v>1000</v>
      </c>
      <c r="Q3456" s="1" t="s">
        <v>209</v>
      </c>
      <c r="R3456" s="4">
        <v>7.1</v>
      </c>
      <c r="S3456" s="1">
        <v>1</v>
      </c>
      <c r="T3456" s="4"/>
      <c r="U3456" t="s">
        <v>204</v>
      </c>
    </row>
    <row r="3457" spans="1:21" x14ac:dyDescent="0.3">
      <c r="A3457" t="s">
        <v>3425</v>
      </c>
      <c r="B3457" s="1" t="s">
        <v>3426</v>
      </c>
      <c r="C3457" s="1" t="s">
        <v>3426</v>
      </c>
      <c r="D3457" s="1" t="s">
        <v>3426</v>
      </c>
      <c r="E3457">
        <v>2016</v>
      </c>
      <c r="F3457" s="1" t="s">
        <v>213</v>
      </c>
      <c r="G3457" s="1" t="s">
        <v>202</v>
      </c>
      <c r="H3457" s="1" t="s">
        <v>206</v>
      </c>
      <c r="I3457" s="3" t="s">
        <v>1</v>
      </c>
      <c r="J3457" s="1" t="s">
        <v>1</v>
      </c>
      <c r="K3457" s="1" t="s">
        <v>220</v>
      </c>
      <c r="L3457" s="1" t="s">
        <v>225</v>
      </c>
      <c r="M3457" s="1" t="s">
        <v>204</v>
      </c>
      <c r="N3457" s="1" t="s">
        <v>1</v>
      </c>
      <c r="O3457" s="1" t="s">
        <v>1</v>
      </c>
      <c r="P3457" s="1" t="s">
        <v>1</v>
      </c>
      <c r="Q3457" s="1" t="s">
        <v>1</v>
      </c>
      <c r="R3457" s="4">
        <v>18.510000000000002</v>
      </c>
      <c r="S3457" s="1">
        <v>1</v>
      </c>
      <c r="T3457" s="4"/>
      <c r="U3457" t="s">
        <v>204</v>
      </c>
    </row>
    <row r="3458" spans="1:21" x14ac:dyDescent="0.3">
      <c r="A3458" t="s">
        <v>3425</v>
      </c>
      <c r="B3458" s="1" t="s">
        <v>3426</v>
      </c>
      <c r="C3458" s="1" t="s">
        <v>3426</v>
      </c>
      <c r="D3458" s="1" t="s">
        <v>3426</v>
      </c>
      <c r="E3458">
        <v>2016</v>
      </c>
      <c r="F3458" s="1" t="s">
        <v>213</v>
      </c>
      <c r="G3458" s="1" t="s">
        <v>202</v>
      </c>
      <c r="H3458" s="1" t="s">
        <v>219</v>
      </c>
      <c r="I3458" s="3" t="s">
        <v>1</v>
      </c>
      <c r="J3458" s="1" t="s">
        <v>1</v>
      </c>
      <c r="K3458" s="1" t="s">
        <v>220</v>
      </c>
      <c r="L3458" s="1" t="s">
        <v>225</v>
      </c>
      <c r="M3458" s="1" t="s">
        <v>208</v>
      </c>
      <c r="N3458" s="1">
        <v>0</v>
      </c>
      <c r="O3458">
        <v>10000</v>
      </c>
      <c r="P3458">
        <v>1000</v>
      </c>
      <c r="Q3458" s="1" t="s">
        <v>209</v>
      </c>
      <c r="R3458" s="4">
        <v>2.37</v>
      </c>
      <c r="S3458" s="1">
        <v>1</v>
      </c>
      <c r="T3458" s="4"/>
      <c r="U3458" t="s">
        <v>204</v>
      </c>
    </row>
    <row r="3459" spans="1:21" x14ac:dyDescent="0.3">
      <c r="A3459" t="s">
        <v>3425</v>
      </c>
      <c r="B3459" s="1" t="s">
        <v>3426</v>
      </c>
      <c r="C3459" s="1" t="s">
        <v>3426</v>
      </c>
      <c r="D3459" s="1" t="s">
        <v>3426</v>
      </c>
      <c r="E3459">
        <v>2016</v>
      </c>
      <c r="F3459" s="1" t="s">
        <v>213</v>
      </c>
      <c r="G3459" s="1" t="s">
        <v>202</v>
      </c>
      <c r="H3459" s="1" t="s">
        <v>219</v>
      </c>
      <c r="I3459" s="3" t="s">
        <v>1</v>
      </c>
      <c r="J3459" s="1" t="s">
        <v>1</v>
      </c>
      <c r="K3459" s="1" t="s">
        <v>220</v>
      </c>
      <c r="L3459" s="1" t="s">
        <v>225</v>
      </c>
      <c r="M3459" s="1" t="s">
        <v>208</v>
      </c>
      <c r="N3459" s="1">
        <v>10001</v>
      </c>
      <c r="O3459">
        <v>20000</v>
      </c>
      <c r="P3459">
        <v>1000</v>
      </c>
      <c r="Q3459" s="1" t="s">
        <v>209</v>
      </c>
      <c r="R3459" s="4">
        <v>2.76</v>
      </c>
      <c r="S3459" s="1">
        <v>1</v>
      </c>
      <c r="T3459" s="4"/>
      <c r="U3459" t="s">
        <v>204</v>
      </c>
    </row>
    <row r="3460" spans="1:21" x14ac:dyDescent="0.3">
      <c r="A3460" t="s">
        <v>3425</v>
      </c>
      <c r="B3460" s="1" t="s">
        <v>3426</v>
      </c>
      <c r="C3460" s="1" t="s">
        <v>3426</v>
      </c>
      <c r="D3460" s="1" t="s">
        <v>3426</v>
      </c>
      <c r="E3460">
        <v>2016</v>
      </c>
      <c r="F3460" s="1" t="s">
        <v>213</v>
      </c>
      <c r="G3460" s="1" t="s">
        <v>202</v>
      </c>
      <c r="H3460" s="1" t="s">
        <v>219</v>
      </c>
      <c r="I3460" s="3" t="s">
        <v>1</v>
      </c>
      <c r="J3460" s="1" t="s">
        <v>1</v>
      </c>
      <c r="K3460" s="1" t="s">
        <v>220</v>
      </c>
      <c r="L3460" s="1" t="s">
        <v>225</v>
      </c>
      <c r="M3460" s="1" t="s">
        <v>208</v>
      </c>
      <c r="N3460" s="1">
        <v>20001</v>
      </c>
      <c r="O3460">
        <v>50000</v>
      </c>
      <c r="P3460">
        <v>1000</v>
      </c>
      <c r="Q3460" s="1" t="s">
        <v>209</v>
      </c>
      <c r="R3460" s="4">
        <v>3.95</v>
      </c>
      <c r="S3460" s="1">
        <v>1</v>
      </c>
      <c r="T3460" s="4"/>
      <c r="U3460" t="s">
        <v>204</v>
      </c>
    </row>
    <row r="3461" spans="1:21" x14ac:dyDescent="0.3">
      <c r="A3461" t="s">
        <v>3425</v>
      </c>
      <c r="B3461" s="1" t="s">
        <v>3426</v>
      </c>
      <c r="C3461" s="1" t="s">
        <v>3426</v>
      </c>
      <c r="D3461" s="1" t="s">
        <v>3426</v>
      </c>
      <c r="E3461">
        <v>2016</v>
      </c>
      <c r="F3461" s="1" t="s">
        <v>213</v>
      </c>
      <c r="G3461" s="1" t="s">
        <v>202</v>
      </c>
      <c r="H3461" s="1" t="s">
        <v>219</v>
      </c>
      <c r="I3461" s="3" t="s">
        <v>1</v>
      </c>
      <c r="J3461" s="1" t="s">
        <v>1</v>
      </c>
      <c r="K3461" s="1" t="s">
        <v>220</v>
      </c>
      <c r="L3461" s="1" t="s">
        <v>225</v>
      </c>
      <c r="M3461" s="1" t="s">
        <v>208</v>
      </c>
      <c r="N3461" s="1">
        <v>50001</v>
      </c>
      <c r="O3461" s="10">
        <v>1000000000</v>
      </c>
      <c r="P3461">
        <v>1000</v>
      </c>
      <c r="Q3461" s="1" t="s">
        <v>209</v>
      </c>
      <c r="R3461" s="4">
        <v>7.1</v>
      </c>
      <c r="S3461" s="1">
        <v>1</v>
      </c>
      <c r="T3461" s="4"/>
      <c r="U3461" t="s">
        <v>204</v>
      </c>
    </row>
    <row r="3462" spans="1:21" x14ac:dyDescent="0.3">
      <c r="A3462" t="s">
        <v>3428</v>
      </c>
      <c r="B3462" s="1" t="s">
        <v>3429</v>
      </c>
      <c r="C3462" s="1" t="s">
        <v>3429</v>
      </c>
      <c r="D3462" s="1" t="s">
        <v>3429</v>
      </c>
      <c r="E3462">
        <v>2018</v>
      </c>
      <c r="F3462" s="1" t="s">
        <v>212</v>
      </c>
      <c r="G3462" s="1" t="s">
        <v>202</v>
      </c>
      <c r="H3462" s="1" t="s">
        <v>206</v>
      </c>
      <c r="I3462" s="3" t="s">
        <v>1</v>
      </c>
      <c r="J3462" s="1" t="s">
        <v>1</v>
      </c>
      <c r="K3462" s="1" t="s">
        <v>220</v>
      </c>
      <c r="L3462" s="1" t="s">
        <v>221</v>
      </c>
      <c r="M3462" s="1" t="s">
        <v>204</v>
      </c>
      <c r="N3462" s="1" t="s">
        <v>1</v>
      </c>
      <c r="O3462" s="1" t="s">
        <v>1</v>
      </c>
      <c r="P3462">
        <v>1000</v>
      </c>
      <c r="Q3462" s="1" t="s">
        <v>209</v>
      </c>
      <c r="R3462" s="4">
        <v>20</v>
      </c>
      <c r="S3462" s="1">
        <v>1</v>
      </c>
      <c r="T3462" s="4"/>
      <c r="U3462" t="s">
        <v>204</v>
      </c>
    </row>
    <row r="3463" spans="1:21" x14ac:dyDescent="0.3">
      <c r="A3463" t="s">
        <v>3428</v>
      </c>
      <c r="B3463" s="1" t="s">
        <v>3429</v>
      </c>
      <c r="C3463" s="1" t="s">
        <v>3429</v>
      </c>
      <c r="D3463" s="1" t="s">
        <v>3429</v>
      </c>
      <c r="E3463">
        <v>2018</v>
      </c>
      <c r="F3463" s="1" t="s">
        <v>212</v>
      </c>
      <c r="G3463" s="1" t="s">
        <v>202</v>
      </c>
      <c r="H3463" s="1" t="s">
        <v>219</v>
      </c>
      <c r="I3463" s="3" t="s">
        <v>1</v>
      </c>
      <c r="J3463" s="1" t="s">
        <v>1</v>
      </c>
      <c r="K3463" s="1" t="s">
        <v>220</v>
      </c>
      <c r="L3463" s="1" t="s">
        <v>221</v>
      </c>
      <c r="M3463" s="1" t="s">
        <v>208</v>
      </c>
      <c r="N3463" s="1">
        <v>0</v>
      </c>
      <c r="O3463">
        <v>1000</v>
      </c>
      <c r="P3463">
        <v>1000</v>
      </c>
      <c r="Q3463" s="1" t="s">
        <v>209</v>
      </c>
      <c r="R3463" s="4">
        <v>0</v>
      </c>
      <c r="S3463" s="1">
        <v>1</v>
      </c>
      <c r="T3463" s="4"/>
      <c r="U3463" t="s">
        <v>204</v>
      </c>
    </row>
    <row r="3464" spans="1:21" x14ac:dyDescent="0.3">
      <c r="A3464" t="s">
        <v>3428</v>
      </c>
      <c r="B3464" s="1" t="s">
        <v>3429</v>
      </c>
      <c r="C3464" s="1" t="s">
        <v>3429</v>
      </c>
      <c r="D3464" s="1" t="s">
        <v>3429</v>
      </c>
      <c r="E3464">
        <v>2018</v>
      </c>
      <c r="F3464" s="1" t="s">
        <v>212</v>
      </c>
      <c r="G3464" s="1" t="s">
        <v>202</v>
      </c>
      <c r="H3464" s="1" t="s">
        <v>219</v>
      </c>
      <c r="I3464" s="3" t="s">
        <v>1</v>
      </c>
      <c r="J3464" s="1" t="s">
        <v>1</v>
      </c>
      <c r="K3464" s="1" t="s">
        <v>220</v>
      </c>
      <c r="L3464" s="1" t="s">
        <v>221</v>
      </c>
      <c r="M3464" s="1" t="s">
        <v>208</v>
      </c>
      <c r="N3464" s="1">
        <v>1001</v>
      </c>
      <c r="O3464">
        <v>10000</v>
      </c>
      <c r="P3464">
        <v>1000</v>
      </c>
      <c r="Q3464" s="1" t="s">
        <v>209</v>
      </c>
      <c r="R3464" s="4">
        <v>2</v>
      </c>
      <c r="S3464" s="1">
        <v>1</v>
      </c>
      <c r="T3464" s="4"/>
      <c r="U3464" t="s">
        <v>204</v>
      </c>
    </row>
    <row r="3465" spans="1:21" x14ac:dyDescent="0.3">
      <c r="A3465" t="s">
        <v>3428</v>
      </c>
      <c r="B3465" s="1" t="s">
        <v>3429</v>
      </c>
      <c r="C3465" s="1" t="s">
        <v>3429</v>
      </c>
      <c r="D3465" s="1" t="s">
        <v>3429</v>
      </c>
      <c r="E3465">
        <v>2018</v>
      </c>
      <c r="F3465" s="1" t="s">
        <v>212</v>
      </c>
      <c r="G3465" s="1" t="s">
        <v>202</v>
      </c>
      <c r="H3465" s="1" t="s">
        <v>219</v>
      </c>
      <c r="I3465" s="3" t="s">
        <v>1</v>
      </c>
      <c r="J3465" s="1" t="s">
        <v>1</v>
      </c>
      <c r="K3465" s="1" t="s">
        <v>220</v>
      </c>
      <c r="L3465" s="1" t="s">
        <v>221</v>
      </c>
      <c r="M3465" s="1" t="s">
        <v>208</v>
      </c>
      <c r="N3465" s="1">
        <v>10001</v>
      </c>
      <c r="O3465">
        <v>50000</v>
      </c>
      <c r="P3465">
        <v>1000</v>
      </c>
      <c r="Q3465" s="1" t="s">
        <v>209</v>
      </c>
      <c r="R3465" s="4">
        <v>3</v>
      </c>
      <c r="S3465" s="1">
        <v>1</v>
      </c>
      <c r="T3465" s="4"/>
      <c r="U3465" t="s">
        <v>204</v>
      </c>
    </row>
    <row r="3466" spans="1:21" x14ac:dyDescent="0.3">
      <c r="A3466" t="s">
        <v>3428</v>
      </c>
      <c r="B3466" s="1" t="s">
        <v>3429</v>
      </c>
      <c r="C3466" s="1" t="s">
        <v>3429</v>
      </c>
      <c r="D3466" s="1" t="s">
        <v>3429</v>
      </c>
      <c r="E3466">
        <v>2018</v>
      </c>
      <c r="F3466" s="1" t="s">
        <v>212</v>
      </c>
      <c r="G3466" s="1" t="s">
        <v>202</v>
      </c>
      <c r="H3466" s="1" t="s">
        <v>219</v>
      </c>
      <c r="I3466" s="3" t="s">
        <v>1</v>
      </c>
      <c r="J3466" s="1" t="s">
        <v>1</v>
      </c>
      <c r="K3466" s="1" t="s">
        <v>220</v>
      </c>
      <c r="L3466" s="1" t="s">
        <v>221</v>
      </c>
      <c r="M3466" s="1" t="s">
        <v>208</v>
      </c>
      <c r="N3466" s="1">
        <v>50001</v>
      </c>
      <c r="O3466" s="10">
        <v>1000000000</v>
      </c>
      <c r="P3466">
        <v>1000</v>
      </c>
      <c r="Q3466" s="1" t="s">
        <v>209</v>
      </c>
      <c r="R3466" s="4">
        <v>4.25</v>
      </c>
      <c r="S3466" s="1">
        <v>1</v>
      </c>
      <c r="T3466" s="4"/>
      <c r="U3466" t="s">
        <v>204</v>
      </c>
    </row>
    <row r="3467" spans="1:21" x14ac:dyDescent="0.3">
      <c r="A3467" t="s">
        <v>3428</v>
      </c>
      <c r="B3467" s="1" t="s">
        <v>3429</v>
      </c>
      <c r="C3467" s="1" t="s">
        <v>3429</v>
      </c>
      <c r="D3467" s="1" t="s">
        <v>3429</v>
      </c>
      <c r="E3467">
        <v>2018</v>
      </c>
      <c r="F3467" s="1" t="s">
        <v>213</v>
      </c>
      <c r="G3467" s="1" t="s">
        <v>202</v>
      </c>
      <c r="H3467" s="1" t="s">
        <v>206</v>
      </c>
      <c r="I3467" s="3" t="s">
        <v>1</v>
      </c>
      <c r="J3467" s="1" t="s">
        <v>1</v>
      </c>
      <c r="K3467" s="1" t="s">
        <v>220</v>
      </c>
      <c r="L3467" s="1" t="s">
        <v>221</v>
      </c>
      <c r="M3467" s="1" t="s">
        <v>204</v>
      </c>
      <c r="N3467" s="1" t="s">
        <v>1</v>
      </c>
      <c r="O3467" s="1" t="s">
        <v>1</v>
      </c>
      <c r="P3467" s="1" t="s">
        <v>1</v>
      </c>
      <c r="Q3467" s="1" t="s">
        <v>1</v>
      </c>
      <c r="R3467" s="4">
        <v>11.4</v>
      </c>
      <c r="S3467" s="1">
        <v>1</v>
      </c>
      <c r="T3467" s="4"/>
      <c r="U3467" t="s">
        <v>204</v>
      </c>
    </row>
    <row r="3468" spans="1:21" x14ac:dyDescent="0.3">
      <c r="A3468" t="s">
        <v>3428</v>
      </c>
      <c r="B3468" s="1" t="s">
        <v>3429</v>
      </c>
      <c r="C3468" s="1" t="s">
        <v>3429</v>
      </c>
      <c r="D3468" s="1" t="s">
        <v>3429</v>
      </c>
      <c r="E3468">
        <v>2018</v>
      </c>
      <c r="F3468" s="1" t="s">
        <v>213</v>
      </c>
      <c r="G3468" s="1" t="s">
        <v>202</v>
      </c>
      <c r="H3468" s="1" t="s">
        <v>219</v>
      </c>
      <c r="I3468" s="3" t="s">
        <v>1</v>
      </c>
      <c r="J3468" s="1" t="s">
        <v>1</v>
      </c>
      <c r="K3468" s="1" t="s">
        <v>220</v>
      </c>
      <c r="L3468" s="1" t="s">
        <v>221</v>
      </c>
      <c r="M3468" s="1" t="s">
        <v>208</v>
      </c>
      <c r="N3468" s="1">
        <v>0</v>
      </c>
      <c r="O3468">
        <v>3000</v>
      </c>
      <c r="P3468">
        <v>1000</v>
      </c>
      <c r="Q3468" s="1" t="s">
        <v>209</v>
      </c>
      <c r="R3468" s="4">
        <v>0</v>
      </c>
      <c r="S3468" s="1">
        <v>1</v>
      </c>
      <c r="T3468" s="4"/>
      <c r="U3468" t="s">
        <v>204</v>
      </c>
    </row>
    <row r="3469" spans="1:21" x14ac:dyDescent="0.3">
      <c r="A3469" t="s">
        <v>3428</v>
      </c>
      <c r="B3469" s="1" t="s">
        <v>3429</v>
      </c>
      <c r="C3469" s="1" t="s">
        <v>3429</v>
      </c>
      <c r="D3469" s="1" t="s">
        <v>3429</v>
      </c>
      <c r="E3469">
        <v>2018</v>
      </c>
      <c r="F3469" s="1" t="s">
        <v>213</v>
      </c>
      <c r="G3469" s="1" t="s">
        <v>202</v>
      </c>
      <c r="H3469" s="1" t="s">
        <v>219</v>
      </c>
      <c r="I3469" s="3" t="s">
        <v>1</v>
      </c>
      <c r="J3469" s="1" t="s">
        <v>1</v>
      </c>
      <c r="K3469" s="1" t="s">
        <v>220</v>
      </c>
      <c r="L3469" s="1" t="s">
        <v>221</v>
      </c>
      <c r="M3469" s="1" t="s">
        <v>208</v>
      </c>
      <c r="N3469" s="1">
        <v>3001</v>
      </c>
      <c r="O3469">
        <v>10000</v>
      </c>
      <c r="P3469">
        <v>1000</v>
      </c>
      <c r="Q3469" s="1" t="s">
        <v>209</v>
      </c>
      <c r="R3469" s="4">
        <v>1.8</v>
      </c>
      <c r="S3469" s="1">
        <v>1</v>
      </c>
      <c r="T3469" s="4"/>
      <c r="U3469" t="s">
        <v>204</v>
      </c>
    </row>
    <row r="3470" spans="1:21" x14ac:dyDescent="0.3">
      <c r="A3470" t="s">
        <v>3428</v>
      </c>
      <c r="B3470" s="1" t="s">
        <v>3429</v>
      </c>
      <c r="C3470" s="1" t="s">
        <v>3429</v>
      </c>
      <c r="D3470" s="1" t="s">
        <v>3429</v>
      </c>
      <c r="E3470">
        <v>2018</v>
      </c>
      <c r="F3470" s="1" t="s">
        <v>213</v>
      </c>
      <c r="G3470" s="1" t="s">
        <v>202</v>
      </c>
      <c r="H3470" s="1" t="s">
        <v>219</v>
      </c>
      <c r="I3470" s="3" t="s">
        <v>1</v>
      </c>
      <c r="J3470" s="1" t="s">
        <v>1</v>
      </c>
      <c r="K3470" s="1" t="s">
        <v>220</v>
      </c>
      <c r="L3470" s="1" t="s">
        <v>221</v>
      </c>
      <c r="M3470" s="1" t="s">
        <v>208</v>
      </c>
      <c r="N3470" s="1">
        <v>10001</v>
      </c>
      <c r="O3470" s="10">
        <v>1000000000</v>
      </c>
      <c r="P3470">
        <v>1000</v>
      </c>
      <c r="Q3470" s="1" t="s">
        <v>209</v>
      </c>
      <c r="R3470" s="4">
        <v>0</v>
      </c>
      <c r="S3470" s="1">
        <v>1</v>
      </c>
      <c r="T3470" s="4"/>
      <c r="U3470" t="s">
        <v>204</v>
      </c>
    </row>
    <row r="3471" spans="1:21" x14ac:dyDescent="0.3">
      <c r="A3471" t="s">
        <v>3428</v>
      </c>
      <c r="B3471" s="1" t="s">
        <v>3429</v>
      </c>
      <c r="C3471" s="1" t="s">
        <v>3429</v>
      </c>
      <c r="D3471" s="1" t="s">
        <v>3429</v>
      </c>
      <c r="E3471">
        <v>2018</v>
      </c>
      <c r="F3471" s="1" t="s">
        <v>212</v>
      </c>
      <c r="G3471" s="1" t="s">
        <v>202</v>
      </c>
      <c r="H3471" s="1" t="s">
        <v>206</v>
      </c>
      <c r="I3471" s="3" t="s">
        <v>1</v>
      </c>
      <c r="J3471" s="1" t="s">
        <v>1</v>
      </c>
      <c r="K3471" s="1" t="s">
        <v>220</v>
      </c>
      <c r="L3471" s="1" t="s">
        <v>225</v>
      </c>
      <c r="M3471" s="1" t="s">
        <v>204</v>
      </c>
      <c r="N3471" s="1" t="s">
        <v>1</v>
      </c>
      <c r="O3471" s="1" t="s">
        <v>1</v>
      </c>
      <c r="P3471">
        <v>1000</v>
      </c>
      <c r="Q3471" s="1" t="s">
        <v>209</v>
      </c>
      <c r="R3471" s="4">
        <f>2*20</f>
        <v>40</v>
      </c>
      <c r="S3471" s="1">
        <v>1</v>
      </c>
      <c r="T3471" s="4" t="s">
        <v>3501</v>
      </c>
      <c r="U3471" t="s">
        <v>204</v>
      </c>
    </row>
    <row r="3472" spans="1:21" x14ac:dyDescent="0.3">
      <c r="A3472" t="s">
        <v>3428</v>
      </c>
      <c r="B3472" s="1" t="s">
        <v>3429</v>
      </c>
      <c r="C3472" s="1" t="s">
        <v>3429</v>
      </c>
      <c r="D3472" s="1" t="s">
        <v>3429</v>
      </c>
      <c r="E3472">
        <v>2018</v>
      </c>
      <c r="F3472" s="1" t="s">
        <v>212</v>
      </c>
      <c r="G3472" s="1" t="s">
        <v>202</v>
      </c>
      <c r="H3472" s="1" t="s">
        <v>219</v>
      </c>
      <c r="I3472" s="3" t="s">
        <v>1</v>
      </c>
      <c r="J3472" s="1" t="s">
        <v>1</v>
      </c>
      <c r="K3472" s="1" t="s">
        <v>220</v>
      </c>
      <c r="L3472" s="1" t="s">
        <v>225</v>
      </c>
      <c r="M3472" s="1" t="s">
        <v>208</v>
      </c>
      <c r="N3472" s="1">
        <v>0</v>
      </c>
      <c r="O3472">
        <v>1000</v>
      </c>
      <c r="P3472">
        <v>1000</v>
      </c>
      <c r="Q3472" s="1" t="s">
        <v>209</v>
      </c>
      <c r="R3472" s="4">
        <v>0</v>
      </c>
      <c r="S3472" s="1">
        <v>1</v>
      </c>
      <c r="T3472" s="4"/>
      <c r="U3472" t="s">
        <v>204</v>
      </c>
    </row>
    <row r="3473" spans="1:21" x14ac:dyDescent="0.3">
      <c r="A3473" t="s">
        <v>3428</v>
      </c>
      <c r="B3473" s="1" t="s">
        <v>3429</v>
      </c>
      <c r="C3473" s="1" t="s">
        <v>3429</v>
      </c>
      <c r="D3473" s="1" t="s">
        <v>3429</v>
      </c>
      <c r="E3473">
        <v>2018</v>
      </c>
      <c r="F3473" s="1" t="s">
        <v>212</v>
      </c>
      <c r="G3473" s="1" t="s">
        <v>202</v>
      </c>
      <c r="H3473" s="1" t="s">
        <v>219</v>
      </c>
      <c r="I3473" s="3" t="s">
        <v>1</v>
      </c>
      <c r="J3473" s="1" t="s">
        <v>1</v>
      </c>
      <c r="K3473" s="1" t="s">
        <v>220</v>
      </c>
      <c r="L3473" s="1" t="s">
        <v>225</v>
      </c>
      <c r="M3473" s="1" t="s">
        <v>208</v>
      </c>
      <c r="N3473" s="1">
        <v>1001</v>
      </c>
      <c r="O3473">
        <v>10000</v>
      </c>
      <c r="P3473">
        <v>1000</v>
      </c>
      <c r="Q3473" s="1" t="s">
        <v>209</v>
      </c>
      <c r="R3473" s="4">
        <f>2*2</f>
        <v>4</v>
      </c>
      <c r="S3473" s="1">
        <v>1</v>
      </c>
      <c r="T3473" s="4"/>
      <c r="U3473" t="s">
        <v>204</v>
      </c>
    </row>
    <row r="3474" spans="1:21" x14ac:dyDescent="0.3">
      <c r="A3474" t="s">
        <v>3428</v>
      </c>
      <c r="B3474" s="1" t="s">
        <v>3429</v>
      </c>
      <c r="C3474" s="1" t="s">
        <v>3429</v>
      </c>
      <c r="D3474" s="1" t="s">
        <v>3429</v>
      </c>
      <c r="E3474">
        <v>2018</v>
      </c>
      <c r="F3474" s="1" t="s">
        <v>212</v>
      </c>
      <c r="G3474" s="1" t="s">
        <v>202</v>
      </c>
      <c r="H3474" s="1" t="s">
        <v>219</v>
      </c>
      <c r="I3474" s="3" t="s">
        <v>1</v>
      </c>
      <c r="J3474" s="1" t="s">
        <v>1</v>
      </c>
      <c r="K3474" s="1" t="s">
        <v>220</v>
      </c>
      <c r="L3474" s="1" t="s">
        <v>225</v>
      </c>
      <c r="M3474" s="1" t="s">
        <v>208</v>
      </c>
      <c r="N3474" s="1">
        <v>10001</v>
      </c>
      <c r="O3474">
        <v>50000</v>
      </c>
      <c r="P3474">
        <v>1000</v>
      </c>
      <c r="Q3474" s="1" t="s">
        <v>209</v>
      </c>
      <c r="R3474" s="4">
        <f>2*3</f>
        <v>6</v>
      </c>
      <c r="S3474" s="1">
        <v>1</v>
      </c>
      <c r="T3474" s="4"/>
      <c r="U3474" t="s">
        <v>204</v>
      </c>
    </row>
    <row r="3475" spans="1:21" x14ac:dyDescent="0.3">
      <c r="A3475" t="s">
        <v>3428</v>
      </c>
      <c r="B3475" s="1" t="s">
        <v>3429</v>
      </c>
      <c r="C3475" s="1" t="s">
        <v>3429</v>
      </c>
      <c r="D3475" s="1" t="s">
        <v>3429</v>
      </c>
      <c r="E3475">
        <v>2018</v>
      </c>
      <c r="F3475" s="1" t="s">
        <v>212</v>
      </c>
      <c r="G3475" s="1" t="s">
        <v>202</v>
      </c>
      <c r="H3475" s="1" t="s">
        <v>219</v>
      </c>
      <c r="I3475" s="3" t="s">
        <v>1</v>
      </c>
      <c r="J3475" s="1" t="s">
        <v>1</v>
      </c>
      <c r="K3475" s="1" t="s">
        <v>220</v>
      </c>
      <c r="L3475" s="1" t="s">
        <v>225</v>
      </c>
      <c r="M3475" s="1" t="s">
        <v>208</v>
      </c>
      <c r="N3475" s="1">
        <v>50001</v>
      </c>
      <c r="O3475" s="10">
        <v>1000000000</v>
      </c>
      <c r="P3475">
        <v>1000</v>
      </c>
      <c r="Q3475" s="1" t="s">
        <v>209</v>
      </c>
      <c r="R3475" s="4">
        <f>2*4.25</f>
        <v>8.5</v>
      </c>
      <c r="S3475" s="1">
        <v>1</v>
      </c>
      <c r="T3475" s="4"/>
      <c r="U3475" t="s">
        <v>204</v>
      </c>
    </row>
    <row r="3476" spans="1:21" x14ac:dyDescent="0.3">
      <c r="A3476" t="s">
        <v>3428</v>
      </c>
      <c r="B3476" s="1" t="s">
        <v>3429</v>
      </c>
      <c r="C3476" s="1" t="s">
        <v>3429</v>
      </c>
      <c r="D3476" s="1" t="s">
        <v>3429</v>
      </c>
      <c r="E3476">
        <v>2018</v>
      </c>
      <c r="F3476" s="1" t="s">
        <v>213</v>
      </c>
      <c r="G3476" s="1" t="s">
        <v>202</v>
      </c>
      <c r="H3476" s="1" t="s">
        <v>206</v>
      </c>
      <c r="I3476" s="3" t="s">
        <v>1</v>
      </c>
      <c r="J3476" s="1" t="s">
        <v>1</v>
      </c>
      <c r="K3476" s="1" t="s">
        <v>220</v>
      </c>
      <c r="L3476" s="1" t="s">
        <v>225</v>
      </c>
      <c r="M3476" s="1" t="s">
        <v>204</v>
      </c>
      <c r="N3476" s="1" t="s">
        <v>1</v>
      </c>
      <c r="O3476" s="1" t="s">
        <v>1</v>
      </c>
      <c r="P3476" s="1" t="s">
        <v>1</v>
      </c>
      <c r="Q3476" s="1" t="s">
        <v>1</v>
      </c>
      <c r="R3476" s="4">
        <f>2*11.4</f>
        <v>22.8</v>
      </c>
      <c r="S3476" s="1">
        <v>1</v>
      </c>
      <c r="T3476" s="4" t="s">
        <v>3501</v>
      </c>
      <c r="U3476" t="s">
        <v>204</v>
      </c>
    </row>
    <row r="3477" spans="1:21" x14ac:dyDescent="0.3">
      <c r="A3477" t="s">
        <v>3428</v>
      </c>
      <c r="B3477" s="1" t="s">
        <v>3429</v>
      </c>
      <c r="C3477" s="1" t="s">
        <v>3429</v>
      </c>
      <c r="D3477" s="1" t="s">
        <v>3429</v>
      </c>
      <c r="E3477">
        <v>2018</v>
      </c>
      <c r="F3477" s="1" t="s">
        <v>213</v>
      </c>
      <c r="G3477" s="1" t="s">
        <v>202</v>
      </c>
      <c r="H3477" s="1" t="s">
        <v>219</v>
      </c>
      <c r="I3477" s="3" t="s">
        <v>1</v>
      </c>
      <c r="J3477" s="1" t="s">
        <v>1</v>
      </c>
      <c r="K3477" s="1" t="s">
        <v>220</v>
      </c>
      <c r="L3477" s="1" t="s">
        <v>225</v>
      </c>
      <c r="M3477" s="1" t="s">
        <v>208</v>
      </c>
      <c r="N3477" s="1">
        <v>0</v>
      </c>
      <c r="O3477">
        <v>3000</v>
      </c>
      <c r="P3477">
        <v>1000</v>
      </c>
      <c r="Q3477" s="1" t="s">
        <v>209</v>
      </c>
      <c r="R3477" s="4">
        <v>0</v>
      </c>
      <c r="S3477" s="1">
        <v>1</v>
      </c>
      <c r="T3477" s="4"/>
      <c r="U3477" t="s">
        <v>204</v>
      </c>
    </row>
    <row r="3478" spans="1:21" x14ac:dyDescent="0.3">
      <c r="A3478" t="s">
        <v>3428</v>
      </c>
      <c r="B3478" s="1" t="s">
        <v>3429</v>
      </c>
      <c r="C3478" s="1" t="s">
        <v>3429</v>
      </c>
      <c r="D3478" s="1" t="s">
        <v>3429</v>
      </c>
      <c r="E3478">
        <v>2018</v>
      </c>
      <c r="F3478" s="1" t="s">
        <v>213</v>
      </c>
      <c r="G3478" s="1" t="s">
        <v>202</v>
      </c>
      <c r="H3478" s="1" t="s">
        <v>219</v>
      </c>
      <c r="I3478" s="3" t="s">
        <v>1</v>
      </c>
      <c r="J3478" s="1" t="s">
        <v>1</v>
      </c>
      <c r="K3478" s="1" t="s">
        <v>220</v>
      </c>
      <c r="L3478" s="1" t="s">
        <v>225</v>
      </c>
      <c r="M3478" s="1" t="s">
        <v>208</v>
      </c>
      <c r="N3478" s="1">
        <v>3001</v>
      </c>
      <c r="O3478">
        <v>10000</v>
      </c>
      <c r="P3478">
        <v>1000</v>
      </c>
      <c r="Q3478" s="1" t="s">
        <v>209</v>
      </c>
      <c r="R3478" s="4">
        <f>2*1.8</f>
        <v>3.6</v>
      </c>
      <c r="S3478" s="1">
        <v>1</v>
      </c>
      <c r="T3478" s="4"/>
      <c r="U3478" t="s">
        <v>204</v>
      </c>
    </row>
    <row r="3479" spans="1:21" x14ac:dyDescent="0.3">
      <c r="A3479" t="s">
        <v>3428</v>
      </c>
      <c r="B3479" s="1" t="s">
        <v>3429</v>
      </c>
      <c r="C3479" s="1" t="s">
        <v>3429</v>
      </c>
      <c r="D3479" s="1" t="s">
        <v>3429</v>
      </c>
      <c r="E3479">
        <v>2018</v>
      </c>
      <c r="F3479" s="1" t="s">
        <v>213</v>
      </c>
      <c r="G3479" s="1" t="s">
        <v>202</v>
      </c>
      <c r="H3479" s="1" t="s">
        <v>219</v>
      </c>
      <c r="I3479" s="3" t="s">
        <v>1</v>
      </c>
      <c r="J3479" s="1" t="s">
        <v>1</v>
      </c>
      <c r="K3479" s="1" t="s">
        <v>220</v>
      </c>
      <c r="L3479" s="1" t="s">
        <v>225</v>
      </c>
      <c r="M3479" s="1" t="s">
        <v>208</v>
      </c>
      <c r="N3479" s="1">
        <v>10001</v>
      </c>
      <c r="O3479" s="10">
        <v>1000000000</v>
      </c>
      <c r="P3479">
        <v>1000</v>
      </c>
      <c r="Q3479" s="1" t="s">
        <v>209</v>
      </c>
      <c r="R3479" s="4">
        <v>0</v>
      </c>
      <c r="S3479" s="1">
        <v>1</v>
      </c>
      <c r="T3479" s="4"/>
      <c r="U3479" t="s">
        <v>204</v>
      </c>
    </row>
    <row r="3480" spans="1:21" x14ac:dyDescent="0.3">
      <c r="A3480" t="s">
        <v>3431</v>
      </c>
      <c r="B3480" s="1" t="s">
        <v>3432</v>
      </c>
      <c r="C3480" s="1" t="s">
        <v>3432</v>
      </c>
      <c r="D3480" s="1" t="s">
        <v>3432</v>
      </c>
      <c r="E3480">
        <v>2020</v>
      </c>
      <c r="F3480" s="1" t="s">
        <v>212</v>
      </c>
      <c r="G3480" s="1" t="s">
        <v>202</v>
      </c>
      <c r="H3480" s="1" t="s">
        <v>206</v>
      </c>
      <c r="I3480" s="3" t="s">
        <v>1</v>
      </c>
      <c r="J3480" s="1" t="s">
        <v>1</v>
      </c>
      <c r="K3480" s="1" t="s">
        <v>220</v>
      </c>
      <c r="L3480" s="1" t="s">
        <v>221</v>
      </c>
      <c r="M3480" s="1" t="s">
        <v>204</v>
      </c>
      <c r="N3480" s="1" t="s">
        <v>1</v>
      </c>
      <c r="O3480" s="1" t="s">
        <v>1</v>
      </c>
      <c r="P3480" s="1" t="s">
        <v>1</v>
      </c>
      <c r="Q3480" s="1" t="s">
        <v>1</v>
      </c>
      <c r="R3480" s="4">
        <v>30.2</v>
      </c>
      <c r="S3480" s="1">
        <v>1</v>
      </c>
      <c r="T3480" s="4"/>
      <c r="U3480" t="s">
        <v>204</v>
      </c>
    </row>
    <row r="3481" spans="1:21" x14ac:dyDescent="0.3">
      <c r="A3481" t="s">
        <v>3431</v>
      </c>
      <c r="B3481" s="1" t="s">
        <v>3432</v>
      </c>
      <c r="C3481" s="1" t="s">
        <v>3432</v>
      </c>
      <c r="D3481" s="1" t="s">
        <v>3432</v>
      </c>
      <c r="E3481">
        <v>2020</v>
      </c>
      <c r="F3481" s="1" t="s">
        <v>212</v>
      </c>
      <c r="G3481" s="1" t="s">
        <v>202</v>
      </c>
      <c r="H3481" s="1" t="s">
        <v>231</v>
      </c>
      <c r="I3481" s="3" t="s">
        <v>1</v>
      </c>
      <c r="J3481" s="1" t="s">
        <v>1</v>
      </c>
      <c r="K3481" s="1" t="s">
        <v>220</v>
      </c>
      <c r="L3481" s="1" t="s">
        <v>221</v>
      </c>
      <c r="M3481" s="1" t="s">
        <v>208</v>
      </c>
      <c r="N3481" s="1">
        <v>0</v>
      </c>
      <c r="O3481">
        <v>2000</v>
      </c>
      <c r="P3481">
        <v>1000</v>
      </c>
      <c r="Q3481" s="1" t="s">
        <v>209</v>
      </c>
      <c r="R3481" s="4">
        <v>0</v>
      </c>
      <c r="S3481" s="1">
        <v>1</v>
      </c>
      <c r="T3481" s="4"/>
      <c r="U3481" t="s">
        <v>204</v>
      </c>
    </row>
    <row r="3482" spans="1:21" x14ac:dyDescent="0.3">
      <c r="A3482" t="s">
        <v>3431</v>
      </c>
      <c r="B3482" s="1" t="s">
        <v>3432</v>
      </c>
      <c r="C3482" s="1" t="s">
        <v>3432</v>
      </c>
      <c r="D3482" s="1" t="s">
        <v>3432</v>
      </c>
      <c r="E3482">
        <v>2020</v>
      </c>
      <c r="F3482" s="1" t="s">
        <v>212</v>
      </c>
      <c r="G3482" s="1" t="s">
        <v>202</v>
      </c>
      <c r="H3482" s="1" t="s">
        <v>231</v>
      </c>
      <c r="I3482" s="3" t="s">
        <v>1</v>
      </c>
      <c r="J3482" s="1" t="s">
        <v>1</v>
      </c>
      <c r="K3482" s="1" t="s">
        <v>220</v>
      </c>
      <c r="L3482" s="1" t="s">
        <v>221</v>
      </c>
      <c r="M3482" s="1" t="s">
        <v>208</v>
      </c>
      <c r="N3482" s="1">
        <v>2001</v>
      </c>
      <c r="O3482" s="10">
        <v>1000000000</v>
      </c>
      <c r="P3482">
        <v>1000</v>
      </c>
      <c r="Q3482" s="1" t="s">
        <v>209</v>
      </c>
      <c r="R3482" s="4">
        <v>6.36</v>
      </c>
      <c r="S3482" s="1">
        <v>1</v>
      </c>
      <c r="T3482" s="4"/>
      <c r="U3482" t="s">
        <v>204</v>
      </c>
    </row>
    <row r="3483" spans="1:21" x14ac:dyDescent="0.3">
      <c r="A3483" t="s">
        <v>3431</v>
      </c>
      <c r="B3483" s="1" t="s">
        <v>3432</v>
      </c>
      <c r="C3483" s="1" t="s">
        <v>3432</v>
      </c>
      <c r="D3483" s="1" t="s">
        <v>3432</v>
      </c>
      <c r="E3483">
        <v>2020</v>
      </c>
      <c r="F3483" s="1" t="s">
        <v>212</v>
      </c>
      <c r="G3483" s="1" t="s">
        <v>202</v>
      </c>
      <c r="H3483" s="1" t="s">
        <v>206</v>
      </c>
      <c r="I3483" s="3" t="s">
        <v>1</v>
      </c>
      <c r="J3483" s="1" t="s">
        <v>1</v>
      </c>
      <c r="K3483" s="1" t="s">
        <v>220</v>
      </c>
      <c r="L3483" s="1" t="s">
        <v>225</v>
      </c>
      <c r="M3483" s="1" t="s">
        <v>204</v>
      </c>
      <c r="N3483" s="1" t="s">
        <v>1</v>
      </c>
      <c r="O3483" s="1" t="s">
        <v>1</v>
      </c>
      <c r="P3483" s="1" t="s">
        <v>1</v>
      </c>
      <c r="Q3483" s="1" t="s">
        <v>1</v>
      </c>
      <c r="R3483" s="4">
        <v>35.15</v>
      </c>
      <c r="S3483" s="1">
        <v>1</v>
      </c>
      <c r="T3483" s="4"/>
      <c r="U3483" t="s">
        <v>204</v>
      </c>
    </row>
    <row r="3484" spans="1:21" x14ac:dyDescent="0.3">
      <c r="A3484" t="s">
        <v>3431</v>
      </c>
      <c r="B3484" s="1" t="s">
        <v>3432</v>
      </c>
      <c r="C3484" s="1" t="s">
        <v>3432</v>
      </c>
      <c r="D3484" s="1" t="s">
        <v>3432</v>
      </c>
      <c r="E3484">
        <v>2020</v>
      </c>
      <c r="F3484" s="1" t="s">
        <v>212</v>
      </c>
      <c r="G3484" s="1" t="s">
        <v>202</v>
      </c>
      <c r="H3484" s="1" t="s">
        <v>231</v>
      </c>
      <c r="I3484" s="3" t="s">
        <v>1</v>
      </c>
      <c r="J3484" s="1" t="s">
        <v>1</v>
      </c>
      <c r="K3484" s="1" t="s">
        <v>220</v>
      </c>
      <c r="L3484" s="1" t="s">
        <v>225</v>
      </c>
      <c r="M3484" s="1" t="s">
        <v>208</v>
      </c>
      <c r="N3484" s="1">
        <v>0</v>
      </c>
      <c r="O3484">
        <v>2000</v>
      </c>
      <c r="P3484">
        <v>1000</v>
      </c>
      <c r="Q3484" s="1" t="s">
        <v>209</v>
      </c>
      <c r="R3484" s="4">
        <v>0</v>
      </c>
      <c r="S3484" s="1">
        <v>1</v>
      </c>
      <c r="T3484" s="4"/>
      <c r="U3484" t="s">
        <v>204</v>
      </c>
    </row>
    <row r="3485" spans="1:21" x14ac:dyDescent="0.3">
      <c r="A3485" t="s">
        <v>3431</v>
      </c>
      <c r="B3485" s="1" t="s">
        <v>3432</v>
      </c>
      <c r="C3485" s="1" t="s">
        <v>3432</v>
      </c>
      <c r="D3485" s="1" t="s">
        <v>3432</v>
      </c>
      <c r="E3485">
        <v>2020</v>
      </c>
      <c r="F3485" s="1" t="s">
        <v>212</v>
      </c>
      <c r="G3485" s="1" t="s">
        <v>202</v>
      </c>
      <c r="H3485" s="1" t="s">
        <v>231</v>
      </c>
      <c r="I3485" s="3" t="s">
        <v>1</v>
      </c>
      <c r="J3485" s="1" t="s">
        <v>1</v>
      </c>
      <c r="K3485" s="1" t="s">
        <v>220</v>
      </c>
      <c r="L3485" s="1" t="s">
        <v>225</v>
      </c>
      <c r="M3485" s="1" t="s">
        <v>208</v>
      </c>
      <c r="N3485" s="1">
        <v>2001</v>
      </c>
      <c r="O3485" s="10">
        <v>1000000000</v>
      </c>
      <c r="P3485">
        <v>1000</v>
      </c>
      <c r="Q3485" s="1" t="s">
        <v>209</v>
      </c>
      <c r="R3485" s="4">
        <v>6.89</v>
      </c>
      <c r="S3485" s="1">
        <v>1</v>
      </c>
      <c r="T3485" s="4"/>
      <c r="U3485" t="s">
        <v>204</v>
      </c>
    </row>
    <row r="3486" spans="1:21" x14ac:dyDescent="0.3">
      <c r="A3486" t="s">
        <v>3431</v>
      </c>
      <c r="B3486" s="1" t="s">
        <v>3432</v>
      </c>
      <c r="C3486" s="1" t="s">
        <v>3432</v>
      </c>
      <c r="D3486" s="1" t="s">
        <v>3432</v>
      </c>
      <c r="E3486">
        <v>2020</v>
      </c>
      <c r="F3486" s="1" t="s">
        <v>213</v>
      </c>
      <c r="G3486" s="1" t="s">
        <v>202</v>
      </c>
      <c r="H3486" s="1" t="s">
        <v>206</v>
      </c>
      <c r="I3486" s="3" t="s">
        <v>1</v>
      </c>
      <c r="J3486" s="1" t="s">
        <v>1</v>
      </c>
      <c r="K3486" s="1" t="s">
        <v>220</v>
      </c>
      <c r="L3486" s="1" t="s">
        <v>221</v>
      </c>
      <c r="M3486" s="1" t="s">
        <v>204</v>
      </c>
      <c r="N3486" s="1" t="s">
        <v>1</v>
      </c>
      <c r="O3486" s="1" t="s">
        <v>1</v>
      </c>
      <c r="P3486" s="1" t="s">
        <v>1</v>
      </c>
      <c r="Q3486" s="1" t="s">
        <v>1</v>
      </c>
      <c r="R3486" s="4">
        <v>24</v>
      </c>
      <c r="S3486" s="1">
        <v>1</v>
      </c>
      <c r="T3486" s="4"/>
      <c r="U3486" t="s">
        <v>204</v>
      </c>
    </row>
    <row r="3487" spans="1:21" x14ac:dyDescent="0.3">
      <c r="A3487" t="s">
        <v>3431</v>
      </c>
      <c r="B3487" s="1" t="s">
        <v>3432</v>
      </c>
      <c r="C3487" s="1" t="s">
        <v>3432</v>
      </c>
      <c r="D3487" s="1" t="s">
        <v>3432</v>
      </c>
      <c r="E3487">
        <v>2020</v>
      </c>
      <c r="F3487" s="1" t="s">
        <v>213</v>
      </c>
      <c r="G3487" s="1" t="s">
        <v>202</v>
      </c>
      <c r="H3487" s="1" t="s">
        <v>231</v>
      </c>
      <c r="I3487" s="3" t="s">
        <v>1</v>
      </c>
      <c r="J3487" s="1" t="s">
        <v>1</v>
      </c>
      <c r="K3487" s="1" t="s">
        <v>220</v>
      </c>
      <c r="L3487" s="1" t="s">
        <v>221</v>
      </c>
      <c r="M3487" s="1" t="s">
        <v>208</v>
      </c>
      <c r="N3487" s="1">
        <v>0</v>
      </c>
      <c r="O3487">
        <v>2000</v>
      </c>
      <c r="P3487">
        <v>1000</v>
      </c>
      <c r="Q3487" s="1" t="s">
        <v>209</v>
      </c>
      <c r="R3487" s="4">
        <v>0</v>
      </c>
      <c r="S3487" s="1">
        <v>1</v>
      </c>
      <c r="T3487" s="4"/>
      <c r="U3487" t="s">
        <v>204</v>
      </c>
    </row>
    <row r="3488" spans="1:21" x14ac:dyDescent="0.3">
      <c r="A3488" t="s">
        <v>3431</v>
      </c>
      <c r="B3488" s="1" t="s">
        <v>3432</v>
      </c>
      <c r="C3488" s="1" t="s">
        <v>3432</v>
      </c>
      <c r="D3488" s="1" t="s">
        <v>3432</v>
      </c>
      <c r="E3488">
        <v>2020</v>
      </c>
      <c r="F3488" s="1" t="s">
        <v>213</v>
      </c>
      <c r="G3488" s="1" t="s">
        <v>202</v>
      </c>
      <c r="H3488" s="1" t="s">
        <v>231</v>
      </c>
      <c r="I3488" s="3" t="s">
        <v>1</v>
      </c>
      <c r="J3488" s="1" t="s">
        <v>1</v>
      </c>
      <c r="K3488" s="1" t="s">
        <v>220</v>
      </c>
      <c r="L3488" s="1" t="s">
        <v>221</v>
      </c>
      <c r="M3488" s="1" t="s">
        <v>208</v>
      </c>
      <c r="N3488" s="1">
        <v>2001</v>
      </c>
      <c r="O3488" s="10">
        <v>1000000000</v>
      </c>
      <c r="P3488">
        <v>1000</v>
      </c>
      <c r="Q3488" s="1" t="s">
        <v>209</v>
      </c>
      <c r="R3488" s="4">
        <v>2.12</v>
      </c>
      <c r="S3488" s="1">
        <v>1</v>
      </c>
      <c r="T3488" s="4"/>
      <c r="U3488" t="s">
        <v>204</v>
      </c>
    </row>
    <row r="3489" spans="1:21" x14ac:dyDescent="0.3">
      <c r="A3489" t="s">
        <v>3431</v>
      </c>
      <c r="B3489" s="1" t="s">
        <v>3432</v>
      </c>
      <c r="C3489" s="1" t="s">
        <v>3432</v>
      </c>
      <c r="D3489" s="1" t="s">
        <v>3432</v>
      </c>
      <c r="E3489">
        <v>2020</v>
      </c>
      <c r="F3489" s="1" t="s">
        <v>213</v>
      </c>
      <c r="G3489" s="1" t="s">
        <v>202</v>
      </c>
      <c r="H3489" s="1" t="s">
        <v>206</v>
      </c>
      <c r="I3489" s="3" t="s">
        <v>1</v>
      </c>
      <c r="J3489" s="1" t="s">
        <v>1</v>
      </c>
      <c r="K3489" s="1" t="s">
        <v>220</v>
      </c>
      <c r="L3489" s="1" t="s">
        <v>225</v>
      </c>
      <c r="M3489" s="1" t="s">
        <v>204</v>
      </c>
      <c r="N3489" s="1" t="s">
        <v>1</v>
      </c>
      <c r="O3489" s="1" t="s">
        <v>1</v>
      </c>
      <c r="P3489" s="1" t="s">
        <v>1</v>
      </c>
      <c r="Q3489" s="1" t="s">
        <v>1</v>
      </c>
      <c r="R3489" s="4">
        <v>24.57</v>
      </c>
      <c r="S3489" s="1">
        <v>1</v>
      </c>
      <c r="T3489" s="4"/>
      <c r="U3489" t="s">
        <v>204</v>
      </c>
    </row>
    <row r="3490" spans="1:21" x14ac:dyDescent="0.3">
      <c r="A3490" t="s">
        <v>3431</v>
      </c>
      <c r="B3490" s="1" t="s">
        <v>3432</v>
      </c>
      <c r="C3490" s="1" t="s">
        <v>3432</v>
      </c>
      <c r="D3490" s="1" t="s">
        <v>3432</v>
      </c>
      <c r="E3490">
        <v>2020</v>
      </c>
      <c r="F3490" s="1" t="s">
        <v>213</v>
      </c>
      <c r="G3490" s="1" t="s">
        <v>202</v>
      </c>
      <c r="H3490" s="1" t="s">
        <v>231</v>
      </c>
      <c r="I3490" s="3" t="s">
        <v>1</v>
      </c>
      <c r="J3490" s="1" t="s">
        <v>1</v>
      </c>
      <c r="K3490" s="1" t="s">
        <v>220</v>
      </c>
      <c r="L3490" s="1" t="s">
        <v>225</v>
      </c>
      <c r="M3490" s="1" t="s">
        <v>208</v>
      </c>
      <c r="N3490" s="1">
        <v>0</v>
      </c>
      <c r="O3490">
        <v>2000</v>
      </c>
      <c r="P3490">
        <v>1000</v>
      </c>
      <c r="Q3490" s="1" t="s">
        <v>209</v>
      </c>
      <c r="R3490" s="4">
        <v>0</v>
      </c>
      <c r="S3490" s="1">
        <v>1</v>
      </c>
      <c r="T3490" s="4"/>
      <c r="U3490" t="s">
        <v>204</v>
      </c>
    </row>
    <row r="3491" spans="1:21" x14ac:dyDescent="0.3">
      <c r="A3491" t="s">
        <v>3431</v>
      </c>
      <c r="B3491" s="1" t="s">
        <v>3432</v>
      </c>
      <c r="C3491" s="1" t="s">
        <v>3432</v>
      </c>
      <c r="D3491" s="1" t="s">
        <v>3432</v>
      </c>
      <c r="E3491">
        <v>2020</v>
      </c>
      <c r="F3491" s="1" t="s">
        <v>213</v>
      </c>
      <c r="G3491" s="1" t="s">
        <v>202</v>
      </c>
      <c r="H3491" s="1" t="s">
        <v>231</v>
      </c>
      <c r="I3491" s="3" t="s">
        <v>1</v>
      </c>
      <c r="J3491" s="1" t="s">
        <v>1</v>
      </c>
      <c r="K3491" s="1" t="s">
        <v>220</v>
      </c>
      <c r="L3491" s="1" t="s">
        <v>225</v>
      </c>
      <c r="M3491" s="1" t="s">
        <v>208</v>
      </c>
      <c r="N3491" s="1">
        <v>2001</v>
      </c>
      <c r="O3491" s="10">
        <v>1000000000</v>
      </c>
      <c r="P3491">
        <v>1000</v>
      </c>
      <c r="Q3491" s="1" t="s">
        <v>209</v>
      </c>
      <c r="R3491" s="4">
        <v>2.12</v>
      </c>
      <c r="S3491" s="1">
        <v>1</v>
      </c>
      <c r="T3491" s="4"/>
      <c r="U3491" t="s">
        <v>204</v>
      </c>
    </row>
    <row r="3492" spans="1:21" x14ac:dyDescent="0.3">
      <c r="A3492" t="s">
        <v>3434</v>
      </c>
      <c r="B3492" s="1" t="s">
        <v>3435</v>
      </c>
      <c r="C3492" s="1" t="s">
        <v>3435</v>
      </c>
      <c r="D3492" s="1" t="s">
        <v>3435</v>
      </c>
      <c r="E3492">
        <v>2013</v>
      </c>
      <c r="F3492" s="1" t="s">
        <v>212</v>
      </c>
      <c r="G3492" s="1" t="s">
        <v>202</v>
      </c>
      <c r="H3492" s="1" t="s">
        <v>206</v>
      </c>
      <c r="I3492" s="3" t="s">
        <v>1</v>
      </c>
      <c r="J3492" s="1" t="s">
        <v>1</v>
      </c>
      <c r="K3492" s="1" t="s">
        <v>1</v>
      </c>
      <c r="L3492" s="1" t="s">
        <v>1</v>
      </c>
      <c r="M3492" s="1" t="s">
        <v>204</v>
      </c>
      <c r="N3492" s="1" t="s">
        <v>1</v>
      </c>
      <c r="O3492" s="1" t="s">
        <v>1</v>
      </c>
      <c r="P3492" s="1" t="s">
        <v>1</v>
      </c>
      <c r="Q3492" s="1" t="s">
        <v>1</v>
      </c>
      <c r="R3492" s="4">
        <v>21</v>
      </c>
      <c r="S3492" s="1">
        <v>1</v>
      </c>
      <c r="T3492" s="4"/>
      <c r="U3492" t="s">
        <v>204</v>
      </c>
    </row>
    <row r="3493" spans="1:21" x14ac:dyDescent="0.3">
      <c r="A3493" t="s">
        <v>3434</v>
      </c>
      <c r="B3493" s="1" t="s">
        <v>3435</v>
      </c>
      <c r="C3493" s="1" t="s">
        <v>3435</v>
      </c>
      <c r="D3493" s="1" t="s">
        <v>3435</v>
      </c>
      <c r="E3493">
        <v>2013</v>
      </c>
      <c r="F3493" s="1" t="s">
        <v>212</v>
      </c>
      <c r="G3493" s="1" t="s">
        <v>202</v>
      </c>
      <c r="H3493" s="1" t="s">
        <v>231</v>
      </c>
      <c r="I3493" s="3" t="s">
        <v>1</v>
      </c>
      <c r="J3493" s="1" t="s">
        <v>1</v>
      </c>
      <c r="K3493" s="1" t="s">
        <v>1</v>
      </c>
      <c r="L3493" s="1" t="s">
        <v>1</v>
      </c>
      <c r="M3493" s="1" t="s">
        <v>208</v>
      </c>
      <c r="N3493" s="1">
        <v>0</v>
      </c>
      <c r="O3493">
        <v>2000</v>
      </c>
      <c r="P3493">
        <v>1000</v>
      </c>
      <c r="Q3493" s="1" t="s">
        <v>209</v>
      </c>
      <c r="R3493" s="4">
        <v>0</v>
      </c>
      <c r="S3493" s="1">
        <v>1</v>
      </c>
      <c r="T3493" s="4"/>
      <c r="U3493" t="s">
        <v>204</v>
      </c>
    </row>
    <row r="3494" spans="1:21" x14ac:dyDescent="0.3">
      <c r="A3494" t="s">
        <v>3434</v>
      </c>
      <c r="B3494" s="1" t="s">
        <v>3435</v>
      </c>
      <c r="C3494" s="1" t="s">
        <v>3435</v>
      </c>
      <c r="D3494" s="1" t="s">
        <v>3435</v>
      </c>
      <c r="E3494">
        <v>2013</v>
      </c>
      <c r="F3494" s="1" t="s">
        <v>212</v>
      </c>
      <c r="G3494" s="1" t="s">
        <v>202</v>
      </c>
      <c r="H3494" s="1" t="s">
        <v>231</v>
      </c>
      <c r="I3494" s="3" t="s">
        <v>1</v>
      </c>
      <c r="J3494" s="1" t="s">
        <v>1</v>
      </c>
      <c r="K3494" s="1" t="s">
        <v>1</v>
      </c>
      <c r="L3494" s="1" t="s">
        <v>1</v>
      </c>
      <c r="M3494" s="1" t="s">
        <v>208</v>
      </c>
      <c r="N3494" s="1">
        <v>2001</v>
      </c>
      <c r="O3494" s="10">
        <v>1000000000</v>
      </c>
      <c r="P3494">
        <v>1000</v>
      </c>
      <c r="Q3494" s="1" t="s">
        <v>209</v>
      </c>
      <c r="R3494" s="4">
        <f>0.55*10</f>
        <v>5.5</v>
      </c>
      <c r="S3494" s="1">
        <v>1</v>
      </c>
      <c r="T3494" s="4"/>
      <c r="U3494" t="s">
        <v>204</v>
      </c>
    </row>
    <row r="3495" spans="1:21" x14ac:dyDescent="0.3">
      <c r="A3495" t="s">
        <v>3434</v>
      </c>
      <c r="B3495" s="1" t="s">
        <v>3435</v>
      </c>
      <c r="C3495" s="1" t="s">
        <v>3435</v>
      </c>
      <c r="D3495" s="1" t="s">
        <v>3435</v>
      </c>
      <c r="E3495">
        <v>2013</v>
      </c>
      <c r="F3495" s="1" t="s">
        <v>213</v>
      </c>
      <c r="G3495" s="1" t="s">
        <v>202</v>
      </c>
      <c r="H3495" s="1" t="s">
        <v>206</v>
      </c>
      <c r="I3495" s="3" t="s">
        <v>1</v>
      </c>
      <c r="J3495" s="1" t="s">
        <v>1</v>
      </c>
      <c r="K3495" s="1" t="s">
        <v>1</v>
      </c>
      <c r="L3495" s="1" t="s">
        <v>1</v>
      </c>
      <c r="M3495" s="1" t="s">
        <v>204</v>
      </c>
      <c r="N3495" s="1" t="s">
        <v>1</v>
      </c>
      <c r="O3495" s="1" t="s">
        <v>1</v>
      </c>
      <c r="P3495" s="1" t="s">
        <v>1</v>
      </c>
      <c r="Q3495" s="1" t="s">
        <v>1</v>
      </c>
      <c r="R3495" s="4">
        <v>25</v>
      </c>
      <c r="S3495" s="1">
        <v>1</v>
      </c>
      <c r="T3495" s="4"/>
      <c r="U3495" t="s">
        <v>204</v>
      </c>
    </row>
    <row r="3496" spans="1:21" x14ac:dyDescent="0.3">
      <c r="A3496" t="s">
        <v>3434</v>
      </c>
      <c r="B3496" s="1" t="s">
        <v>3435</v>
      </c>
      <c r="C3496" s="1" t="s">
        <v>3435</v>
      </c>
      <c r="D3496" s="1" t="s">
        <v>3435</v>
      </c>
      <c r="E3496">
        <v>2013</v>
      </c>
      <c r="F3496" s="1" t="s">
        <v>213</v>
      </c>
      <c r="G3496" s="1" t="s">
        <v>202</v>
      </c>
      <c r="H3496" s="1" t="s">
        <v>231</v>
      </c>
      <c r="I3496" s="3" t="s">
        <v>1</v>
      </c>
      <c r="J3496" s="1" t="s">
        <v>1</v>
      </c>
      <c r="K3496" s="1" t="s">
        <v>1</v>
      </c>
      <c r="L3496" s="1" t="s">
        <v>1</v>
      </c>
      <c r="M3496" s="1" t="s">
        <v>208</v>
      </c>
      <c r="N3496" s="1">
        <v>0</v>
      </c>
      <c r="O3496">
        <v>2000</v>
      </c>
      <c r="P3496">
        <v>1000</v>
      </c>
      <c r="Q3496" s="1" t="s">
        <v>209</v>
      </c>
      <c r="R3496" s="4">
        <v>0</v>
      </c>
      <c r="S3496" s="1">
        <v>1</v>
      </c>
      <c r="T3496" s="4"/>
      <c r="U3496" t="s">
        <v>204</v>
      </c>
    </row>
    <row r="3497" spans="1:21" x14ac:dyDescent="0.3">
      <c r="A3497" t="s">
        <v>3434</v>
      </c>
      <c r="B3497" s="1" t="s">
        <v>3435</v>
      </c>
      <c r="C3497" s="1" t="s">
        <v>3435</v>
      </c>
      <c r="D3497" s="1" t="s">
        <v>3435</v>
      </c>
      <c r="E3497">
        <v>2013</v>
      </c>
      <c r="F3497" s="1" t="s">
        <v>213</v>
      </c>
      <c r="G3497" s="1" t="s">
        <v>202</v>
      </c>
      <c r="H3497" s="1" t="s">
        <v>231</v>
      </c>
      <c r="I3497" s="3" t="s">
        <v>1</v>
      </c>
      <c r="J3497" s="1" t="s">
        <v>1</v>
      </c>
      <c r="K3497" s="1" t="s">
        <v>1</v>
      </c>
      <c r="L3497" s="1" t="s">
        <v>1</v>
      </c>
      <c r="M3497" s="1" t="s">
        <v>208</v>
      </c>
      <c r="N3497" s="1">
        <v>2001</v>
      </c>
      <c r="O3497" s="10">
        <v>1000000000</v>
      </c>
      <c r="P3497">
        <v>1000</v>
      </c>
      <c r="Q3497" s="1" t="s">
        <v>209</v>
      </c>
      <c r="R3497" s="4">
        <f>0.05*10</f>
        <v>0.5</v>
      </c>
      <c r="S3497" s="1">
        <v>1</v>
      </c>
      <c r="T3497" s="4"/>
      <c r="U3497" t="s">
        <v>204</v>
      </c>
    </row>
    <row r="3498" spans="1:21" x14ac:dyDescent="0.3">
      <c r="A3498" t="s">
        <v>3437</v>
      </c>
      <c r="B3498" s="1" t="s">
        <v>3438</v>
      </c>
      <c r="C3498" s="1" t="s">
        <v>3438</v>
      </c>
      <c r="D3498" s="1" t="s">
        <v>3438</v>
      </c>
      <c r="E3498">
        <v>2018</v>
      </c>
      <c r="F3498" s="1" t="s">
        <v>212</v>
      </c>
      <c r="G3498" s="1" t="s">
        <v>202</v>
      </c>
      <c r="H3498" s="1" t="s">
        <v>206</v>
      </c>
      <c r="I3498" s="3" t="s">
        <v>1</v>
      </c>
      <c r="J3498" s="1" t="s">
        <v>1</v>
      </c>
      <c r="K3498" s="1" t="s">
        <v>220</v>
      </c>
      <c r="L3498" s="1" t="s">
        <v>221</v>
      </c>
      <c r="M3498" s="1" t="s">
        <v>204</v>
      </c>
      <c r="N3498" s="1" t="s">
        <v>1</v>
      </c>
      <c r="O3498" s="1" t="s">
        <v>1</v>
      </c>
      <c r="P3498" s="1" t="s">
        <v>1</v>
      </c>
      <c r="Q3498" s="1" t="s">
        <v>1</v>
      </c>
      <c r="R3498" s="4">
        <v>9.5</v>
      </c>
      <c r="S3498" s="1">
        <v>1</v>
      </c>
      <c r="T3498" s="4"/>
      <c r="U3498" t="s">
        <v>204</v>
      </c>
    </row>
    <row r="3499" spans="1:21" x14ac:dyDescent="0.3">
      <c r="A3499" t="s">
        <v>3437</v>
      </c>
      <c r="B3499" s="1" t="s">
        <v>3438</v>
      </c>
      <c r="C3499" s="1" t="s">
        <v>3438</v>
      </c>
      <c r="D3499" s="1" t="s">
        <v>3438</v>
      </c>
      <c r="E3499">
        <v>2018</v>
      </c>
      <c r="F3499" s="1" t="s">
        <v>212</v>
      </c>
      <c r="G3499" s="1" t="s">
        <v>202</v>
      </c>
      <c r="H3499" s="1" t="s">
        <v>231</v>
      </c>
      <c r="I3499" s="3" t="s">
        <v>1</v>
      </c>
      <c r="J3499" s="1" t="s">
        <v>1</v>
      </c>
      <c r="K3499" s="1" t="s">
        <v>220</v>
      </c>
      <c r="L3499" s="1" t="s">
        <v>221</v>
      </c>
      <c r="M3499" s="1" t="s">
        <v>208</v>
      </c>
      <c r="N3499" s="1">
        <v>0</v>
      </c>
      <c r="O3499">
        <v>3000</v>
      </c>
      <c r="P3499">
        <v>1000</v>
      </c>
      <c r="Q3499" s="1" t="s">
        <v>209</v>
      </c>
      <c r="R3499" s="4">
        <v>0</v>
      </c>
      <c r="S3499" s="1">
        <v>1</v>
      </c>
      <c r="T3499" s="4"/>
      <c r="U3499" t="s">
        <v>204</v>
      </c>
    </row>
    <row r="3500" spans="1:21" x14ac:dyDescent="0.3">
      <c r="A3500" t="s">
        <v>3437</v>
      </c>
      <c r="B3500" s="1" t="s">
        <v>3438</v>
      </c>
      <c r="C3500" s="1" t="s">
        <v>3438</v>
      </c>
      <c r="D3500" s="1" t="s">
        <v>3438</v>
      </c>
      <c r="E3500">
        <v>2018</v>
      </c>
      <c r="F3500" s="1" t="s">
        <v>212</v>
      </c>
      <c r="G3500" s="1" t="s">
        <v>202</v>
      </c>
      <c r="H3500" s="1" t="s">
        <v>231</v>
      </c>
      <c r="I3500" s="3" t="s">
        <v>1</v>
      </c>
      <c r="J3500" s="1" t="s">
        <v>1</v>
      </c>
      <c r="K3500" s="1" t="s">
        <v>220</v>
      </c>
      <c r="L3500" s="1" t="s">
        <v>221</v>
      </c>
      <c r="M3500" s="1" t="s">
        <v>208</v>
      </c>
      <c r="N3500" s="1">
        <v>3001</v>
      </c>
      <c r="O3500" s="10">
        <v>1000000000</v>
      </c>
      <c r="P3500">
        <v>1000</v>
      </c>
      <c r="Q3500" s="1" t="s">
        <v>209</v>
      </c>
      <c r="R3500" s="4">
        <v>2.9</v>
      </c>
      <c r="S3500" s="1">
        <v>1</v>
      </c>
      <c r="T3500" s="4"/>
      <c r="U3500" t="s">
        <v>204</v>
      </c>
    </row>
    <row r="3501" spans="1:21" x14ac:dyDescent="0.3">
      <c r="A3501" t="s">
        <v>3437</v>
      </c>
      <c r="B3501" s="1" t="s">
        <v>3438</v>
      </c>
      <c r="C3501" s="1" t="s">
        <v>3438</v>
      </c>
      <c r="D3501" s="1" t="s">
        <v>3438</v>
      </c>
      <c r="E3501">
        <v>2018</v>
      </c>
      <c r="F3501" s="1" t="s">
        <v>212</v>
      </c>
      <c r="G3501" s="1" t="s">
        <v>202</v>
      </c>
      <c r="H3501" s="1" t="s">
        <v>206</v>
      </c>
      <c r="I3501" s="3" t="s">
        <v>1</v>
      </c>
      <c r="J3501" s="1" t="s">
        <v>1</v>
      </c>
      <c r="K3501" s="1" t="s">
        <v>220</v>
      </c>
      <c r="L3501" s="1" t="s">
        <v>225</v>
      </c>
      <c r="M3501" s="1" t="s">
        <v>204</v>
      </c>
      <c r="N3501" s="1" t="s">
        <v>1</v>
      </c>
      <c r="O3501" s="1" t="s">
        <v>1</v>
      </c>
      <c r="P3501" s="1" t="s">
        <v>1</v>
      </c>
      <c r="Q3501" s="1" t="s">
        <v>1</v>
      </c>
      <c r="R3501" s="4">
        <v>11.15</v>
      </c>
      <c r="S3501" s="1">
        <v>1</v>
      </c>
      <c r="T3501" s="4"/>
      <c r="U3501" t="s">
        <v>204</v>
      </c>
    </row>
    <row r="3502" spans="1:21" x14ac:dyDescent="0.3">
      <c r="A3502" t="s">
        <v>3437</v>
      </c>
      <c r="B3502" s="1" t="s">
        <v>3438</v>
      </c>
      <c r="C3502" s="1" t="s">
        <v>3438</v>
      </c>
      <c r="D3502" s="1" t="s">
        <v>3438</v>
      </c>
      <c r="E3502">
        <v>2018</v>
      </c>
      <c r="F3502" s="1" t="s">
        <v>212</v>
      </c>
      <c r="G3502" s="1" t="s">
        <v>202</v>
      </c>
      <c r="H3502" s="1" t="s">
        <v>231</v>
      </c>
      <c r="I3502" s="3" t="s">
        <v>1</v>
      </c>
      <c r="J3502" s="1" t="s">
        <v>1</v>
      </c>
      <c r="K3502" s="1" t="s">
        <v>220</v>
      </c>
      <c r="L3502" s="1" t="s">
        <v>225</v>
      </c>
      <c r="M3502" s="1" t="s">
        <v>208</v>
      </c>
      <c r="N3502" s="1">
        <v>0</v>
      </c>
      <c r="O3502">
        <v>3000</v>
      </c>
      <c r="P3502">
        <v>1000</v>
      </c>
      <c r="Q3502" s="1" t="s">
        <v>209</v>
      </c>
      <c r="R3502" s="4">
        <v>0</v>
      </c>
      <c r="S3502" s="1">
        <v>1</v>
      </c>
      <c r="T3502" s="4"/>
      <c r="U3502" t="s">
        <v>204</v>
      </c>
    </row>
    <row r="3503" spans="1:21" x14ac:dyDescent="0.3">
      <c r="A3503" t="s">
        <v>3437</v>
      </c>
      <c r="B3503" s="1" t="s">
        <v>3438</v>
      </c>
      <c r="C3503" s="1" t="s">
        <v>3438</v>
      </c>
      <c r="D3503" s="1" t="s">
        <v>3438</v>
      </c>
      <c r="E3503">
        <v>2018</v>
      </c>
      <c r="F3503" s="1" t="s">
        <v>212</v>
      </c>
      <c r="G3503" s="1" t="s">
        <v>202</v>
      </c>
      <c r="H3503" s="1" t="s">
        <v>231</v>
      </c>
      <c r="I3503" s="3" t="s">
        <v>1</v>
      </c>
      <c r="J3503" s="1" t="s">
        <v>1</v>
      </c>
      <c r="K3503" s="1" t="s">
        <v>220</v>
      </c>
      <c r="L3503" s="1" t="s">
        <v>225</v>
      </c>
      <c r="M3503" s="1" t="s">
        <v>208</v>
      </c>
      <c r="N3503" s="1">
        <v>3001</v>
      </c>
      <c r="O3503" s="10">
        <v>1000000000</v>
      </c>
      <c r="P3503">
        <v>1000</v>
      </c>
      <c r="Q3503" s="1" t="s">
        <v>209</v>
      </c>
      <c r="R3503" s="4">
        <v>3.7</v>
      </c>
      <c r="S3503" s="1">
        <v>1</v>
      </c>
      <c r="T3503" s="4"/>
      <c r="U3503" t="s">
        <v>204</v>
      </c>
    </row>
    <row r="3504" spans="1:21" x14ac:dyDescent="0.3">
      <c r="A3504" t="s">
        <v>3437</v>
      </c>
      <c r="B3504" s="1" t="s">
        <v>3438</v>
      </c>
      <c r="C3504" s="1" t="s">
        <v>3438</v>
      </c>
      <c r="D3504" s="1" t="s">
        <v>3438</v>
      </c>
      <c r="E3504">
        <v>2018</v>
      </c>
      <c r="F3504" s="1" t="s">
        <v>213</v>
      </c>
      <c r="G3504" s="1" t="s">
        <v>202</v>
      </c>
      <c r="H3504" s="1" t="s">
        <v>206</v>
      </c>
      <c r="I3504" s="3" t="s">
        <v>1</v>
      </c>
      <c r="J3504" s="1" t="s">
        <v>1</v>
      </c>
      <c r="K3504" s="1" t="s">
        <v>220</v>
      </c>
      <c r="L3504" s="1" t="s">
        <v>221</v>
      </c>
      <c r="M3504" s="1" t="s">
        <v>204</v>
      </c>
      <c r="N3504" s="1" t="s">
        <v>1</v>
      </c>
      <c r="O3504" s="1" t="s">
        <v>1</v>
      </c>
      <c r="P3504" s="1" t="s">
        <v>1</v>
      </c>
      <c r="Q3504" s="1" t="s">
        <v>1</v>
      </c>
      <c r="R3504" s="4">
        <v>20</v>
      </c>
      <c r="S3504" s="1">
        <v>1</v>
      </c>
      <c r="T3504" s="4"/>
      <c r="U3504" t="s">
        <v>204</v>
      </c>
    </row>
    <row r="3505" spans="1:21" x14ac:dyDescent="0.3">
      <c r="A3505" t="s">
        <v>3437</v>
      </c>
      <c r="B3505" s="1" t="s">
        <v>3438</v>
      </c>
      <c r="C3505" s="1" t="s">
        <v>3438</v>
      </c>
      <c r="D3505" s="1" t="s">
        <v>3438</v>
      </c>
      <c r="E3505">
        <v>2018</v>
      </c>
      <c r="F3505" s="1" t="s">
        <v>213</v>
      </c>
      <c r="G3505" s="1" t="s">
        <v>202</v>
      </c>
      <c r="H3505" s="1" t="s">
        <v>206</v>
      </c>
      <c r="I3505" s="3" t="s">
        <v>1</v>
      </c>
      <c r="J3505" s="1" t="s">
        <v>1</v>
      </c>
      <c r="K3505" s="1" t="s">
        <v>220</v>
      </c>
      <c r="L3505" s="1" t="s">
        <v>225</v>
      </c>
      <c r="M3505" s="1" t="s">
        <v>204</v>
      </c>
      <c r="N3505" s="1" t="s">
        <v>1</v>
      </c>
      <c r="O3505" s="1" t="s">
        <v>1</v>
      </c>
      <c r="P3505" s="1" t="s">
        <v>1</v>
      </c>
      <c r="Q3505" s="1" t="s">
        <v>1</v>
      </c>
      <c r="R3505" s="4">
        <v>25</v>
      </c>
      <c r="S3505" s="1">
        <v>1</v>
      </c>
      <c r="T3505" s="4"/>
      <c r="U3505" t="s">
        <v>204</v>
      </c>
    </row>
    <row r="3506" spans="1:21" x14ac:dyDescent="0.3">
      <c r="A3506" t="s">
        <v>3440</v>
      </c>
      <c r="B3506" s="1" t="s">
        <v>3441</v>
      </c>
      <c r="C3506" s="1" t="s">
        <v>3441</v>
      </c>
      <c r="D3506" s="1" t="s">
        <v>3441</v>
      </c>
      <c r="E3506">
        <v>2020</v>
      </c>
      <c r="F3506" s="1" t="s">
        <v>212</v>
      </c>
      <c r="G3506" s="1" t="s">
        <v>202</v>
      </c>
      <c r="H3506" s="1" t="s">
        <v>206</v>
      </c>
      <c r="I3506" s="3" t="s">
        <v>1</v>
      </c>
      <c r="J3506" s="1" t="s">
        <v>1</v>
      </c>
      <c r="K3506" s="1" t="s">
        <v>1</v>
      </c>
      <c r="L3506" s="1" t="s">
        <v>1</v>
      </c>
      <c r="M3506" s="1" t="s">
        <v>204</v>
      </c>
      <c r="N3506" s="1" t="s">
        <v>1</v>
      </c>
      <c r="O3506" s="1" t="s">
        <v>1</v>
      </c>
      <c r="P3506" s="1" t="s">
        <v>1</v>
      </c>
      <c r="Q3506" s="1" t="s">
        <v>1</v>
      </c>
      <c r="R3506" s="4">
        <v>26.65</v>
      </c>
      <c r="S3506" s="1">
        <v>1</v>
      </c>
      <c r="T3506" s="4"/>
      <c r="U3506" t="s">
        <v>204</v>
      </c>
    </row>
    <row r="3507" spans="1:21" x14ac:dyDescent="0.3">
      <c r="A3507" t="s">
        <v>3440</v>
      </c>
      <c r="B3507" s="1" t="s">
        <v>3441</v>
      </c>
      <c r="C3507" s="1" t="s">
        <v>3441</v>
      </c>
      <c r="D3507" s="1" t="s">
        <v>3441</v>
      </c>
      <c r="E3507">
        <v>2020</v>
      </c>
      <c r="F3507" s="1" t="s">
        <v>212</v>
      </c>
      <c r="G3507" s="1" t="s">
        <v>202</v>
      </c>
      <c r="H3507" s="1" t="s">
        <v>219</v>
      </c>
      <c r="I3507" s="3" t="s">
        <v>1</v>
      </c>
      <c r="J3507" s="1" t="s">
        <v>1</v>
      </c>
      <c r="K3507" s="1" t="s">
        <v>1</v>
      </c>
      <c r="L3507" s="1" t="s">
        <v>1</v>
      </c>
      <c r="M3507" s="1" t="s">
        <v>208</v>
      </c>
      <c r="N3507">
        <v>0</v>
      </c>
      <c r="O3507">
        <v>3000</v>
      </c>
      <c r="P3507">
        <v>1000</v>
      </c>
      <c r="Q3507" s="1" t="s">
        <v>209</v>
      </c>
      <c r="R3507" s="4">
        <v>0</v>
      </c>
      <c r="S3507" s="1">
        <v>1</v>
      </c>
      <c r="T3507" s="4"/>
      <c r="U3507" t="s">
        <v>204</v>
      </c>
    </row>
    <row r="3508" spans="1:21" x14ac:dyDescent="0.3">
      <c r="A3508" t="s">
        <v>3440</v>
      </c>
      <c r="B3508" s="1" t="s">
        <v>3441</v>
      </c>
      <c r="C3508" s="1" t="s">
        <v>3441</v>
      </c>
      <c r="D3508" s="1" t="s">
        <v>3441</v>
      </c>
      <c r="E3508">
        <v>2020</v>
      </c>
      <c r="F3508" s="1" t="s">
        <v>212</v>
      </c>
      <c r="G3508" s="1" t="s">
        <v>202</v>
      </c>
      <c r="H3508" s="1" t="s">
        <v>219</v>
      </c>
      <c r="I3508" s="3" t="s">
        <v>1</v>
      </c>
      <c r="J3508" s="1" t="s">
        <v>1</v>
      </c>
      <c r="K3508" s="1" t="s">
        <v>1</v>
      </c>
      <c r="L3508" s="1" t="s">
        <v>1</v>
      </c>
      <c r="M3508" s="1" t="s">
        <v>208</v>
      </c>
      <c r="N3508">
        <v>3001</v>
      </c>
      <c r="O3508">
        <v>20000</v>
      </c>
      <c r="P3508">
        <v>1000</v>
      </c>
      <c r="Q3508" s="1" t="s">
        <v>209</v>
      </c>
      <c r="R3508" s="4">
        <v>2</v>
      </c>
      <c r="S3508" s="1">
        <v>1</v>
      </c>
      <c r="T3508" s="4"/>
      <c r="U3508" t="s">
        <v>204</v>
      </c>
    </row>
    <row r="3509" spans="1:21" x14ac:dyDescent="0.3">
      <c r="A3509" t="s">
        <v>3440</v>
      </c>
      <c r="B3509" s="1" t="s">
        <v>3441</v>
      </c>
      <c r="C3509" s="1" t="s">
        <v>3441</v>
      </c>
      <c r="D3509" s="1" t="s">
        <v>3441</v>
      </c>
      <c r="E3509">
        <v>2020</v>
      </c>
      <c r="F3509" s="1" t="s">
        <v>212</v>
      </c>
      <c r="G3509" s="1" t="s">
        <v>202</v>
      </c>
      <c r="H3509" s="1" t="s">
        <v>219</v>
      </c>
      <c r="I3509" s="3" t="s">
        <v>1</v>
      </c>
      <c r="J3509" s="1" t="s">
        <v>1</v>
      </c>
      <c r="K3509" s="1" t="s">
        <v>1</v>
      </c>
      <c r="L3509" s="1" t="s">
        <v>1</v>
      </c>
      <c r="M3509" s="1" t="s">
        <v>208</v>
      </c>
      <c r="N3509">
        <v>20001</v>
      </c>
      <c r="O3509">
        <v>30000</v>
      </c>
      <c r="P3509">
        <v>1000</v>
      </c>
      <c r="Q3509" s="1" t="s">
        <v>209</v>
      </c>
      <c r="R3509" s="4">
        <v>2.15</v>
      </c>
      <c r="S3509" s="1">
        <v>1</v>
      </c>
      <c r="T3509" s="4"/>
      <c r="U3509" t="s">
        <v>204</v>
      </c>
    </row>
    <row r="3510" spans="1:21" x14ac:dyDescent="0.3">
      <c r="A3510" t="s">
        <v>3440</v>
      </c>
      <c r="B3510" s="1" t="s">
        <v>3441</v>
      </c>
      <c r="C3510" s="1" t="s">
        <v>3441</v>
      </c>
      <c r="D3510" s="1" t="s">
        <v>3441</v>
      </c>
      <c r="E3510">
        <v>2020</v>
      </c>
      <c r="F3510" s="1" t="s">
        <v>212</v>
      </c>
      <c r="G3510" s="1" t="s">
        <v>202</v>
      </c>
      <c r="H3510" s="1" t="s">
        <v>219</v>
      </c>
      <c r="I3510" s="3" t="s">
        <v>1</v>
      </c>
      <c r="J3510" s="1" t="s">
        <v>1</v>
      </c>
      <c r="K3510" s="1" t="s">
        <v>1</v>
      </c>
      <c r="L3510" s="1" t="s">
        <v>1</v>
      </c>
      <c r="M3510" s="1" t="s">
        <v>208</v>
      </c>
      <c r="N3510">
        <v>30001</v>
      </c>
      <c r="O3510">
        <v>40000</v>
      </c>
      <c r="P3510">
        <v>1000</v>
      </c>
      <c r="Q3510" s="1" t="s">
        <v>209</v>
      </c>
      <c r="R3510" s="4">
        <v>2.8</v>
      </c>
      <c r="S3510" s="1">
        <v>1</v>
      </c>
      <c r="T3510" s="4"/>
      <c r="U3510" t="s">
        <v>204</v>
      </c>
    </row>
    <row r="3511" spans="1:21" x14ac:dyDescent="0.3">
      <c r="A3511" t="s">
        <v>3440</v>
      </c>
      <c r="B3511" s="1" t="s">
        <v>3441</v>
      </c>
      <c r="C3511" s="1" t="s">
        <v>3441</v>
      </c>
      <c r="D3511" s="1" t="s">
        <v>3441</v>
      </c>
      <c r="E3511">
        <v>2020</v>
      </c>
      <c r="F3511" s="1" t="s">
        <v>212</v>
      </c>
      <c r="G3511" s="1" t="s">
        <v>202</v>
      </c>
      <c r="H3511" s="1" t="s">
        <v>219</v>
      </c>
      <c r="I3511" s="3" t="s">
        <v>1</v>
      </c>
      <c r="J3511" s="1" t="s">
        <v>1</v>
      </c>
      <c r="K3511" s="1" t="s">
        <v>1</v>
      </c>
      <c r="L3511" s="1" t="s">
        <v>1</v>
      </c>
      <c r="M3511" s="1" t="s">
        <v>208</v>
      </c>
      <c r="N3511">
        <v>40001</v>
      </c>
      <c r="O3511">
        <v>50000</v>
      </c>
      <c r="P3511">
        <v>1000</v>
      </c>
      <c r="Q3511" s="1" t="s">
        <v>209</v>
      </c>
      <c r="R3511" s="4">
        <v>3.3</v>
      </c>
      <c r="S3511" s="1">
        <v>1</v>
      </c>
      <c r="T3511" s="4"/>
      <c r="U3511" t="s">
        <v>204</v>
      </c>
    </row>
    <row r="3512" spans="1:21" x14ac:dyDescent="0.3">
      <c r="A3512" t="s">
        <v>3440</v>
      </c>
      <c r="B3512" s="1" t="s">
        <v>3441</v>
      </c>
      <c r="C3512" s="1" t="s">
        <v>3441</v>
      </c>
      <c r="D3512" s="1" t="s">
        <v>3441</v>
      </c>
      <c r="E3512">
        <v>2020</v>
      </c>
      <c r="F3512" s="1" t="s">
        <v>212</v>
      </c>
      <c r="G3512" s="1" t="s">
        <v>202</v>
      </c>
      <c r="H3512" s="1" t="s">
        <v>219</v>
      </c>
      <c r="I3512" s="3" t="s">
        <v>1</v>
      </c>
      <c r="J3512" s="1" t="s">
        <v>1</v>
      </c>
      <c r="K3512" s="1" t="s">
        <v>1</v>
      </c>
      <c r="L3512" s="1" t="s">
        <v>1</v>
      </c>
      <c r="M3512" s="1" t="s">
        <v>208</v>
      </c>
      <c r="N3512">
        <v>50001</v>
      </c>
      <c r="O3512" s="10">
        <v>1000000000</v>
      </c>
      <c r="P3512">
        <v>1000</v>
      </c>
      <c r="Q3512" s="1" t="s">
        <v>209</v>
      </c>
      <c r="R3512" s="4">
        <v>4.3</v>
      </c>
      <c r="S3512" s="1">
        <v>1</v>
      </c>
      <c r="T3512" s="4"/>
      <c r="U3512" t="s">
        <v>204</v>
      </c>
    </row>
    <row r="3513" spans="1:21" x14ac:dyDescent="0.3">
      <c r="A3513" t="s">
        <v>3440</v>
      </c>
      <c r="B3513" s="1" t="s">
        <v>3441</v>
      </c>
      <c r="C3513" s="1" t="s">
        <v>3441</v>
      </c>
      <c r="D3513" s="1" t="s">
        <v>3441</v>
      </c>
      <c r="E3513">
        <v>2020</v>
      </c>
      <c r="F3513" s="1" t="s">
        <v>213</v>
      </c>
      <c r="G3513" s="1" t="s">
        <v>202</v>
      </c>
      <c r="H3513" s="1" t="s">
        <v>206</v>
      </c>
      <c r="I3513" s="3" t="s">
        <v>1</v>
      </c>
      <c r="J3513" s="1" t="s">
        <v>1</v>
      </c>
      <c r="K3513" s="1" t="s">
        <v>1</v>
      </c>
      <c r="L3513" s="1" t="s">
        <v>1</v>
      </c>
      <c r="M3513" s="1" t="s">
        <v>204</v>
      </c>
      <c r="N3513" s="1" t="s">
        <v>1</v>
      </c>
      <c r="O3513" s="1" t="s">
        <v>1</v>
      </c>
      <c r="P3513" s="1" t="s">
        <v>1</v>
      </c>
      <c r="Q3513" s="1" t="s">
        <v>1</v>
      </c>
      <c r="R3513" s="4">
        <v>57</v>
      </c>
      <c r="S3513" s="1">
        <v>1</v>
      </c>
      <c r="T3513" s="4"/>
      <c r="U3513" t="s">
        <v>204</v>
      </c>
    </row>
    <row r="3514" spans="1:21" x14ac:dyDescent="0.3">
      <c r="A3514" t="s">
        <v>3443</v>
      </c>
      <c r="B3514" s="1" t="s">
        <v>3444</v>
      </c>
      <c r="C3514" s="1" t="s">
        <v>3444</v>
      </c>
      <c r="D3514" s="1" t="s">
        <v>3444</v>
      </c>
      <c r="E3514">
        <v>2019</v>
      </c>
      <c r="F3514" s="1" t="s">
        <v>212</v>
      </c>
      <c r="G3514" s="1" t="s">
        <v>202</v>
      </c>
      <c r="H3514" s="1" t="s">
        <v>206</v>
      </c>
      <c r="I3514" s="3" t="s">
        <v>1</v>
      </c>
      <c r="J3514" s="1" t="s">
        <v>1</v>
      </c>
      <c r="K3514" s="1" t="s">
        <v>220</v>
      </c>
      <c r="L3514" s="1" t="s">
        <v>221</v>
      </c>
      <c r="M3514" s="1" t="s">
        <v>204</v>
      </c>
      <c r="N3514" s="1" t="s">
        <v>1</v>
      </c>
      <c r="O3514" s="1" t="s">
        <v>1</v>
      </c>
      <c r="P3514" s="1" t="s">
        <v>1</v>
      </c>
      <c r="Q3514" s="1" t="s">
        <v>1</v>
      </c>
      <c r="R3514" s="4">
        <v>24.9</v>
      </c>
      <c r="S3514" s="1">
        <v>1</v>
      </c>
      <c r="T3514" s="4"/>
      <c r="U3514" t="s">
        <v>204</v>
      </c>
    </row>
    <row r="3515" spans="1:21" x14ac:dyDescent="0.3">
      <c r="A3515" t="s">
        <v>3443</v>
      </c>
      <c r="B3515" s="1" t="s">
        <v>3444</v>
      </c>
      <c r="C3515" s="1" t="s">
        <v>3444</v>
      </c>
      <c r="D3515" s="1" t="s">
        <v>3444</v>
      </c>
      <c r="E3515">
        <v>2019</v>
      </c>
      <c r="F3515" s="1" t="s">
        <v>212</v>
      </c>
      <c r="G3515" s="1" t="s">
        <v>202</v>
      </c>
      <c r="H3515" s="1" t="s">
        <v>219</v>
      </c>
      <c r="I3515" s="3" t="s">
        <v>1</v>
      </c>
      <c r="J3515" s="1" t="s">
        <v>1</v>
      </c>
      <c r="K3515" s="1" t="s">
        <v>220</v>
      </c>
      <c r="L3515" s="1" t="s">
        <v>221</v>
      </c>
      <c r="M3515" s="1" t="s">
        <v>205</v>
      </c>
      <c r="N3515">
        <v>0</v>
      </c>
      <c r="O3515">
        <v>5000</v>
      </c>
      <c r="P3515">
        <v>1000</v>
      </c>
      <c r="Q3515" s="1" t="s">
        <v>209</v>
      </c>
      <c r="R3515" s="4">
        <v>11.55</v>
      </c>
      <c r="S3515" s="1">
        <v>1</v>
      </c>
      <c r="T3515" s="4" t="s">
        <v>3502</v>
      </c>
      <c r="U3515" t="s">
        <v>204</v>
      </c>
    </row>
    <row r="3516" spans="1:21" x14ac:dyDescent="0.3">
      <c r="A3516" t="s">
        <v>3443</v>
      </c>
      <c r="B3516" s="1" t="s">
        <v>3444</v>
      </c>
      <c r="C3516" s="1" t="s">
        <v>3444</v>
      </c>
      <c r="D3516" s="1" t="s">
        <v>3444</v>
      </c>
      <c r="E3516">
        <v>2019</v>
      </c>
      <c r="F3516" s="1" t="s">
        <v>212</v>
      </c>
      <c r="G3516" s="1" t="s">
        <v>202</v>
      </c>
      <c r="H3516" s="1" t="s">
        <v>219</v>
      </c>
      <c r="I3516" s="3" t="s">
        <v>1</v>
      </c>
      <c r="J3516" s="1" t="s">
        <v>1</v>
      </c>
      <c r="K3516" s="1" t="s">
        <v>220</v>
      </c>
      <c r="L3516" s="1" t="s">
        <v>221</v>
      </c>
      <c r="M3516" s="1" t="s">
        <v>205</v>
      </c>
      <c r="N3516">
        <v>5001</v>
      </c>
      <c r="O3516">
        <v>10000</v>
      </c>
      <c r="P3516">
        <v>1000</v>
      </c>
      <c r="Q3516" s="1" t="s">
        <v>209</v>
      </c>
      <c r="R3516" s="4">
        <v>12.05</v>
      </c>
      <c r="S3516" s="1">
        <v>1</v>
      </c>
      <c r="T3516" s="4"/>
      <c r="U3516" t="s">
        <v>204</v>
      </c>
    </row>
    <row r="3517" spans="1:21" x14ac:dyDescent="0.3">
      <c r="A3517" t="s">
        <v>3443</v>
      </c>
      <c r="B3517" s="1" t="s">
        <v>3444</v>
      </c>
      <c r="C3517" s="1" t="s">
        <v>3444</v>
      </c>
      <c r="D3517" s="1" t="s">
        <v>3444</v>
      </c>
      <c r="E3517">
        <v>2019</v>
      </c>
      <c r="F3517" s="1" t="s">
        <v>212</v>
      </c>
      <c r="G3517" s="1" t="s">
        <v>202</v>
      </c>
      <c r="H3517" s="1" t="s">
        <v>219</v>
      </c>
      <c r="I3517" s="3" t="s">
        <v>1</v>
      </c>
      <c r="J3517" s="1" t="s">
        <v>1</v>
      </c>
      <c r="K3517" s="1" t="s">
        <v>220</v>
      </c>
      <c r="L3517" s="1" t="s">
        <v>221</v>
      </c>
      <c r="M3517" s="1" t="s">
        <v>205</v>
      </c>
      <c r="N3517">
        <v>10001</v>
      </c>
      <c r="O3517" s="10">
        <v>1000000000</v>
      </c>
      <c r="P3517">
        <v>1000</v>
      </c>
      <c r="Q3517" s="1" t="s">
        <v>209</v>
      </c>
      <c r="R3517" s="4">
        <v>12.55</v>
      </c>
      <c r="S3517" s="1">
        <v>1</v>
      </c>
      <c r="T3517" s="4"/>
      <c r="U3517" t="s">
        <v>204</v>
      </c>
    </row>
    <row r="3518" spans="1:21" x14ac:dyDescent="0.3">
      <c r="A3518" t="s">
        <v>3443</v>
      </c>
      <c r="B3518" s="1" t="s">
        <v>3444</v>
      </c>
      <c r="C3518" s="1" t="s">
        <v>3444</v>
      </c>
      <c r="D3518" s="1" t="s">
        <v>3444</v>
      </c>
      <c r="E3518">
        <v>2019</v>
      </c>
      <c r="F3518" s="1" t="s">
        <v>212</v>
      </c>
      <c r="G3518" s="1" t="s">
        <v>202</v>
      </c>
      <c r="H3518" s="1" t="s">
        <v>206</v>
      </c>
      <c r="I3518" s="3" t="s">
        <v>1</v>
      </c>
      <c r="J3518" s="1" t="s">
        <v>1</v>
      </c>
      <c r="K3518" s="1" t="s">
        <v>220</v>
      </c>
      <c r="L3518" s="1" t="s">
        <v>225</v>
      </c>
      <c r="M3518" s="1" t="s">
        <v>204</v>
      </c>
      <c r="N3518" s="1" t="s">
        <v>1</v>
      </c>
      <c r="O3518" s="1" t="s">
        <v>1</v>
      </c>
      <c r="P3518" s="1" t="s">
        <v>1</v>
      </c>
      <c r="Q3518" s="1" t="s">
        <v>1</v>
      </c>
      <c r="R3518" s="4">
        <v>29.9</v>
      </c>
      <c r="S3518" s="1">
        <v>1</v>
      </c>
      <c r="T3518" s="4"/>
      <c r="U3518" t="s">
        <v>204</v>
      </c>
    </row>
    <row r="3519" spans="1:21" x14ac:dyDescent="0.3">
      <c r="A3519" t="s">
        <v>3443</v>
      </c>
      <c r="B3519" s="1" t="s">
        <v>3444</v>
      </c>
      <c r="C3519" s="1" t="s">
        <v>3444</v>
      </c>
      <c r="D3519" s="1" t="s">
        <v>3444</v>
      </c>
      <c r="E3519">
        <v>2019</v>
      </c>
      <c r="F3519" s="1" t="s">
        <v>212</v>
      </c>
      <c r="G3519" s="1" t="s">
        <v>202</v>
      </c>
      <c r="H3519" s="1" t="s">
        <v>219</v>
      </c>
      <c r="I3519" s="3" t="s">
        <v>1</v>
      </c>
      <c r="J3519" s="1" t="s">
        <v>1</v>
      </c>
      <c r="K3519" s="1" t="s">
        <v>220</v>
      </c>
      <c r="L3519" s="1" t="s">
        <v>225</v>
      </c>
      <c r="M3519" s="1" t="s">
        <v>205</v>
      </c>
      <c r="N3519">
        <v>0</v>
      </c>
      <c r="O3519">
        <v>5000</v>
      </c>
      <c r="P3519">
        <v>1000</v>
      </c>
      <c r="Q3519" s="1" t="s">
        <v>209</v>
      </c>
      <c r="R3519" s="4">
        <v>12.8</v>
      </c>
      <c r="S3519" s="1">
        <v>1</v>
      </c>
      <c r="T3519" s="4" t="s">
        <v>3502</v>
      </c>
      <c r="U3519" t="s">
        <v>204</v>
      </c>
    </row>
    <row r="3520" spans="1:21" x14ac:dyDescent="0.3">
      <c r="A3520" t="s">
        <v>3443</v>
      </c>
      <c r="B3520" s="1" t="s">
        <v>3444</v>
      </c>
      <c r="C3520" s="1" t="s">
        <v>3444</v>
      </c>
      <c r="D3520" s="1" t="s">
        <v>3444</v>
      </c>
      <c r="E3520">
        <v>2019</v>
      </c>
      <c r="F3520" s="1" t="s">
        <v>212</v>
      </c>
      <c r="G3520" s="1" t="s">
        <v>202</v>
      </c>
      <c r="H3520" s="1" t="s">
        <v>219</v>
      </c>
      <c r="I3520" s="3" t="s">
        <v>1</v>
      </c>
      <c r="J3520" s="1" t="s">
        <v>1</v>
      </c>
      <c r="K3520" s="1" t="s">
        <v>220</v>
      </c>
      <c r="L3520" s="1" t="s">
        <v>225</v>
      </c>
      <c r="M3520" s="1" t="s">
        <v>205</v>
      </c>
      <c r="N3520">
        <v>5001</v>
      </c>
      <c r="O3520">
        <v>10000</v>
      </c>
      <c r="P3520">
        <v>1000</v>
      </c>
      <c r="Q3520" s="1" t="s">
        <v>209</v>
      </c>
      <c r="R3520" s="4">
        <v>13.3</v>
      </c>
      <c r="S3520" s="1">
        <v>1</v>
      </c>
      <c r="T3520" s="4"/>
      <c r="U3520" t="s">
        <v>204</v>
      </c>
    </row>
    <row r="3521" spans="1:21" x14ac:dyDescent="0.3">
      <c r="A3521" t="s">
        <v>3443</v>
      </c>
      <c r="B3521" s="1" t="s">
        <v>3444</v>
      </c>
      <c r="C3521" s="1" t="s">
        <v>3444</v>
      </c>
      <c r="D3521" s="1" t="s">
        <v>3444</v>
      </c>
      <c r="E3521">
        <v>2019</v>
      </c>
      <c r="F3521" s="1" t="s">
        <v>212</v>
      </c>
      <c r="G3521" s="1" t="s">
        <v>202</v>
      </c>
      <c r="H3521" s="1" t="s">
        <v>219</v>
      </c>
      <c r="I3521" s="3" t="s">
        <v>1</v>
      </c>
      <c r="J3521" s="1" t="s">
        <v>1</v>
      </c>
      <c r="K3521" s="1" t="s">
        <v>220</v>
      </c>
      <c r="L3521" s="1" t="s">
        <v>225</v>
      </c>
      <c r="M3521" s="1" t="s">
        <v>205</v>
      </c>
      <c r="N3521">
        <v>10001</v>
      </c>
      <c r="O3521" s="10">
        <v>1000000000</v>
      </c>
      <c r="P3521">
        <v>1000</v>
      </c>
      <c r="Q3521" s="1" t="s">
        <v>209</v>
      </c>
      <c r="R3521" s="4">
        <v>13.8</v>
      </c>
      <c r="S3521" s="1">
        <v>1</v>
      </c>
      <c r="T3521" s="4"/>
      <c r="U3521" t="s">
        <v>204</v>
      </c>
    </row>
    <row r="3522" spans="1:21" x14ac:dyDescent="0.3">
      <c r="A3522" t="s">
        <v>3443</v>
      </c>
      <c r="B3522" s="1" t="s">
        <v>3444</v>
      </c>
      <c r="C3522" s="1" t="s">
        <v>3444</v>
      </c>
      <c r="D3522" s="1" t="s">
        <v>3444</v>
      </c>
      <c r="E3522">
        <v>2019</v>
      </c>
      <c r="F3522" s="1" t="s">
        <v>213</v>
      </c>
      <c r="G3522" s="1" t="s">
        <v>202</v>
      </c>
      <c r="H3522" s="1" t="s">
        <v>206</v>
      </c>
      <c r="I3522" s="3" t="s">
        <v>1</v>
      </c>
      <c r="J3522" s="1" t="s">
        <v>1</v>
      </c>
      <c r="K3522" s="1" t="s">
        <v>220</v>
      </c>
      <c r="L3522" s="1" t="s">
        <v>221</v>
      </c>
      <c r="M3522" s="1" t="s">
        <v>204</v>
      </c>
      <c r="N3522" s="1" t="s">
        <v>1</v>
      </c>
      <c r="O3522" s="1" t="s">
        <v>1</v>
      </c>
      <c r="P3522" s="1" t="s">
        <v>1</v>
      </c>
      <c r="Q3522" s="1" t="s">
        <v>1</v>
      </c>
      <c r="R3522" s="4">
        <v>24</v>
      </c>
      <c r="S3522" s="1">
        <v>1</v>
      </c>
      <c r="T3522" s="4"/>
      <c r="U3522" t="s">
        <v>204</v>
      </c>
    </row>
    <row r="3523" spans="1:21" x14ac:dyDescent="0.3">
      <c r="A3523" t="s">
        <v>3443</v>
      </c>
      <c r="B3523" s="1" t="s">
        <v>3444</v>
      </c>
      <c r="C3523" s="1" t="s">
        <v>3444</v>
      </c>
      <c r="D3523" s="1" t="s">
        <v>3444</v>
      </c>
      <c r="E3523">
        <v>2019</v>
      </c>
      <c r="F3523" s="1" t="s">
        <v>213</v>
      </c>
      <c r="G3523" s="1" t="s">
        <v>202</v>
      </c>
      <c r="H3523" s="1" t="s">
        <v>231</v>
      </c>
      <c r="I3523" s="3" t="s">
        <v>1</v>
      </c>
      <c r="J3523" s="1" t="s">
        <v>1</v>
      </c>
      <c r="K3523" s="1" t="s">
        <v>220</v>
      </c>
      <c r="L3523" s="1" t="s">
        <v>221</v>
      </c>
      <c r="M3523" s="1" t="s">
        <v>208</v>
      </c>
      <c r="N3523">
        <v>0</v>
      </c>
      <c r="O3523" s="10">
        <v>1000000000</v>
      </c>
      <c r="P3523">
        <v>1000</v>
      </c>
      <c r="Q3523" s="1" t="s">
        <v>209</v>
      </c>
      <c r="R3523" s="4">
        <v>1</v>
      </c>
      <c r="S3523" s="1">
        <v>1</v>
      </c>
      <c r="T3523" s="4"/>
      <c r="U3523" t="s">
        <v>204</v>
      </c>
    </row>
    <row r="3524" spans="1:21" x14ac:dyDescent="0.3">
      <c r="A3524" t="s">
        <v>3443</v>
      </c>
      <c r="B3524" s="1" t="s">
        <v>3444</v>
      </c>
      <c r="C3524" s="1" t="s">
        <v>3444</v>
      </c>
      <c r="D3524" s="1" t="s">
        <v>3444</v>
      </c>
      <c r="E3524">
        <v>2019</v>
      </c>
      <c r="F3524" s="1" t="s">
        <v>213</v>
      </c>
      <c r="G3524" s="1" t="s">
        <v>202</v>
      </c>
      <c r="H3524" s="1" t="s">
        <v>206</v>
      </c>
      <c r="I3524" s="3" t="s">
        <v>1</v>
      </c>
      <c r="J3524" s="1" t="s">
        <v>1</v>
      </c>
      <c r="K3524" s="1" t="s">
        <v>220</v>
      </c>
      <c r="L3524" s="1" t="s">
        <v>225</v>
      </c>
      <c r="M3524" s="1" t="s">
        <v>204</v>
      </c>
      <c r="N3524" s="1" t="s">
        <v>1</v>
      </c>
      <c r="O3524" s="1" t="s">
        <v>1</v>
      </c>
      <c r="P3524" s="1" t="s">
        <v>1</v>
      </c>
      <c r="Q3524" s="1" t="s">
        <v>1</v>
      </c>
      <c r="R3524" s="4">
        <v>29</v>
      </c>
      <c r="S3524" s="1">
        <v>1</v>
      </c>
      <c r="T3524" s="4" t="s">
        <v>3503</v>
      </c>
      <c r="U3524" t="s">
        <v>204</v>
      </c>
    </row>
    <row r="3525" spans="1:21" x14ac:dyDescent="0.3">
      <c r="A3525" t="s">
        <v>3443</v>
      </c>
      <c r="B3525" s="1" t="s">
        <v>3444</v>
      </c>
      <c r="C3525" s="1" t="s">
        <v>3444</v>
      </c>
      <c r="D3525" s="1" t="s">
        <v>3444</v>
      </c>
      <c r="E3525">
        <v>2019</v>
      </c>
      <c r="F3525" s="1" t="s">
        <v>213</v>
      </c>
      <c r="G3525" s="1" t="s">
        <v>202</v>
      </c>
      <c r="H3525" s="1" t="s">
        <v>231</v>
      </c>
      <c r="I3525" s="3" t="s">
        <v>1</v>
      </c>
      <c r="J3525" s="1" t="s">
        <v>1</v>
      </c>
      <c r="K3525" s="1" t="s">
        <v>220</v>
      </c>
      <c r="L3525" s="1" t="s">
        <v>225</v>
      </c>
      <c r="M3525" s="1" t="s">
        <v>208</v>
      </c>
      <c r="N3525">
        <v>0</v>
      </c>
      <c r="O3525" s="10">
        <v>1000000000</v>
      </c>
      <c r="P3525">
        <v>1000</v>
      </c>
      <c r="Q3525" s="1" t="s">
        <v>209</v>
      </c>
      <c r="R3525" s="4">
        <v>1.25</v>
      </c>
      <c r="S3525" s="1">
        <v>1</v>
      </c>
      <c r="T3525" s="4"/>
      <c r="U3525" t="s">
        <v>204</v>
      </c>
    </row>
    <row r="3526" spans="1:21" x14ac:dyDescent="0.3">
      <c r="A3526" t="s">
        <v>3446</v>
      </c>
      <c r="B3526" s="1" t="s">
        <v>3447</v>
      </c>
      <c r="C3526" s="1" t="s">
        <v>3447</v>
      </c>
      <c r="D3526" s="1" t="s">
        <v>3447</v>
      </c>
      <c r="E3526">
        <v>2017</v>
      </c>
      <c r="F3526" s="1" t="s">
        <v>212</v>
      </c>
      <c r="G3526" s="1" t="s">
        <v>202</v>
      </c>
      <c r="H3526" s="1" t="s">
        <v>206</v>
      </c>
      <c r="I3526" s="3" t="s">
        <v>1</v>
      </c>
      <c r="J3526" s="1" t="s">
        <v>1</v>
      </c>
      <c r="K3526" s="1" t="s">
        <v>220</v>
      </c>
      <c r="L3526" s="1" t="s">
        <v>221</v>
      </c>
      <c r="M3526" s="1" t="s">
        <v>204</v>
      </c>
      <c r="N3526" s="1" t="s">
        <v>1</v>
      </c>
      <c r="O3526" s="1" t="s">
        <v>1</v>
      </c>
      <c r="P3526" s="1" t="s">
        <v>1</v>
      </c>
      <c r="Q3526" s="1" t="s">
        <v>1</v>
      </c>
      <c r="R3526" s="4">
        <v>16</v>
      </c>
      <c r="S3526" s="1">
        <v>1</v>
      </c>
      <c r="T3526" s="4"/>
      <c r="U3526" t="s">
        <v>204</v>
      </c>
    </row>
    <row r="3527" spans="1:21" x14ac:dyDescent="0.3">
      <c r="A3527" t="s">
        <v>3446</v>
      </c>
      <c r="B3527" s="1" t="s">
        <v>3447</v>
      </c>
      <c r="C3527" s="1" t="s">
        <v>3447</v>
      </c>
      <c r="D3527" s="1" t="s">
        <v>3447</v>
      </c>
      <c r="E3527">
        <v>2017</v>
      </c>
      <c r="F3527" s="1" t="s">
        <v>212</v>
      </c>
      <c r="G3527" s="1" t="s">
        <v>202</v>
      </c>
      <c r="H3527" s="1" t="s">
        <v>219</v>
      </c>
      <c r="I3527" s="3" t="s">
        <v>1</v>
      </c>
      <c r="J3527" s="1" t="s">
        <v>1</v>
      </c>
      <c r="K3527" s="1" t="s">
        <v>220</v>
      </c>
      <c r="L3527" s="1" t="s">
        <v>221</v>
      </c>
      <c r="M3527" s="1" t="s">
        <v>208</v>
      </c>
      <c r="N3527">
        <v>0</v>
      </c>
      <c r="O3527">
        <v>2000</v>
      </c>
      <c r="P3527">
        <v>1000</v>
      </c>
      <c r="Q3527" s="1" t="s">
        <v>209</v>
      </c>
      <c r="R3527" s="4">
        <v>0</v>
      </c>
      <c r="S3527" s="1">
        <v>1</v>
      </c>
      <c r="T3527" s="4"/>
      <c r="U3527" t="s">
        <v>204</v>
      </c>
    </row>
    <row r="3528" spans="1:21" x14ac:dyDescent="0.3">
      <c r="A3528" t="s">
        <v>3446</v>
      </c>
      <c r="B3528" s="1" t="s">
        <v>3447</v>
      </c>
      <c r="C3528" s="1" t="s">
        <v>3447</v>
      </c>
      <c r="D3528" s="1" t="s">
        <v>3447</v>
      </c>
      <c r="E3528">
        <v>2017</v>
      </c>
      <c r="F3528" s="1" t="s">
        <v>212</v>
      </c>
      <c r="G3528" s="1" t="s">
        <v>202</v>
      </c>
      <c r="H3528" s="1" t="s">
        <v>219</v>
      </c>
      <c r="I3528" s="3" t="s">
        <v>1</v>
      </c>
      <c r="J3528" s="1" t="s">
        <v>1</v>
      </c>
      <c r="K3528" s="1" t="s">
        <v>220</v>
      </c>
      <c r="L3528" s="1" t="s">
        <v>221</v>
      </c>
      <c r="M3528" s="1" t="s">
        <v>208</v>
      </c>
      <c r="N3528" s="1">
        <v>2001</v>
      </c>
      <c r="O3528">
        <v>4000</v>
      </c>
      <c r="P3528">
        <v>1000</v>
      </c>
      <c r="Q3528" s="1" t="s">
        <v>209</v>
      </c>
      <c r="R3528" s="4">
        <v>2.25</v>
      </c>
      <c r="S3528" s="1">
        <v>1</v>
      </c>
      <c r="T3528" s="4"/>
      <c r="U3528" t="s">
        <v>204</v>
      </c>
    </row>
    <row r="3529" spans="1:21" x14ac:dyDescent="0.3">
      <c r="A3529" t="s">
        <v>3446</v>
      </c>
      <c r="B3529" s="1" t="s">
        <v>3447</v>
      </c>
      <c r="C3529" s="1" t="s">
        <v>3447</v>
      </c>
      <c r="D3529" s="1" t="s">
        <v>3447</v>
      </c>
      <c r="E3529">
        <v>2017</v>
      </c>
      <c r="F3529" s="1" t="s">
        <v>212</v>
      </c>
      <c r="G3529" s="1" t="s">
        <v>202</v>
      </c>
      <c r="H3529" s="1" t="s">
        <v>219</v>
      </c>
      <c r="I3529" s="3" t="s">
        <v>1</v>
      </c>
      <c r="J3529" s="1" t="s">
        <v>1</v>
      </c>
      <c r="K3529" s="1" t="s">
        <v>220</v>
      </c>
      <c r="L3529" s="1" t="s">
        <v>221</v>
      </c>
      <c r="M3529" s="1" t="s">
        <v>208</v>
      </c>
      <c r="N3529">
        <v>4001</v>
      </c>
      <c r="O3529">
        <v>6000</v>
      </c>
      <c r="P3529">
        <v>1000</v>
      </c>
      <c r="Q3529" s="1" t="s">
        <v>209</v>
      </c>
      <c r="R3529" s="4">
        <v>2.75</v>
      </c>
      <c r="S3529" s="1">
        <v>1</v>
      </c>
      <c r="T3529" s="4"/>
      <c r="U3529" t="s">
        <v>204</v>
      </c>
    </row>
    <row r="3530" spans="1:21" x14ac:dyDescent="0.3">
      <c r="A3530" t="s">
        <v>3446</v>
      </c>
      <c r="B3530" s="1" t="s">
        <v>3447</v>
      </c>
      <c r="C3530" s="1" t="s">
        <v>3447</v>
      </c>
      <c r="D3530" s="1" t="s">
        <v>3447</v>
      </c>
      <c r="E3530">
        <v>2017</v>
      </c>
      <c r="F3530" s="1" t="s">
        <v>212</v>
      </c>
      <c r="G3530" s="1" t="s">
        <v>202</v>
      </c>
      <c r="H3530" s="1" t="s">
        <v>219</v>
      </c>
      <c r="I3530" s="3" t="s">
        <v>1</v>
      </c>
      <c r="J3530" s="1" t="s">
        <v>1</v>
      </c>
      <c r="K3530" s="1" t="s">
        <v>220</v>
      </c>
      <c r="L3530" s="1" t="s">
        <v>221</v>
      </c>
      <c r="M3530" s="1" t="s">
        <v>208</v>
      </c>
      <c r="N3530" s="1">
        <v>6001</v>
      </c>
      <c r="O3530">
        <v>8000</v>
      </c>
      <c r="P3530">
        <v>1000</v>
      </c>
      <c r="Q3530" s="1" t="s">
        <v>209</v>
      </c>
      <c r="R3530" s="4">
        <v>3.25</v>
      </c>
      <c r="S3530" s="1">
        <v>1</v>
      </c>
      <c r="T3530" s="4"/>
      <c r="U3530" t="s">
        <v>204</v>
      </c>
    </row>
    <row r="3531" spans="1:21" x14ac:dyDescent="0.3">
      <c r="A3531" t="s">
        <v>3446</v>
      </c>
      <c r="B3531" s="1" t="s">
        <v>3447</v>
      </c>
      <c r="C3531" s="1" t="s">
        <v>3447</v>
      </c>
      <c r="D3531" s="1" t="s">
        <v>3447</v>
      </c>
      <c r="E3531">
        <v>2017</v>
      </c>
      <c r="F3531" s="1" t="s">
        <v>212</v>
      </c>
      <c r="G3531" s="1" t="s">
        <v>202</v>
      </c>
      <c r="H3531" s="1" t="s">
        <v>219</v>
      </c>
      <c r="I3531" s="3" t="s">
        <v>1</v>
      </c>
      <c r="J3531" s="1" t="s">
        <v>1</v>
      </c>
      <c r="K3531" s="1" t="s">
        <v>220</v>
      </c>
      <c r="L3531" s="1" t="s">
        <v>221</v>
      </c>
      <c r="M3531" s="1" t="s">
        <v>208</v>
      </c>
      <c r="N3531">
        <v>8001</v>
      </c>
      <c r="O3531">
        <v>10000</v>
      </c>
      <c r="P3531">
        <v>1000</v>
      </c>
      <c r="Q3531" s="1" t="s">
        <v>209</v>
      </c>
      <c r="R3531" s="4">
        <v>3.75</v>
      </c>
      <c r="S3531" s="1">
        <v>1</v>
      </c>
      <c r="T3531" s="4"/>
      <c r="U3531" t="s">
        <v>204</v>
      </c>
    </row>
    <row r="3532" spans="1:21" x14ac:dyDescent="0.3">
      <c r="A3532" t="s">
        <v>3446</v>
      </c>
      <c r="B3532" s="1" t="s">
        <v>3447</v>
      </c>
      <c r="C3532" s="1" t="s">
        <v>3447</v>
      </c>
      <c r="D3532" s="1" t="s">
        <v>3447</v>
      </c>
      <c r="E3532">
        <v>2017</v>
      </c>
      <c r="F3532" s="1" t="s">
        <v>212</v>
      </c>
      <c r="G3532" s="1" t="s">
        <v>202</v>
      </c>
      <c r="H3532" s="1" t="s">
        <v>219</v>
      </c>
      <c r="I3532" s="3" t="s">
        <v>1</v>
      </c>
      <c r="J3532" s="1" t="s">
        <v>1</v>
      </c>
      <c r="K3532" s="1" t="s">
        <v>220</v>
      </c>
      <c r="L3532" s="1" t="s">
        <v>221</v>
      </c>
      <c r="M3532" s="1" t="s">
        <v>208</v>
      </c>
      <c r="N3532" s="1">
        <v>10001</v>
      </c>
      <c r="O3532">
        <v>15000</v>
      </c>
      <c r="P3532">
        <v>1000</v>
      </c>
      <c r="Q3532" s="1" t="s">
        <v>209</v>
      </c>
      <c r="R3532" s="4">
        <v>4.25</v>
      </c>
      <c r="S3532" s="1">
        <v>1</v>
      </c>
      <c r="T3532" s="4"/>
      <c r="U3532" t="s">
        <v>204</v>
      </c>
    </row>
    <row r="3533" spans="1:21" x14ac:dyDescent="0.3">
      <c r="A3533" t="s">
        <v>3446</v>
      </c>
      <c r="B3533" s="1" t="s">
        <v>3447</v>
      </c>
      <c r="C3533" s="1" t="s">
        <v>3447</v>
      </c>
      <c r="D3533" s="1" t="s">
        <v>3447</v>
      </c>
      <c r="E3533">
        <v>2017</v>
      </c>
      <c r="F3533" s="1" t="s">
        <v>212</v>
      </c>
      <c r="G3533" s="1" t="s">
        <v>202</v>
      </c>
      <c r="H3533" s="1" t="s">
        <v>219</v>
      </c>
      <c r="I3533" s="3" t="s">
        <v>1</v>
      </c>
      <c r="J3533" s="1" t="s">
        <v>1</v>
      </c>
      <c r="K3533" s="1" t="s">
        <v>220</v>
      </c>
      <c r="L3533" s="1" t="s">
        <v>221</v>
      </c>
      <c r="M3533" s="1" t="s">
        <v>208</v>
      </c>
      <c r="N3533">
        <v>15001</v>
      </c>
      <c r="O3533">
        <v>20000</v>
      </c>
      <c r="P3533">
        <v>1000</v>
      </c>
      <c r="Q3533" s="1" t="s">
        <v>209</v>
      </c>
      <c r="R3533" s="4">
        <v>4.75</v>
      </c>
      <c r="S3533" s="1">
        <v>1</v>
      </c>
      <c r="T3533" s="4"/>
      <c r="U3533" t="s">
        <v>204</v>
      </c>
    </row>
    <row r="3534" spans="1:21" x14ac:dyDescent="0.3">
      <c r="A3534" t="s">
        <v>3446</v>
      </c>
      <c r="B3534" s="1" t="s">
        <v>3447</v>
      </c>
      <c r="C3534" s="1" t="s">
        <v>3447</v>
      </c>
      <c r="D3534" s="1" t="s">
        <v>3447</v>
      </c>
      <c r="E3534">
        <v>2017</v>
      </c>
      <c r="F3534" s="1" t="s">
        <v>212</v>
      </c>
      <c r="G3534" s="1" t="s">
        <v>202</v>
      </c>
      <c r="H3534" s="1" t="s">
        <v>219</v>
      </c>
      <c r="I3534" s="3" t="s">
        <v>1</v>
      </c>
      <c r="J3534" s="1" t="s">
        <v>1</v>
      </c>
      <c r="K3534" s="1" t="s">
        <v>220</v>
      </c>
      <c r="L3534" s="1" t="s">
        <v>221</v>
      </c>
      <c r="M3534" s="1" t="s">
        <v>208</v>
      </c>
      <c r="N3534" s="1">
        <v>20001</v>
      </c>
      <c r="O3534" s="10">
        <v>1000000000</v>
      </c>
      <c r="P3534">
        <v>1000</v>
      </c>
      <c r="Q3534" s="1" t="s">
        <v>209</v>
      </c>
      <c r="R3534" s="4">
        <v>5.5</v>
      </c>
      <c r="S3534" s="1">
        <v>1</v>
      </c>
      <c r="T3534" s="4"/>
      <c r="U3534" t="s">
        <v>204</v>
      </c>
    </row>
    <row r="3535" spans="1:21" x14ac:dyDescent="0.3">
      <c r="A3535" t="s">
        <v>3446</v>
      </c>
      <c r="B3535" s="1" t="s">
        <v>3447</v>
      </c>
      <c r="C3535" s="1" t="s">
        <v>3447</v>
      </c>
      <c r="D3535" s="1" t="s">
        <v>3447</v>
      </c>
      <c r="E3535">
        <v>2017</v>
      </c>
      <c r="F3535" s="1" t="s">
        <v>212</v>
      </c>
      <c r="G3535" s="1" t="s">
        <v>202</v>
      </c>
      <c r="H3535" s="1" t="s">
        <v>206</v>
      </c>
      <c r="I3535" s="3" t="s">
        <v>1</v>
      </c>
      <c r="J3535" s="1" t="s">
        <v>1</v>
      </c>
      <c r="K3535" s="1" t="s">
        <v>220</v>
      </c>
      <c r="L3535" s="1" t="s">
        <v>225</v>
      </c>
      <c r="M3535" s="1" t="s">
        <v>204</v>
      </c>
      <c r="N3535" s="1" t="s">
        <v>1</v>
      </c>
      <c r="O3535" s="1" t="s">
        <v>1</v>
      </c>
      <c r="P3535" s="1" t="s">
        <v>1</v>
      </c>
      <c r="Q3535" s="1" t="s">
        <v>1</v>
      </c>
      <c r="R3535" s="4">
        <v>20</v>
      </c>
      <c r="S3535" s="1">
        <v>1</v>
      </c>
      <c r="T3535" s="4"/>
      <c r="U3535" t="s">
        <v>204</v>
      </c>
    </row>
    <row r="3536" spans="1:21" x14ac:dyDescent="0.3">
      <c r="A3536" t="s">
        <v>3446</v>
      </c>
      <c r="B3536" s="1" t="s">
        <v>3447</v>
      </c>
      <c r="C3536" s="1" t="s">
        <v>3447</v>
      </c>
      <c r="D3536" s="1" t="s">
        <v>3447</v>
      </c>
      <c r="E3536">
        <v>2017</v>
      </c>
      <c r="F3536" s="1" t="s">
        <v>212</v>
      </c>
      <c r="G3536" s="1" t="s">
        <v>202</v>
      </c>
      <c r="H3536" s="1" t="s">
        <v>219</v>
      </c>
      <c r="I3536" s="3" t="s">
        <v>1</v>
      </c>
      <c r="J3536" s="1" t="s">
        <v>1</v>
      </c>
      <c r="K3536" s="1" t="s">
        <v>220</v>
      </c>
      <c r="L3536" s="1" t="s">
        <v>225</v>
      </c>
      <c r="M3536" s="1" t="s">
        <v>208</v>
      </c>
      <c r="N3536">
        <v>0</v>
      </c>
      <c r="O3536">
        <v>2000</v>
      </c>
      <c r="P3536">
        <v>1000</v>
      </c>
      <c r="Q3536" s="1" t="s">
        <v>209</v>
      </c>
      <c r="R3536" s="4">
        <v>0</v>
      </c>
      <c r="S3536" s="1">
        <v>1</v>
      </c>
      <c r="T3536" s="4"/>
      <c r="U3536" t="s">
        <v>204</v>
      </c>
    </row>
    <row r="3537" spans="1:21" x14ac:dyDescent="0.3">
      <c r="A3537" t="s">
        <v>3446</v>
      </c>
      <c r="B3537" s="1" t="s">
        <v>3447</v>
      </c>
      <c r="C3537" s="1" t="s">
        <v>3447</v>
      </c>
      <c r="D3537" s="1" t="s">
        <v>3447</v>
      </c>
      <c r="E3537">
        <v>2017</v>
      </c>
      <c r="F3537" s="1" t="s">
        <v>212</v>
      </c>
      <c r="G3537" s="1" t="s">
        <v>202</v>
      </c>
      <c r="H3537" s="1" t="s">
        <v>219</v>
      </c>
      <c r="I3537" s="3" t="s">
        <v>1</v>
      </c>
      <c r="J3537" s="1" t="s">
        <v>1</v>
      </c>
      <c r="K3537" s="1" t="s">
        <v>220</v>
      </c>
      <c r="L3537" s="1" t="s">
        <v>225</v>
      </c>
      <c r="M3537" s="1" t="s">
        <v>208</v>
      </c>
      <c r="N3537" s="1">
        <v>2001</v>
      </c>
      <c r="O3537">
        <v>4000</v>
      </c>
      <c r="P3537">
        <v>1000</v>
      </c>
      <c r="Q3537" s="1" t="s">
        <v>209</v>
      </c>
      <c r="R3537" s="4">
        <v>2.5</v>
      </c>
      <c r="S3537" s="1">
        <v>1</v>
      </c>
      <c r="T3537" s="4"/>
      <c r="U3537" t="s">
        <v>204</v>
      </c>
    </row>
    <row r="3538" spans="1:21" x14ac:dyDescent="0.3">
      <c r="A3538" t="s">
        <v>3446</v>
      </c>
      <c r="B3538" s="1" t="s">
        <v>3447</v>
      </c>
      <c r="C3538" s="1" t="s">
        <v>3447</v>
      </c>
      <c r="D3538" s="1" t="s">
        <v>3447</v>
      </c>
      <c r="E3538">
        <v>2017</v>
      </c>
      <c r="F3538" s="1" t="s">
        <v>212</v>
      </c>
      <c r="G3538" s="1" t="s">
        <v>202</v>
      </c>
      <c r="H3538" s="1" t="s">
        <v>219</v>
      </c>
      <c r="I3538" s="3" t="s">
        <v>1</v>
      </c>
      <c r="J3538" s="1" t="s">
        <v>1</v>
      </c>
      <c r="K3538" s="1" t="s">
        <v>220</v>
      </c>
      <c r="L3538" s="1" t="s">
        <v>225</v>
      </c>
      <c r="M3538" s="1" t="s">
        <v>208</v>
      </c>
      <c r="N3538">
        <v>4001</v>
      </c>
      <c r="O3538">
        <v>6000</v>
      </c>
      <c r="P3538">
        <v>1000</v>
      </c>
      <c r="Q3538" s="1" t="s">
        <v>209</v>
      </c>
      <c r="R3538" s="4">
        <v>3</v>
      </c>
      <c r="S3538" s="1">
        <v>1</v>
      </c>
      <c r="T3538" s="4"/>
      <c r="U3538" t="s">
        <v>204</v>
      </c>
    </row>
    <row r="3539" spans="1:21" x14ac:dyDescent="0.3">
      <c r="A3539" t="s">
        <v>3446</v>
      </c>
      <c r="B3539" s="1" t="s">
        <v>3447</v>
      </c>
      <c r="C3539" s="1" t="s">
        <v>3447</v>
      </c>
      <c r="D3539" s="1" t="s">
        <v>3447</v>
      </c>
      <c r="E3539">
        <v>2017</v>
      </c>
      <c r="F3539" s="1" t="s">
        <v>212</v>
      </c>
      <c r="G3539" s="1" t="s">
        <v>202</v>
      </c>
      <c r="H3539" s="1" t="s">
        <v>219</v>
      </c>
      <c r="I3539" s="3" t="s">
        <v>1</v>
      </c>
      <c r="J3539" s="1" t="s">
        <v>1</v>
      </c>
      <c r="K3539" s="1" t="s">
        <v>220</v>
      </c>
      <c r="L3539" s="1" t="s">
        <v>225</v>
      </c>
      <c r="M3539" s="1" t="s">
        <v>208</v>
      </c>
      <c r="N3539" s="1">
        <v>6001</v>
      </c>
      <c r="O3539">
        <v>8000</v>
      </c>
      <c r="P3539">
        <v>1000</v>
      </c>
      <c r="Q3539" s="1" t="s">
        <v>209</v>
      </c>
      <c r="R3539" s="4">
        <v>3.5</v>
      </c>
      <c r="S3539" s="1">
        <v>1</v>
      </c>
      <c r="T3539" s="4"/>
      <c r="U3539" t="s">
        <v>204</v>
      </c>
    </row>
    <row r="3540" spans="1:21" x14ac:dyDescent="0.3">
      <c r="A3540" t="s">
        <v>3446</v>
      </c>
      <c r="B3540" s="1" t="s">
        <v>3447</v>
      </c>
      <c r="C3540" s="1" t="s">
        <v>3447</v>
      </c>
      <c r="D3540" s="1" t="s">
        <v>3447</v>
      </c>
      <c r="E3540">
        <v>2017</v>
      </c>
      <c r="F3540" s="1" t="s">
        <v>212</v>
      </c>
      <c r="G3540" s="1" t="s">
        <v>202</v>
      </c>
      <c r="H3540" s="1" t="s">
        <v>219</v>
      </c>
      <c r="I3540" s="3" t="s">
        <v>1</v>
      </c>
      <c r="J3540" s="1" t="s">
        <v>1</v>
      </c>
      <c r="K3540" s="1" t="s">
        <v>220</v>
      </c>
      <c r="L3540" s="1" t="s">
        <v>225</v>
      </c>
      <c r="M3540" s="1" t="s">
        <v>208</v>
      </c>
      <c r="N3540">
        <v>8001</v>
      </c>
      <c r="O3540">
        <v>10000</v>
      </c>
      <c r="P3540">
        <v>1000</v>
      </c>
      <c r="Q3540" s="1" t="s">
        <v>209</v>
      </c>
      <c r="R3540" s="4">
        <v>4</v>
      </c>
      <c r="S3540" s="1">
        <v>1</v>
      </c>
      <c r="T3540" s="4"/>
      <c r="U3540" t="s">
        <v>204</v>
      </c>
    </row>
    <row r="3541" spans="1:21" x14ac:dyDescent="0.3">
      <c r="A3541" t="s">
        <v>3446</v>
      </c>
      <c r="B3541" s="1" t="s">
        <v>3447</v>
      </c>
      <c r="C3541" s="1" t="s">
        <v>3447</v>
      </c>
      <c r="D3541" s="1" t="s">
        <v>3447</v>
      </c>
      <c r="E3541">
        <v>2017</v>
      </c>
      <c r="F3541" s="1" t="s">
        <v>212</v>
      </c>
      <c r="G3541" s="1" t="s">
        <v>202</v>
      </c>
      <c r="H3541" s="1" t="s">
        <v>219</v>
      </c>
      <c r="I3541" s="3" t="s">
        <v>1</v>
      </c>
      <c r="J3541" s="1" t="s">
        <v>1</v>
      </c>
      <c r="K3541" s="1" t="s">
        <v>220</v>
      </c>
      <c r="L3541" s="1" t="s">
        <v>225</v>
      </c>
      <c r="M3541" s="1" t="s">
        <v>208</v>
      </c>
      <c r="N3541" s="1">
        <v>10001</v>
      </c>
      <c r="O3541">
        <v>15000</v>
      </c>
      <c r="P3541">
        <v>1000</v>
      </c>
      <c r="Q3541" s="1" t="s">
        <v>209</v>
      </c>
      <c r="R3541" s="4">
        <v>4.5</v>
      </c>
      <c r="S3541" s="1">
        <v>1</v>
      </c>
      <c r="T3541" s="4"/>
      <c r="U3541" t="s">
        <v>204</v>
      </c>
    </row>
    <row r="3542" spans="1:21" x14ac:dyDescent="0.3">
      <c r="A3542" t="s">
        <v>3446</v>
      </c>
      <c r="B3542" s="1" t="s">
        <v>3447</v>
      </c>
      <c r="C3542" s="1" t="s">
        <v>3447</v>
      </c>
      <c r="D3542" s="1" t="s">
        <v>3447</v>
      </c>
      <c r="E3542">
        <v>2017</v>
      </c>
      <c r="F3542" s="1" t="s">
        <v>212</v>
      </c>
      <c r="G3542" s="1" t="s">
        <v>202</v>
      </c>
      <c r="H3542" s="1" t="s">
        <v>219</v>
      </c>
      <c r="I3542" s="3" t="s">
        <v>1</v>
      </c>
      <c r="J3542" s="1" t="s">
        <v>1</v>
      </c>
      <c r="K3542" s="1" t="s">
        <v>220</v>
      </c>
      <c r="L3542" s="1" t="s">
        <v>225</v>
      </c>
      <c r="M3542" s="1" t="s">
        <v>208</v>
      </c>
      <c r="N3542">
        <v>15001</v>
      </c>
      <c r="O3542">
        <v>20000</v>
      </c>
      <c r="P3542">
        <v>1000</v>
      </c>
      <c r="Q3542" s="1" t="s">
        <v>209</v>
      </c>
      <c r="R3542" s="4">
        <v>5</v>
      </c>
      <c r="S3542" s="1">
        <v>1</v>
      </c>
      <c r="T3542" s="4"/>
      <c r="U3542" t="s">
        <v>204</v>
      </c>
    </row>
    <row r="3543" spans="1:21" x14ac:dyDescent="0.3">
      <c r="A3543" t="s">
        <v>3446</v>
      </c>
      <c r="B3543" s="1" t="s">
        <v>3447</v>
      </c>
      <c r="C3543" s="1" t="s">
        <v>3447</v>
      </c>
      <c r="D3543" s="1" t="s">
        <v>3447</v>
      </c>
      <c r="E3543">
        <v>2017</v>
      </c>
      <c r="F3543" s="1" t="s">
        <v>212</v>
      </c>
      <c r="G3543" s="1" t="s">
        <v>202</v>
      </c>
      <c r="H3543" s="1" t="s">
        <v>219</v>
      </c>
      <c r="I3543" s="3" t="s">
        <v>1</v>
      </c>
      <c r="J3543" s="1" t="s">
        <v>1</v>
      </c>
      <c r="K3543" s="1" t="s">
        <v>220</v>
      </c>
      <c r="L3543" s="1" t="s">
        <v>225</v>
      </c>
      <c r="M3543" s="1" t="s">
        <v>208</v>
      </c>
      <c r="N3543" s="1">
        <v>20001</v>
      </c>
      <c r="O3543" s="10">
        <v>1000000000</v>
      </c>
      <c r="P3543">
        <v>1000</v>
      </c>
      <c r="Q3543" s="1" t="s">
        <v>209</v>
      </c>
      <c r="R3543" s="4">
        <v>5.75</v>
      </c>
      <c r="S3543" s="1">
        <v>1</v>
      </c>
      <c r="T3543" s="4"/>
      <c r="U3543" t="s">
        <v>204</v>
      </c>
    </row>
    <row r="3544" spans="1:21" x14ac:dyDescent="0.3">
      <c r="A3544" t="s">
        <v>3446</v>
      </c>
      <c r="B3544" s="1" t="s">
        <v>3447</v>
      </c>
      <c r="C3544" s="1" t="s">
        <v>3447</v>
      </c>
      <c r="D3544" s="1" t="s">
        <v>3447</v>
      </c>
      <c r="E3544">
        <v>2017</v>
      </c>
      <c r="F3544" s="1" t="s">
        <v>213</v>
      </c>
      <c r="G3544" s="1" t="s">
        <v>202</v>
      </c>
      <c r="H3544" s="1" t="s">
        <v>206</v>
      </c>
      <c r="I3544" s="3" t="s">
        <v>1</v>
      </c>
      <c r="J3544" s="1" t="s">
        <v>1</v>
      </c>
      <c r="K3544" s="1" t="s">
        <v>220</v>
      </c>
      <c r="L3544" s="1" t="s">
        <v>221</v>
      </c>
      <c r="M3544" s="1" t="s">
        <v>204</v>
      </c>
      <c r="N3544" s="1" t="s">
        <v>1</v>
      </c>
      <c r="O3544" s="1" t="s">
        <v>1</v>
      </c>
      <c r="P3544" s="1" t="s">
        <v>1</v>
      </c>
      <c r="Q3544" s="1" t="s">
        <v>1</v>
      </c>
      <c r="R3544" s="4">
        <v>12.5</v>
      </c>
      <c r="S3544" s="1">
        <v>1</v>
      </c>
      <c r="T3544" s="4"/>
      <c r="U3544" t="s">
        <v>204</v>
      </c>
    </row>
    <row r="3545" spans="1:21" x14ac:dyDescent="0.3">
      <c r="A3545" t="s">
        <v>3446</v>
      </c>
      <c r="B3545" s="1" t="s">
        <v>3447</v>
      </c>
      <c r="C3545" s="1" t="s">
        <v>3447</v>
      </c>
      <c r="D3545" s="1" t="s">
        <v>3447</v>
      </c>
      <c r="E3545">
        <v>2017</v>
      </c>
      <c r="F3545" s="1" t="s">
        <v>213</v>
      </c>
      <c r="G3545" s="1" t="s">
        <v>202</v>
      </c>
      <c r="H3545" s="1" t="s">
        <v>219</v>
      </c>
      <c r="I3545" s="3" t="s">
        <v>1</v>
      </c>
      <c r="J3545" s="1" t="s">
        <v>1</v>
      </c>
      <c r="K3545" s="1" t="s">
        <v>220</v>
      </c>
      <c r="L3545" s="1" t="s">
        <v>221</v>
      </c>
      <c r="M3545" s="1" t="s">
        <v>208</v>
      </c>
      <c r="N3545">
        <v>0</v>
      </c>
      <c r="O3545">
        <v>2000</v>
      </c>
      <c r="P3545">
        <v>1000</v>
      </c>
      <c r="Q3545" s="1" t="s">
        <v>209</v>
      </c>
      <c r="R3545" s="4">
        <v>0</v>
      </c>
      <c r="S3545" s="1">
        <v>1</v>
      </c>
      <c r="T3545" s="4"/>
      <c r="U3545" t="s">
        <v>204</v>
      </c>
    </row>
    <row r="3546" spans="1:21" x14ac:dyDescent="0.3">
      <c r="A3546" t="s">
        <v>3446</v>
      </c>
      <c r="B3546" s="1" t="s">
        <v>3447</v>
      </c>
      <c r="C3546" s="1" t="s">
        <v>3447</v>
      </c>
      <c r="D3546" s="1" t="s">
        <v>3447</v>
      </c>
      <c r="E3546">
        <v>2017</v>
      </c>
      <c r="F3546" s="1" t="s">
        <v>213</v>
      </c>
      <c r="G3546" s="1" t="s">
        <v>202</v>
      </c>
      <c r="H3546" s="1" t="s">
        <v>219</v>
      </c>
      <c r="I3546" s="3" t="s">
        <v>1</v>
      </c>
      <c r="J3546" s="1" t="s">
        <v>1</v>
      </c>
      <c r="K3546" s="1" t="s">
        <v>220</v>
      </c>
      <c r="L3546" s="1" t="s">
        <v>221</v>
      </c>
      <c r="M3546" s="1" t="s">
        <v>208</v>
      </c>
      <c r="N3546" s="1">
        <v>2001</v>
      </c>
      <c r="O3546">
        <v>4000</v>
      </c>
      <c r="P3546">
        <v>1000</v>
      </c>
      <c r="Q3546" s="1" t="s">
        <v>209</v>
      </c>
      <c r="R3546" s="4">
        <v>2.25</v>
      </c>
      <c r="S3546" s="1">
        <v>1</v>
      </c>
      <c r="T3546" s="4"/>
      <c r="U3546" t="s">
        <v>204</v>
      </c>
    </row>
    <row r="3547" spans="1:21" x14ac:dyDescent="0.3">
      <c r="A3547" t="s">
        <v>3446</v>
      </c>
      <c r="B3547" s="1" t="s">
        <v>3447</v>
      </c>
      <c r="C3547" s="1" t="s">
        <v>3447</v>
      </c>
      <c r="D3547" s="1" t="s">
        <v>3447</v>
      </c>
      <c r="E3547">
        <v>2017</v>
      </c>
      <c r="F3547" s="1" t="s">
        <v>213</v>
      </c>
      <c r="G3547" s="1" t="s">
        <v>202</v>
      </c>
      <c r="H3547" s="1" t="s">
        <v>219</v>
      </c>
      <c r="I3547" s="3" t="s">
        <v>1</v>
      </c>
      <c r="J3547" s="1" t="s">
        <v>1</v>
      </c>
      <c r="K3547" s="1" t="s">
        <v>220</v>
      </c>
      <c r="L3547" s="1" t="s">
        <v>221</v>
      </c>
      <c r="M3547" s="1" t="s">
        <v>208</v>
      </c>
      <c r="N3547">
        <v>4001</v>
      </c>
      <c r="O3547">
        <v>6000</v>
      </c>
      <c r="P3547">
        <v>1000</v>
      </c>
      <c r="Q3547" s="1" t="s">
        <v>209</v>
      </c>
      <c r="R3547" s="4">
        <v>2.75</v>
      </c>
      <c r="S3547" s="1">
        <v>1</v>
      </c>
      <c r="T3547" s="4"/>
      <c r="U3547" t="s">
        <v>204</v>
      </c>
    </row>
    <row r="3548" spans="1:21" x14ac:dyDescent="0.3">
      <c r="A3548" t="s">
        <v>3446</v>
      </c>
      <c r="B3548" s="1" t="s">
        <v>3447</v>
      </c>
      <c r="C3548" s="1" t="s">
        <v>3447</v>
      </c>
      <c r="D3548" s="1" t="s">
        <v>3447</v>
      </c>
      <c r="E3548">
        <v>2017</v>
      </c>
      <c r="F3548" s="1" t="s">
        <v>213</v>
      </c>
      <c r="G3548" s="1" t="s">
        <v>202</v>
      </c>
      <c r="H3548" s="1" t="s">
        <v>219</v>
      </c>
      <c r="I3548" s="3" t="s">
        <v>1</v>
      </c>
      <c r="J3548" s="1" t="s">
        <v>1</v>
      </c>
      <c r="K3548" s="1" t="s">
        <v>220</v>
      </c>
      <c r="L3548" s="1" t="s">
        <v>221</v>
      </c>
      <c r="M3548" s="1" t="s">
        <v>208</v>
      </c>
      <c r="N3548" s="1">
        <v>6001</v>
      </c>
      <c r="O3548">
        <v>8000</v>
      </c>
      <c r="P3548">
        <v>1000</v>
      </c>
      <c r="Q3548" s="1" t="s">
        <v>209</v>
      </c>
      <c r="R3548" s="4">
        <v>3.25</v>
      </c>
      <c r="S3548" s="1">
        <v>1</v>
      </c>
      <c r="T3548" s="4"/>
      <c r="U3548" t="s">
        <v>204</v>
      </c>
    </row>
    <row r="3549" spans="1:21" x14ac:dyDescent="0.3">
      <c r="A3549" t="s">
        <v>3446</v>
      </c>
      <c r="B3549" s="1" t="s">
        <v>3447</v>
      </c>
      <c r="C3549" s="1" t="s">
        <v>3447</v>
      </c>
      <c r="D3549" s="1" t="s">
        <v>3447</v>
      </c>
      <c r="E3549">
        <v>2017</v>
      </c>
      <c r="F3549" s="1" t="s">
        <v>213</v>
      </c>
      <c r="G3549" s="1" t="s">
        <v>202</v>
      </c>
      <c r="H3549" s="1" t="s">
        <v>219</v>
      </c>
      <c r="I3549" s="3" t="s">
        <v>1</v>
      </c>
      <c r="J3549" s="1" t="s">
        <v>1</v>
      </c>
      <c r="K3549" s="1" t="s">
        <v>220</v>
      </c>
      <c r="L3549" s="1" t="s">
        <v>221</v>
      </c>
      <c r="M3549" s="1" t="s">
        <v>208</v>
      </c>
      <c r="N3549">
        <v>8001</v>
      </c>
      <c r="O3549">
        <v>10000</v>
      </c>
      <c r="P3549">
        <v>1000</v>
      </c>
      <c r="Q3549" s="1" t="s">
        <v>209</v>
      </c>
      <c r="R3549" s="4">
        <v>3.75</v>
      </c>
      <c r="S3549" s="1">
        <v>1</v>
      </c>
      <c r="T3549" s="4"/>
      <c r="U3549" t="s">
        <v>204</v>
      </c>
    </row>
    <row r="3550" spans="1:21" x14ac:dyDescent="0.3">
      <c r="A3550" t="s">
        <v>3446</v>
      </c>
      <c r="B3550" s="1" t="s">
        <v>3447</v>
      </c>
      <c r="C3550" s="1" t="s">
        <v>3447</v>
      </c>
      <c r="D3550" s="1" t="s">
        <v>3447</v>
      </c>
      <c r="E3550">
        <v>2017</v>
      </c>
      <c r="F3550" s="1" t="s">
        <v>213</v>
      </c>
      <c r="G3550" s="1" t="s">
        <v>202</v>
      </c>
      <c r="H3550" s="1" t="s">
        <v>219</v>
      </c>
      <c r="I3550" s="3" t="s">
        <v>1</v>
      </c>
      <c r="J3550" s="1" t="s">
        <v>1</v>
      </c>
      <c r="K3550" s="1" t="s">
        <v>220</v>
      </c>
      <c r="L3550" s="1" t="s">
        <v>221</v>
      </c>
      <c r="M3550" s="1" t="s">
        <v>208</v>
      </c>
      <c r="N3550" s="1">
        <v>10001</v>
      </c>
      <c r="O3550">
        <v>15000</v>
      </c>
      <c r="P3550">
        <v>1000</v>
      </c>
      <c r="Q3550" s="1" t="s">
        <v>209</v>
      </c>
      <c r="R3550" s="4">
        <v>4.25</v>
      </c>
      <c r="S3550" s="1">
        <v>1</v>
      </c>
      <c r="T3550" s="4"/>
      <c r="U3550" t="s">
        <v>204</v>
      </c>
    </row>
    <row r="3551" spans="1:21" x14ac:dyDescent="0.3">
      <c r="A3551" t="s">
        <v>3446</v>
      </c>
      <c r="B3551" s="1" t="s">
        <v>3447</v>
      </c>
      <c r="C3551" s="1" t="s">
        <v>3447</v>
      </c>
      <c r="D3551" s="1" t="s">
        <v>3447</v>
      </c>
      <c r="E3551">
        <v>2017</v>
      </c>
      <c r="F3551" s="1" t="s">
        <v>213</v>
      </c>
      <c r="G3551" s="1" t="s">
        <v>202</v>
      </c>
      <c r="H3551" s="1" t="s">
        <v>219</v>
      </c>
      <c r="I3551" s="3" t="s">
        <v>1</v>
      </c>
      <c r="J3551" s="1" t="s">
        <v>1</v>
      </c>
      <c r="K3551" s="1" t="s">
        <v>220</v>
      </c>
      <c r="L3551" s="1" t="s">
        <v>221</v>
      </c>
      <c r="M3551" s="1" t="s">
        <v>208</v>
      </c>
      <c r="N3551">
        <v>15001</v>
      </c>
      <c r="O3551">
        <v>20000</v>
      </c>
      <c r="P3551">
        <v>1000</v>
      </c>
      <c r="Q3551" s="1" t="s">
        <v>209</v>
      </c>
      <c r="R3551" s="4">
        <v>4.75</v>
      </c>
      <c r="S3551" s="1">
        <v>1</v>
      </c>
      <c r="T3551" s="4"/>
      <c r="U3551" t="s">
        <v>204</v>
      </c>
    </row>
    <row r="3552" spans="1:21" x14ac:dyDescent="0.3">
      <c r="A3552" t="s">
        <v>3446</v>
      </c>
      <c r="B3552" s="1" t="s">
        <v>3447</v>
      </c>
      <c r="C3552" s="1" t="s">
        <v>3447</v>
      </c>
      <c r="D3552" s="1" t="s">
        <v>3447</v>
      </c>
      <c r="E3552">
        <v>2017</v>
      </c>
      <c r="F3552" s="1" t="s">
        <v>213</v>
      </c>
      <c r="G3552" s="1" t="s">
        <v>202</v>
      </c>
      <c r="H3552" s="1" t="s">
        <v>219</v>
      </c>
      <c r="I3552" s="3" t="s">
        <v>1</v>
      </c>
      <c r="J3552" s="1" t="s">
        <v>1</v>
      </c>
      <c r="K3552" s="1" t="s">
        <v>220</v>
      </c>
      <c r="L3552" s="1" t="s">
        <v>221</v>
      </c>
      <c r="M3552" s="1" t="s">
        <v>208</v>
      </c>
      <c r="N3552" s="1">
        <v>20001</v>
      </c>
      <c r="O3552" s="10">
        <v>1000000000</v>
      </c>
      <c r="P3552">
        <v>1000</v>
      </c>
      <c r="Q3552" s="1" t="s">
        <v>209</v>
      </c>
      <c r="R3552" s="4">
        <v>5.5</v>
      </c>
      <c r="S3552" s="1">
        <v>1</v>
      </c>
      <c r="T3552" s="4"/>
      <c r="U3552" t="s">
        <v>204</v>
      </c>
    </row>
    <row r="3553" spans="1:21" x14ac:dyDescent="0.3">
      <c r="A3553" t="s">
        <v>3446</v>
      </c>
      <c r="B3553" s="1" t="s">
        <v>3447</v>
      </c>
      <c r="C3553" s="1" t="s">
        <v>3447</v>
      </c>
      <c r="D3553" s="1" t="s">
        <v>3447</v>
      </c>
      <c r="E3553">
        <v>2017</v>
      </c>
      <c r="F3553" s="1" t="s">
        <v>213</v>
      </c>
      <c r="G3553" s="1" t="s">
        <v>202</v>
      </c>
      <c r="H3553" s="1" t="s">
        <v>206</v>
      </c>
      <c r="I3553" s="3" t="s">
        <v>1</v>
      </c>
      <c r="J3553" s="1" t="s">
        <v>1</v>
      </c>
      <c r="K3553" s="1" t="s">
        <v>220</v>
      </c>
      <c r="L3553" s="1" t="s">
        <v>225</v>
      </c>
      <c r="M3553" s="1" t="s">
        <v>204</v>
      </c>
      <c r="N3553" s="1" t="s">
        <v>1</v>
      </c>
      <c r="O3553" s="1" t="s">
        <v>1</v>
      </c>
      <c r="P3553" s="1" t="s">
        <v>1</v>
      </c>
      <c r="Q3553" s="1" t="s">
        <v>1</v>
      </c>
      <c r="R3553" s="4">
        <v>16</v>
      </c>
      <c r="S3553" s="1">
        <v>1</v>
      </c>
      <c r="T3553" s="4"/>
      <c r="U3553" t="s">
        <v>204</v>
      </c>
    </row>
    <row r="3554" spans="1:21" x14ac:dyDescent="0.3">
      <c r="A3554" t="s">
        <v>3446</v>
      </c>
      <c r="B3554" s="1" t="s">
        <v>3447</v>
      </c>
      <c r="C3554" s="1" t="s">
        <v>3447</v>
      </c>
      <c r="D3554" s="1" t="s">
        <v>3447</v>
      </c>
      <c r="E3554">
        <v>2017</v>
      </c>
      <c r="F3554" s="1" t="s">
        <v>213</v>
      </c>
      <c r="G3554" s="1" t="s">
        <v>202</v>
      </c>
      <c r="H3554" s="1" t="s">
        <v>219</v>
      </c>
      <c r="I3554" s="3" t="s">
        <v>1</v>
      </c>
      <c r="J3554" s="1" t="s">
        <v>1</v>
      </c>
      <c r="K3554" s="1" t="s">
        <v>220</v>
      </c>
      <c r="L3554" s="1" t="s">
        <v>225</v>
      </c>
      <c r="M3554" s="1" t="s">
        <v>208</v>
      </c>
      <c r="N3554">
        <v>0</v>
      </c>
      <c r="O3554">
        <v>2000</v>
      </c>
      <c r="P3554">
        <v>1000</v>
      </c>
      <c r="Q3554" s="1" t="s">
        <v>209</v>
      </c>
      <c r="R3554" s="4">
        <v>0</v>
      </c>
      <c r="S3554" s="1">
        <v>1</v>
      </c>
      <c r="T3554" s="4"/>
      <c r="U3554" t="s">
        <v>204</v>
      </c>
    </row>
    <row r="3555" spans="1:21" x14ac:dyDescent="0.3">
      <c r="A3555" t="s">
        <v>3446</v>
      </c>
      <c r="B3555" s="1" t="s">
        <v>3447</v>
      </c>
      <c r="C3555" s="1" t="s">
        <v>3447</v>
      </c>
      <c r="D3555" s="1" t="s">
        <v>3447</v>
      </c>
      <c r="E3555">
        <v>2017</v>
      </c>
      <c r="F3555" s="1" t="s">
        <v>213</v>
      </c>
      <c r="G3555" s="1" t="s">
        <v>202</v>
      </c>
      <c r="H3555" s="1" t="s">
        <v>219</v>
      </c>
      <c r="I3555" s="3" t="s">
        <v>1</v>
      </c>
      <c r="J3555" s="1" t="s">
        <v>1</v>
      </c>
      <c r="K3555" s="1" t="s">
        <v>220</v>
      </c>
      <c r="L3555" s="1" t="s">
        <v>225</v>
      </c>
      <c r="M3555" s="1" t="s">
        <v>208</v>
      </c>
      <c r="N3555" s="1">
        <v>2001</v>
      </c>
      <c r="O3555">
        <v>4000</v>
      </c>
      <c r="P3555">
        <v>1000</v>
      </c>
      <c r="Q3555" s="1" t="s">
        <v>209</v>
      </c>
      <c r="R3555" s="4">
        <v>2.5</v>
      </c>
      <c r="S3555" s="1">
        <v>1</v>
      </c>
      <c r="T3555" s="4"/>
      <c r="U3555" t="s">
        <v>204</v>
      </c>
    </row>
    <row r="3556" spans="1:21" x14ac:dyDescent="0.3">
      <c r="A3556" t="s">
        <v>3446</v>
      </c>
      <c r="B3556" s="1" t="s">
        <v>3447</v>
      </c>
      <c r="C3556" s="1" t="s">
        <v>3447</v>
      </c>
      <c r="D3556" s="1" t="s">
        <v>3447</v>
      </c>
      <c r="E3556">
        <v>2017</v>
      </c>
      <c r="F3556" s="1" t="s">
        <v>213</v>
      </c>
      <c r="G3556" s="1" t="s">
        <v>202</v>
      </c>
      <c r="H3556" s="1" t="s">
        <v>219</v>
      </c>
      <c r="I3556" s="3" t="s">
        <v>1</v>
      </c>
      <c r="J3556" s="1" t="s">
        <v>1</v>
      </c>
      <c r="K3556" s="1" t="s">
        <v>220</v>
      </c>
      <c r="L3556" s="1" t="s">
        <v>225</v>
      </c>
      <c r="M3556" s="1" t="s">
        <v>208</v>
      </c>
      <c r="N3556">
        <v>4001</v>
      </c>
      <c r="O3556">
        <v>6000</v>
      </c>
      <c r="P3556">
        <v>1000</v>
      </c>
      <c r="Q3556" s="1" t="s">
        <v>209</v>
      </c>
      <c r="R3556" s="4">
        <v>3</v>
      </c>
      <c r="S3556" s="1">
        <v>1</v>
      </c>
      <c r="T3556" s="4"/>
      <c r="U3556" t="s">
        <v>204</v>
      </c>
    </row>
    <row r="3557" spans="1:21" x14ac:dyDescent="0.3">
      <c r="A3557" t="s">
        <v>3446</v>
      </c>
      <c r="B3557" s="1" t="s">
        <v>3447</v>
      </c>
      <c r="C3557" s="1" t="s">
        <v>3447</v>
      </c>
      <c r="D3557" s="1" t="s">
        <v>3447</v>
      </c>
      <c r="E3557">
        <v>2017</v>
      </c>
      <c r="F3557" s="1" t="s">
        <v>213</v>
      </c>
      <c r="G3557" s="1" t="s">
        <v>202</v>
      </c>
      <c r="H3557" s="1" t="s">
        <v>219</v>
      </c>
      <c r="I3557" s="3" t="s">
        <v>1</v>
      </c>
      <c r="J3557" s="1" t="s">
        <v>1</v>
      </c>
      <c r="K3557" s="1" t="s">
        <v>220</v>
      </c>
      <c r="L3557" s="1" t="s">
        <v>225</v>
      </c>
      <c r="M3557" s="1" t="s">
        <v>208</v>
      </c>
      <c r="N3557" s="1">
        <v>6001</v>
      </c>
      <c r="O3557">
        <v>8000</v>
      </c>
      <c r="P3557">
        <v>1000</v>
      </c>
      <c r="Q3557" s="1" t="s">
        <v>209</v>
      </c>
      <c r="R3557" s="4">
        <v>3.5</v>
      </c>
      <c r="S3557" s="1">
        <v>1</v>
      </c>
      <c r="T3557" s="4"/>
      <c r="U3557" t="s">
        <v>204</v>
      </c>
    </row>
    <row r="3558" spans="1:21" x14ac:dyDescent="0.3">
      <c r="A3558" t="s">
        <v>3446</v>
      </c>
      <c r="B3558" s="1" t="s">
        <v>3447</v>
      </c>
      <c r="C3558" s="1" t="s">
        <v>3447</v>
      </c>
      <c r="D3558" s="1" t="s">
        <v>3447</v>
      </c>
      <c r="E3558">
        <v>2017</v>
      </c>
      <c r="F3558" s="1" t="s">
        <v>213</v>
      </c>
      <c r="G3558" s="1" t="s">
        <v>202</v>
      </c>
      <c r="H3558" s="1" t="s">
        <v>219</v>
      </c>
      <c r="I3558" s="3" t="s">
        <v>1</v>
      </c>
      <c r="J3558" s="1" t="s">
        <v>1</v>
      </c>
      <c r="K3558" s="1" t="s">
        <v>220</v>
      </c>
      <c r="L3558" s="1" t="s">
        <v>225</v>
      </c>
      <c r="M3558" s="1" t="s">
        <v>208</v>
      </c>
      <c r="N3558">
        <v>8001</v>
      </c>
      <c r="O3558">
        <v>10000</v>
      </c>
      <c r="P3558">
        <v>1000</v>
      </c>
      <c r="Q3558" s="1" t="s">
        <v>209</v>
      </c>
      <c r="R3558" s="4">
        <v>4</v>
      </c>
      <c r="S3558" s="1">
        <v>1</v>
      </c>
      <c r="T3558" s="4"/>
      <c r="U3558" t="s">
        <v>204</v>
      </c>
    </row>
    <row r="3559" spans="1:21" x14ac:dyDescent="0.3">
      <c r="A3559" t="s">
        <v>3446</v>
      </c>
      <c r="B3559" s="1" t="s">
        <v>3447</v>
      </c>
      <c r="C3559" s="1" t="s">
        <v>3447</v>
      </c>
      <c r="D3559" s="1" t="s">
        <v>3447</v>
      </c>
      <c r="E3559">
        <v>2017</v>
      </c>
      <c r="F3559" s="1" t="s">
        <v>213</v>
      </c>
      <c r="G3559" s="1" t="s">
        <v>202</v>
      </c>
      <c r="H3559" s="1" t="s">
        <v>219</v>
      </c>
      <c r="I3559" s="3" t="s">
        <v>1</v>
      </c>
      <c r="J3559" s="1" t="s">
        <v>1</v>
      </c>
      <c r="K3559" s="1" t="s">
        <v>220</v>
      </c>
      <c r="L3559" s="1" t="s">
        <v>225</v>
      </c>
      <c r="M3559" s="1" t="s">
        <v>208</v>
      </c>
      <c r="N3559" s="1">
        <v>10001</v>
      </c>
      <c r="O3559">
        <v>15000</v>
      </c>
      <c r="P3559">
        <v>1000</v>
      </c>
      <c r="Q3559" s="1" t="s">
        <v>209</v>
      </c>
      <c r="R3559" s="4">
        <v>4.5</v>
      </c>
      <c r="S3559" s="1">
        <v>1</v>
      </c>
      <c r="T3559" s="4"/>
      <c r="U3559" t="s">
        <v>204</v>
      </c>
    </row>
    <row r="3560" spans="1:21" x14ac:dyDescent="0.3">
      <c r="A3560" t="s">
        <v>3446</v>
      </c>
      <c r="B3560" s="1" t="s">
        <v>3447</v>
      </c>
      <c r="C3560" s="1" t="s">
        <v>3447</v>
      </c>
      <c r="D3560" s="1" t="s">
        <v>3447</v>
      </c>
      <c r="E3560">
        <v>2017</v>
      </c>
      <c r="F3560" s="1" t="s">
        <v>213</v>
      </c>
      <c r="G3560" s="1" t="s">
        <v>202</v>
      </c>
      <c r="H3560" s="1" t="s">
        <v>219</v>
      </c>
      <c r="I3560" s="3" t="s">
        <v>1</v>
      </c>
      <c r="J3560" s="1" t="s">
        <v>1</v>
      </c>
      <c r="K3560" s="1" t="s">
        <v>220</v>
      </c>
      <c r="L3560" s="1" t="s">
        <v>225</v>
      </c>
      <c r="M3560" s="1" t="s">
        <v>208</v>
      </c>
      <c r="N3560">
        <v>15001</v>
      </c>
      <c r="O3560">
        <v>20000</v>
      </c>
      <c r="P3560">
        <v>1000</v>
      </c>
      <c r="Q3560" s="1" t="s">
        <v>209</v>
      </c>
      <c r="R3560" s="4">
        <v>5</v>
      </c>
      <c r="S3560" s="1">
        <v>1</v>
      </c>
      <c r="T3560" s="4"/>
      <c r="U3560" t="s">
        <v>204</v>
      </c>
    </row>
    <row r="3561" spans="1:21" x14ac:dyDescent="0.3">
      <c r="A3561" t="s">
        <v>3446</v>
      </c>
      <c r="B3561" s="1" t="s">
        <v>3447</v>
      </c>
      <c r="C3561" s="1" t="s">
        <v>3447</v>
      </c>
      <c r="D3561" s="1" t="s">
        <v>3447</v>
      </c>
      <c r="E3561">
        <v>2017</v>
      </c>
      <c r="F3561" s="1" t="s">
        <v>213</v>
      </c>
      <c r="G3561" s="1" t="s">
        <v>202</v>
      </c>
      <c r="H3561" s="1" t="s">
        <v>219</v>
      </c>
      <c r="I3561" s="3" t="s">
        <v>1</v>
      </c>
      <c r="J3561" s="1" t="s">
        <v>1</v>
      </c>
      <c r="K3561" s="1" t="s">
        <v>220</v>
      </c>
      <c r="L3561" s="1" t="s">
        <v>225</v>
      </c>
      <c r="M3561" s="1" t="s">
        <v>208</v>
      </c>
      <c r="N3561" s="1">
        <v>20001</v>
      </c>
      <c r="O3561" s="10">
        <v>1000000000</v>
      </c>
      <c r="P3561">
        <v>1000</v>
      </c>
      <c r="Q3561" s="1" t="s">
        <v>209</v>
      </c>
      <c r="R3561" s="4">
        <v>5.75</v>
      </c>
      <c r="S3561" s="1">
        <v>1</v>
      </c>
      <c r="T3561" s="4"/>
      <c r="U3561" t="s">
        <v>204</v>
      </c>
    </row>
    <row r="3562" spans="1:21" x14ac:dyDescent="0.3">
      <c r="A3562" t="s">
        <v>3449</v>
      </c>
      <c r="B3562" s="1" t="s">
        <v>3450</v>
      </c>
      <c r="C3562" s="1" t="s">
        <v>3450</v>
      </c>
      <c r="D3562" s="1" t="s">
        <v>3450</v>
      </c>
      <c r="E3562">
        <v>2017</v>
      </c>
      <c r="F3562" s="1" t="s">
        <v>212</v>
      </c>
      <c r="G3562" s="1" t="s">
        <v>202</v>
      </c>
      <c r="H3562" s="1" t="s">
        <v>206</v>
      </c>
      <c r="I3562" s="3" t="s">
        <v>1</v>
      </c>
      <c r="J3562" s="1" t="s">
        <v>1</v>
      </c>
      <c r="K3562" s="1" t="s">
        <v>220</v>
      </c>
      <c r="L3562" s="1" t="s">
        <v>221</v>
      </c>
      <c r="M3562" s="1" t="s">
        <v>204</v>
      </c>
      <c r="N3562" s="1" t="s">
        <v>1</v>
      </c>
      <c r="O3562" s="1" t="s">
        <v>1</v>
      </c>
      <c r="P3562" s="1" t="s">
        <v>1</v>
      </c>
      <c r="Q3562" s="1" t="s">
        <v>1</v>
      </c>
      <c r="R3562" s="4">
        <v>20.010000000000002</v>
      </c>
      <c r="S3562" s="1">
        <v>1</v>
      </c>
      <c r="T3562" s="4"/>
      <c r="U3562" t="s">
        <v>204</v>
      </c>
    </row>
    <row r="3563" spans="1:21" x14ac:dyDescent="0.3">
      <c r="A3563" t="s">
        <v>3449</v>
      </c>
      <c r="B3563" s="1" t="s">
        <v>3450</v>
      </c>
      <c r="C3563" s="1" t="s">
        <v>3450</v>
      </c>
      <c r="D3563" s="1" t="s">
        <v>3450</v>
      </c>
      <c r="E3563">
        <v>2017</v>
      </c>
      <c r="F3563" s="1" t="s">
        <v>212</v>
      </c>
      <c r="G3563" s="1" t="s">
        <v>202</v>
      </c>
      <c r="H3563" s="1" t="s">
        <v>219</v>
      </c>
      <c r="I3563" s="3" t="s">
        <v>1</v>
      </c>
      <c r="J3563" s="1" t="s">
        <v>1</v>
      </c>
      <c r="K3563" s="1" t="s">
        <v>220</v>
      </c>
      <c r="L3563" s="1" t="s">
        <v>221</v>
      </c>
      <c r="M3563" s="1" t="s">
        <v>208</v>
      </c>
      <c r="N3563" s="1">
        <v>0</v>
      </c>
      <c r="O3563">
        <v>1000</v>
      </c>
      <c r="P3563">
        <v>1000</v>
      </c>
      <c r="Q3563" s="1" t="s">
        <v>209</v>
      </c>
      <c r="R3563" s="4">
        <v>0</v>
      </c>
      <c r="S3563" s="1">
        <v>1</v>
      </c>
      <c r="T3563" s="4"/>
      <c r="U3563" t="s">
        <v>204</v>
      </c>
    </row>
    <row r="3564" spans="1:21" x14ac:dyDescent="0.3">
      <c r="A3564" t="s">
        <v>3449</v>
      </c>
      <c r="B3564" s="1" t="s">
        <v>3450</v>
      </c>
      <c r="C3564" s="1" t="s">
        <v>3450</v>
      </c>
      <c r="D3564" s="1" t="s">
        <v>3450</v>
      </c>
      <c r="E3564">
        <v>2017</v>
      </c>
      <c r="F3564" s="1" t="s">
        <v>212</v>
      </c>
      <c r="G3564" s="1" t="s">
        <v>202</v>
      </c>
      <c r="H3564" s="1" t="s">
        <v>219</v>
      </c>
      <c r="I3564" s="3" t="s">
        <v>1</v>
      </c>
      <c r="J3564" s="1" t="s">
        <v>1</v>
      </c>
      <c r="K3564" s="1" t="s">
        <v>220</v>
      </c>
      <c r="L3564" s="1" t="s">
        <v>221</v>
      </c>
      <c r="M3564" s="1" t="s">
        <v>208</v>
      </c>
      <c r="N3564" s="1">
        <v>1001</v>
      </c>
      <c r="O3564">
        <v>8000</v>
      </c>
      <c r="P3564">
        <v>1000</v>
      </c>
      <c r="Q3564" s="1" t="s">
        <v>209</v>
      </c>
      <c r="R3564" s="4">
        <v>2.4</v>
      </c>
      <c r="S3564" s="1">
        <v>1</v>
      </c>
      <c r="T3564" s="4"/>
      <c r="U3564" t="s">
        <v>204</v>
      </c>
    </row>
    <row r="3565" spans="1:21" x14ac:dyDescent="0.3">
      <c r="A3565" t="s">
        <v>3449</v>
      </c>
      <c r="B3565" s="1" t="s">
        <v>3450</v>
      </c>
      <c r="C3565" s="1" t="s">
        <v>3450</v>
      </c>
      <c r="D3565" s="1" t="s">
        <v>3450</v>
      </c>
      <c r="E3565">
        <v>2017</v>
      </c>
      <c r="F3565" s="1" t="s">
        <v>212</v>
      </c>
      <c r="G3565" s="1" t="s">
        <v>202</v>
      </c>
      <c r="H3565" s="1" t="s">
        <v>219</v>
      </c>
      <c r="I3565" s="3" t="s">
        <v>1</v>
      </c>
      <c r="J3565" s="1" t="s">
        <v>1</v>
      </c>
      <c r="K3565" s="1" t="s">
        <v>220</v>
      </c>
      <c r="L3565" s="1" t="s">
        <v>221</v>
      </c>
      <c r="M3565" s="1" t="s">
        <v>208</v>
      </c>
      <c r="N3565" s="1">
        <v>8001</v>
      </c>
      <c r="O3565">
        <v>20000</v>
      </c>
      <c r="P3565">
        <v>1000</v>
      </c>
      <c r="Q3565" s="1" t="s">
        <v>209</v>
      </c>
      <c r="R3565" s="4">
        <v>2.4500000000000002</v>
      </c>
      <c r="S3565" s="1">
        <v>1</v>
      </c>
      <c r="T3565" s="4"/>
      <c r="U3565" t="s">
        <v>204</v>
      </c>
    </row>
    <row r="3566" spans="1:21" x14ac:dyDescent="0.3">
      <c r="A3566" t="s">
        <v>3449</v>
      </c>
      <c r="B3566" s="1" t="s">
        <v>3450</v>
      </c>
      <c r="C3566" s="1" t="s">
        <v>3450</v>
      </c>
      <c r="D3566" s="1" t="s">
        <v>3450</v>
      </c>
      <c r="E3566">
        <v>2017</v>
      </c>
      <c r="F3566" s="1" t="s">
        <v>212</v>
      </c>
      <c r="G3566" s="1" t="s">
        <v>202</v>
      </c>
      <c r="H3566" s="1" t="s">
        <v>219</v>
      </c>
      <c r="I3566" s="3" t="s">
        <v>1</v>
      </c>
      <c r="J3566" s="1" t="s">
        <v>1</v>
      </c>
      <c r="K3566" s="1" t="s">
        <v>220</v>
      </c>
      <c r="L3566" s="1" t="s">
        <v>221</v>
      </c>
      <c r="M3566" s="1" t="s">
        <v>208</v>
      </c>
      <c r="N3566" s="1">
        <v>20001</v>
      </c>
      <c r="O3566">
        <v>40000</v>
      </c>
      <c r="P3566">
        <v>1000</v>
      </c>
      <c r="Q3566" s="1" t="s">
        <v>209</v>
      </c>
      <c r="R3566" s="4">
        <v>2.5</v>
      </c>
      <c r="S3566" s="1">
        <v>1</v>
      </c>
      <c r="T3566" s="4"/>
      <c r="U3566" t="s">
        <v>204</v>
      </c>
    </row>
    <row r="3567" spans="1:21" x14ac:dyDescent="0.3">
      <c r="A3567" t="s">
        <v>3449</v>
      </c>
      <c r="B3567" s="1" t="s">
        <v>3450</v>
      </c>
      <c r="C3567" s="1" t="s">
        <v>3450</v>
      </c>
      <c r="D3567" s="1" t="s">
        <v>3450</v>
      </c>
      <c r="E3567">
        <v>2017</v>
      </c>
      <c r="F3567" s="1" t="s">
        <v>212</v>
      </c>
      <c r="G3567" s="1" t="s">
        <v>202</v>
      </c>
      <c r="H3567" s="1" t="s">
        <v>219</v>
      </c>
      <c r="I3567" s="3" t="s">
        <v>1</v>
      </c>
      <c r="J3567" s="1" t="s">
        <v>1</v>
      </c>
      <c r="K3567" s="1" t="s">
        <v>220</v>
      </c>
      <c r="L3567" s="1" t="s">
        <v>221</v>
      </c>
      <c r="M3567" s="1" t="s">
        <v>208</v>
      </c>
      <c r="N3567" s="1">
        <v>40001</v>
      </c>
      <c r="O3567" s="10">
        <v>1000000000</v>
      </c>
      <c r="P3567">
        <v>1000</v>
      </c>
      <c r="Q3567" s="1" t="s">
        <v>209</v>
      </c>
      <c r="R3567" s="4">
        <v>2.5499999999999998</v>
      </c>
      <c r="S3567" s="1">
        <v>1</v>
      </c>
      <c r="T3567" s="4"/>
      <c r="U3567" t="s">
        <v>204</v>
      </c>
    </row>
    <row r="3568" spans="1:21" x14ac:dyDescent="0.3">
      <c r="A3568" t="s">
        <v>3449</v>
      </c>
      <c r="B3568" s="1" t="s">
        <v>3450</v>
      </c>
      <c r="C3568" s="1" t="s">
        <v>3450</v>
      </c>
      <c r="D3568" s="1" t="s">
        <v>3450</v>
      </c>
      <c r="E3568">
        <v>2017</v>
      </c>
      <c r="F3568" s="1" t="s">
        <v>212</v>
      </c>
      <c r="G3568" s="1" t="s">
        <v>202</v>
      </c>
      <c r="H3568" s="1" t="s">
        <v>206</v>
      </c>
      <c r="I3568" s="3" t="s">
        <v>1</v>
      </c>
      <c r="J3568" s="1" t="s">
        <v>1</v>
      </c>
      <c r="K3568" s="1" t="s">
        <v>220</v>
      </c>
      <c r="L3568" s="1" t="s">
        <v>225</v>
      </c>
      <c r="M3568" s="1" t="s">
        <v>204</v>
      </c>
      <c r="N3568" s="1" t="s">
        <v>1</v>
      </c>
      <c r="O3568" s="1" t="s">
        <v>1</v>
      </c>
      <c r="P3568" s="1" t="s">
        <v>1</v>
      </c>
      <c r="Q3568" s="1" t="s">
        <v>1</v>
      </c>
      <c r="R3568" s="4">
        <v>30.34</v>
      </c>
      <c r="S3568" s="1">
        <v>1</v>
      </c>
      <c r="T3568" s="4"/>
      <c r="U3568" t="s">
        <v>204</v>
      </c>
    </row>
    <row r="3569" spans="1:21" x14ac:dyDescent="0.3">
      <c r="A3569" t="s">
        <v>3449</v>
      </c>
      <c r="B3569" s="1" t="s">
        <v>3450</v>
      </c>
      <c r="C3569" s="1" t="s">
        <v>3450</v>
      </c>
      <c r="D3569" s="1" t="s">
        <v>3450</v>
      </c>
      <c r="E3569">
        <v>2017</v>
      </c>
      <c r="F3569" s="1" t="s">
        <v>212</v>
      </c>
      <c r="G3569" s="1" t="s">
        <v>202</v>
      </c>
      <c r="H3569" s="1" t="s">
        <v>219</v>
      </c>
      <c r="I3569" s="3" t="s">
        <v>1</v>
      </c>
      <c r="J3569" s="1" t="s">
        <v>1</v>
      </c>
      <c r="K3569" s="1" t="s">
        <v>220</v>
      </c>
      <c r="L3569" s="1" t="s">
        <v>225</v>
      </c>
      <c r="M3569" s="1" t="s">
        <v>208</v>
      </c>
      <c r="N3569" s="1">
        <v>0</v>
      </c>
      <c r="O3569">
        <v>1000</v>
      </c>
      <c r="P3569">
        <v>1000</v>
      </c>
      <c r="Q3569" s="1" t="s">
        <v>209</v>
      </c>
      <c r="R3569" s="4">
        <v>0</v>
      </c>
      <c r="S3569" s="1">
        <v>1</v>
      </c>
      <c r="T3569" s="4"/>
      <c r="U3569" t="s">
        <v>204</v>
      </c>
    </row>
    <row r="3570" spans="1:21" x14ac:dyDescent="0.3">
      <c r="A3570" t="s">
        <v>3449</v>
      </c>
      <c r="B3570" s="1" t="s">
        <v>3450</v>
      </c>
      <c r="C3570" s="1" t="s">
        <v>3450</v>
      </c>
      <c r="D3570" s="1" t="s">
        <v>3450</v>
      </c>
      <c r="E3570">
        <v>2017</v>
      </c>
      <c r="F3570" s="1" t="s">
        <v>212</v>
      </c>
      <c r="G3570" s="1" t="s">
        <v>202</v>
      </c>
      <c r="H3570" s="1" t="s">
        <v>219</v>
      </c>
      <c r="I3570" s="3" t="s">
        <v>1</v>
      </c>
      <c r="J3570" s="1" t="s">
        <v>1</v>
      </c>
      <c r="K3570" s="1" t="s">
        <v>220</v>
      </c>
      <c r="L3570" s="1" t="s">
        <v>225</v>
      </c>
      <c r="M3570" s="1" t="s">
        <v>208</v>
      </c>
      <c r="N3570" s="1">
        <v>1001</v>
      </c>
      <c r="O3570">
        <v>8000</v>
      </c>
      <c r="P3570">
        <v>1000</v>
      </c>
      <c r="Q3570" s="1" t="s">
        <v>209</v>
      </c>
      <c r="R3570" s="4">
        <v>3.75</v>
      </c>
      <c r="S3570" s="1">
        <v>1</v>
      </c>
      <c r="T3570" s="4"/>
      <c r="U3570" t="s">
        <v>204</v>
      </c>
    </row>
    <row r="3571" spans="1:21" x14ac:dyDescent="0.3">
      <c r="A3571" t="s">
        <v>3449</v>
      </c>
      <c r="B3571" s="1" t="s">
        <v>3450</v>
      </c>
      <c r="C3571" s="1" t="s">
        <v>3450</v>
      </c>
      <c r="D3571" s="1" t="s">
        <v>3450</v>
      </c>
      <c r="E3571">
        <v>2017</v>
      </c>
      <c r="F3571" s="1" t="s">
        <v>212</v>
      </c>
      <c r="G3571" s="1" t="s">
        <v>202</v>
      </c>
      <c r="H3571" s="1" t="s">
        <v>219</v>
      </c>
      <c r="I3571" s="3" t="s">
        <v>1</v>
      </c>
      <c r="J3571" s="1" t="s">
        <v>1</v>
      </c>
      <c r="K3571" s="1" t="s">
        <v>220</v>
      </c>
      <c r="L3571" s="1" t="s">
        <v>225</v>
      </c>
      <c r="M3571" s="1" t="s">
        <v>208</v>
      </c>
      <c r="N3571" s="1">
        <v>8001</v>
      </c>
      <c r="O3571">
        <v>20000</v>
      </c>
      <c r="P3571">
        <v>1000</v>
      </c>
      <c r="Q3571" s="1" t="s">
        <v>209</v>
      </c>
      <c r="R3571" s="4">
        <v>3.8</v>
      </c>
      <c r="S3571" s="1">
        <v>1</v>
      </c>
      <c r="T3571" s="4"/>
      <c r="U3571" t="s">
        <v>204</v>
      </c>
    </row>
    <row r="3572" spans="1:21" x14ac:dyDescent="0.3">
      <c r="A3572" t="s">
        <v>3449</v>
      </c>
      <c r="B3572" s="1" t="s">
        <v>3450</v>
      </c>
      <c r="C3572" s="1" t="s">
        <v>3450</v>
      </c>
      <c r="D3572" s="1" t="s">
        <v>3450</v>
      </c>
      <c r="E3572">
        <v>2017</v>
      </c>
      <c r="F3572" s="1" t="s">
        <v>212</v>
      </c>
      <c r="G3572" s="1" t="s">
        <v>202</v>
      </c>
      <c r="H3572" s="1" t="s">
        <v>219</v>
      </c>
      <c r="I3572" s="3" t="s">
        <v>1</v>
      </c>
      <c r="J3572" s="1" t="s">
        <v>1</v>
      </c>
      <c r="K3572" s="1" t="s">
        <v>220</v>
      </c>
      <c r="L3572" s="1" t="s">
        <v>225</v>
      </c>
      <c r="M3572" s="1" t="s">
        <v>208</v>
      </c>
      <c r="N3572" s="1">
        <v>20001</v>
      </c>
      <c r="O3572">
        <v>40000</v>
      </c>
      <c r="P3572">
        <v>1000</v>
      </c>
      <c r="Q3572" s="1" t="s">
        <v>209</v>
      </c>
      <c r="R3572" s="4">
        <v>3.85</v>
      </c>
      <c r="S3572" s="1">
        <v>1</v>
      </c>
      <c r="T3572" s="4"/>
      <c r="U3572" t="s">
        <v>204</v>
      </c>
    </row>
    <row r="3573" spans="1:21" x14ac:dyDescent="0.3">
      <c r="A3573" t="s">
        <v>3449</v>
      </c>
      <c r="B3573" s="1" t="s">
        <v>3450</v>
      </c>
      <c r="C3573" s="1" t="s">
        <v>3450</v>
      </c>
      <c r="D3573" s="1" t="s">
        <v>3450</v>
      </c>
      <c r="E3573">
        <v>2017</v>
      </c>
      <c r="F3573" s="1" t="s">
        <v>212</v>
      </c>
      <c r="G3573" s="1" t="s">
        <v>202</v>
      </c>
      <c r="H3573" s="1" t="s">
        <v>219</v>
      </c>
      <c r="I3573" s="3" t="s">
        <v>1</v>
      </c>
      <c r="J3573" s="1" t="s">
        <v>1</v>
      </c>
      <c r="K3573" s="1" t="s">
        <v>220</v>
      </c>
      <c r="L3573" s="1" t="s">
        <v>225</v>
      </c>
      <c r="M3573" s="1" t="s">
        <v>208</v>
      </c>
      <c r="N3573" s="1">
        <v>40001</v>
      </c>
      <c r="O3573" s="10">
        <v>1000000000</v>
      </c>
      <c r="P3573">
        <v>1000</v>
      </c>
      <c r="Q3573" s="1" t="s">
        <v>209</v>
      </c>
      <c r="R3573" s="4">
        <v>3.9</v>
      </c>
      <c r="S3573" s="1">
        <v>1</v>
      </c>
      <c r="T3573" s="4"/>
      <c r="U3573" t="s">
        <v>204</v>
      </c>
    </row>
    <row r="3574" spans="1:21" x14ac:dyDescent="0.3">
      <c r="A3574" t="s">
        <v>3449</v>
      </c>
      <c r="B3574" s="1" t="s">
        <v>3450</v>
      </c>
      <c r="C3574" s="1" t="s">
        <v>3450</v>
      </c>
      <c r="D3574" s="1" t="s">
        <v>3450</v>
      </c>
      <c r="E3574">
        <v>2017</v>
      </c>
      <c r="F3574" s="1" t="s">
        <v>213</v>
      </c>
      <c r="G3574" s="1" t="s">
        <v>202</v>
      </c>
      <c r="H3574" s="1" t="s">
        <v>206</v>
      </c>
      <c r="I3574" s="3" t="s">
        <v>1</v>
      </c>
      <c r="J3574" s="1" t="s">
        <v>1</v>
      </c>
      <c r="K3574" s="1" t="s">
        <v>220</v>
      </c>
      <c r="L3574" s="1" t="s">
        <v>221</v>
      </c>
      <c r="M3574" s="1" t="s">
        <v>204</v>
      </c>
      <c r="N3574" s="1" t="s">
        <v>1</v>
      </c>
      <c r="O3574" s="1" t="s">
        <v>1</v>
      </c>
      <c r="P3574" s="1" t="s">
        <v>1</v>
      </c>
      <c r="Q3574" s="1" t="s">
        <v>1</v>
      </c>
      <c r="R3574" s="4">
        <v>24</v>
      </c>
      <c r="S3574" s="1">
        <v>1</v>
      </c>
      <c r="T3574" s="4"/>
      <c r="U3574" t="s">
        <v>204</v>
      </c>
    </row>
    <row r="3575" spans="1:21" x14ac:dyDescent="0.3">
      <c r="A3575" t="s">
        <v>3449</v>
      </c>
      <c r="B3575" s="1" t="s">
        <v>3450</v>
      </c>
      <c r="C3575" s="1" t="s">
        <v>3450</v>
      </c>
      <c r="D3575" s="1" t="s">
        <v>3450</v>
      </c>
      <c r="E3575">
        <v>2017</v>
      </c>
      <c r="F3575" s="1" t="s">
        <v>213</v>
      </c>
      <c r="G3575" s="1" t="s">
        <v>202</v>
      </c>
      <c r="H3575" s="1" t="s">
        <v>219</v>
      </c>
      <c r="I3575" s="3" t="s">
        <v>1</v>
      </c>
      <c r="J3575" s="1" t="s">
        <v>1</v>
      </c>
      <c r="K3575" s="1" t="s">
        <v>220</v>
      </c>
      <c r="L3575" s="1" t="s">
        <v>221</v>
      </c>
      <c r="M3575" s="1" t="s">
        <v>208</v>
      </c>
      <c r="N3575" s="1">
        <v>0</v>
      </c>
      <c r="O3575">
        <v>1000</v>
      </c>
      <c r="P3575">
        <v>1000</v>
      </c>
      <c r="Q3575" s="1" t="s">
        <v>209</v>
      </c>
      <c r="R3575" s="4">
        <v>0</v>
      </c>
      <c r="S3575" s="1">
        <v>1</v>
      </c>
      <c r="T3575" s="4"/>
      <c r="U3575" t="s">
        <v>204</v>
      </c>
    </row>
    <row r="3576" spans="1:21" x14ac:dyDescent="0.3">
      <c r="A3576" t="s">
        <v>3449</v>
      </c>
      <c r="B3576" s="1" t="s">
        <v>3450</v>
      </c>
      <c r="C3576" s="1" t="s">
        <v>3450</v>
      </c>
      <c r="D3576" s="1" t="s">
        <v>3450</v>
      </c>
      <c r="E3576">
        <v>2017</v>
      </c>
      <c r="F3576" s="1" t="s">
        <v>213</v>
      </c>
      <c r="G3576" s="1" t="s">
        <v>202</v>
      </c>
      <c r="H3576" s="1" t="s">
        <v>219</v>
      </c>
      <c r="I3576" s="3" t="s">
        <v>1</v>
      </c>
      <c r="J3576" s="1" t="s">
        <v>1</v>
      </c>
      <c r="K3576" s="1" t="s">
        <v>220</v>
      </c>
      <c r="L3576" s="1" t="s">
        <v>221</v>
      </c>
      <c r="M3576" s="1" t="s">
        <v>208</v>
      </c>
      <c r="N3576" s="1">
        <v>1001</v>
      </c>
      <c r="O3576">
        <v>8000</v>
      </c>
      <c r="P3576">
        <v>1000</v>
      </c>
      <c r="Q3576" s="1" t="s">
        <v>209</v>
      </c>
      <c r="R3576" s="4">
        <v>2.4</v>
      </c>
      <c r="S3576" s="1">
        <v>1</v>
      </c>
      <c r="T3576" s="4"/>
      <c r="U3576" t="s">
        <v>204</v>
      </c>
    </row>
    <row r="3577" spans="1:21" x14ac:dyDescent="0.3">
      <c r="A3577" t="s">
        <v>3449</v>
      </c>
      <c r="B3577" s="1" t="s">
        <v>3450</v>
      </c>
      <c r="C3577" s="1" t="s">
        <v>3450</v>
      </c>
      <c r="D3577" s="1" t="s">
        <v>3450</v>
      </c>
      <c r="E3577">
        <v>2017</v>
      </c>
      <c r="F3577" s="1" t="s">
        <v>213</v>
      </c>
      <c r="G3577" s="1" t="s">
        <v>202</v>
      </c>
      <c r="H3577" s="1" t="s">
        <v>219</v>
      </c>
      <c r="I3577" s="3" t="s">
        <v>1</v>
      </c>
      <c r="J3577" s="1" t="s">
        <v>1</v>
      </c>
      <c r="K3577" s="1" t="s">
        <v>220</v>
      </c>
      <c r="L3577" s="1" t="s">
        <v>221</v>
      </c>
      <c r="M3577" s="1" t="s">
        <v>208</v>
      </c>
      <c r="N3577" s="1">
        <v>8001</v>
      </c>
      <c r="O3577">
        <v>20000</v>
      </c>
      <c r="P3577">
        <v>1000</v>
      </c>
      <c r="Q3577" s="1" t="s">
        <v>209</v>
      </c>
      <c r="R3577" s="4">
        <v>2.4500000000000002</v>
      </c>
      <c r="S3577" s="1">
        <v>1</v>
      </c>
      <c r="T3577" s="4"/>
      <c r="U3577" t="s">
        <v>204</v>
      </c>
    </row>
    <row r="3578" spans="1:21" x14ac:dyDescent="0.3">
      <c r="A3578" t="s">
        <v>3449</v>
      </c>
      <c r="B3578" s="1" t="s">
        <v>3450</v>
      </c>
      <c r="C3578" s="1" t="s">
        <v>3450</v>
      </c>
      <c r="D3578" s="1" t="s">
        <v>3450</v>
      </c>
      <c r="E3578">
        <v>2017</v>
      </c>
      <c r="F3578" s="1" t="s">
        <v>213</v>
      </c>
      <c r="G3578" s="1" t="s">
        <v>202</v>
      </c>
      <c r="H3578" s="1" t="s">
        <v>219</v>
      </c>
      <c r="I3578" s="3" t="s">
        <v>1</v>
      </c>
      <c r="J3578" s="1" t="s">
        <v>1</v>
      </c>
      <c r="K3578" s="1" t="s">
        <v>220</v>
      </c>
      <c r="L3578" s="1" t="s">
        <v>221</v>
      </c>
      <c r="M3578" s="1" t="s">
        <v>208</v>
      </c>
      <c r="N3578" s="1">
        <v>20001</v>
      </c>
      <c r="O3578">
        <v>40000</v>
      </c>
      <c r="P3578">
        <v>1000</v>
      </c>
      <c r="Q3578" s="1" t="s">
        <v>209</v>
      </c>
      <c r="R3578" s="4">
        <v>2.5</v>
      </c>
      <c r="S3578" s="1">
        <v>1</v>
      </c>
      <c r="T3578" s="4"/>
      <c r="U3578" t="s">
        <v>204</v>
      </c>
    </row>
    <row r="3579" spans="1:21" x14ac:dyDescent="0.3">
      <c r="A3579" t="s">
        <v>3449</v>
      </c>
      <c r="B3579" s="1" t="s">
        <v>3450</v>
      </c>
      <c r="C3579" s="1" t="s">
        <v>3450</v>
      </c>
      <c r="D3579" s="1" t="s">
        <v>3450</v>
      </c>
      <c r="E3579">
        <v>2017</v>
      </c>
      <c r="F3579" s="1" t="s">
        <v>213</v>
      </c>
      <c r="G3579" s="1" t="s">
        <v>202</v>
      </c>
      <c r="H3579" s="1" t="s">
        <v>219</v>
      </c>
      <c r="I3579" s="3" t="s">
        <v>1</v>
      </c>
      <c r="J3579" s="1" t="s">
        <v>1</v>
      </c>
      <c r="K3579" s="1" t="s">
        <v>220</v>
      </c>
      <c r="L3579" s="1" t="s">
        <v>221</v>
      </c>
      <c r="M3579" s="1" t="s">
        <v>208</v>
      </c>
      <c r="N3579" s="1">
        <v>40001</v>
      </c>
      <c r="O3579" s="10">
        <v>1000000000</v>
      </c>
      <c r="P3579">
        <v>1000</v>
      </c>
      <c r="Q3579" s="1" t="s">
        <v>209</v>
      </c>
      <c r="R3579" s="4">
        <v>2.5499999999999998</v>
      </c>
      <c r="S3579" s="1">
        <v>1</v>
      </c>
      <c r="T3579" s="4"/>
      <c r="U3579" t="s">
        <v>204</v>
      </c>
    </row>
    <row r="3580" spans="1:21" x14ac:dyDescent="0.3">
      <c r="A3580" t="s">
        <v>3449</v>
      </c>
      <c r="B3580" s="1" t="s">
        <v>3450</v>
      </c>
      <c r="C3580" s="1" t="s">
        <v>3450</v>
      </c>
      <c r="D3580" s="1" t="s">
        <v>3450</v>
      </c>
      <c r="E3580">
        <v>2017</v>
      </c>
      <c r="F3580" s="1" t="s">
        <v>213</v>
      </c>
      <c r="G3580" s="1" t="s">
        <v>202</v>
      </c>
      <c r="H3580" s="1" t="s">
        <v>206</v>
      </c>
      <c r="I3580" s="3" t="s">
        <v>1</v>
      </c>
      <c r="J3580" s="1" t="s">
        <v>1</v>
      </c>
      <c r="K3580" s="1" t="s">
        <v>220</v>
      </c>
      <c r="L3580" s="1" t="s">
        <v>225</v>
      </c>
      <c r="M3580" s="1" t="s">
        <v>204</v>
      </c>
      <c r="N3580" s="1" t="s">
        <v>1</v>
      </c>
      <c r="O3580" s="1" t="s">
        <v>1</v>
      </c>
      <c r="P3580" s="1" t="s">
        <v>1</v>
      </c>
      <c r="Q3580" s="1" t="s">
        <v>1</v>
      </c>
      <c r="R3580" s="4">
        <v>36</v>
      </c>
      <c r="S3580" s="1">
        <v>1</v>
      </c>
      <c r="T3580" s="4"/>
      <c r="U3580" t="s">
        <v>204</v>
      </c>
    </row>
    <row r="3581" spans="1:21" x14ac:dyDescent="0.3">
      <c r="A3581" t="s">
        <v>3449</v>
      </c>
      <c r="B3581" s="1" t="s">
        <v>3450</v>
      </c>
      <c r="C3581" s="1" t="s">
        <v>3450</v>
      </c>
      <c r="D3581" s="1" t="s">
        <v>3450</v>
      </c>
      <c r="E3581">
        <v>2017</v>
      </c>
      <c r="F3581" s="1" t="s">
        <v>213</v>
      </c>
      <c r="G3581" s="1" t="s">
        <v>202</v>
      </c>
      <c r="H3581" s="1" t="s">
        <v>219</v>
      </c>
      <c r="I3581" s="3" t="s">
        <v>1</v>
      </c>
      <c r="J3581" s="1" t="s">
        <v>1</v>
      </c>
      <c r="K3581" s="1" t="s">
        <v>220</v>
      </c>
      <c r="L3581" s="1" t="s">
        <v>225</v>
      </c>
      <c r="M3581" s="1" t="s">
        <v>208</v>
      </c>
      <c r="N3581" s="1">
        <v>0</v>
      </c>
      <c r="O3581">
        <v>1000</v>
      </c>
      <c r="P3581">
        <v>1000</v>
      </c>
      <c r="Q3581" s="1" t="s">
        <v>209</v>
      </c>
      <c r="R3581" s="4">
        <v>0</v>
      </c>
      <c r="S3581" s="1">
        <v>1</v>
      </c>
      <c r="T3581" s="4"/>
      <c r="U3581" t="s">
        <v>204</v>
      </c>
    </row>
    <row r="3582" spans="1:21" x14ac:dyDescent="0.3">
      <c r="A3582" t="s">
        <v>3449</v>
      </c>
      <c r="B3582" s="1" t="s">
        <v>3450</v>
      </c>
      <c r="C3582" s="1" t="s">
        <v>3450</v>
      </c>
      <c r="D3582" s="1" t="s">
        <v>3450</v>
      </c>
      <c r="E3582">
        <v>2017</v>
      </c>
      <c r="F3582" s="1" t="s">
        <v>213</v>
      </c>
      <c r="G3582" s="1" t="s">
        <v>202</v>
      </c>
      <c r="H3582" s="1" t="s">
        <v>219</v>
      </c>
      <c r="I3582" s="3" t="s">
        <v>1</v>
      </c>
      <c r="J3582" s="1" t="s">
        <v>1</v>
      </c>
      <c r="K3582" s="1" t="s">
        <v>220</v>
      </c>
      <c r="L3582" s="1" t="s">
        <v>225</v>
      </c>
      <c r="M3582" s="1" t="s">
        <v>208</v>
      </c>
      <c r="N3582" s="1">
        <v>1001</v>
      </c>
      <c r="O3582">
        <v>8000</v>
      </c>
      <c r="P3582">
        <v>1000</v>
      </c>
      <c r="Q3582" s="1" t="s">
        <v>209</v>
      </c>
      <c r="R3582" s="4">
        <v>3.75</v>
      </c>
      <c r="S3582" s="1">
        <v>1</v>
      </c>
      <c r="T3582" s="4"/>
      <c r="U3582" t="s">
        <v>204</v>
      </c>
    </row>
    <row r="3583" spans="1:21" x14ac:dyDescent="0.3">
      <c r="A3583" t="s">
        <v>3449</v>
      </c>
      <c r="B3583" s="1" t="s">
        <v>3450</v>
      </c>
      <c r="C3583" s="1" t="s">
        <v>3450</v>
      </c>
      <c r="D3583" s="1" t="s">
        <v>3450</v>
      </c>
      <c r="E3583">
        <v>2017</v>
      </c>
      <c r="F3583" s="1" t="s">
        <v>213</v>
      </c>
      <c r="G3583" s="1" t="s">
        <v>202</v>
      </c>
      <c r="H3583" s="1" t="s">
        <v>219</v>
      </c>
      <c r="I3583" s="3" t="s">
        <v>1</v>
      </c>
      <c r="J3583" s="1" t="s">
        <v>1</v>
      </c>
      <c r="K3583" s="1" t="s">
        <v>220</v>
      </c>
      <c r="L3583" s="1" t="s">
        <v>225</v>
      </c>
      <c r="M3583" s="1" t="s">
        <v>208</v>
      </c>
      <c r="N3583" s="1">
        <v>8001</v>
      </c>
      <c r="O3583">
        <v>20000</v>
      </c>
      <c r="P3583">
        <v>1000</v>
      </c>
      <c r="Q3583" s="1" t="s">
        <v>209</v>
      </c>
      <c r="R3583" s="4">
        <v>3.8</v>
      </c>
      <c r="S3583" s="1">
        <v>1</v>
      </c>
      <c r="T3583" s="4"/>
      <c r="U3583" t="s">
        <v>204</v>
      </c>
    </row>
    <row r="3584" spans="1:21" x14ac:dyDescent="0.3">
      <c r="A3584" t="s">
        <v>3449</v>
      </c>
      <c r="B3584" s="1" t="s">
        <v>3450</v>
      </c>
      <c r="C3584" s="1" t="s">
        <v>3450</v>
      </c>
      <c r="D3584" s="1" t="s">
        <v>3450</v>
      </c>
      <c r="E3584">
        <v>2017</v>
      </c>
      <c r="F3584" s="1" t="s">
        <v>213</v>
      </c>
      <c r="G3584" s="1" t="s">
        <v>202</v>
      </c>
      <c r="H3584" s="1" t="s">
        <v>219</v>
      </c>
      <c r="I3584" s="3" t="s">
        <v>1</v>
      </c>
      <c r="J3584" s="1" t="s">
        <v>1</v>
      </c>
      <c r="K3584" s="1" t="s">
        <v>220</v>
      </c>
      <c r="L3584" s="1" t="s">
        <v>225</v>
      </c>
      <c r="M3584" s="1" t="s">
        <v>208</v>
      </c>
      <c r="N3584" s="1">
        <v>20001</v>
      </c>
      <c r="O3584">
        <v>40000</v>
      </c>
      <c r="P3584">
        <v>1000</v>
      </c>
      <c r="Q3584" s="1" t="s">
        <v>209</v>
      </c>
      <c r="R3584" s="4">
        <v>3.85</v>
      </c>
      <c r="S3584" s="1">
        <v>1</v>
      </c>
      <c r="T3584" s="4"/>
      <c r="U3584" t="s">
        <v>204</v>
      </c>
    </row>
    <row r="3585" spans="1:21" x14ac:dyDescent="0.3">
      <c r="A3585" t="s">
        <v>3449</v>
      </c>
      <c r="B3585" s="1" t="s">
        <v>3450</v>
      </c>
      <c r="C3585" s="1" t="s">
        <v>3450</v>
      </c>
      <c r="D3585" s="1" t="s">
        <v>3450</v>
      </c>
      <c r="E3585">
        <v>2017</v>
      </c>
      <c r="F3585" s="1" t="s">
        <v>213</v>
      </c>
      <c r="G3585" s="1" t="s">
        <v>202</v>
      </c>
      <c r="H3585" s="1" t="s">
        <v>219</v>
      </c>
      <c r="I3585" s="3" t="s">
        <v>1</v>
      </c>
      <c r="J3585" s="1" t="s">
        <v>1</v>
      </c>
      <c r="K3585" s="1" t="s">
        <v>220</v>
      </c>
      <c r="L3585" s="1" t="s">
        <v>225</v>
      </c>
      <c r="M3585" s="1" t="s">
        <v>208</v>
      </c>
      <c r="N3585" s="1">
        <v>40001</v>
      </c>
      <c r="O3585" s="10">
        <v>1000000000</v>
      </c>
      <c r="P3585">
        <v>1000</v>
      </c>
      <c r="Q3585" s="1" t="s">
        <v>209</v>
      </c>
      <c r="R3585" s="4">
        <v>3.9</v>
      </c>
      <c r="S3585" s="1">
        <v>1</v>
      </c>
      <c r="T3585" s="4"/>
      <c r="U3585" t="s">
        <v>204</v>
      </c>
    </row>
    <row r="3586" spans="1:21" x14ac:dyDescent="0.3">
      <c r="A3586" t="s">
        <v>3456</v>
      </c>
      <c r="B3586" s="1" t="s">
        <v>3457</v>
      </c>
      <c r="C3586" s="1" t="s">
        <v>3457</v>
      </c>
      <c r="D3586" s="1" t="s">
        <v>3457</v>
      </c>
      <c r="E3586">
        <v>2016</v>
      </c>
      <c r="F3586" s="1" t="s">
        <v>212</v>
      </c>
      <c r="G3586" s="1" t="s">
        <v>202</v>
      </c>
      <c r="H3586" s="1" t="s">
        <v>206</v>
      </c>
      <c r="I3586" s="3">
        <v>0.625</v>
      </c>
      <c r="J3586" s="1" t="s">
        <v>203</v>
      </c>
      <c r="K3586" s="1" t="s">
        <v>220</v>
      </c>
      <c r="L3586" s="1" t="s">
        <v>221</v>
      </c>
      <c r="M3586" s="1" t="s">
        <v>204</v>
      </c>
      <c r="N3586" s="1" t="s">
        <v>1</v>
      </c>
      <c r="O3586" s="1" t="s">
        <v>1</v>
      </c>
      <c r="P3586" s="1" t="s">
        <v>1</v>
      </c>
      <c r="Q3586" s="1" t="s">
        <v>1</v>
      </c>
      <c r="R3586" s="4">
        <v>27</v>
      </c>
      <c r="S3586" s="1">
        <v>1</v>
      </c>
      <c r="T3586" s="4"/>
      <c r="U3586" t="s">
        <v>204</v>
      </c>
    </row>
    <row r="3587" spans="1:21" x14ac:dyDescent="0.3">
      <c r="A3587" t="s">
        <v>3456</v>
      </c>
      <c r="B3587" s="1" t="s">
        <v>3457</v>
      </c>
      <c r="C3587" s="1" t="s">
        <v>3457</v>
      </c>
      <c r="D3587" s="1" t="s">
        <v>3457</v>
      </c>
      <c r="E3587">
        <v>2016</v>
      </c>
      <c r="F3587" s="1" t="s">
        <v>212</v>
      </c>
      <c r="G3587" s="1" t="s">
        <v>202</v>
      </c>
      <c r="H3587" s="1" t="s">
        <v>206</v>
      </c>
      <c r="I3587" s="3">
        <v>0.75</v>
      </c>
      <c r="J3587" s="1" t="s">
        <v>203</v>
      </c>
      <c r="K3587" s="1" t="s">
        <v>220</v>
      </c>
      <c r="L3587" s="1" t="s">
        <v>221</v>
      </c>
      <c r="M3587" s="1" t="s">
        <v>204</v>
      </c>
      <c r="N3587" s="1" t="s">
        <v>1</v>
      </c>
      <c r="O3587" s="1" t="s">
        <v>1</v>
      </c>
      <c r="P3587" s="1" t="s">
        <v>1</v>
      </c>
      <c r="Q3587" s="1" t="s">
        <v>1</v>
      </c>
      <c r="R3587" s="4">
        <f>1.4+27</f>
        <v>28.4</v>
      </c>
      <c r="S3587" s="1">
        <v>1</v>
      </c>
      <c r="T3587" s="4" t="s">
        <v>3504</v>
      </c>
      <c r="U3587" t="s">
        <v>204</v>
      </c>
    </row>
    <row r="3588" spans="1:21" x14ac:dyDescent="0.3">
      <c r="A3588" t="s">
        <v>3456</v>
      </c>
      <c r="B3588" s="1" t="s">
        <v>3457</v>
      </c>
      <c r="C3588" s="1" t="s">
        <v>3457</v>
      </c>
      <c r="D3588" s="1" t="s">
        <v>3457</v>
      </c>
      <c r="E3588">
        <v>2016</v>
      </c>
      <c r="F3588" s="1" t="s">
        <v>212</v>
      </c>
      <c r="G3588" s="1" t="s">
        <v>202</v>
      </c>
      <c r="H3588" s="1" t="s">
        <v>219</v>
      </c>
      <c r="I3588" s="3" t="s">
        <v>1</v>
      </c>
      <c r="J3588" s="1" t="s">
        <v>1</v>
      </c>
      <c r="K3588" s="1" t="s">
        <v>220</v>
      </c>
      <c r="L3588" s="1" t="s">
        <v>221</v>
      </c>
      <c r="M3588" s="1" t="s">
        <v>208</v>
      </c>
      <c r="N3588" s="1">
        <v>0</v>
      </c>
      <c r="O3588">
        <v>1000</v>
      </c>
      <c r="P3588">
        <v>1000</v>
      </c>
      <c r="Q3588" s="1" t="s">
        <v>209</v>
      </c>
      <c r="R3588" s="4">
        <v>0</v>
      </c>
      <c r="S3588" s="1">
        <v>1</v>
      </c>
      <c r="T3588" s="4"/>
      <c r="U3588" t="s">
        <v>204</v>
      </c>
    </row>
    <row r="3589" spans="1:21" x14ac:dyDescent="0.3">
      <c r="A3589" t="s">
        <v>3456</v>
      </c>
      <c r="B3589" s="1" t="s">
        <v>3457</v>
      </c>
      <c r="C3589" s="1" t="s">
        <v>3457</v>
      </c>
      <c r="D3589" s="1" t="s">
        <v>3457</v>
      </c>
      <c r="E3589">
        <v>2016</v>
      </c>
      <c r="F3589" s="1" t="s">
        <v>212</v>
      </c>
      <c r="G3589" s="1" t="s">
        <v>202</v>
      </c>
      <c r="H3589" s="1" t="s">
        <v>219</v>
      </c>
      <c r="I3589" s="3" t="s">
        <v>1</v>
      </c>
      <c r="J3589" s="1" t="s">
        <v>1</v>
      </c>
      <c r="K3589" s="1" t="s">
        <v>220</v>
      </c>
      <c r="L3589" s="1" t="s">
        <v>221</v>
      </c>
      <c r="M3589" s="1" t="s">
        <v>208</v>
      </c>
      <c r="N3589" s="1">
        <v>1001</v>
      </c>
      <c r="O3589">
        <v>6000</v>
      </c>
      <c r="P3589">
        <v>1000</v>
      </c>
      <c r="Q3589" s="1" t="s">
        <v>209</v>
      </c>
      <c r="R3589" s="4">
        <v>2.5</v>
      </c>
      <c r="S3589" s="1">
        <v>1</v>
      </c>
      <c r="T3589" s="4"/>
      <c r="U3589" t="s">
        <v>204</v>
      </c>
    </row>
    <row r="3590" spans="1:21" x14ac:dyDescent="0.3">
      <c r="A3590" t="s">
        <v>3456</v>
      </c>
      <c r="B3590" s="1" t="s">
        <v>3457</v>
      </c>
      <c r="C3590" s="1" t="s">
        <v>3457</v>
      </c>
      <c r="D3590" s="1" t="s">
        <v>3457</v>
      </c>
      <c r="E3590">
        <v>2016</v>
      </c>
      <c r="F3590" s="1" t="s">
        <v>212</v>
      </c>
      <c r="G3590" s="1" t="s">
        <v>202</v>
      </c>
      <c r="H3590" s="1" t="s">
        <v>219</v>
      </c>
      <c r="I3590" s="3" t="s">
        <v>1</v>
      </c>
      <c r="J3590" s="1" t="s">
        <v>1</v>
      </c>
      <c r="K3590" s="1" t="s">
        <v>220</v>
      </c>
      <c r="L3590" s="1" t="s">
        <v>221</v>
      </c>
      <c r="M3590" s="1" t="s">
        <v>208</v>
      </c>
      <c r="N3590" s="1">
        <v>6001</v>
      </c>
      <c r="O3590">
        <v>26000</v>
      </c>
      <c r="P3590">
        <v>1000</v>
      </c>
      <c r="Q3590" s="1" t="s">
        <v>209</v>
      </c>
      <c r="R3590" s="4">
        <v>3.5</v>
      </c>
      <c r="S3590" s="1">
        <v>1</v>
      </c>
      <c r="T3590" s="4"/>
      <c r="U3590" t="s">
        <v>204</v>
      </c>
    </row>
    <row r="3591" spans="1:21" x14ac:dyDescent="0.3">
      <c r="A3591" t="s">
        <v>3456</v>
      </c>
      <c r="B3591" s="1" t="s">
        <v>3457</v>
      </c>
      <c r="C3591" s="1" t="s">
        <v>3457</v>
      </c>
      <c r="D3591" s="1" t="s">
        <v>3457</v>
      </c>
      <c r="E3591">
        <v>2016</v>
      </c>
      <c r="F3591" s="1" t="s">
        <v>212</v>
      </c>
      <c r="G3591" s="1" t="s">
        <v>202</v>
      </c>
      <c r="H3591" s="1" t="s">
        <v>219</v>
      </c>
      <c r="I3591" s="3" t="s">
        <v>1</v>
      </c>
      <c r="J3591" s="1" t="s">
        <v>1</v>
      </c>
      <c r="K3591" s="1" t="s">
        <v>220</v>
      </c>
      <c r="L3591" s="1" t="s">
        <v>221</v>
      </c>
      <c r="M3591" s="1" t="s">
        <v>208</v>
      </c>
      <c r="N3591" s="1">
        <v>26001</v>
      </c>
      <c r="O3591">
        <v>46000</v>
      </c>
      <c r="P3591">
        <v>1000</v>
      </c>
      <c r="Q3591" s="1" t="s">
        <v>209</v>
      </c>
      <c r="R3591" s="4">
        <v>3.75</v>
      </c>
      <c r="S3591" s="1">
        <v>1</v>
      </c>
      <c r="T3591" s="4"/>
      <c r="U3591" t="s">
        <v>204</v>
      </c>
    </row>
    <row r="3592" spans="1:21" x14ac:dyDescent="0.3">
      <c r="A3592" t="s">
        <v>3456</v>
      </c>
      <c r="B3592" s="1" t="s">
        <v>3457</v>
      </c>
      <c r="C3592" s="1" t="s">
        <v>3457</v>
      </c>
      <c r="D3592" s="1" t="s">
        <v>3457</v>
      </c>
      <c r="E3592">
        <v>2016</v>
      </c>
      <c r="F3592" s="1" t="s">
        <v>212</v>
      </c>
      <c r="G3592" s="1" t="s">
        <v>202</v>
      </c>
      <c r="H3592" s="1" t="s">
        <v>219</v>
      </c>
      <c r="I3592" s="3" t="s">
        <v>1</v>
      </c>
      <c r="J3592" s="1" t="s">
        <v>1</v>
      </c>
      <c r="K3592" s="1" t="s">
        <v>220</v>
      </c>
      <c r="L3592" s="1" t="s">
        <v>221</v>
      </c>
      <c r="M3592" s="1" t="s">
        <v>208</v>
      </c>
      <c r="N3592" s="1">
        <v>46001</v>
      </c>
      <c r="O3592">
        <v>66000</v>
      </c>
      <c r="P3592">
        <v>1000</v>
      </c>
      <c r="Q3592" s="1" t="s">
        <v>209</v>
      </c>
      <c r="R3592" s="4">
        <v>4</v>
      </c>
      <c r="S3592" s="1">
        <v>1</v>
      </c>
      <c r="T3592" s="4"/>
      <c r="U3592" t="s">
        <v>204</v>
      </c>
    </row>
    <row r="3593" spans="1:21" x14ac:dyDescent="0.3">
      <c r="A3593" t="s">
        <v>3456</v>
      </c>
      <c r="B3593" s="1" t="s">
        <v>3457</v>
      </c>
      <c r="C3593" s="1" t="s">
        <v>3457</v>
      </c>
      <c r="D3593" s="1" t="s">
        <v>3457</v>
      </c>
      <c r="E3593">
        <v>2016</v>
      </c>
      <c r="F3593" s="1" t="s">
        <v>212</v>
      </c>
      <c r="G3593" s="1" t="s">
        <v>202</v>
      </c>
      <c r="H3593" s="1" t="s">
        <v>219</v>
      </c>
      <c r="I3593" s="3" t="s">
        <v>1</v>
      </c>
      <c r="J3593" s="1" t="s">
        <v>1</v>
      </c>
      <c r="K3593" s="1" t="s">
        <v>220</v>
      </c>
      <c r="L3593" s="1" t="s">
        <v>221</v>
      </c>
      <c r="M3593" s="1" t="s">
        <v>208</v>
      </c>
      <c r="N3593" s="1">
        <v>66001</v>
      </c>
      <c r="O3593" s="10">
        <v>1000000000</v>
      </c>
      <c r="P3593">
        <v>1000</v>
      </c>
      <c r="Q3593" s="1" t="s">
        <v>209</v>
      </c>
      <c r="R3593" s="4">
        <v>4.25</v>
      </c>
      <c r="S3593" s="1">
        <v>1</v>
      </c>
      <c r="T3593" s="4"/>
      <c r="U3593" t="s">
        <v>204</v>
      </c>
    </row>
    <row r="3594" spans="1:21" x14ac:dyDescent="0.3">
      <c r="A3594" t="s">
        <v>3456</v>
      </c>
      <c r="B3594" s="1" t="s">
        <v>3457</v>
      </c>
      <c r="C3594" s="1" t="s">
        <v>3457</v>
      </c>
      <c r="D3594" s="1" t="s">
        <v>3457</v>
      </c>
      <c r="E3594">
        <v>2016</v>
      </c>
      <c r="F3594" s="1" t="s">
        <v>212</v>
      </c>
      <c r="G3594" s="1" t="s">
        <v>202</v>
      </c>
      <c r="H3594" s="1" t="s">
        <v>206</v>
      </c>
      <c r="I3594" s="3">
        <v>0.625</v>
      </c>
      <c r="J3594" s="1" t="s">
        <v>203</v>
      </c>
      <c r="K3594" s="1" t="s">
        <v>220</v>
      </c>
      <c r="L3594" s="1" t="s">
        <v>225</v>
      </c>
      <c r="M3594" s="1" t="s">
        <v>204</v>
      </c>
      <c r="N3594" s="1" t="s">
        <v>1</v>
      </c>
      <c r="O3594" s="1" t="s">
        <v>1</v>
      </c>
      <c r="P3594" s="1" t="s">
        <v>1</v>
      </c>
      <c r="Q3594" s="1" t="s">
        <v>1</v>
      </c>
      <c r="R3594" s="4">
        <f>2*27</f>
        <v>54</v>
      </c>
      <c r="S3594" s="1">
        <v>1</v>
      </c>
      <c r="T3594" s="4" t="s">
        <v>3505</v>
      </c>
      <c r="U3594" t="s">
        <v>204</v>
      </c>
    </row>
    <row r="3595" spans="1:21" x14ac:dyDescent="0.3">
      <c r="A3595" t="s">
        <v>3456</v>
      </c>
      <c r="B3595" s="1" t="s">
        <v>3457</v>
      </c>
      <c r="C3595" s="1" t="s">
        <v>3457</v>
      </c>
      <c r="D3595" s="1" t="s">
        <v>3457</v>
      </c>
      <c r="E3595">
        <v>2016</v>
      </c>
      <c r="F3595" s="1" t="s">
        <v>212</v>
      </c>
      <c r="G3595" s="1" t="s">
        <v>202</v>
      </c>
      <c r="H3595" s="1" t="s">
        <v>206</v>
      </c>
      <c r="I3595" s="3">
        <v>0.75</v>
      </c>
      <c r="J3595" s="1" t="s">
        <v>203</v>
      </c>
      <c r="K3595" s="1" t="s">
        <v>220</v>
      </c>
      <c r="L3595" s="1" t="s">
        <v>225</v>
      </c>
      <c r="M3595" s="1" t="s">
        <v>204</v>
      </c>
      <c r="N3595" s="1" t="s">
        <v>1</v>
      </c>
      <c r="O3595" s="1" t="s">
        <v>1</v>
      </c>
      <c r="P3595" s="1" t="s">
        <v>1</v>
      </c>
      <c r="Q3595" s="1" t="s">
        <v>1</v>
      </c>
      <c r="R3595" s="4">
        <f>1.4+54</f>
        <v>55.4</v>
      </c>
      <c r="S3595" s="1">
        <v>1</v>
      </c>
      <c r="T3595" s="4" t="s">
        <v>3504</v>
      </c>
      <c r="U3595" t="s">
        <v>204</v>
      </c>
    </row>
    <row r="3596" spans="1:21" x14ac:dyDescent="0.3">
      <c r="A3596" t="s">
        <v>3456</v>
      </c>
      <c r="B3596" s="1" t="s">
        <v>3457</v>
      </c>
      <c r="C3596" s="1" t="s">
        <v>3457</v>
      </c>
      <c r="D3596" s="1" t="s">
        <v>3457</v>
      </c>
      <c r="E3596">
        <v>2016</v>
      </c>
      <c r="F3596" s="1" t="s">
        <v>212</v>
      </c>
      <c r="G3596" s="1" t="s">
        <v>202</v>
      </c>
      <c r="H3596" s="1" t="s">
        <v>219</v>
      </c>
      <c r="I3596" s="3" t="s">
        <v>1</v>
      </c>
      <c r="J3596" s="1" t="s">
        <v>1</v>
      </c>
      <c r="K3596" s="1" t="s">
        <v>220</v>
      </c>
      <c r="L3596" s="1" t="s">
        <v>225</v>
      </c>
      <c r="M3596" s="1" t="s">
        <v>208</v>
      </c>
      <c r="N3596" s="1">
        <v>0</v>
      </c>
      <c r="O3596">
        <v>1000</v>
      </c>
      <c r="P3596">
        <v>1000</v>
      </c>
      <c r="Q3596" s="1" t="s">
        <v>209</v>
      </c>
      <c r="R3596" s="4">
        <v>0</v>
      </c>
      <c r="S3596" s="1">
        <v>1</v>
      </c>
      <c r="T3596" s="4"/>
      <c r="U3596" t="s">
        <v>204</v>
      </c>
    </row>
    <row r="3597" spans="1:21" x14ac:dyDescent="0.3">
      <c r="A3597" t="s">
        <v>3456</v>
      </c>
      <c r="B3597" s="1" t="s">
        <v>3457</v>
      </c>
      <c r="C3597" s="1" t="s">
        <v>3457</v>
      </c>
      <c r="D3597" s="1" t="s">
        <v>3457</v>
      </c>
      <c r="E3597">
        <v>2016</v>
      </c>
      <c r="F3597" s="1" t="s">
        <v>212</v>
      </c>
      <c r="G3597" s="1" t="s">
        <v>202</v>
      </c>
      <c r="H3597" s="1" t="s">
        <v>219</v>
      </c>
      <c r="I3597" s="3" t="s">
        <v>1</v>
      </c>
      <c r="J3597" s="1" t="s">
        <v>1</v>
      </c>
      <c r="K3597" s="1" t="s">
        <v>220</v>
      </c>
      <c r="L3597" s="1" t="s">
        <v>225</v>
      </c>
      <c r="M3597" s="1" t="s">
        <v>208</v>
      </c>
      <c r="N3597" s="1">
        <v>1001</v>
      </c>
      <c r="O3597">
        <v>6000</v>
      </c>
      <c r="P3597">
        <v>1000</v>
      </c>
      <c r="Q3597" s="1" t="s">
        <v>209</v>
      </c>
      <c r="R3597" s="4">
        <f>2*2.5</f>
        <v>5</v>
      </c>
      <c r="S3597" s="1">
        <v>1</v>
      </c>
      <c r="T3597" s="4"/>
      <c r="U3597" t="s">
        <v>204</v>
      </c>
    </row>
    <row r="3598" spans="1:21" x14ac:dyDescent="0.3">
      <c r="A3598" t="s">
        <v>3456</v>
      </c>
      <c r="B3598" s="1" t="s">
        <v>3457</v>
      </c>
      <c r="C3598" s="1" t="s">
        <v>3457</v>
      </c>
      <c r="D3598" s="1" t="s">
        <v>3457</v>
      </c>
      <c r="E3598">
        <v>2016</v>
      </c>
      <c r="F3598" s="1" t="s">
        <v>212</v>
      </c>
      <c r="G3598" s="1" t="s">
        <v>202</v>
      </c>
      <c r="H3598" s="1" t="s">
        <v>219</v>
      </c>
      <c r="I3598" s="3" t="s">
        <v>1</v>
      </c>
      <c r="J3598" s="1" t="s">
        <v>1</v>
      </c>
      <c r="K3598" s="1" t="s">
        <v>220</v>
      </c>
      <c r="L3598" s="1" t="s">
        <v>225</v>
      </c>
      <c r="M3598" s="1" t="s">
        <v>208</v>
      </c>
      <c r="N3598" s="1">
        <v>6001</v>
      </c>
      <c r="O3598">
        <v>26000</v>
      </c>
      <c r="P3598">
        <v>1000</v>
      </c>
      <c r="Q3598" s="1" t="s">
        <v>209</v>
      </c>
      <c r="R3598" s="4">
        <f>2*3.5</f>
        <v>7</v>
      </c>
      <c r="S3598" s="1">
        <v>1</v>
      </c>
      <c r="T3598" s="4"/>
      <c r="U3598" t="s">
        <v>204</v>
      </c>
    </row>
    <row r="3599" spans="1:21" x14ac:dyDescent="0.3">
      <c r="A3599" t="s">
        <v>3456</v>
      </c>
      <c r="B3599" s="1" t="s">
        <v>3457</v>
      </c>
      <c r="C3599" s="1" t="s">
        <v>3457</v>
      </c>
      <c r="D3599" s="1" t="s">
        <v>3457</v>
      </c>
      <c r="E3599">
        <v>2016</v>
      </c>
      <c r="F3599" s="1" t="s">
        <v>212</v>
      </c>
      <c r="G3599" s="1" t="s">
        <v>202</v>
      </c>
      <c r="H3599" s="1" t="s">
        <v>219</v>
      </c>
      <c r="I3599" s="3" t="s">
        <v>1</v>
      </c>
      <c r="J3599" s="1" t="s">
        <v>1</v>
      </c>
      <c r="K3599" s="1" t="s">
        <v>220</v>
      </c>
      <c r="L3599" s="1" t="s">
        <v>225</v>
      </c>
      <c r="M3599" s="1" t="s">
        <v>208</v>
      </c>
      <c r="N3599" s="1">
        <v>26001</v>
      </c>
      <c r="O3599">
        <v>46000</v>
      </c>
      <c r="P3599">
        <v>1000</v>
      </c>
      <c r="Q3599" s="1" t="s">
        <v>209</v>
      </c>
      <c r="R3599" s="4">
        <f>2*3.75</f>
        <v>7.5</v>
      </c>
      <c r="S3599" s="1">
        <v>1</v>
      </c>
      <c r="T3599" s="4"/>
      <c r="U3599" t="s">
        <v>204</v>
      </c>
    </row>
    <row r="3600" spans="1:21" x14ac:dyDescent="0.3">
      <c r="A3600" t="s">
        <v>3456</v>
      </c>
      <c r="B3600" s="1" t="s">
        <v>3457</v>
      </c>
      <c r="C3600" s="1" t="s">
        <v>3457</v>
      </c>
      <c r="D3600" s="1" t="s">
        <v>3457</v>
      </c>
      <c r="E3600">
        <v>2016</v>
      </c>
      <c r="F3600" s="1" t="s">
        <v>212</v>
      </c>
      <c r="G3600" s="1" t="s">
        <v>202</v>
      </c>
      <c r="H3600" s="1" t="s">
        <v>219</v>
      </c>
      <c r="I3600" s="3" t="s">
        <v>1</v>
      </c>
      <c r="J3600" s="1" t="s">
        <v>1</v>
      </c>
      <c r="K3600" s="1" t="s">
        <v>220</v>
      </c>
      <c r="L3600" s="1" t="s">
        <v>225</v>
      </c>
      <c r="M3600" s="1" t="s">
        <v>208</v>
      </c>
      <c r="N3600" s="1">
        <v>46001</v>
      </c>
      <c r="O3600">
        <v>66000</v>
      </c>
      <c r="P3600">
        <v>1000</v>
      </c>
      <c r="Q3600" s="1" t="s">
        <v>209</v>
      </c>
      <c r="R3600" s="4">
        <f>2*4</f>
        <v>8</v>
      </c>
      <c r="S3600" s="1">
        <v>1</v>
      </c>
      <c r="T3600" s="4"/>
      <c r="U3600" t="s">
        <v>204</v>
      </c>
    </row>
    <row r="3601" spans="1:21" x14ac:dyDescent="0.3">
      <c r="A3601" t="s">
        <v>3456</v>
      </c>
      <c r="B3601" s="1" t="s">
        <v>3457</v>
      </c>
      <c r="C3601" s="1" t="s">
        <v>3457</v>
      </c>
      <c r="D3601" s="1" t="s">
        <v>3457</v>
      </c>
      <c r="E3601">
        <v>2016</v>
      </c>
      <c r="F3601" s="1" t="s">
        <v>212</v>
      </c>
      <c r="G3601" s="1" t="s">
        <v>202</v>
      </c>
      <c r="H3601" s="1" t="s">
        <v>219</v>
      </c>
      <c r="I3601" s="3" t="s">
        <v>1</v>
      </c>
      <c r="J3601" s="1" t="s">
        <v>1</v>
      </c>
      <c r="K3601" s="1" t="s">
        <v>220</v>
      </c>
      <c r="L3601" s="1" t="s">
        <v>225</v>
      </c>
      <c r="M3601" s="1" t="s">
        <v>208</v>
      </c>
      <c r="N3601" s="1">
        <v>66001</v>
      </c>
      <c r="O3601" s="10">
        <v>1000000000</v>
      </c>
      <c r="P3601">
        <v>1000</v>
      </c>
      <c r="Q3601" s="1" t="s">
        <v>209</v>
      </c>
      <c r="R3601" s="4">
        <f>2*4.25</f>
        <v>8.5</v>
      </c>
      <c r="S3601" s="1">
        <v>1</v>
      </c>
      <c r="T3601" s="4"/>
      <c r="U3601" t="s">
        <v>204</v>
      </c>
    </row>
    <row r="3602" spans="1:21" x14ac:dyDescent="0.3">
      <c r="A3602" t="s">
        <v>3456</v>
      </c>
      <c r="B3602" s="1" t="s">
        <v>3457</v>
      </c>
      <c r="C3602" s="1" t="s">
        <v>3457</v>
      </c>
      <c r="D3602" s="1" t="s">
        <v>3457</v>
      </c>
      <c r="E3602">
        <v>2016</v>
      </c>
      <c r="F3602" s="1" t="s">
        <v>213</v>
      </c>
      <c r="G3602" s="1" t="s">
        <v>202</v>
      </c>
      <c r="H3602" s="1" t="s">
        <v>206</v>
      </c>
      <c r="I3602" s="3" t="s">
        <v>1</v>
      </c>
      <c r="J3602" s="1" t="s">
        <v>1</v>
      </c>
      <c r="K3602" s="1" t="s">
        <v>220</v>
      </c>
      <c r="L3602" s="1" t="s">
        <v>221</v>
      </c>
      <c r="M3602" s="1" t="s">
        <v>204</v>
      </c>
      <c r="N3602" s="1" t="s">
        <v>1</v>
      </c>
      <c r="O3602" s="1" t="s">
        <v>1</v>
      </c>
      <c r="P3602" s="1" t="s">
        <v>1</v>
      </c>
      <c r="Q3602" s="1" t="s">
        <v>1</v>
      </c>
      <c r="R3602" s="4">
        <v>27</v>
      </c>
      <c r="S3602" s="1">
        <v>1</v>
      </c>
      <c r="T3602" s="4"/>
      <c r="U3602" t="s">
        <v>204</v>
      </c>
    </row>
    <row r="3603" spans="1:21" x14ac:dyDescent="0.3">
      <c r="A3603" t="s">
        <v>3456</v>
      </c>
      <c r="B3603" s="1" t="s">
        <v>3457</v>
      </c>
      <c r="C3603" s="1" t="s">
        <v>3457</v>
      </c>
      <c r="D3603" s="1" t="s">
        <v>3457</v>
      </c>
      <c r="E3603">
        <v>2016</v>
      </c>
      <c r="F3603" s="1" t="s">
        <v>213</v>
      </c>
      <c r="G3603" s="1" t="s">
        <v>202</v>
      </c>
      <c r="H3603" s="1" t="s">
        <v>231</v>
      </c>
      <c r="I3603" s="3" t="s">
        <v>1</v>
      </c>
      <c r="J3603" s="1" t="s">
        <v>1</v>
      </c>
      <c r="K3603" s="1" t="s">
        <v>220</v>
      </c>
      <c r="L3603" s="1" t="s">
        <v>221</v>
      </c>
      <c r="M3603" s="1" t="s">
        <v>208</v>
      </c>
      <c r="N3603" s="1">
        <v>0</v>
      </c>
      <c r="O3603">
        <v>1000</v>
      </c>
      <c r="P3603">
        <v>1000</v>
      </c>
      <c r="Q3603" s="1" t="s">
        <v>209</v>
      </c>
      <c r="R3603" s="4">
        <v>0</v>
      </c>
      <c r="S3603" s="1">
        <v>1</v>
      </c>
      <c r="T3603" s="4"/>
      <c r="U3603" t="s">
        <v>204</v>
      </c>
    </row>
    <row r="3604" spans="1:21" x14ac:dyDescent="0.3">
      <c r="A3604" t="s">
        <v>3456</v>
      </c>
      <c r="B3604" s="1" t="s">
        <v>3457</v>
      </c>
      <c r="C3604" s="1" t="s">
        <v>3457</v>
      </c>
      <c r="D3604" s="1" t="s">
        <v>3457</v>
      </c>
      <c r="E3604">
        <v>2016</v>
      </c>
      <c r="F3604" s="1" t="s">
        <v>213</v>
      </c>
      <c r="G3604" s="1" t="s">
        <v>202</v>
      </c>
      <c r="H3604" s="1" t="s">
        <v>231</v>
      </c>
      <c r="I3604" s="3" t="s">
        <v>1</v>
      </c>
      <c r="J3604" s="1" t="s">
        <v>1</v>
      </c>
      <c r="K3604" s="1" t="s">
        <v>220</v>
      </c>
      <c r="L3604" s="1" t="s">
        <v>221</v>
      </c>
      <c r="M3604" s="1" t="s">
        <v>208</v>
      </c>
      <c r="N3604" s="1">
        <v>1001</v>
      </c>
      <c r="O3604" s="10">
        <v>1000000000</v>
      </c>
      <c r="P3604">
        <v>1000</v>
      </c>
      <c r="Q3604" s="1" t="s">
        <v>209</v>
      </c>
      <c r="R3604" s="4">
        <v>1.25</v>
      </c>
      <c r="S3604" s="1">
        <v>1</v>
      </c>
      <c r="T3604" s="4"/>
      <c r="U3604" t="s">
        <v>204</v>
      </c>
    </row>
    <row r="3605" spans="1:21" x14ac:dyDescent="0.3">
      <c r="A3605" t="s">
        <v>3456</v>
      </c>
      <c r="B3605" s="1" t="s">
        <v>3457</v>
      </c>
      <c r="C3605" s="1" t="s">
        <v>3457</v>
      </c>
      <c r="D3605" s="1" t="s">
        <v>3457</v>
      </c>
      <c r="E3605">
        <v>2016</v>
      </c>
      <c r="F3605" s="1" t="s">
        <v>213</v>
      </c>
      <c r="G3605" s="1" t="s">
        <v>202</v>
      </c>
      <c r="H3605" s="1" t="s">
        <v>206</v>
      </c>
      <c r="I3605" s="3" t="s">
        <v>1</v>
      </c>
      <c r="J3605" s="1" t="s">
        <v>1</v>
      </c>
      <c r="K3605" s="1" t="s">
        <v>220</v>
      </c>
      <c r="L3605" s="1" t="s">
        <v>225</v>
      </c>
      <c r="M3605" s="1" t="s">
        <v>204</v>
      </c>
      <c r="N3605" s="1" t="s">
        <v>1</v>
      </c>
      <c r="O3605" s="1" t="s">
        <v>1</v>
      </c>
      <c r="P3605" s="1" t="s">
        <v>1</v>
      </c>
      <c r="Q3605" s="1" t="s">
        <v>1</v>
      </c>
      <c r="R3605" s="4">
        <f>2*27</f>
        <v>54</v>
      </c>
      <c r="S3605" s="1">
        <v>1</v>
      </c>
      <c r="T3605" s="4" t="s">
        <v>3505</v>
      </c>
      <c r="U3605" t="s">
        <v>204</v>
      </c>
    </row>
    <row r="3606" spans="1:21" x14ac:dyDescent="0.3">
      <c r="A3606" t="s">
        <v>3456</v>
      </c>
      <c r="B3606" s="1" t="s">
        <v>3457</v>
      </c>
      <c r="C3606" s="1" t="s">
        <v>3457</v>
      </c>
      <c r="D3606" s="1" t="s">
        <v>3457</v>
      </c>
      <c r="E3606">
        <v>2016</v>
      </c>
      <c r="F3606" s="1" t="s">
        <v>213</v>
      </c>
      <c r="G3606" s="1" t="s">
        <v>202</v>
      </c>
      <c r="H3606" s="1" t="s">
        <v>231</v>
      </c>
      <c r="I3606" s="3" t="s">
        <v>1</v>
      </c>
      <c r="J3606" s="1" t="s">
        <v>1</v>
      </c>
      <c r="K3606" s="1" t="s">
        <v>220</v>
      </c>
      <c r="L3606" s="1" t="s">
        <v>225</v>
      </c>
      <c r="M3606" s="1" t="s">
        <v>208</v>
      </c>
      <c r="N3606" s="1">
        <v>0</v>
      </c>
      <c r="O3606">
        <v>1000</v>
      </c>
      <c r="P3606">
        <v>1000</v>
      </c>
      <c r="Q3606" s="1" t="s">
        <v>209</v>
      </c>
      <c r="R3606" s="4">
        <v>0</v>
      </c>
      <c r="S3606" s="1">
        <v>1</v>
      </c>
      <c r="T3606" s="4"/>
      <c r="U3606" t="s">
        <v>204</v>
      </c>
    </row>
    <row r="3607" spans="1:21" x14ac:dyDescent="0.3">
      <c r="A3607" t="s">
        <v>3456</v>
      </c>
      <c r="B3607" s="1" t="s">
        <v>3457</v>
      </c>
      <c r="C3607" s="1" t="s">
        <v>3457</v>
      </c>
      <c r="D3607" s="1" t="s">
        <v>3457</v>
      </c>
      <c r="E3607">
        <v>2016</v>
      </c>
      <c r="F3607" s="1" t="s">
        <v>213</v>
      </c>
      <c r="G3607" s="1" t="s">
        <v>202</v>
      </c>
      <c r="H3607" s="1" t="s">
        <v>231</v>
      </c>
      <c r="I3607" s="3" t="s">
        <v>1</v>
      </c>
      <c r="J3607" s="1" t="s">
        <v>1</v>
      </c>
      <c r="K3607" s="1" t="s">
        <v>220</v>
      </c>
      <c r="L3607" s="1" t="s">
        <v>225</v>
      </c>
      <c r="M3607" s="1" t="s">
        <v>208</v>
      </c>
      <c r="N3607" s="1">
        <v>1001</v>
      </c>
      <c r="O3607" s="10">
        <v>1000000000</v>
      </c>
      <c r="P3607">
        <v>1000</v>
      </c>
      <c r="Q3607" s="1" t="s">
        <v>209</v>
      </c>
      <c r="R3607" s="4">
        <f>2*1.25</f>
        <v>2.5</v>
      </c>
      <c r="S3607" s="1">
        <v>1</v>
      </c>
      <c r="T3607" s="4"/>
      <c r="U3607" t="s">
        <v>204</v>
      </c>
    </row>
    <row r="3608" spans="1:21" x14ac:dyDescent="0.3">
      <c r="A3608" t="s">
        <v>3462</v>
      </c>
      <c r="B3608" s="1" t="s">
        <v>3463</v>
      </c>
      <c r="C3608" s="1" t="s">
        <v>3463</v>
      </c>
      <c r="D3608" s="1" t="s">
        <v>3463</v>
      </c>
      <c r="E3608">
        <v>2018</v>
      </c>
      <c r="F3608" s="1" t="s">
        <v>212</v>
      </c>
      <c r="G3608" s="1" t="s">
        <v>202</v>
      </c>
      <c r="H3608" s="1" t="s">
        <v>206</v>
      </c>
      <c r="I3608" s="3" t="s">
        <v>1</v>
      </c>
      <c r="J3608" s="1" t="s">
        <v>1</v>
      </c>
      <c r="K3608" s="1" t="s">
        <v>1</v>
      </c>
      <c r="L3608" s="1" t="s">
        <v>1</v>
      </c>
      <c r="M3608" s="1" t="s">
        <v>204</v>
      </c>
      <c r="N3608" s="1" t="s">
        <v>1</v>
      </c>
      <c r="O3608" s="1" t="s">
        <v>1</v>
      </c>
      <c r="P3608" s="1" t="s">
        <v>1</v>
      </c>
      <c r="Q3608" s="1" t="s">
        <v>1</v>
      </c>
      <c r="R3608" s="4">
        <v>25</v>
      </c>
      <c r="S3608" s="1">
        <v>1</v>
      </c>
      <c r="T3608" s="4"/>
      <c r="U3608" t="s">
        <v>204</v>
      </c>
    </row>
    <row r="3609" spans="1:21" x14ac:dyDescent="0.3">
      <c r="A3609" t="s">
        <v>3462</v>
      </c>
      <c r="B3609" s="1" t="s">
        <v>3463</v>
      </c>
      <c r="C3609" s="1" t="s">
        <v>3463</v>
      </c>
      <c r="D3609" s="1" t="s">
        <v>3463</v>
      </c>
      <c r="E3609">
        <v>2018</v>
      </c>
      <c r="F3609" s="1" t="s">
        <v>212</v>
      </c>
      <c r="G3609" s="1" t="s">
        <v>202</v>
      </c>
      <c r="H3609" s="1" t="s">
        <v>219</v>
      </c>
      <c r="I3609" s="3" t="s">
        <v>1</v>
      </c>
      <c r="J3609" s="1" t="s">
        <v>1</v>
      </c>
      <c r="K3609" s="1" t="s">
        <v>1</v>
      </c>
      <c r="L3609" s="1" t="s">
        <v>1</v>
      </c>
      <c r="M3609" s="1" t="s">
        <v>208</v>
      </c>
      <c r="N3609" s="1">
        <v>0</v>
      </c>
      <c r="O3609">
        <v>1000</v>
      </c>
      <c r="P3609">
        <v>1000</v>
      </c>
      <c r="Q3609" s="1" t="s">
        <v>209</v>
      </c>
      <c r="R3609" s="4">
        <v>0</v>
      </c>
      <c r="S3609" s="1">
        <v>1</v>
      </c>
      <c r="T3609" s="4"/>
      <c r="U3609" t="s">
        <v>204</v>
      </c>
    </row>
    <row r="3610" spans="1:21" x14ac:dyDescent="0.3">
      <c r="A3610" t="s">
        <v>3462</v>
      </c>
      <c r="B3610" s="1" t="s">
        <v>3463</v>
      </c>
      <c r="C3610" s="1" t="s">
        <v>3463</v>
      </c>
      <c r="D3610" s="1" t="s">
        <v>3463</v>
      </c>
      <c r="E3610">
        <v>2018</v>
      </c>
      <c r="F3610" s="1" t="s">
        <v>212</v>
      </c>
      <c r="G3610" s="1" t="s">
        <v>202</v>
      </c>
      <c r="H3610" s="1" t="s">
        <v>219</v>
      </c>
      <c r="I3610" s="3" t="s">
        <v>1</v>
      </c>
      <c r="J3610" s="1" t="s">
        <v>1</v>
      </c>
      <c r="K3610" s="1" t="s">
        <v>1</v>
      </c>
      <c r="L3610" s="1" t="s">
        <v>1</v>
      </c>
      <c r="M3610" s="1" t="s">
        <v>208</v>
      </c>
      <c r="N3610" s="1">
        <v>1001</v>
      </c>
      <c r="O3610">
        <v>10000</v>
      </c>
      <c r="P3610">
        <v>1000</v>
      </c>
      <c r="Q3610" s="1" t="s">
        <v>209</v>
      </c>
      <c r="R3610" s="4">
        <v>3.34</v>
      </c>
      <c r="S3610" s="1">
        <v>1</v>
      </c>
      <c r="T3610" s="4"/>
      <c r="U3610" t="s">
        <v>204</v>
      </c>
    </row>
    <row r="3611" spans="1:21" x14ac:dyDescent="0.3">
      <c r="A3611" t="s">
        <v>3462</v>
      </c>
      <c r="B3611" s="1" t="s">
        <v>3463</v>
      </c>
      <c r="C3611" s="1" t="s">
        <v>3463</v>
      </c>
      <c r="D3611" s="1" t="s">
        <v>3463</v>
      </c>
      <c r="E3611">
        <v>2018</v>
      </c>
      <c r="F3611" s="1" t="s">
        <v>212</v>
      </c>
      <c r="G3611" s="1" t="s">
        <v>202</v>
      </c>
      <c r="H3611" s="1" t="s">
        <v>219</v>
      </c>
      <c r="I3611" s="3" t="s">
        <v>1</v>
      </c>
      <c r="J3611" s="1" t="s">
        <v>1</v>
      </c>
      <c r="K3611" s="1" t="s">
        <v>1</v>
      </c>
      <c r="L3611" s="1" t="s">
        <v>1</v>
      </c>
      <c r="M3611" s="1" t="s">
        <v>208</v>
      </c>
      <c r="N3611" s="1">
        <v>10001</v>
      </c>
      <c r="O3611">
        <v>30000</v>
      </c>
      <c r="P3611">
        <v>1000</v>
      </c>
      <c r="Q3611" s="1" t="s">
        <v>209</v>
      </c>
      <c r="R3611" s="4">
        <v>3.85</v>
      </c>
      <c r="S3611" s="1">
        <v>1</v>
      </c>
      <c r="T3611" s="4"/>
      <c r="U3611" t="s">
        <v>204</v>
      </c>
    </row>
    <row r="3612" spans="1:21" x14ac:dyDescent="0.3">
      <c r="A3612" t="s">
        <v>3462</v>
      </c>
      <c r="B3612" s="1" t="s">
        <v>3463</v>
      </c>
      <c r="C3612" s="1" t="s">
        <v>3463</v>
      </c>
      <c r="D3612" s="1" t="s">
        <v>3463</v>
      </c>
      <c r="E3612">
        <v>2018</v>
      </c>
      <c r="F3612" s="1" t="s">
        <v>212</v>
      </c>
      <c r="G3612" s="1" t="s">
        <v>202</v>
      </c>
      <c r="H3612" s="1" t="s">
        <v>219</v>
      </c>
      <c r="I3612" s="3" t="s">
        <v>1</v>
      </c>
      <c r="J3612" s="1" t="s">
        <v>1</v>
      </c>
      <c r="K3612" s="1" t="s">
        <v>1</v>
      </c>
      <c r="L3612" s="1" t="s">
        <v>1</v>
      </c>
      <c r="M3612" s="1" t="s">
        <v>208</v>
      </c>
      <c r="N3612" s="1">
        <v>30001</v>
      </c>
      <c r="O3612">
        <v>50000</v>
      </c>
      <c r="P3612">
        <v>1000</v>
      </c>
      <c r="Q3612" s="1" t="s">
        <v>209</v>
      </c>
      <c r="R3612" s="4">
        <v>4.3499999999999996</v>
      </c>
      <c r="S3612" s="1">
        <v>1</v>
      </c>
      <c r="T3612" s="4"/>
      <c r="U3612" t="s">
        <v>204</v>
      </c>
    </row>
    <row r="3613" spans="1:21" x14ac:dyDescent="0.3">
      <c r="A3613" t="s">
        <v>3462</v>
      </c>
      <c r="B3613" s="1" t="s">
        <v>3463</v>
      </c>
      <c r="C3613" s="1" t="s">
        <v>3463</v>
      </c>
      <c r="D3613" s="1" t="s">
        <v>3463</v>
      </c>
      <c r="E3613">
        <v>2018</v>
      </c>
      <c r="F3613" s="1" t="s">
        <v>212</v>
      </c>
      <c r="G3613" s="1" t="s">
        <v>202</v>
      </c>
      <c r="H3613" s="1" t="s">
        <v>219</v>
      </c>
      <c r="I3613" s="3" t="s">
        <v>1</v>
      </c>
      <c r="J3613" s="1" t="s">
        <v>1</v>
      </c>
      <c r="K3613" s="1" t="s">
        <v>1</v>
      </c>
      <c r="L3613" s="1" t="s">
        <v>1</v>
      </c>
      <c r="M3613" s="1" t="s">
        <v>208</v>
      </c>
      <c r="N3613" s="1">
        <v>50001</v>
      </c>
      <c r="O3613">
        <v>75000</v>
      </c>
      <c r="P3613">
        <v>1000</v>
      </c>
      <c r="Q3613" s="1" t="s">
        <v>209</v>
      </c>
      <c r="R3613" s="4">
        <v>4.8600000000000003</v>
      </c>
      <c r="S3613" s="1">
        <v>1</v>
      </c>
      <c r="T3613" s="4"/>
      <c r="U3613" t="s">
        <v>204</v>
      </c>
    </row>
    <row r="3614" spans="1:21" x14ac:dyDescent="0.3">
      <c r="A3614" t="s">
        <v>3462</v>
      </c>
      <c r="B3614" s="1" t="s">
        <v>3463</v>
      </c>
      <c r="C3614" s="1" t="s">
        <v>3463</v>
      </c>
      <c r="D3614" s="1" t="s">
        <v>3463</v>
      </c>
      <c r="E3614">
        <v>2018</v>
      </c>
      <c r="F3614" s="1" t="s">
        <v>212</v>
      </c>
      <c r="G3614" s="1" t="s">
        <v>202</v>
      </c>
      <c r="H3614" s="1" t="s">
        <v>219</v>
      </c>
      <c r="I3614" s="3" t="s">
        <v>1</v>
      </c>
      <c r="J3614" s="1" t="s">
        <v>1</v>
      </c>
      <c r="K3614" s="1" t="s">
        <v>1</v>
      </c>
      <c r="L3614" s="1" t="s">
        <v>1</v>
      </c>
      <c r="M3614" s="1" t="s">
        <v>208</v>
      </c>
      <c r="N3614" s="1">
        <v>75001</v>
      </c>
      <c r="O3614" s="10">
        <v>1000000000</v>
      </c>
      <c r="P3614">
        <v>1000</v>
      </c>
      <c r="Q3614" s="1" t="s">
        <v>209</v>
      </c>
      <c r="R3614" s="4">
        <v>5.36</v>
      </c>
      <c r="S3614" s="1">
        <v>1</v>
      </c>
      <c r="T3614" s="4"/>
      <c r="U3614" t="s">
        <v>204</v>
      </c>
    </row>
    <row r="3615" spans="1:21" x14ac:dyDescent="0.3">
      <c r="A3615" t="s">
        <v>3462</v>
      </c>
      <c r="B3615" s="1" t="s">
        <v>3463</v>
      </c>
      <c r="C3615" s="1" t="s">
        <v>3463</v>
      </c>
      <c r="D3615" s="1" t="s">
        <v>3463</v>
      </c>
      <c r="E3615">
        <v>2018</v>
      </c>
      <c r="F3615" s="1" t="s">
        <v>213</v>
      </c>
      <c r="G3615" s="1" t="s">
        <v>202</v>
      </c>
      <c r="H3615" s="1" t="s">
        <v>206</v>
      </c>
      <c r="I3615" s="3" t="s">
        <v>1</v>
      </c>
      <c r="J3615" s="1" t="s">
        <v>1</v>
      </c>
      <c r="K3615" s="1" t="s">
        <v>1</v>
      </c>
      <c r="L3615" s="1" t="s">
        <v>1</v>
      </c>
      <c r="M3615" s="1" t="s">
        <v>204</v>
      </c>
      <c r="N3615" s="1" t="s">
        <v>1</v>
      </c>
      <c r="O3615" s="1" t="s">
        <v>1</v>
      </c>
      <c r="P3615" s="1" t="s">
        <v>1</v>
      </c>
      <c r="Q3615" s="1" t="s">
        <v>1</v>
      </c>
      <c r="R3615" s="4">
        <v>20.5</v>
      </c>
      <c r="S3615" s="1">
        <v>1</v>
      </c>
      <c r="T3615" s="4"/>
      <c r="U3615" t="s">
        <v>204</v>
      </c>
    </row>
    <row r="3616" spans="1:21" x14ac:dyDescent="0.3">
      <c r="A3616" t="s">
        <v>3462</v>
      </c>
      <c r="B3616" s="1" t="s">
        <v>3463</v>
      </c>
      <c r="C3616" s="1" t="s">
        <v>3463</v>
      </c>
      <c r="D3616" s="1" t="s">
        <v>3463</v>
      </c>
      <c r="E3616">
        <v>2018</v>
      </c>
      <c r="F3616" s="1" t="s">
        <v>213</v>
      </c>
      <c r="G3616" s="1" t="s">
        <v>202</v>
      </c>
      <c r="H3616" s="1" t="s">
        <v>231</v>
      </c>
      <c r="I3616" s="3" t="s">
        <v>1</v>
      </c>
      <c r="J3616" s="1" t="s">
        <v>1</v>
      </c>
      <c r="K3616" s="1" t="s">
        <v>1</v>
      </c>
      <c r="L3616" s="1" t="s">
        <v>1</v>
      </c>
      <c r="M3616" s="1" t="s">
        <v>208</v>
      </c>
      <c r="N3616" s="1">
        <v>0</v>
      </c>
      <c r="O3616">
        <v>1000</v>
      </c>
      <c r="P3616">
        <v>1000</v>
      </c>
      <c r="Q3616" s="1" t="s">
        <v>209</v>
      </c>
      <c r="R3616" s="4">
        <v>0</v>
      </c>
      <c r="S3616" s="1">
        <v>1</v>
      </c>
      <c r="T3616" s="4"/>
      <c r="U3616" t="s">
        <v>204</v>
      </c>
    </row>
    <row r="3617" spans="1:21" x14ac:dyDescent="0.3">
      <c r="A3617" t="s">
        <v>3462</v>
      </c>
      <c r="B3617" s="1" t="s">
        <v>3463</v>
      </c>
      <c r="C3617" s="1" t="s">
        <v>3463</v>
      </c>
      <c r="D3617" s="1" t="s">
        <v>3463</v>
      </c>
      <c r="E3617">
        <v>2018</v>
      </c>
      <c r="F3617" s="1" t="s">
        <v>213</v>
      </c>
      <c r="G3617" s="1" t="s">
        <v>202</v>
      </c>
      <c r="H3617" s="1" t="s">
        <v>231</v>
      </c>
      <c r="I3617" s="3" t="s">
        <v>1</v>
      </c>
      <c r="J3617" s="1" t="s">
        <v>1</v>
      </c>
      <c r="K3617" s="1" t="s">
        <v>1</v>
      </c>
      <c r="L3617" s="1" t="s">
        <v>1</v>
      </c>
      <c r="M3617" s="1" t="s">
        <v>208</v>
      </c>
      <c r="N3617" s="1">
        <v>1001</v>
      </c>
      <c r="O3617" s="10">
        <v>1000000000</v>
      </c>
      <c r="P3617">
        <v>1000</v>
      </c>
      <c r="Q3617" s="1" t="s">
        <v>209</v>
      </c>
      <c r="R3617" s="4">
        <v>2.48</v>
      </c>
      <c r="S3617" s="1">
        <v>1</v>
      </c>
      <c r="T3617" s="4"/>
      <c r="U3617" t="s">
        <v>204</v>
      </c>
    </row>
    <row r="3618" spans="1:21" x14ac:dyDescent="0.3">
      <c r="A3618" t="s">
        <v>3462</v>
      </c>
      <c r="B3618" s="1" t="s">
        <v>3463</v>
      </c>
      <c r="C3618" s="1" t="s">
        <v>3463</v>
      </c>
      <c r="D3618" s="1" t="s">
        <v>3463</v>
      </c>
      <c r="E3618">
        <v>2018</v>
      </c>
      <c r="F3618" s="1" t="s">
        <v>212</v>
      </c>
      <c r="G3618" s="1" t="s">
        <v>202</v>
      </c>
      <c r="H3618" s="1" t="s">
        <v>711</v>
      </c>
      <c r="I3618" s="3" t="s">
        <v>1</v>
      </c>
      <c r="J3618" s="1" t="s">
        <v>1</v>
      </c>
      <c r="K3618" s="1" t="s">
        <v>1</v>
      </c>
      <c r="L3618" s="1" t="s">
        <v>1</v>
      </c>
      <c r="M3618" s="1" t="s">
        <v>204</v>
      </c>
      <c r="N3618" s="1" t="s">
        <v>1</v>
      </c>
      <c r="O3618" s="1" t="s">
        <v>1</v>
      </c>
      <c r="P3618" s="1" t="s">
        <v>1</v>
      </c>
      <c r="Q3618" s="1" t="s">
        <v>1</v>
      </c>
      <c r="R3618" s="4">
        <v>5</v>
      </c>
      <c r="S3618" s="1">
        <v>1</v>
      </c>
      <c r="T3618" s="4"/>
      <c r="U3618" t="s">
        <v>204</v>
      </c>
    </row>
    <row r="3619" spans="1:21" x14ac:dyDescent="0.3">
      <c r="A3619" t="s">
        <v>3462</v>
      </c>
      <c r="B3619" s="1" t="s">
        <v>3463</v>
      </c>
      <c r="C3619" s="1" t="s">
        <v>3463</v>
      </c>
      <c r="D3619" s="1" t="s">
        <v>3463</v>
      </c>
      <c r="E3619">
        <v>2018</v>
      </c>
      <c r="F3619" s="1" t="s">
        <v>212</v>
      </c>
      <c r="G3619" s="1" t="s">
        <v>202</v>
      </c>
      <c r="H3619" s="1" t="s">
        <v>3133</v>
      </c>
      <c r="I3619" s="3" t="s">
        <v>1</v>
      </c>
      <c r="J3619" s="1" t="s">
        <v>1</v>
      </c>
      <c r="K3619" s="1" t="s">
        <v>1</v>
      </c>
      <c r="L3619" s="1" t="s">
        <v>1</v>
      </c>
      <c r="M3619" s="1" t="s">
        <v>204</v>
      </c>
      <c r="N3619" s="1" t="s">
        <v>1</v>
      </c>
      <c r="O3619" s="1" t="s">
        <v>1</v>
      </c>
      <c r="P3619" s="1" t="s">
        <v>1</v>
      </c>
      <c r="Q3619" s="1" t="s">
        <v>1</v>
      </c>
      <c r="R3619" s="4">
        <v>4</v>
      </c>
      <c r="S3619" s="1">
        <v>1</v>
      </c>
      <c r="T3619" s="4"/>
      <c r="U3619" t="s">
        <v>204</v>
      </c>
    </row>
    <row r="3620" spans="1:21" x14ac:dyDescent="0.3">
      <c r="A3620" t="s">
        <v>3465</v>
      </c>
      <c r="B3620" s="1" t="s">
        <v>3466</v>
      </c>
      <c r="C3620" s="1" t="s">
        <v>3466</v>
      </c>
      <c r="D3620" s="1" t="s">
        <v>3466</v>
      </c>
      <c r="E3620">
        <v>2020</v>
      </c>
      <c r="F3620" s="1" t="s">
        <v>212</v>
      </c>
      <c r="G3620" s="1" t="s">
        <v>202</v>
      </c>
      <c r="H3620" s="1" t="s">
        <v>206</v>
      </c>
      <c r="I3620" s="3" t="s">
        <v>1</v>
      </c>
      <c r="J3620" s="1" t="s">
        <v>1</v>
      </c>
      <c r="K3620" s="1" t="s">
        <v>1</v>
      </c>
      <c r="L3620" s="1" t="s">
        <v>1</v>
      </c>
      <c r="M3620" s="1" t="s">
        <v>204</v>
      </c>
      <c r="N3620" s="1" t="s">
        <v>1</v>
      </c>
      <c r="O3620" s="1" t="s">
        <v>1</v>
      </c>
      <c r="P3620" s="1" t="s">
        <v>1</v>
      </c>
      <c r="Q3620" s="1" t="s">
        <v>1</v>
      </c>
      <c r="R3620" s="4">
        <v>25</v>
      </c>
      <c r="S3620" s="1">
        <v>1</v>
      </c>
      <c r="T3620" s="4"/>
      <c r="U3620" t="s">
        <v>204</v>
      </c>
    </row>
    <row r="3621" spans="1:21" x14ac:dyDescent="0.3">
      <c r="A3621" t="s">
        <v>3465</v>
      </c>
      <c r="B3621" s="1" t="s">
        <v>3466</v>
      </c>
      <c r="C3621" s="1" t="s">
        <v>3466</v>
      </c>
      <c r="D3621" s="1" t="s">
        <v>3466</v>
      </c>
      <c r="E3621">
        <v>2020</v>
      </c>
      <c r="F3621" s="1" t="s">
        <v>212</v>
      </c>
      <c r="G3621" s="1" t="s">
        <v>202</v>
      </c>
      <c r="H3621" s="1" t="s">
        <v>219</v>
      </c>
      <c r="I3621" s="3" t="s">
        <v>1</v>
      </c>
      <c r="J3621" s="1" t="s">
        <v>1</v>
      </c>
      <c r="K3621" s="1" t="s">
        <v>1</v>
      </c>
      <c r="L3621" s="1" t="s">
        <v>1</v>
      </c>
      <c r="M3621" s="1" t="s">
        <v>208</v>
      </c>
      <c r="N3621">
        <v>0</v>
      </c>
      <c r="O3621">
        <v>3000</v>
      </c>
      <c r="P3621">
        <v>1000</v>
      </c>
      <c r="Q3621" s="1" t="s">
        <v>209</v>
      </c>
      <c r="R3621" s="4">
        <v>2.5</v>
      </c>
      <c r="S3621" s="1">
        <v>1</v>
      </c>
      <c r="T3621" s="4"/>
      <c r="U3621" t="s">
        <v>204</v>
      </c>
    </row>
    <row r="3622" spans="1:21" x14ac:dyDescent="0.3">
      <c r="A3622" t="s">
        <v>3465</v>
      </c>
      <c r="B3622" s="1" t="s">
        <v>3466</v>
      </c>
      <c r="C3622" s="1" t="s">
        <v>3466</v>
      </c>
      <c r="D3622" s="1" t="s">
        <v>3466</v>
      </c>
      <c r="E3622">
        <v>2020</v>
      </c>
      <c r="F3622" s="1" t="s">
        <v>212</v>
      </c>
      <c r="G3622" s="1" t="s">
        <v>202</v>
      </c>
      <c r="H3622" s="1" t="s">
        <v>219</v>
      </c>
      <c r="I3622" s="3" t="s">
        <v>1</v>
      </c>
      <c r="J3622" s="1" t="s">
        <v>1</v>
      </c>
      <c r="K3622" s="1" t="s">
        <v>1</v>
      </c>
      <c r="L3622" s="1" t="s">
        <v>1</v>
      </c>
      <c r="M3622" s="1" t="s">
        <v>208</v>
      </c>
      <c r="N3622">
        <v>3001</v>
      </c>
      <c r="O3622">
        <v>6000</v>
      </c>
      <c r="P3622">
        <v>1000</v>
      </c>
      <c r="Q3622" s="1" t="s">
        <v>209</v>
      </c>
      <c r="R3622" s="4">
        <v>3</v>
      </c>
      <c r="S3622" s="1">
        <v>1</v>
      </c>
      <c r="T3622" s="4"/>
      <c r="U3622" t="s">
        <v>204</v>
      </c>
    </row>
    <row r="3623" spans="1:21" x14ac:dyDescent="0.3">
      <c r="A3623" t="s">
        <v>3465</v>
      </c>
      <c r="B3623" s="1" t="s">
        <v>3466</v>
      </c>
      <c r="C3623" s="1" t="s">
        <v>3466</v>
      </c>
      <c r="D3623" s="1" t="s">
        <v>3466</v>
      </c>
      <c r="E3623">
        <v>2020</v>
      </c>
      <c r="F3623" s="1" t="s">
        <v>212</v>
      </c>
      <c r="G3623" s="1" t="s">
        <v>202</v>
      </c>
      <c r="H3623" s="1" t="s">
        <v>219</v>
      </c>
      <c r="I3623" s="3" t="s">
        <v>1</v>
      </c>
      <c r="J3623" s="1" t="s">
        <v>1</v>
      </c>
      <c r="K3623" s="1" t="s">
        <v>1</v>
      </c>
      <c r="L3623" s="1" t="s">
        <v>1</v>
      </c>
      <c r="M3623" s="1" t="s">
        <v>208</v>
      </c>
      <c r="N3623">
        <v>6001</v>
      </c>
      <c r="O3623">
        <v>10000</v>
      </c>
      <c r="P3623">
        <v>1000</v>
      </c>
      <c r="Q3623" s="1" t="s">
        <v>209</v>
      </c>
      <c r="R3623" s="4">
        <v>8.25</v>
      </c>
      <c r="S3623" s="1">
        <v>1</v>
      </c>
      <c r="T3623" s="4"/>
      <c r="U3623" t="s">
        <v>204</v>
      </c>
    </row>
    <row r="3624" spans="1:21" x14ac:dyDescent="0.3">
      <c r="A3624" t="s">
        <v>3465</v>
      </c>
      <c r="B3624" s="1" t="s">
        <v>3466</v>
      </c>
      <c r="C3624" s="1" t="s">
        <v>3466</v>
      </c>
      <c r="D3624" s="1" t="s">
        <v>3466</v>
      </c>
      <c r="E3624">
        <v>2020</v>
      </c>
      <c r="F3624" s="1" t="s">
        <v>212</v>
      </c>
      <c r="G3624" s="1" t="s">
        <v>202</v>
      </c>
      <c r="H3624" s="1" t="s">
        <v>219</v>
      </c>
      <c r="I3624" s="3" t="s">
        <v>1</v>
      </c>
      <c r="J3624" s="1" t="s">
        <v>1</v>
      </c>
      <c r="K3624" s="1" t="s">
        <v>1</v>
      </c>
      <c r="L3624" s="1" t="s">
        <v>1</v>
      </c>
      <c r="M3624" s="1" t="s">
        <v>208</v>
      </c>
      <c r="N3624">
        <v>10001</v>
      </c>
      <c r="O3624" s="10">
        <v>1000000000</v>
      </c>
      <c r="P3624">
        <v>1000</v>
      </c>
      <c r="Q3624" s="1" t="s">
        <v>209</v>
      </c>
      <c r="R3624" s="4">
        <v>12.25</v>
      </c>
      <c r="S3624" s="1">
        <v>1</v>
      </c>
      <c r="T3624" s="4"/>
      <c r="U3624" t="s">
        <v>204</v>
      </c>
    </row>
    <row r="3625" spans="1:21" x14ac:dyDescent="0.3">
      <c r="A3625" t="s">
        <v>3465</v>
      </c>
      <c r="B3625" s="1" t="s">
        <v>3466</v>
      </c>
      <c r="C3625" s="1" t="s">
        <v>3466</v>
      </c>
      <c r="D3625" s="1" t="s">
        <v>3466</v>
      </c>
      <c r="E3625">
        <v>2020</v>
      </c>
      <c r="F3625" s="1" t="s">
        <v>213</v>
      </c>
      <c r="G3625" s="1" t="s">
        <v>202</v>
      </c>
      <c r="H3625" s="1" t="s">
        <v>206</v>
      </c>
      <c r="I3625" s="3" t="s">
        <v>1</v>
      </c>
      <c r="J3625" s="1" t="s">
        <v>1</v>
      </c>
      <c r="K3625" s="1" t="s">
        <v>1</v>
      </c>
      <c r="L3625" s="1" t="s">
        <v>1</v>
      </c>
      <c r="M3625" s="1" t="s">
        <v>204</v>
      </c>
      <c r="N3625" s="1" t="s">
        <v>1</v>
      </c>
      <c r="O3625" s="1" t="s">
        <v>1</v>
      </c>
      <c r="P3625" s="1" t="s">
        <v>1</v>
      </c>
      <c r="Q3625" s="1" t="s">
        <v>1</v>
      </c>
      <c r="R3625" s="4">
        <v>25</v>
      </c>
      <c r="S3625" s="1">
        <v>1</v>
      </c>
      <c r="T3625" s="4"/>
      <c r="U3625" t="s">
        <v>204</v>
      </c>
    </row>
    <row r="3626" spans="1:21" x14ac:dyDescent="0.3">
      <c r="A3626" t="s">
        <v>3468</v>
      </c>
      <c r="B3626" s="1" t="s">
        <v>3469</v>
      </c>
      <c r="C3626" s="1" t="s">
        <v>3469</v>
      </c>
      <c r="D3626" s="1" t="s">
        <v>3469</v>
      </c>
      <c r="E3626">
        <v>1995</v>
      </c>
      <c r="F3626" s="1" t="s">
        <v>212</v>
      </c>
      <c r="G3626" s="1" t="s">
        <v>202</v>
      </c>
      <c r="H3626" s="1" t="s">
        <v>206</v>
      </c>
      <c r="I3626" s="3" t="s">
        <v>1</v>
      </c>
      <c r="J3626" s="1" t="s">
        <v>1</v>
      </c>
      <c r="K3626" s="1" t="s">
        <v>1</v>
      </c>
      <c r="L3626" s="1" t="s">
        <v>1</v>
      </c>
      <c r="M3626" s="1" t="s">
        <v>204</v>
      </c>
      <c r="N3626" s="1" t="s">
        <v>1</v>
      </c>
      <c r="O3626" s="1" t="s">
        <v>1</v>
      </c>
      <c r="P3626" s="1" t="s">
        <v>1</v>
      </c>
      <c r="Q3626" s="1" t="s">
        <v>1</v>
      </c>
      <c r="R3626" s="4">
        <v>26</v>
      </c>
      <c r="S3626" s="1">
        <v>1</v>
      </c>
      <c r="T3626" s="4"/>
      <c r="U3626" t="s">
        <v>204</v>
      </c>
    </row>
    <row r="3627" spans="1:21" x14ac:dyDescent="0.3">
      <c r="A3627" t="s">
        <v>3468</v>
      </c>
      <c r="B3627" s="1" t="s">
        <v>3469</v>
      </c>
      <c r="C3627" s="1" t="s">
        <v>3469</v>
      </c>
      <c r="D3627" s="1" t="s">
        <v>3469</v>
      </c>
      <c r="E3627">
        <v>1995</v>
      </c>
      <c r="F3627" s="1" t="s">
        <v>212</v>
      </c>
      <c r="G3627" s="1" t="s">
        <v>202</v>
      </c>
      <c r="H3627" s="1" t="s">
        <v>231</v>
      </c>
      <c r="I3627" s="3" t="s">
        <v>1</v>
      </c>
      <c r="J3627" s="1" t="s">
        <v>1</v>
      </c>
      <c r="K3627" s="1" t="s">
        <v>1</v>
      </c>
      <c r="L3627" s="1" t="s">
        <v>1</v>
      </c>
      <c r="M3627" s="1" t="s">
        <v>208</v>
      </c>
      <c r="N3627">
        <v>0</v>
      </c>
      <c r="O3627">
        <v>2000</v>
      </c>
      <c r="P3627">
        <v>1000</v>
      </c>
      <c r="Q3627" s="1" t="s">
        <v>209</v>
      </c>
      <c r="R3627" s="4">
        <v>0</v>
      </c>
      <c r="S3627" s="1">
        <v>1</v>
      </c>
      <c r="T3627" s="4"/>
      <c r="U3627" t="s">
        <v>204</v>
      </c>
    </row>
    <row r="3628" spans="1:21" x14ac:dyDescent="0.3">
      <c r="A3628" t="s">
        <v>3468</v>
      </c>
      <c r="B3628" s="1" t="s">
        <v>3469</v>
      </c>
      <c r="C3628" s="1" t="s">
        <v>3469</v>
      </c>
      <c r="D3628" s="1" t="s">
        <v>3469</v>
      </c>
      <c r="E3628">
        <v>1995</v>
      </c>
      <c r="F3628" s="1" t="s">
        <v>212</v>
      </c>
      <c r="G3628" s="1" t="s">
        <v>202</v>
      </c>
      <c r="H3628" s="1" t="s">
        <v>231</v>
      </c>
      <c r="I3628" s="3" t="s">
        <v>1</v>
      </c>
      <c r="J3628" s="1" t="s">
        <v>1</v>
      </c>
      <c r="K3628" s="1" t="s">
        <v>1</v>
      </c>
      <c r="L3628" s="1" t="s">
        <v>1</v>
      </c>
      <c r="M3628" s="1" t="s">
        <v>208</v>
      </c>
      <c r="N3628">
        <v>2001</v>
      </c>
      <c r="O3628" s="10">
        <v>1000000000</v>
      </c>
      <c r="P3628">
        <v>1000</v>
      </c>
      <c r="Q3628" s="1" t="s">
        <v>209</v>
      </c>
      <c r="R3628" s="4">
        <v>4</v>
      </c>
      <c r="S3628" s="1">
        <v>1</v>
      </c>
      <c r="T3628" s="4"/>
      <c r="U3628" t="s">
        <v>204</v>
      </c>
    </row>
    <row r="3629" spans="1:21" x14ac:dyDescent="0.3">
      <c r="A3629" t="s">
        <v>3468</v>
      </c>
      <c r="B3629" s="1" t="s">
        <v>3469</v>
      </c>
      <c r="C3629" s="1" t="s">
        <v>3469</v>
      </c>
      <c r="D3629" s="1" t="s">
        <v>3469</v>
      </c>
      <c r="E3629">
        <v>1995</v>
      </c>
      <c r="F3629" s="1" t="s">
        <v>213</v>
      </c>
      <c r="G3629" s="1" t="s">
        <v>202</v>
      </c>
      <c r="H3629" s="1" t="s">
        <v>206</v>
      </c>
      <c r="I3629" s="3" t="s">
        <v>1</v>
      </c>
      <c r="J3629" s="1" t="s">
        <v>1</v>
      </c>
      <c r="K3629" s="1" t="s">
        <v>1</v>
      </c>
      <c r="L3629" s="1" t="s">
        <v>1</v>
      </c>
      <c r="M3629" s="1" t="s">
        <v>204</v>
      </c>
      <c r="N3629" s="1" t="s">
        <v>1</v>
      </c>
      <c r="O3629" s="1" t="s">
        <v>1</v>
      </c>
      <c r="P3629" s="1" t="s">
        <v>1</v>
      </c>
      <c r="Q3629" s="1" t="s">
        <v>1</v>
      </c>
      <c r="R3629" s="4">
        <v>11.5</v>
      </c>
      <c r="S3629" s="1">
        <v>1</v>
      </c>
      <c r="T3629" s="4"/>
      <c r="U3629" t="s">
        <v>204</v>
      </c>
    </row>
    <row r="3630" spans="1:21" x14ac:dyDescent="0.3">
      <c r="A3630" t="s">
        <v>3468</v>
      </c>
      <c r="B3630" s="1" t="s">
        <v>3469</v>
      </c>
      <c r="C3630" s="1" t="s">
        <v>3469</v>
      </c>
      <c r="D3630" s="1" t="s">
        <v>3469</v>
      </c>
      <c r="E3630">
        <v>1995</v>
      </c>
      <c r="F3630" s="1" t="s">
        <v>213</v>
      </c>
      <c r="G3630" s="1" t="s">
        <v>202</v>
      </c>
      <c r="H3630" s="1" t="s">
        <v>231</v>
      </c>
      <c r="I3630" s="3" t="s">
        <v>1</v>
      </c>
      <c r="J3630" s="1" t="s">
        <v>1</v>
      </c>
      <c r="K3630" s="1" t="s">
        <v>1</v>
      </c>
      <c r="L3630" s="1" t="s">
        <v>1</v>
      </c>
      <c r="M3630" s="1" t="s">
        <v>208</v>
      </c>
      <c r="N3630">
        <v>0</v>
      </c>
      <c r="O3630">
        <v>2000</v>
      </c>
      <c r="P3630">
        <v>1000</v>
      </c>
      <c r="Q3630" s="1" t="s">
        <v>209</v>
      </c>
      <c r="R3630" s="4">
        <v>0</v>
      </c>
      <c r="S3630" s="1">
        <v>1</v>
      </c>
      <c r="T3630" s="4"/>
      <c r="U3630" t="s">
        <v>204</v>
      </c>
    </row>
    <row r="3631" spans="1:21" x14ac:dyDescent="0.3">
      <c r="A3631" t="s">
        <v>3468</v>
      </c>
      <c r="B3631" s="1" t="s">
        <v>3469</v>
      </c>
      <c r="C3631" s="1" t="s">
        <v>3469</v>
      </c>
      <c r="D3631" s="1" t="s">
        <v>3469</v>
      </c>
      <c r="E3631">
        <v>1995</v>
      </c>
      <c r="F3631" s="1" t="s">
        <v>213</v>
      </c>
      <c r="G3631" s="1" t="s">
        <v>202</v>
      </c>
      <c r="H3631" s="1" t="s">
        <v>231</v>
      </c>
      <c r="I3631" s="3" t="s">
        <v>1</v>
      </c>
      <c r="J3631" s="1" t="s">
        <v>1</v>
      </c>
      <c r="K3631" s="1" t="s">
        <v>1</v>
      </c>
      <c r="L3631" s="1" t="s">
        <v>1</v>
      </c>
      <c r="M3631" s="1" t="s">
        <v>208</v>
      </c>
      <c r="N3631">
        <v>2001</v>
      </c>
      <c r="O3631" s="10">
        <v>1000000000</v>
      </c>
      <c r="P3631">
        <v>1000</v>
      </c>
      <c r="Q3631" s="1" t="s">
        <v>209</v>
      </c>
      <c r="R3631" s="4">
        <v>2</v>
      </c>
      <c r="S3631" s="1">
        <v>1</v>
      </c>
      <c r="T3631" s="4"/>
      <c r="U3631" t="s">
        <v>204</v>
      </c>
    </row>
    <row r="3632" spans="1:21" x14ac:dyDescent="0.3">
      <c r="A3632" t="s">
        <v>3471</v>
      </c>
      <c r="B3632" s="1" t="s">
        <v>3472</v>
      </c>
      <c r="C3632" s="1" t="s">
        <v>3472</v>
      </c>
      <c r="D3632" s="1" t="s">
        <v>3472</v>
      </c>
      <c r="E3632">
        <v>2017</v>
      </c>
      <c r="F3632" s="1" t="s">
        <v>212</v>
      </c>
      <c r="G3632" s="1" t="s">
        <v>202</v>
      </c>
      <c r="H3632" s="1" t="s">
        <v>206</v>
      </c>
      <c r="I3632" s="3" t="s">
        <v>1</v>
      </c>
      <c r="J3632" s="1" t="s">
        <v>1</v>
      </c>
      <c r="K3632" s="1" t="s">
        <v>1</v>
      </c>
      <c r="L3632" s="1" t="s">
        <v>1</v>
      </c>
      <c r="M3632" s="1" t="s">
        <v>204</v>
      </c>
      <c r="N3632" s="1" t="s">
        <v>1</v>
      </c>
      <c r="O3632" s="1" t="s">
        <v>1</v>
      </c>
      <c r="P3632" s="1" t="s">
        <v>1</v>
      </c>
      <c r="Q3632" s="1" t="s">
        <v>1</v>
      </c>
      <c r="R3632" s="4">
        <v>31</v>
      </c>
      <c r="S3632" s="1">
        <v>1</v>
      </c>
      <c r="T3632" s="4"/>
      <c r="U3632" t="s">
        <v>204</v>
      </c>
    </row>
    <row r="3633" spans="1:21" x14ac:dyDescent="0.3">
      <c r="A3633" t="s">
        <v>3471</v>
      </c>
      <c r="B3633" s="1" t="s">
        <v>3472</v>
      </c>
      <c r="C3633" s="1" t="s">
        <v>3472</v>
      </c>
      <c r="D3633" s="1" t="s">
        <v>3472</v>
      </c>
      <c r="E3633">
        <v>2017</v>
      </c>
      <c r="F3633" s="1" t="s">
        <v>212</v>
      </c>
      <c r="G3633" s="1" t="s">
        <v>202</v>
      </c>
      <c r="H3633" s="1" t="s">
        <v>231</v>
      </c>
      <c r="I3633" s="3" t="s">
        <v>1</v>
      </c>
      <c r="J3633" s="1" t="s">
        <v>1</v>
      </c>
      <c r="K3633" s="1" t="s">
        <v>1</v>
      </c>
      <c r="L3633" s="1" t="s">
        <v>1</v>
      </c>
      <c r="M3633" s="1" t="s">
        <v>208</v>
      </c>
      <c r="N3633">
        <v>0</v>
      </c>
      <c r="O3633">
        <v>2000</v>
      </c>
      <c r="P3633">
        <v>1000</v>
      </c>
      <c r="Q3633" s="1" t="s">
        <v>209</v>
      </c>
      <c r="R3633" s="4">
        <v>0</v>
      </c>
      <c r="S3633" s="1">
        <v>1</v>
      </c>
      <c r="T3633" s="4"/>
      <c r="U3633" t="s">
        <v>204</v>
      </c>
    </row>
    <row r="3634" spans="1:21" x14ac:dyDescent="0.3">
      <c r="A3634" t="s">
        <v>3471</v>
      </c>
      <c r="B3634" s="1" t="s">
        <v>3472</v>
      </c>
      <c r="C3634" s="1" t="s">
        <v>3472</v>
      </c>
      <c r="D3634" s="1" t="s">
        <v>3472</v>
      </c>
      <c r="E3634">
        <v>2017</v>
      </c>
      <c r="F3634" s="1" t="s">
        <v>212</v>
      </c>
      <c r="G3634" s="1" t="s">
        <v>202</v>
      </c>
      <c r="H3634" s="1" t="s">
        <v>231</v>
      </c>
      <c r="I3634" s="3" t="s">
        <v>1</v>
      </c>
      <c r="J3634" s="1" t="s">
        <v>1</v>
      </c>
      <c r="K3634" s="1" t="s">
        <v>1</v>
      </c>
      <c r="L3634" s="1" t="s">
        <v>1</v>
      </c>
      <c r="M3634" s="1" t="s">
        <v>208</v>
      </c>
      <c r="N3634">
        <v>2001</v>
      </c>
      <c r="O3634" s="10">
        <v>1000000000</v>
      </c>
      <c r="P3634">
        <v>1000</v>
      </c>
      <c r="Q3634" s="1" t="s">
        <v>209</v>
      </c>
      <c r="R3634" s="4">
        <v>7.5</v>
      </c>
      <c r="S3634" s="1">
        <v>1</v>
      </c>
      <c r="T3634" s="4"/>
      <c r="U3634" t="s">
        <v>204</v>
      </c>
    </row>
    <row r="3635" spans="1:21" x14ac:dyDescent="0.3">
      <c r="A3635" t="s">
        <v>3471</v>
      </c>
      <c r="B3635" s="1" t="s">
        <v>3472</v>
      </c>
      <c r="C3635" s="1" t="s">
        <v>3472</v>
      </c>
      <c r="D3635" s="1" t="s">
        <v>3472</v>
      </c>
      <c r="E3635">
        <v>2017</v>
      </c>
      <c r="F3635" s="1" t="s">
        <v>213</v>
      </c>
      <c r="G3635" s="1" t="s">
        <v>202</v>
      </c>
      <c r="H3635" s="1" t="s">
        <v>206</v>
      </c>
      <c r="I3635" s="3" t="s">
        <v>1</v>
      </c>
      <c r="J3635" s="1" t="s">
        <v>1</v>
      </c>
      <c r="K3635" s="1" t="s">
        <v>1</v>
      </c>
      <c r="L3635" s="1" t="s">
        <v>1</v>
      </c>
      <c r="M3635" s="1" t="s">
        <v>204</v>
      </c>
      <c r="N3635" s="1" t="s">
        <v>1</v>
      </c>
      <c r="O3635" s="1" t="s">
        <v>1</v>
      </c>
      <c r="P3635" s="1" t="s">
        <v>1</v>
      </c>
      <c r="Q3635" s="1" t="s">
        <v>1</v>
      </c>
      <c r="R3635" s="4">
        <v>30</v>
      </c>
      <c r="S3635" s="1">
        <v>1</v>
      </c>
      <c r="T3635" s="4"/>
      <c r="U3635" t="s">
        <v>204</v>
      </c>
    </row>
    <row r="3636" spans="1:21" x14ac:dyDescent="0.3">
      <c r="A3636" t="s">
        <v>3471</v>
      </c>
      <c r="B3636" s="1" t="s">
        <v>3472</v>
      </c>
      <c r="C3636" s="1" t="s">
        <v>3472</v>
      </c>
      <c r="D3636" s="1" t="s">
        <v>3472</v>
      </c>
      <c r="E3636">
        <v>2017</v>
      </c>
      <c r="F3636" s="1" t="s">
        <v>213</v>
      </c>
      <c r="G3636" s="1" t="s">
        <v>202</v>
      </c>
      <c r="H3636" s="1" t="s">
        <v>3506</v>
      </c>
      <c r="I3636" s="3" t="s">
        <v>1</v>
      </c>
      <c r="J3636" s="1" t="s">
        <v>1</v>
      </c>
      <c r="K3636" s="1" t="s">
        <v>1</v>
      </c>
      <c r="L3636" s="1" t="s">
        <v>1</v>
      </c>
      <c r="M3636" s="1" t="s">
        <v>208</v>
      </c>
      <c r="N3636">
        <v>0</v>
      </c>
      <c r="O3636" s="10">
        <v>1000000000</v>
      </c>
      <c r="P3636">
        <v>1000</v>
      </c>
      <c r="Q3636" s="1" t="s">
        <v>209</v>
      </c>
      <c r="R3636" s="4">
        <v>0</v>
      </c>
      <c r="S3636" s="1">
        <v>1</v>
      </c>
      <c r="T3636" s="4" t="s">
        <v>3507</v>
      </c>
      <c r="U3636" t="s">
        <v>204</v>
      </c>
    </row>
    <row r="3637" spans="1:21" x14ac:dyDescent="0.3">
      <c r="A3637" t="s">
        <v>3475</v>
      </c>
      <c r="B3637" s="1" t="s">
        <v>3476</v>
      </c>
      <c r="C3637" s="1" t="s">
        <v>3476</v>
      </c>
      <c r="D3637" s="1" t="s">
        <v>3476</v>
      </c>
      <c r="E3637">
        <v>2021</v>
      </c>
      <c r="F3637" s="1" t="s">
        <v>212</v>
      </c>
      <c r="G3637" s="1" t="s">
        <v>202</v>
      </c>
      <c r="H3637" s="1" t="s">
        <v>206</v>
      </c>
      <c r="I3637" s="3" t="s">
        <v>1</v>
      </c>
      <c r="J3637" s="1" t="s">
        <v>1</v>
      </c>
      <c r="K3637" s="1" t="s">
        <v>220</v>
      </c>
      <c r="L3637" s="1" t="s">
        <v>221</v>
      </c>
      <c r="M3637" s="1" t="s">
        <v>204</v>
      </c>
      <c r="N3637" s="1" t="s">
        <v>1</v>
      </c>
      <c r="O3637" s="1" t="s">
        <v>1</v>
      </c>
      <c r="P3637" s="1" t="s">
        <v>1</v>
      </c>
      <c r="Q3637" s="1" t="s">
        <v>1</v>
      </c>
      <c r="R3637" s="4">
        <v>9.75</v>
      </c>
      <c r="S3637" s="1">
        <v>1</v>
      </c>
      <c r="T3637" s="4"/>
      <c r="U3637" t="s">
        <v>204</v>
      </c>
    </row>
    <row r="3638" spans="1:21" x14ac:dyDescent="0.3">
      <c r="A3638" t="s">
        <v>3475</v>
      </c>
      <c r="B3638" s="1" t="s">
        <v>3476</v>
      </c>
      <c r="C3638" s="1" t="s">
        <v>3476</v>
      </c>
      <c r="D3638" s="1" t="s">
        <v>3476</v>
      </c>
      <c r="E3638">
        <v>2021</v>
      </c>
      <c r="F3638" s="1" t="s">
        <v>212</v>
      </c>
      <c r="G3638" s="1" t="s">
        <v>202</v>
      </c>
      <c r="H3638" s="1" t="s">
        <v>231</v>
      </c>
      <c r="I3638" s="3" t="s">
        <v>1</v>
      </c>
      <c r="J3638" s="1" t="s">
        <v>1</v>
      </c>
      <c r="K3638" s="1" t="s">
        <v>220</v>
      </c>
      <c r="L3638" s="1" t="s">
        <v>221</v>
      </c>
      <c r="M3638" s="1" t="s">
        <v>208</v>
      </c>
      <c r="N3638">
        <v>0</v>
      </c>
      <c r="O3638" s="10">
        <v>1000000000</v>
      </c>
      <c r="P3638">
        <v>1000</v>
      </c>
      <c r="Q3638" s="1" t="s">
        <v>209</v>
      </c>
      <c r="R3638" s="4">
        <v>9</v>
      </c>
      <c r="S3638" s="1">
        <v>1</v>
      </c>
      <c r="T3638" s="4"/>
      <c r="U3638" t="s">
        <v>204</v>
      </c>
    </row>
    <row r="3639" spans="1:21" x14ac:dyDescent="0.3">
      <c r="A3639" t="s">
        <v>3475</v>
      </c>
      <c r="B3639" s="1" t="s">
        <v>3476</v>
      </c>
      <c r="C3639" s="1" t="s">
        <v>3476</v>
      </c>
      <c r="D3639" s="1" t="s">
        <v>3476</v>
      </c>
      <c r="E3639">
        <v>2021</v>
      </c>
      <c r="F3639" s="1" t="s">
        <v>212</v>
      </c>
      <c r="G3639" s="1" t="s">
        <v>202</v>
      </c>
      <c r="H3639" s="1" t="s">
        <v>206</v>
      </c>
      <c r="I3639" s="3" t="s">
        <v>1</v>
      </c>
      <c r="J3639" s="1" t="s">
        <v>1</v>
      </c>
      <c r="K3639" s="1" t="s">
        <v>220</v>
      </c>
      <c r="L3639" s="1" t="s">
        <v>225</v>
      </c>
      <c r="M3639" s="1" t="s">
        <v>204</v>
      </c>
      <c r="N3639" s="1" t="s">
        <v>1</v>
      </c>
      <c r="O3639" s="1" t="s">
        <v>1</v>
      </c>
      <c r="P3639" s="1" t="s">
        <v>1</v>
      </c>
      <c r="Q3639" s="1" t="s">
        <v>1</v>
      </c>
      <c r="R3639" s="4">
        <v>9.75</v>
      </c>
      <c r="S3639" s="1">
        <v>1</v>
      </c>
      <c r="T3639" s="4"/>
      <c r="U3639" t="s">
        <v>204</v>
      </c>
    </row>
    <row r="3640" spans="1:21" x14ac:dyDescent="0.3">
      <c r="A3640" t="s">
        <v>3475</v>
      </c>
      <c r="B3640" s="1" t="s">
        <v>3476</v>
      </c>
      <c r="C3640" s="1" t="s">
        <v>3476</v>
      </c>
      <c r="D3640" s="1" t="s">
        <v>3476</v>
      </c>
      <c r="E3640">
        <v>2021</v>
      </c>
      <c r="F3640" s="1" t="s">
        <v>212</v>
      </c>
      <c r="G3640" s="1" t="s">
        <v>202</v>
      </c>
      <c r="H3640" s="1" t="s">
        <v>231</v>
      </c>
      <c r="I3640" s="3" t="s">
        <v>1</v>
      </c>
      <c r="J3640" s="1" t="s">
        <v>1</v>
      </c>
      <c r="K3640" s="1" t="s">
        <v>220</v>
      </c>
      <c r="L3640" s="1" t="s">
        <v>225</v>
      </c>
      <c r="M3640" s="1" t="s">
        <v>208</v>
      </c>
      <c r="N3640">
        <v>0</v>
      </c>
      <c r="O3640" s="10">
        <v>1000000000</v>
      </c>
      <c r="P3640">
        <v>1000</v>
      </c>
      <c r="Q3640" s="1" t="s">
        <v>209</v>
      </c>
      <c r="R3640" s="4">
        <v>9.5</v>
      </c>
      <c r="S3640" s="1">
        <v>1</v>
      </c>
      <c r="T3640" s="4"/>
      <c r="U3640" t="s">
        <v>204</v>
      </c>
    </row>
    <row r="3641" spans="1:21" x14ac:dyDescent="0.3">
      <c r="A3641" t="s">
        <v>3475</v>
      </c>
      <c r="B3641" s="1" t="s">
        <v>3476</v>
      </c>
      <c r="C3641" s="1" t="s">
        <v>3476</v>
      </c>
      <c r="D3641" s="1" t="s">
        <v>3476</v>
      </c>
      <c r="E3641">
        <v>2021</v>
      </c>
      <c r="F3641" s="1" t="s">
        <v>213</v>
      </c>
      <c r="G3641" s="1" t="s">
        <v>202</v>
      </c>
      <c r="H3641" s="1" t="s">
        <v>206</v>
      </c>
      <c r="I3641" s="3" t="s">
        <v>1</v>
      </c>
      <c r="J3641" s="1" t="s">
        <v>1</v>
      </c>
      <c r="K3641" s="1" t="s">
        <v>1</v>
      </c>
      <c r="L3641" s="1" t="s">
        <v>1</v>
      </c>
      <c r="M3641" s="1" t="s">
        <v>204</v>
      </c>
      <c r="N3641" s="1" t="s">
        <v>1</v>
      </c>
      <c r="O3641" s="1" t="s">
        <v>1</v>
      </c>
      <c r="P3641" s="1" t="s">
        <v>1</v>
      </c>
      <c r="Q3641" s="1" t="s">
        <v>1</v>
      </c>
      <c r="R3641" s="4">
        <v>35.56</v>
      </c>
      <c r="S3641" s="1">
        <v>1</v>
      </c>
      <c r="T3641" s="4"/>
      <c r="U3641" t="s">
        <v>204</v>
      </c>
    </row>
    <row r="3642" spans="1:21" x14ac:dyDescent="0.3">
      <c r="A3642" t="s">
        <v>3475</v>
      </c>
      <c r="B3642" s="1" t="s">
        <v>3476</v>
      </c>
      <c r="C3642" s="1" t="s">
        <v>3476</v>
      </c>
      <c r="D3642" s="1" t="s">
        <v>3476</v>
      </c>
      <c r="E3642">
        <v>2021</v>
      </c>
      <c r="F3642" s="1" t="s">
        <v>213</v>
      </c>
      <c r="G3642" s="1" t="s">
        <v>202</v>
      </c>
      <c r="H3642" s="1" t="s">
        <v>231</v>
      </c>
      <c r="I3642" s="3" t="s">
        <v>1</v>
      </c>
      <c r="J3642" s="1" t="s">
        <v>1</v>
      </c>
      <c r="K3642" s="1" t="s">
        <v>1</v>
      </c>
      <c r="L3642" s="1" t="s">
        <v>1</v>
      </c>
      <c r="M3642" s="1" t="s">
        <v>208</v>
      </c>
      <c r="N3642">
        <v>0</v>
      </c>
      <c r="O3642">
        <v>2000</v>
      </c>
      <c r="P3642">
        <v>1000</v>
      </c>
      <c r="Q3642" s="1" t="s">
        <v>209</v>
      </c>
      <c r="R3642" s="4">
        <v>0</v>
      </c>
      <c r="S3642" s="1">
        <v>1</v>
      </c>
      <c r="T3642" s="4"/>
      <c r="U3642" t="s">
        <v>204</v>
      </c>
    </row>
    <row r="3643" spans="1:21" x14ac:dyDescent="0.3">
      <c r="A3643" t="s">
        <v>3475</v>
      </c>
      <c r="B3643" s="1" t="s">
        <v>3476</v>
      </c>
      <c r="C3643" s="1" t="s">
        <v>3476</v>
      </c>
      <c r="D3643" s="1" t="s">
        <v>3476</v>
      </c>
      <c r="E3643">
        <v>2021</v>
      </c>
      <c r="F3643" s="1" t="s">
        <v>213</v>
      </c>
      <c r="G3643" s="1" t="s">
        <v>202</v>
      </c>
      <c r="H3643" s="1" t="s">
        <v>231</v>
      </c>
      <c r="I3643" s="3" t="s">
        <v>1</v>
      </c>
      <c r="J3643" s="1" t="s">
        <v>1</v>
      </c>
      <c r="K3643" s="1" t="s">
        <v>1</v>
      </c>
      <c r="L3643" s="1" t="s">
        <v>1</v>
      </c>
      <c r="M3643" s="1" t="s">
        <v>208</v>
      </c>
      <c r="N3643" s="1">
        <v>2001</v>
      </c>
      <c r="O3643" s="10">
        <v>1000000000</v>
      </c>
      <c r="P3643">
        <v>1000</v>
      </c>
      <c r="Q3643" s="1" t="s">
        <v>209</v>
      </c>
      <c r="R3643" s="4">
        <v>2.13</v>
      </c>
      <c r="S3643" s="1">
        <v>1</v>
      </c>
      <c r="T3643" s="4"/>
      <c r="U3643" t="s">
        <v>204</v>
      </c>
    </row>
    <row r="3644" spans="1:21" x14ac:dyDescent="0.3">
      <c r="A3644" t="s">
        <v>3478</v>
      </c>
      <c r="B3644" s="1" t="s">
        <v>3479</v>
      </c>
      <c r="C3644" s="1" t="s">
        <v>3479</v>
      </c>
      <c r="D3644" s="1" t="s">
        <v>3479</v>
      </c>
      <c r="E3644">
        <v>2020</v>
      </c>
      <c r="F3644" s="1" t="s">
        <v>212</v>
      </c>
      <c r="G3644" s="1" t="s">
        <v>202</v>
      </c>
      <c r="H3644" s="1" t="s">
        <v>206</v>
      </c>
      <c r="I3644" s="3" t="s">
        <v>1</v>
      </c>
      <c r="J3644" s="1" t="s">
        <v>1</v>
      </c>
      <c r="K3644" s="1" t="s">
        <v>220</v>
      </c>
      <c r="L3644" s="1" t="s">
        <v>221</v>
      </c>
      <c r="M3644" s="1" t="s">
        <v>204</v>
      </c>
      <c r="N3644" s="1" t="s">
        <v>1</v>
      </c>
      <c r="O3644" s="1" t="s">
        <v>1</v>
      </c>
      <c r="P3644" s="1" t="s">
        <v>1</v>
      </c>
      <c r="Q3644" s="1" t="s">
        <v>1</v>
      </c>
      <c r="R3644" s="4">
        <v>35</v>
      </c>
      <c r="S3644" s="1">
        <v>1</v>
      </c>
      <c r="T3644" s="4"/>
      <c r="U3644" t="s">
        <v>204</v>
      </c>
    </row>
    <row r="3645" spans="1:21" x14ac:dyDescent="0.3">
      <c r="A3645" t="s">
        <v>3478</v>
      </c>
      <c r="B3645" s="1" t="s">
        <v>3479</v>
      </c>
      <c r="C3645" s="1" t="s">
        <v>3479</v>
      </c>
      <c r="D3645" s="1" t="s">
        <v>3479</v>
      </c>
      <c r="E3645">
        <v>2020</v>
      </c>
      <c r="F3645" s="1" t="s">
        <v>212</v>
      </c>
      <c r="G3645" s="1" t="s">
        <v>202</v>
      </c>
      <c r="H3645" s="1" t="s">
        <v>219</v>
      </c>
      <c r="I3645" s="3" t="s">
        <v>1</v>
      </c>
      <c r="J3645" s="1" t="s">
        <v>1</v>
      </c>
      <c r="K3645" s="1" t="s">
        <v>220</v>
      </c>
      <c r="L3645" s="1" t="s">
        <v>221</v>
      </c>
      <c r="M3645" s="1" t="s">
        <v>208</v>
      </c>
      <c r="N3645" s="1">
        <v>0</v>
      </c>
      <c r="O3645">
        <v>2000</v>
      </c>
      <c r="P3645">
        <v>1000</v>
      </c>
      <c r="Q3645" s="1" t="s">
        <v>209</v>
      </c>
      <c r="R3645" s="4">
        <v>0</v>
      </c>
      <c r="S3645" s="1">
        <v>1</v>
      </c>
      <c r="T3645" s="4"/>
      <c r="U3645" t="s">
        <v>204</v>
      </c>
    </row>
    <row r="3646" spans="1:21" x14ac:dyDescent="0.3">
      <c r="A3646" t="s">
        <v>3478</v>
      </c>
      <c r="B3646" s="1" t="s">
        <v>3479</v>
      </c>
      <c r="C3646" s="1" t="s">
        <v>3479</v>
      </c>
      <c r="D3646" s="1" t="s">
        <v>3479</v>
      </c>
      <c r="E3646">
        <v>2020</v>
      </c>
      <c r="F3646" s="1" t="s">
        <v>212</v>
      </c>
      <c r="G3646" s="1" t="s">
        <v>202</v>
      </c>
      <c r="H3646" s="1" t="s">
        <v>219</v>
      </c>
      <c r="I3646" s="3" t="s">
        <v>1</v>
      </c>
      <c r="J3646" s="1" t="s">
        <v>1</v>
      </c>
      <c r="K3646" s="1" t="s">
        <v>220</v>
      </c>
      <c r="L3646" s="1" t="s">
        <v>221</v>
      </c>
      <c r="M3646" s="1" t="s">
        <v>208</v>
      </c>
      <c r="N3646" s="1">
        <v>2001</v>
      </c>
      <c r="O3646">
        <v>6000</v>
      </c>
      <c r="P3646">
        <v>1000</v>
      </c>
      <c r="Q3646" s="1" t="s">
        <v>209</v>
      </c>
      <c r="R3646" s="4">
        <v>6</v>
      </c>
      <c r="S3646" s="1">
        <v>1</v>
      </c>
      <c r="T3646" s="4"/>
      <c r="U3646" t="s">
        <v>204</v>
      </c>
    </row>
    <row r="3647" spans="1:21" x14ac:dyDescent="0.3">
      <c r="A3647" t="s">
        <v>3478</v>
      </c>
      <c r="B3647" s="1" t="s">
        <v>3479</v>
      </c>
      <c r="C3647" s="1" t="s">
        <v>3479</v>
      </c>
      <c r="D3647" s="1" t="s">
        <v>3479</v>
      </c>
      <c r="E3647">
        <v>2020</v>
      </c>
      <c r="F3647" s="1" t="s">
        <v>212</v>
      </c>
      <c r="G3647" s="1" t="s">
        <v>202</v>
      </c>
      <c r="H3647" s="1" t="s">
        <v>219</v>
      </c>
      <c r="I3647" s="3" t="s">
        <v>1</v>
      </c>
      <c r="J3647" s="1" t="s">
        <v>1</v>
      </c>
      <c r="K3647" s="1" t="s">
        <v>220</v>
      </c>
      <c r="L3647" s="1" t="s">
        <v>221</v>
      </c>
      <c r="M3647" s="1" t="s">
        <v>208</v>
      </c>
      <c r="N3647" s="1">
        <v>6001</v>
      </c>
      <c r="O3647">
        <v>10000</v>
      </c>
      <c r="P3647">
        <v>1000</v>
      </c>
      <c r="Q3647" s="1" t="s">
        <v>209</v>
      </c>
      <c r="R3647" s="4">
        <v>8</v>
      </c>
      <c r="S3647" s="1">
        <v>1</v>
      </c>
      <c r="T3647" s="4"/>
      <c r="U3647" t="s">
        <v>204</v>
      </c>
    </row>
    <row r="3648" spans="1:21" x14ac:dyDescent="0.3">
      <c r="A3648" t="s">
        <v>3478</v>
      </c>
      <c r="B3648" s="1" t="s">
        <v>3479</v>
      </c>
      <c r="C3648" s="1" t="s">
        <v>3479</v>
      </c>
      <c r="D3648" s="1" t="s">
        <v>3479</v>
      </c>
      <c r="E3648">
        <v>2020</v>
      </c>
      <c r="F3648" s="1" t="s">
        <v>212</v>
      </c>
      <c r="G3648" s="1" t="s">
        <v>202</v>
      </c>
      <c r="H3648" s="1" t="s">
        <v>219</v>
      </c>
      <c r="I3648" s="3" t="s">
        <v>1</v>
      </c>
      <c r="J3648" s="1" t="s">
        <v>1</v>
      </c>
      <c r="K3648" s="1" t="s">
        <v>220</v>
      </c>
      <c r="L3648" s="1" t="s">
        <v>221</v>
      </c>
      <c r="M3648" s="1" t="s">
        <v>208</v>
      </c>
      <c r="N3648" s="1">
        <v>10001</v>
      </c>
      <c r="O3648" s="10">
        <v>1000000000</v>
      </c>
      <c r="P3648">
        <v>1000</v>
      </c>
      <c r="Q3648" s="1" t="s">
        <v>209</v>
      </c>
      <c r="R3648" s="4">
        <v>10</v>
      </c>
      <c r="S3648" s="1">
        <v>1</v>
      </c>
      <c r="T3648" s="4"/>
      <c r="U3648" t="s">
        <v>204</v>
      </c>
    </row>
    <row r="3649" spans="1:21" x14ac:dyDescent="0.3">
      <c r="A3649" t="s">
        <v>3478</v>
      </c>
      <c r="B3649" s="1" t="s">
        <v>3479</v>
      </c>
      <c r="C3649" s="1" t="s">
        <v>3479</v>
      </c>
      <c r="D3649" s="1" t="s">
        <v>3479</v>
      </c>
      <c r="E3649">
        <v>2020</v>
      </c>
      <c r="F3649" s="1" t="s">
        <v>212</v>
      </c>
      <c r="G3649" s="1" t="s">
        <v>202</v>
      </c>
      <c r="H3649" s="1" t="s">
        <v>206</v>
      </c>
      <c r="I3649" s="3" t="s">
        <v>1</v>
      </c>
      <c r="J3649" s="1" t="s">
        <v>1</v>
      </c>
      <c r="K3649" s="1" t="s">
        <v>220</v>
      </c>
      <c r="L3649" s="1" t="s">
        <v>225</v>
      </c>
      <c r="M3649" s="1" t="s">
        <v>204</v>
      </c>
      <c r="N3649" s="1" t="s">
        <v>1</v>
      </c>
      <c r="O3649" s="1" t="s">
        <v>1</v>
      </c>
      <c r="P3649" s="1" t="s">
        <v>1</v>
      </c>
      <c r="Q3649" s="1" t="s">
        <v>1</v>
      </c>
      <c r="R3649" s="4">
        <v>60</v>
      </c>
      <c r="S3649" s="1">
        <v>1</v>
      </c>
      <c r="T3649" s="4"/>
      <c r="U3649" t="s">
        <v>204</v>
      </c>
    </row>
    <row r="3650" spans="1:21" x14ac:dyDescent="0.3">
      <c r="A3650" t="s">
        <v>3478</v>
      </c>
      <c r="B3650" s="1" t="s">
        <v>3479</v>
      </c>
      <c r="C3650" s="1" t="s">
        <v>3479</v>
      </c>
      <c r="D3650" s="1" t="s">
        <v>3479</v>
      </c>
      <c r="E3650">
        <v>2020</v>
      </c>
      <c r="F3650" s="1" t="s">
        <v>212</v>
      </c>
      <c r="G3650" s="1" t="s">
        <v>202</v>
      </c>
      <c r="H3650" s="1" t="s">
        <v>219</v>
      </c>
      <c r="I3650" s="3" t="s">
        <v>1</v>
      </c>
      <c r="J3650" s="1" t="s">
        <v>1</v>
      </c>
      <c r="K3650" s="1" t="s">
        <v>220</v>
      </c>
      <c r="L3650" s="1" t="s">
        <v>225</v>
      </c>
      <c r="M3650" s="1" t="s">
        <v>208</v>
      </c>
      <c r="N3650" s="1">
        <v>0</v>
      </c>
      <c r="O3650">
        <v>2000</v>
      </c>
      <c r="P3650">
        <v>1000</v>
      </c>
      <c r="Q3650" s="1" t="s">
        <v>209</v>
      </c>
      <c r="R3650" s="4">
        <v>0</v>
      </c>
      <c r="S3650" s="1">
        <v>1</v>
      </c>
      <c r="T3650" s="4"/>
      <c r="U3650" t="s">
        <v>204</v>
      </c>
    </row>
    <row r="3651" spans="1:21" x14ac:dyDescent="0.3">
      <c r="A3651" t="s">
        <v>3478</v>
      </c>
      <c r="B3651" s="1" t="s">
        <v>3479</v>
      </c>
      <c r="C3651" s="1" t="s">
        <v>3479</v>
      </c>
      <c r="D3651" s="1" t="s">
        <v>3479</v>
      </c>
      <c r="E3651">
        <v>2020</v>
      </c>
      <c r="F3651" s="1" t="s">
        <v>212</v>
      </c>
      <c r="G3651" s="1" t="s">
        <v>202</v>
      </c>
      <c r="H3651" s="1" t="s">
        <v>219</v>
      </c>
      <c r="I3651" s="3" t="s">
        <v>1</v>
      </c>
      <c r="J3651" s="1" t="s">
        <v>1</v>
      </c>
      <c r="K3651" s="1" t="s">
        <v>220</v>
      </c>
      <c r="L3651" s="1" t="s">
        <v>225</v>
      </c>
      <c r="M3651" s="1" t="s">
        <v>208</v>
      </c>
      <c r="N3651" s="1">
        <v>2001</v>
      </c>
      <c r="O3651">
        <v>8000</v>
      </c>
      <c r="P3651">
        <v>1000</v>
      </c>
      <c r="Q3651" s="1" t="s">
        <v>209</v>
      </c>
      <c r="R3651" s="4">
        <v>9</v>
      </c>
      <c r="S3651" s="1">
        <v>1</v>
      </c>
      <c r="T3651" s="4"/>
      <c r="U3651" t="s">
        <v>204</v>
      </c>
    </row>
    <row r="3652" spans="1:21" x14ac:dyDescent="0.3">
      <c r="A3652" t="s">
        <v>3478</v>
      </c>
      <c r="B3652" s="1" t="s">
        <v>3479</v>
      </c>
      <c r="C3652" s="1" t="s">
        <v>3479</v>
      </c>
      <c r="D3652" s="1" t="s">
        <v>3479</v>
      </c>
      <c r="E3652">
        <v>2020</v>
      </c>
      <c r="F3652" s="1" t="s">
        <v>212</v>
      </c>
      <c r="G3652" s="1" t="s">
        <v>202</v>
      </c>
      <c r="H3652" s="1" t="s">
        <v>219</v>
      </c>
      <c r="I3652" s="3" t="s">
        <v>1</v>
      </c>
      <c r="J3652" s="1" t="s">
        <v>1</v>
      </c>
      <c r="K3652" s="1" t="s">
        <v>220</v>
      </c>
      <c r="L3652" s="1" t="s">
        <v>225</v>
      </c>
      <c r="M3652" s="1" t="s">
        <v>208</v>
      </c>
      <c r="N3652" s="1">
        <v>8001</v>
      </c>
      <c r="O3652">
        <v>12000</v>
      </c>
      <c r="P3652">
        <v>1000</v>
      </c>
      <c r="Q3652" s="1" t="s">
        <v>209</v>
      </c>
      <c r="R3652" s="4">
        <v>11</v>
      </c>
      <c r="S3652" s="1">
        <v>1</v>
      </c>
      <c r="T3652" s="4"/>
      <c r="U3652" t="s">
        <v>204</v>
      </c>
    </row>
    <row r="3653" spans="1:21" x14ac:dyDescent="0.3">
      <c r="A3653" t="s">
        <v>3478</v>
      </c>
      <c r="B3653" s="1" t="s">
        <v>3479</v>
      </c>
      <c r="C3653" s="1" t="s">
        <v>3479</v>
      </c>
      <c r="D3653" s="1" t="s">
        <v>3479</v>
      </c>
      <c r="E3653">
        <v>2020</v>
      </c>
      <c r="F3653" s="1" t="s">
        <v>212</v>
      </c>
      <c r="G3653" s="1" t="s">
        <v>202</v>
      </c>
      <c r="H3653" s="1" t="s">
        <v>219</v>
      </c>
      <c r="I3653" s="3" t="s">
        <v>1</v>
      </c>
      <c r="J3653" s="1" t="s">
        <v>1</v>
      </c>
      <c r="K3653" s="1" t="s">
        <v>220</v>
      </c>
      <c r="L3653" s="1" t="s">
        <v>225</v>
      </c>
      <c r="M3653" s="1" t="s">
        <v>208</v>
      </c>
      <c r="N3653" s="1">
        <v>12001</v>
      </c>
      <c r="O3653" s="10">
        <v>200000</v>
      </c>
      <c r="P3653">
        <v>1000</v>
      </c>
      <c r="Q3653" s="1" t="s">
        <v>209</v>
      </c>
      <c r="R3653" s="4">
        <v>12</v>
      </c>
      <c r="S3653" s="1">
        <v>1</v>
      </c>
      <c r="T3653" s="4"/>
      <c r="U3653" t="s">
        <v>204</v>
      </c>
    </row>
    <row r="3654" spans="1:21" x14ac:dyDescent="0.3">
      <c r="A3654" t="s">
        <v>3478</v>
      </c>
      <c r="B3654" s="1" t="s">
        <v>3479</v>
      </c>
      <c r="C3654" s="1" t="s">
        <v>3479</v>
      </c>
      <c r="D3654" s="1" t="s">
        <v>3479</v>
      </c>
      <c r="E3654">
        <v>2020</v>
      </c>
      <c r="F3654" s="1" t="s">
        <v>212</v>
      </c>
      <c r="G3654" s="1" t="s">
        <v>202</v>
      </c>
      <c r="H3654" s="1" t="s">
        <v>219</v>
      </c>
      <c r="I3654" s="3" t="s">
        <v>1</v>
      </c>
      <c r="J3654" s="1" t="s">
        <v>1</v>
      </c>
      <c r="K3654" s="1" t="s">
        <v>220</v>
      </c>
      <c r="L3654" s="1" t="s">
        <v>225</v>
      </c>
      <c r="M3654" s="1" t="s">
        <v>208</v>
      </c>
      <c r="N3654" s="1">
        <v>200001</v>
      </c>
      <c r="O3654" s="10">
        <v>1000000000</v>
      </c>
      <c r="P3654">
        <v>1000</v>
      </c>
      <c r="Q3654" s="1" t="s">
        <v>209</v>
      </c>
      <c r="R3654" s="4">
        <v>15</v>
      </c>
      <c r="S3654" s="1">
        <v>1</v>
      </c>
      <c r="T3654" s="4"/>
      <c r="U3654" t="s">
        <v>204</v>
      </c>
    </row>
    <row r="3655" spans="1:21" x14ac:dyDescent="0.3">
      <c r="A3655" t="s">
        <v>3478</v>
      </c>
      <c r="B3655" s="1" t="s">
        <v>3479</v>
      </c>
      <c r="C3655" s="1" t="s">
        <v>3479</v>
      </c>
      <c r="D3655" s="1" t="s">
        <v>3479</v>
      </c>
      <c r="E3655">
        <v>2020</v>
      </c>
      <c r="F3655" s="1" t="s">
        <v>213</v>
      </c>
      <c r="G3655" s="1" t="s">
        <v>202</v>
      </c>
      <c r="H3655" s="1" t="s">
        <v>206</v>
      </c>
      <c r="I3655" s="3" t="s">
        <v>1</v>
      </c>
      <c r="J3655" s="1" t="s">
        <v>1</v>
      </c>
      <c r="K3655" s="1" t="s">
        <v>1</v>
      </c>
      <c r="L3655" s="1" t="s">
        <v>1</v>
      </c>
      <c r="M3655" s="1" t="s">
        <v>204</v>
      </c>
      <c r="N3655" s="28" t="s">
        <v>1</v>
      </c>
      <c r="O3655" s="28" t="s">
        <v>1</v>
      </c>
      <c r="P3655" s="28" t="s">
        <v>1</v>
      </c>
      <c r="Q3655" s="28" t="s">
        <v>1</v>
      </c>
      <c r="R3655" s="4">
        <v>25</v>
      </c>
      <c r="S3655" s="1">
        <v>1</v>
      </c>
      <c r="T3655" s="4"/>
      <c r="U3655" t="s">
        <v>204</v>
      </c>
    </row>
    <row r="3656" spans="1:21" x14ac:dyDescent="0.3">
      <c r="A3656" t="s">
        <v>3478</v>
      </c>
      <c r="B3656" s="1" t="s">
        <v>3479</v>
      </c>
      <c r="C3656" s="1" t="s">
        <v>3479</v>
      </c>
      <c r="D3656" s="1" t="s">
        <v>3479</v>
      </c>
      <c r="E3656">
        <v>2020</v>
      </c>
      <c r="F3656" s="1" t="s">
        <v>213</v>
      </c>
      <c r="G3656" s="1" t="s">
        <v>202</v>
      </c>
      <c r="H3656" s="1" t="s">
        <v>231</v>
      </c>
      <c r="I3656" s="3" t="s">
        <v>1</v>
      </c>
      <c r="J3656" s="1" t="s">
        <v>1</v>
      </c>
      <c r="K3656" s="1" t="s">
        <v>1</v>
      </c>
      <c r="L3656" s="1" t="s">
        <v>1</v>
      </c>
      <c r="M3656" s="1" t="s">
        <v>208</v>
      </c>
      <c r="N3656" s="1">
        <v>0</v>
      </c>
      <c r="O3656">
        <v>2000</v>
      </c>
      <c r="P3656">
        <v>1000</v>
      </c>
      <c r="Q3656" s="1" t="s">
        <v>209</v>
      </c>
      <c r="R3656" s="4">
        <v>0</v>
      </c>
      <c r="S3656" s="1">
        <v>1</v>
      </c>
      <c r="T3656" s="4"/>
      <c r="U3656" t="s">
        <v>204</v>
      </c>
    </row>
    <row r="3657" spans="1:21" x14ac:dyDescent="0.3">
      <c r="A3657" t="s">
        <v>3478</v>
      </c>
      <c r="B3657" s="1" t="s">
        <v>3479</v>
      </c>
      <c r="C3657" s="1" t="s">
        <v>3479</v>
      </c>
      <c r="D3657" s="1" t="s">
        <v>3479</v>
      </c>
      <c r="E3657">
        <v>2020</v>
      </c>
      <c r="F3657" s="1" t="s">
        <v>213</v>
      </c>
      <c r="G3657" s="1" t="s">
        <v>202</v>
      </c>
      <c r="H3657" s="1" t="s">
        <v>231</v>
      </c>
      <c r="I3657" s="3" t="s">
        <v>1</v>
      </c>
      <c r="J3657" s="1" t="s">
        <v>1</v>
      </c>
      <c r="K3657" s="1" t="s">
        <v>1</v>
      </c>
      <c r="L3657" s="1" t="s">
        <v>1</v>
      </c>
      <c r="M3657" s="1" t="s">
        <v>208</v>
      </c>
      <c r="N3657" s="1">
        <v>2001</v>
      </c>
      <c r="O3657" s="10">
        <v>10000</v>
      </c>
      <c r="P3657">
        <v>1000</v>
      </c>
      <c r="Q3657" s="1" t="s">
        <v>209</v>
      </c>
      <c r="R3657" s="4">
        <v>4</v>
      </c>
      <c r="S3657" s="1">
        <v>1</v>
      </c>
      <c r="T3657" s="4"/>
      <c r="U3657" t="s">
        <v>204</v>
      </c>
    </row>
    <row r="3658" spans="1:21" x14ac:dyDescent="0.3">
      <c r="A3658" t="s">
        <v>3478</v>
      </c>
      <c r="B3658" s="1" t="s">
        <v>3479</v>
      </c>
      <c r="C3658" s="1" t="s">
        <v>3479</v>
      </c>
      <c r="D3658" s="1" t="s">
        <v>3479</v>
      </c>
      <c r="E3658">
        <v>2020</v>
      </c>
      <c r="F3658" s="1" t="s">
        <v>213</v>
      </c>
      <c r="G3658" s="1" t="s">
        <v>202</v>
      </c>
      <c r="H3658" s="1" t="s">
        <v>231</v>
      </c>
      <c r="I3658" s="3" t="s">
        <v>1</v>
      </c>
      <c r="J3658" s="1" t="s">
        <v>1</v>
      </c>
      <c r="K3658" s="1" t="s">
        <v>1</v>
      </c>
      <c r="L3658" s="1" t="s">
        <v>1</v>
      </c>
      <c r="M3658" s="1" t="s">
        <v>208</v>
      </c>
      <c r="N3658" s="1">
        <v>10001</v>
      </c>
      <c r="O3658" s="10">
        <v>1000000000</v>
      </c>
      <c r="P3658">
        <v>1000</v>
      </c>
      <c r="Q3658" s="1" t="s">
        <v>209</v>
      </c>
      <c r="R3658" s="4">
        <v>0</v>
      </c>
      <c r="S3658" s="1">
        <v>1</v>
      </c>
      <c r="T3658" s="4"/>
      <c r="U3658" t="s">
        <v>204</v>
      </c>
    </row>
    <row r="3659" spans="1:21" x14ac:dyDescent="0.3">
      <c r="A3659" t="s">
        <v>3481</v>
      </c>
      <c r="B3659" s="1" t="s">
        <v>3482</v>
      </c>
      <c r="C3659" s="1" t="s">
        <v>3482</v>
      </c>
      <c r="D3659" s="1" t="s">
        <v>3482</v>
      </c>
      <c r="E3659">
        <v>2019</v>
      </c>
      <c r="F3659" s="1" t="s">
        <v>212</v>
      </c>
      <c r="G3659" s="1" t="s">
        <v>202</v>
      </c>
      <c r="H3659" s="1" t="s">
        <v>206</v>
      </c>
      <c r="I3659" s="3" t="s">
        <v>1</v>
      </c>
      <c r="J3659" s="1" t="s">
        <v>1</v>
      </c>
      <c r="K3659" s="1" t="s">
        <v>220</v>
      </c>
      <c r="L3659" s="1" t="s">
        <v>221</v>
      </c>
      <c r="M3659" s="1" t="s">
        <v>204</v>
      </c>
      <c r="N3659" s="1" t="s">
        <v>1</v>
      </c>
      <c r="O3659" s="1" t="s">
        <v>1</v>
      </c>
      <c r="P3659" s="1" t="s">
        <v>1</v>
      </c>
      <c r="Q3659" s="1" t="s">
        <v>1</v>
      </c>
      <c r="R3659" s="4">
        <v>25.5</v>
      </c>
      <c r="S3659" s="1">
        <v>1</v>
      </c>
      <c r="T3659" s="4"/>
      <c r="U3659" t="s">
        <v>204</v>
      </c>
    </row>
    <row r="3660" spans="1:21" x14ac:dyDescent="0.3">
      <c r="A3660" t="s">
        <v>3481</v>
      </c>
      <c r="B3660" s="1" t="s">
        <v>3482</v>
      </c>
      <c r="C3660" s="1" t="s">
        <v>3482</v>
      </c>
      <c r="D3660" s="1" t="s">
        <v>3482</v>
      </c>
      <c r="E3660">
        <v>2019</v>
      </c>
      <c r="F3660" s="1" t="s">
        <v>212</v>
      </c>
      <c r="G3660" s="1" t="s">
        <v>202</v>
      </c>
      <c r="H3660" s="1" t="s">
        <v>219</v>
      </c>
      <c r="I3660" s="3" t="s">
        <v>1</v>
      </c>
      <c r="J3660" s="1" t="s">
        <v>1</v>
      </c>
      <c r="K3660" s="1" t="s">
        <v>220</v>
      </c>
      <c r="L3660" s="1" t="s">
        <v>221</v>
      </c>
      <c r="M3660" s="1" t="s">
        <v>208</v>
      </c>
      <c r="N3660" s="1">
        <v>0</v>
      </c>
      <c r="O3660">
        <v>25000</v>
      </c>
      <c r="P3660">
        <v>1000</v>
      </c>
      <c r="Q3660" s="1" t="s">
        <v>209</v>
      </c>
      <c r="R3660" s="4">
        <v>2.5</v>
      </c>
      <c r="S3660" s="1">
        <v>1</v>
      </c>
      <c r="T3660" s="4"/>
      <c r="U3660" t="s">
        <v>204</v>
      </c>
    </row>
    <row r="3661" spans="1:21" x14ac:dyDescent="0.3">
      <c r="A3661" t="s">
        <v>3481</v>
      </c>
      <c r="B3661" s="1" t="s">
        <v>3482</v>
      </c>
      <c r="C3661" s="1" t="s">
        <v>3482</v>
      </c>
      <c r="D3661" s="1" t="s">
        <v>3482</v>
      </c>
      <c r="E3661">
        <v>2019</v>
      </c>
      <c r="F3661" s="1" t="s">
        <v>212</v>
      </c>
      <c r="G3661" s="1" t="s">
        <v>202</v>
      </c>
      <c r="H3661" s="1" t="s">
        <v>219</v>
      </c>
      <c r="I3661" s="3" t="s">
        <v>1</v>
      </c>
      <c r="J3661" s="1" t="s">
        <v>1</v>
      </c>
      <c r="K3661" s="1" t="s">
        <v>220</v>
      </c>
      <c r="L3661" s="1" t="s">
        <v>221</v>
      </c>
      <c r="M3661" s="1" t="s">
        <v>208</v>
      </c>
      <c r="N3661" s="1">
        <v>25001</v>
      </c>
      <c r="O3661" s="10">
        <v>1000000000</v>
      </c>
      <c r="P3661">
        <v>1000</v>
      </c>
      <c r="Q3661" s="1" t="s">
        <v>209</v>
      </c>
      <c r="R3661" s="4">
        <v>2.8</v>
      </c>
      <c r="S3661" s="1">
        <v>1</v>
      </c>
      <c r="T3661" s="4"/>
      <c r="U3661" t="s">
        <v>204</v>
      </c>
    </row>
    <row r="3662" spans="1:21" x14ac:dyDescent="0.3">
      <c r="A3662" t="s">
        <v>3481</v>
      </c>
      <c r="B3662" s="1" t="s">
        <v>3482</v>
      </c>
      <c r="C3662" s="1" t="s">
        <v>3482</v>
      </c>
      <c r="D3662" s="1" t="s">
        <v>3482</v>
      </c>
      <c r="E3662">
        <v>2019</v>
      </c>
      <c r="F3662" s="1" t="s">
        <v>213</v>
      </c>
      <c r="G3662" s="1" t="s">
        <v>202</v>
      </c>
      <c r="H3662" s="1" t="s">
        <v>206</v>
      </c>
      <c r="I3662" s="3" t="s">
        <v>1</v>
      </c>
      <c r="J3662" s="1" t="s">
        <v>1</v>
      </c>
      <c r="K3662" s="1" t="s">
        <v>220</v>
      </c>
      <c r="L3662" s="1" t="s">
        <v>221</v>
      </c>
      <c r="M3662" s="1" t="s">
        <v>204</v>
      </c>
      <c r="N3662" s="1" t="s">
        <v>1</v>
      </c>
      <c r="O3662" s="1" t="s">
        <v>1</v>
      </c>
      <c r="P3662" s="1" t="s">
        <v>1</v>
      </c>
      <c r="Q3662" s="1" t="s">
        <v>1</v>
      </c>
      <c r="R3662" s="4">
        <v>25.5</v>
      </c>
      <c r="S3662" s="1">
        <v>1</v>
      </c>
      <c r="T3662" s="4"/>
      <c r="U3662" t="s">
        <v>204</v>
      </c>
    </row>
    <row r="3663" spans="1:21" x14ac:dyDescent="0.3">
      <c r="A3663" t="s">
        <v>3481</v>
      </c>
      <c r="B3663" s="1" t="s">
        <v>3482</v>
      </c>
      <c r="C3663" s="1" t="s">
        <v>3482</v>
      </c>
      <c r="D3663" s="1" t="s">
        <v>3482</v>
      </c>
      <c r="E3663">
        <v>2019</v>
      </c>
      <c r="F3663" s="1" t="s">
        <v>213</v>
      </c>
      <c r="G3663" s="1" t="s">
        <v>202</v>
      </c>
      <c r="H3663" s="1" t="s">
        <v>219</v>
      </c>
      <c r="I3663" s="3" t="s">
        <v>1</v>
      </c>
      <c r="J3663" s="1" t="s">
        <v>1</v>
      </c>
      <c r="K3663" s="1" t="s">
        <v>220</v>
      </c>
      <c r="L3663" s="1" t="s">
        <v>221</v>
      </c>
      <c r="M3663" s="1" t="s">
        <v>208</v>
      </c>
      <c r="N3663" s="1">
        <v>0</v>
      </c>
      <c r="O3663">
        <v>25000</v>
      </c>
      <c r="P3663">
        <v>1000</v>
      </c>
      <c r="Q3663" s="1" t="s">
        <v>209</v>
      </c>
      <c r="R3663" s="4">
        <v>2.5</v>
      </c>
      <c r="S3663" s="1">
        <v>1</v>
      </c>
      <c r="T3663" s="4"/>
      <c r="U3663" t="s">
        <v>204</v>
      </c>
    </row>
    <row r="3664" spans="1:21" x14ac:dyDescent="0.3">
      <c r="A3664" t="s">
        <v>3481</v>
      </c>
      <c r="B3664" s="1" t="s">
        <v>3482</v>
      </c>
      <c r="C3664" s="1" t="s">
        <v>3482</v>
      </c>
      <c r="D3664" s="1" t="s">
        <v>3482</v>
      </c>
      <c r="E3664">
        <v>2019</v>
      </c>
      <c r="F3664" s="1" t="s">
        <v>213</v>
      </c>
      <c r="G3664" s="1" t="s">
        <v>202</v>
      </c>
      <c r="H3664" s="1" t="s">
        <v>219</v>
      </c>
      <c r="I3664" s="3" t="s">
        <v>1</v>
      </c>
      <c r="J3664" s="1" t="s">
        <v>1</v>
      </c>
      <c r="K3664" s="1" t="s">
        <v>220</v>
      </c>
      <c r="L3664" s="1" t="s">
        <v>221</v>
      </c>
      <c r="M3664" s="1" t="s">
        <v>208</v>
      </c>
      <c r="N3664" s="1">
        <v>25001</v>
      </c>
      <c r="O3664" s="10">
        <v>1000000000</v>
      </c>
      <c r="P3664">
        <v>1000</v>
      </c>
      <c r="Q3664" s="1" t="s">
        <v>209</v>
      </c>
      <c r="R3664" s="4">
        <v>2.8</v>
      </c>
      <c r="S3664" s="1">
        <v>1</v>
      </c>
      <c r="T3664" s="4"/>
      <c r="U3664" t="s">
        <v>204</v>
      </c>
    </row>
    <row r="3665" spans="1:21" x14ac:dyDescent="0.3">
      <c r="A3665" t="s">
        <v>3481</v>
      </c>
      <c r="B3665" s="1" t="s">
        <v>3482</v>
      </c>
      <c r="C3665" s="1" t="s">
        <v>3482</v>
      </c>
      <c r="D3665" s="1" t="s">
        <v>3482</v>
      </c>
      <c r="E3665">
        <v>2019</v>
      </c>
      <c r="F3665" s="1" t="s">
        <v>212</v>
      </c>
      <c r="G3665" s="1" t="s">
        <v>202</v>
      </c>
      <c r="H3665" s="1" t="s">
        <v>206</v>
      </c>
      <c r="I3665" s="3" t="s">
        <v>1</v>
      </c>
      <c r="J3665" s="1" t="s">
        <v>1</v>
      </c>
      <c r="K3665" s="1" t="s">
        <v>220</v>
      </c>
      <c r="L3665" s="1" t="s">
        <v>225</v>
      </c>
      <c r="M3665" s="1" t="s">
        <v>204</v>
      </c>
      <c r="N3665" s="1" t="s">
        <v>1</v>
      </c>
      <c r="O3665" s="1" t="s">
        <v>1</v>
      </c>
      <c r="P3665" s="1" t="s">
        <v>1</v>
      </c>
      <c r="Q3665" s="1" t="s">
        <v>1</v>
      </c>
      <c r="R3665" s="4">
        <v>34</v>
      </c>
      <c r="S3665" s="1">
        <v>1</v>
      </c>
      <c r="T3665" s="4" t="s">
        <v>3508</v>
      </c>
      <c r="U3665" t="s">
        <v>204</v>
      </c>
    </row>
    <row r="3666" spans="1:21" x14ac:dyDescent="0.3">
      <c r="A3666" t="s">
        <v>3481</v>
      </c>
      <c r="B3666" s="1" t="s">
        <v>3482</v>
      </c>
      <c r="C3666" s="1" t="s">
        <v>3482</v>
      </c>
      <c r="D3666" s="1" t="s">
        <v>3482</v>
      </c>
      <c r="E3666">
        <v>2019</v>
      </c>
      <c r="F3666" s="1" t="s">
        <v>212</v>
      </c>
      <c r="G3666" s="1" t="s">
        <v>202</v>
      </c>
      <c r="H3666" s="1" t="s">
        <v>219</v>
      </c>
      <c r="I3666" s="3" t="s">
        <v>1</v>
      </c>
      <c r="J3666" s="1" t="s">
        <v>1</v>
      </c>
      <c r="K3666" s="1" t="s">
        <v>220</v>
      </c>
      <c r="L3666" s="1" t="s">
        <v>225</v>
      </c>
      <c r="M3666" s="1" t="s">
        <v>208</v>
      </c>
      <c r="N3666" s="1">
        <v>0</v>
      </c>
      <c r="O3666">
        <v>25000</v>
      </c>
      <c r="P3666">
        <v>1000</v>
      </c>
      <c r="Q3666" s="1" t="s">
        <v>209</v>
      </c>
      <c r="R3666" s="4">
        <v>3.2</v>
      </c>
      <c r="S3666" s="1">
        <v>1</v>
      </c>
      <c r="T3666" s="4"/>
      <c r="U3666" t="s">
        <v>204</v>
      </c>
    </row>
    <row r="3667" spans="1:21" x14ac:dyDescent="0.3">
      <c r="A3667" t="s">
        <v>3481</v>
      </c>
      <c r="B3667" s="1" t="s">
        <v>3482</v>
      </c>
      <c r="C3667" s="1" t="s">
        <v>3482</v>
      </c>
      <c r="D3667" s="1" t="s">
        <v>3482</v>
      </c>
      <c r="E3667">
        <v>2019</v>
      </c>
      <c r="F3667" s="1" t="s">
        <v>212</v>
      </c>
      <c r="G3667" s="1" t="s">
        <v>202</v>
      </c>
      <c r="H3667" s="1" t="s">
        <v>219</v>
      </c>
      <c r="I3667" s="3" t="s">
        <v>1</v>
      </c>
      <c r="J3667" s="1" t="s">
        <v>1</v>
      </c>
      <c r="K3667" s="1" t="s">
        <v>220</v>
      </c>
      <c r="L3667" s="1" t="s">
        <v>225</v>
      </c>
      <c r="M3667" s="1" t="s">
        <v>208</v>
      </c>
      <c r="N3667" s="1">
        <v>25001</v>
      </c>
      <c r="O3667" s="10">
        <v>1000000000</v>
      </c>
      <c r="P3667">
        <v>1000</v>
      </c>
      <c r="Q3667" s="1" t="s">
        <v>209</v>
      </c>
      <c r="R3667" s="4">
        <v>3.45</v>
      </c>
      <c r="S3667" s="1">
        <v>1</v>
      </c>
      <c r="T3667" s="4"/>
      <c r="U3667" t="s">
        <v>204</v>
      </c>
    </row>
    <row r="3668" spans="1:21" x14ac:dyDescent="0.3">
      <c r="A3668" t="s">
        <v>3481</v>
      </c>
      <c r="B3668" s="1" t="s">
        <v>3482</v>
      </c>
      <c r="C3668" s="1" t="s">
        <v>3482</v>
      </c>
      <c r="D3668" s="1" t="s">
        <v>3482</v>
      </c>
      <c r="E3668">
        <v>2019</v>
      </c>
      <c r="F3668" s="1" t="s">
        <v>213</v>
      </c>
      <c r="G3668" s="1" t="s">
        <v>202</v>
      </c>
      <c r="H3668" s="1" t="s">
        <v>206</v>
      </c>
      <c r="I3668" s="3" t="s">
        <v>1</v>
      </c>
      <c r="J3668" s="1" t="s">
        <v>1</v>
      </c>
      <c r="K3668" s="1" t="s">
        <v>220</v>
      </c>
      <c r="L3668" s="1" t="s">
        <v>225</v>
      </c>
      <c r="M3668" s="1" t="s">
        <v>204</v>
      </c>
      <c r="N3668" s="1" t="s">
        <v>1</v>
      </c>
      <c r="O3668" s="1" t="s">
        <v>1</v>
      </c>
      <c r="P3668" s="1" t="s">
        <v>1</v>
      </c>
      <c r="Q3668" s="1" t="s">
        <v>1</v>
      </c>
      <c r="R3668" s="4">
        <v>34</v>
      </c>
      <c r="S3668" s="1">
        <v>1</v>
      </c>
      <c r="T3668" s="4" t="s">
        <v>3508</v>
      </c>
      <c r="U3668" t="s">
        <v>204</v>
      </c>
    </row>
    <row r="3669" spans="1:21" x14ac:dyDescent="0.3">
      <c r="A3669" t="s">
        <v>3481</v>
      </c>
      <c r="B3669" s="1" t="s">
        <v>3482</v>
      </c>
      <c r="C3669" s="1" t="s">
        <v>3482</v>
      </c>
      <c r="D3669" s="1" t="s">
        <v>3482</v>
      </c>
      <c r="E3669">
        <v>2019</v>
      </c>
      <c r="F3669" s="1" t="s">
        <v>213</v>
      </c>
      <c r="G3669" s="1" t="s">
        <v>202</v>
      </c>
      <c r="H3669" s="1" t="s">
        <v>219</v>
      </c>
      <c r="I3669" s="3" t="s">
        <v>1</v>
      </c>
      <c r="J3669" s="1" t="s">
        <v>1</v>
      </c>
      <c r="K3669" s="1" t="s">
        <v>220</v>
      </c>
      <c r="L3669" s="1" t="s">
        <v>225</v>
      </c>
      <c r="M3669" s="1" t="s">
        <v>208</v>
      </c>
      <c r="N3669" s="1">
        <v>0</v>
      </c>
      <c r="O3669">
        <v>25000</v>
      </c>
      <c r="P3669">
        <v>1000</v>
      </c>
      <c r="Q3669" s="1" t="s">
        <v>209</v>
      </c>
      <c r="R3669" s="4">
        <v>3.2</v>
      </c>
      <c r="S3669" s="1">
        <v>1</v>
      </c>
      <c r="T3669" s="4"/>
      <c r="U3669" t="s">
        <v>204</v>
      </c>
    </row>
    <row r="3670" spans="1:21" x14ac:dyDescent="0.3">
      <c r="A3670" t="s">
        <v>3481</v>
      </c>
      <c r="B3670" s="1" t="s">
        <v>3482</v>
      </c>
      <c r="C3670" s="1" t="s">
        <v>3482</v>
      </c>
      <c r="D3670" s="1" t="s">
        <v>3482</v>
      </c>
      <c r="E3670">
        <v>2019</v>
      </c>
      <c r="F3670" s="1" t="s">
        <v>213</v>
      </c>
      <c r="G3670" s="1" t="s">
        <v>202</v>
      </c>
      <c r="H3670" s="1" t="s">
        <v>219</v>
      </c>
      <c r="I3670" s="3" t="s">
        <v>1</v>
      </c>
      <c r="J3670" s="1" t="s">
        <v>1</v>
      </c>
      <c r="K3670" s="1" t="s">
        <v>220</v>
      </c>
      <c r="L3670" s="1" t="s">
        <v>225</v>
      </c>
      <c r="M3670" s="1" t="s">
        <v>208</v>
      </c>
      <c r="N3670" s="1">
        <v>25001</v>
      </c>
      <c r="O3670" s="10">
        <v>1000000000</v>
      </c>
      <c r="P3670">
        <v>1000</v>
      </c>
      <c r="Q3670" s="1" t="s">
        <v>209</v>
      </c>
      <c r="R3670" s="4">
        <v>3.45</v>
      </c>
      <c r="S3670" s="1">
        <v>1</v>
      </c>
      <c r="T3670" s="4"/>
      <c r="U3670" t="s">
        <v>204</v>
      </c>
    </row>
    <row r="3671" spans="1:21" x14ac:dyDescent="0.3">
      <c r="A3671" t="s">
        <v>3484</v>
      </c>
      <c r="B3671" s="1" t="s">
        <v>3485</v>
      </c>
      <c r="C3671" s="1" t="s">
        <v>3485</v>
      </c>
      <c r="D3671" s="1" t="s">
        <v>3485</v>
      </c>
      <c r="E3671">
        <v>2020</v>
      </c>
      <c r="F3671" s="1" t="s">
        <v>212</v>
      </c>
      <c r="G3671" s="1" t="s">
        <v>202</v>
      </c>
      <c r="H3671" s="1" t="s">
        <v>206</v>
      </c>
      <c r="I3671" s="3" t="s">
        <v>1</v>
      </c>
      <c r="J3671" s="1" t="s">
        <v>1</v>
      </c>
      <c r="K3671" s="1" t="s">
        <v>1</v>
      </c>
      <c r="L3671" s="1" t="s">
        <v>1</v>
      </c>
      <c r="M3671" s="1" t="s">
        <v>204</v>
      </c>
      <c r="N3671" s="1" t="s">
        <v>1</v>
      </c>
      <c r="O3671" s="1" t="s">
        <v>1</v>
      </c>
      <c r="P3671" s="1" t="s">
        <v>1</v>
      </c>
      <c r="Q3671" s="1" t="s">
        <v>1</v>
      </c>
      <c r="R3671" s="4">
        <v>16</v>
      </c>
      <c r="S3671" s="1">
        <v>1</v>
      </c>
      <c r="T3671" s="4"/>
      <c r="U3671" t="s">
        <v>204</v>
      </c>
    </row>
    <row r="3672" spans="1:21" x14ac:dyDescent="0.3">
      <c r="A3672" t="s">
        <v>3484</v>
      </c>
      <c r="B3672" s="1" t="s">
        <v>3485</v>
      </c>
      <c r="C3672" s="1" t="s">
        <v>3485</v>
      </c>
      <c r="D3672" s="1" t="s">
        <v>3485</v>
      </c>
      <c r="E3672">
        <v>2020</v>
      </c>
      <c r="F3672" s="1" t="s">
        <v>212</v>
      </c>
      <c r="G3672" s="1" t="s">
        <v>202</v>
      </c>
      <c r="H3672" s="1" t="s">
        <v>219</v>
      </c>
      <c r="I3672" s="3" t="s">
        <v>1</v>
      </c>
      <c r="J3672" s="1" t="s">
        <v>1</v>
      </c>
      <c r="K3672" s="1" t="s">
        <v>1</v>
      </c>
      <c r="L3672" s="1" t="s">
        <v>1</v>
      </c>
      <c r="M3672" s="1" t="s">
        <v>208</v>
      </c>
      <c r="N3672" s="1">
        <v>0</v>
      </c>
      <c r="O3672">
        <v>6999</v>
      </c>
      <c r="P3672">
        <v>1000</v>
      </c>
      <c r="Q3672" s="1" t="s">
        <v>209</v>
      </c>
      <c r="R3672" s="4">
        <v>2.71</v>
      </c>
      <c r="S3672" s="1">
        <v>1</v>
      </c>
      <c r="T3672" s="4"/>
      <c r="U3672" t="s">
        <v>204</v>
      </c>
    </row>
    <row r="3673" spans="1:21" x14ac:dyDescent="0.3">
      <c r="A3673" t="s">
        <v>3484</v>
      </c>
      <c r="B3673" s="1" t="s">
        <v>3485</v>
      </c>
      <c r="C3673" s="1" t="s">
        <v>3485</v>
      </c>
      <c r="D3673" s="1" t="s">
        <v>3485</v>
      </c>
      <c r="E3673">
        <v>2020</v>
      </c>
      <c r="F3673" s="1" t="s">
        <v>212</v>
      </c>
      <c r="G3673" s="1" t="s">
        <v>202</v>
      </c>
      <c r="H3673" s="1" t="s">
        <v>219</v>
      </c>
      <c r="I3673" s="3" t="s">
        <v>1</v>
      </c>
      <c r="J3673" s="1" t="s">
        <v>1</v>
      </c>
      <c r="K3673" s="1" t="s">
        <v>1</v>
      </c>
      <c r="L3673" s="1" t="s">
        <v>1</v>
      </c>
      <c r="M3673" s="1" t="s">
        <v>208</v>
      </c>
      <c r="N3673" s="1">
        <v>7000</v>
      </c>
      <c r="O3673" s="10">
        <v>1000000000</v>
      </c>
      <c r="P3673">
        <v>1000</v>
      </c>
      <c r="Q3673" s="1" t="s">
        <v>209</v>
      </c>
      <c r="R3673" s="4">
        <v>2.91</v>
      </c>
      <c r="S3673" s="1">
        <v>1</v>
      </c>
      <c r="T3673" s="4"/>
      <c r="U3673" t="s">
        <v>204</v>
      </c>
    </row>
    <row r="3674" spans="1:21" x14ac:dyDescent="0.3">
      <c r="A3674" t="s">
        <v>3484</v>
      </c>
      <c r="B3674" s="1" t="s">
        <v>3485</v>
      </c>
      <c r="C3674" s="1" t="s">
        <v>3485</v>
      </c>
      <c r="D3674" s="1" t="s">
        <v>3485</v>
      </c>
      <c r="E3674">
        <v>2020</v>
      </c>
      <c r="F3674" s="1" t="s">
        <v>213</v>
      </c>
      <c r="G3674" s="1" t="s">
        <v>202</v>
      </c>
      <c r="H3674" s="1" t="s">
        <v>206</v>
      </c>
      <c r="I3674" s="3" t="s">
        <v>1</v>
      </c>
      <c r="J3674" s="1" t="s">
        <v>1</v>
      </c>
      <c r="K3674" s="1" t="s">
        <v>1</v>
      </c>
      <c r="L3674" s="1" t="s">
        <v>1</v>
      </c>
      <c r="M3674" s="1" t="s">
        <v>204</v>
      </c>
      <c r="N3674" s="1" t="s">
        <v>1</v>
      </c>
      <c r="O3674" s="1" t="s">
        <v>1</v>
      </c>
      <c r="P3674" s="1" t="s">
        <v>1</v>
      </c>
      <c r="Q3674" s="1" t="s">
        <v>1</v>
      </c>
      <c r="R3674" s="4">
        <v>16</v>
      </c>
      <c r="S3674" s="1">
        <v>1</v>
      </c>
      <c r="T3674" s="4"/>
      <c r="U3674" t="s">
        <v>204</v>
      </c>
    </row>
    <row r="3675" spans="1:21" x14ac:dyDescent="0.3">
      <c r="A3675" t="s">
        <v>3484</v>
      </c>
      <c r="B3675" s="1" t="s">
        <v>3485</v>
      </c>
      <c r="C3675" s="1" t="s">
        <v>3485</v>
      </c>
      <c r="D3675" s="1" t="s">
        <v>3485</v>
      </c>
      <c r="E3675">
        <v>2020</v>
      </c>
      <c r="F3675" s="1" t="s">
        <v>213</v>
      </c>
      <c r="G3675" s="1" t="s">
        <v>202</v>
      </c>
      <c r="H3675" s="1" t="s">
        <v>231</v>
      </c>
      <c r="I3675" s="3" t="s">
        <v>1</v>
      </c>
      <c r="J3675" s="1" t="s">
        <v>1</v>
      </c>
      <c r="K3675" s="1" t="s">
        <v>1</v>
      </c>
      <c r="L3675" s="1" t="s">
        <v>1</v>
      </c>
      <c r="M3675" s="1" t="s">
        <v>208</v>
      </c>
      <c r="N3675" s="1">
        <v>0</v>
      </c>
      <c r="O3675" s="10">
        <v>1000000000</v>
      </c>
      <c r="P3675">
        <v>1000</v>
      </c>
      <c r="Q3675" s="1" t="s">
        <v>209</v>
      </c>
      <c r="R3675" s="4">
        <v>1.65</v>
      </c>
      <c r="S3675" s="1">
        <v>1</v>
      </c>
      <c r="T3675" s="4" t="s">
        <v>3509</v>
      </c>
      <c r="U3675" t="s">
        <v>204</v>
      </c>
    </row>
    <row r="3676" spans="1:21" x14ac:dyDescent="0.3">
      <c r="A3676" t="s">
        <v>3487</v>
      </c>
      <c r="B3676" s="1" t="s">
        <v>3488</v>
      </c>
      <c r="C3676" s="1" t="s">
        <v>3488</v>
      </c>
      <c r="D3676" s="1" t="s">
        <v>3488</v>
      </c>
      <c r="E3676">
        <v>2020</v>
      </c>
      <c r="F3676" s="1" t="s">
        <v>212</v>
      </c>
      <c r="G3676" s="1" t="s">
        <v>202</v>
      </c>
      <c r="H3676" s="1" t="s">
        <v>206</v>
      </c>
      <c r="I3676" s="3" t="s">
        <v>1</v>
      </c>
      <c r="J3676" s="1" t="s">
        <v>1</v>
      </c>
      <c r="K3676" s="1" t="s">
        <v>220</v>
      </c>
      <c r="L3676" s="1" t="s">
        <v>221</v>
      </c>
      <c r="M3676" s="1" t="s">
        <v>204</v>
      </c>
      <c r="N3676" s="1" t="s">
        <v>1</v>
      </c>
      <c r="O3676" s="1" t="s">
        <v>1</v>
      </c>
      <c r="P3676" s="1" t="s">
        <v>1</v>
      </c>
      <c r="Q3676" s="1" t="s">
        <v>1</v>
      </c>
      <c r="R3676" s="4">
        <v>26.66</v>
      </c>
      <c r="S3676" s="1">
        <v>1</v>
      </c>
      <c r="T3676" s="4"/>
      <c r="U3676" t="s">
        <v>204</v>
      </c>
    </row>
    <row r="3677" spans="1:21" x14ac:dyDescent="0.3">
      <c r="A3677" t="s">
        <v>3487</v>
      </c>
      <c r="B3677" s="1" t="s">
        <v>3488</v>
      </c>
      <c r="C3677" s="1" t="s">
        <v>3488</v>
      </c>
      <c r="D3677" s="1" t="s">
        <v>3488</v>
      </c>
      <c r="E3677">
        <v>2020</v>
      </c>
      <c r="F3677" s="1" t="s">
        <v>212</v>
      </c>
      <c r="G3677" s="1" t="s">
        <v>202</v>
      </c>
      <c r="H3677" s="1" t="s">
        <v>219</v>
      </c>
      <c r="I3677" s="3" t="s">
        <v>1</v>
      </c>
      <c r="J3677" s="1" t="s">
        <v>1</v>
      </c>
      <c r="K3677" s="1" t="s">
        <v>220</v>
      </c>
      <c r="L3677" s="1" t="s">
        <v>221</v>
      </c>
      <c r="M3677" s="1" t="s">
        <v>208</v>
      </c>
      <c r="N3677" s="1">
        <v>0</v>
      </c>
      <c r="O3677">
        <v>3000</v>
      </c>
      <c r="P3677">
        <v>1000</v>
      </c>
      <c r="Q3677" s="1" t="s">
        <v>209</v>
      </c>
      <c r="R3677" s="4">
        <v>0</v>
      </c>
      <c r="S3677" s="1">
        <v>1</v>
      </c>
      <c r="T3677" s="4"/>
      <c r="U3677" t="s">
        <v>204</v>
      </c>
    </row>
    <row r="3678" spans="1:21" x14ac:dyDescent="0.3">
      <c r="A3678" t="s">
        <v>3487</v>
      </c>
      <c r="B3678" s="1" t="s">
        <v>3488</v>
      </c>
      <c r="C3678" s="1" t="s">
        <v>3488</v>
      </c>
      <c r="D3678" s="1" t="s">
        <v>3488</v>
      </c>
      <c r="E3678">
        <v>2020</v>
      </c>
      <c r="F3678" s="1" t="s">
        <v>212</v>
      </c>
      <c r="G3678" s="1" t="s">
        <v>202</v>
      </c>
      <c r="H3678" s="1" t="s">
        <v>219</v>
      </c>
      <c r="I3678" s="3" t="s">
        <v>1</v>
      </c>
      <c r="J3678" s="1" t="s">
        <v>1</v>
      </c>
      <c r="K3678" s="1" t="s">
        <v>220</v>
      </c>
      <c r="L3678" s="1" t="s">
        <v>221</v>
      </c>
      <c r="M3678" s="1" t="s">
        <v>208</v>
      </c>
      <c r="N3678" s="1">
        <v>3001</v>
      </c>
      <c r="O3678">
        <v>10500</v>
      </c>
      <c r="P3678">
        <v>1000</v>
      </c>
      <c r="Q3678" s="1" t="s">
        <v>209</v>
      </c>
      <c r="R3678" s="4">
        <v>5.41</v>
      </c>
      <c r="S3678" s="1">
        <v>1</v>
      </c>
      <c r="T3678" s="4"/>
      <c r="U3678" t="s">
        <v>204</v>
      </c>
    </row>
    <row r="3679" spans="1:21" x14ac:dyDescent="0.3">
      <c r="A3679" t="s">
        <v>3487</v>
      </c>
      <c r="B3679" s="1" t="s">
        <v>3488</v>
      </c>
      <c r="C3679" s="1" t="s">
        <v>3488</v>
      </c>
      <c r="D3679" s="1" t="s">
        <v>3488</v>
      </c>
      <c r="E3679">
        <v>2020</v>
      </c>
      <c r="F3679" s="1" t="s">
        <v>212</v>
      </c>
      <c r="G3679" s="1" t="s">
        <v>202</v>
      </c>
      <c r="H3679" s="1" t="s">
        <v>219</v>
      </c>
      <c r="I3679" s="3" t="s">
        <v>1</v>
      </c>
      <c r="J3679" s="1" t="s">
        <v>1</v>
      </c>
      <c r="K3679" s="1" t="s">
        <v>220</v>
      </c>
      <c r="L3679" s="1" t="s">
        <v>221</v>
      </c>
      <c r="M3679" s="1" t="s">
        <v>208</v>
      </c>
      <c r="N3679" s="1">
        <v>10501</v>
      </c>
      <c r="O3679">
        <v>18000</v>
      </c>
      <c r="P3679">
        <v>1000</v>
      </c>
      <c r="Q3679" s="1" t="s">
        <v>209</v>
      </c>
      <c r="R3679" s="4">
        <v>5.14</v>
      </c>
      <c r="S3679" s="1">
        <v>1</v>
      </c>
      <c r="T3679" s="4"/>
      <c r="U3679" t="s">
        <v>204</v>
      </c>
    </row>
    <row r="3680" spans="1:21" x14ac:dyDescent="0.3">
      <c r="A3680" t="s">
        <v>3487</v>
      </c>
      <c r="B3680" s="1" t="s">
        <v>3488</v>
      </c>
      <c r="C3680" s="1" t="s">
        <v>3488</v>
      </c>
      <c r="D3680" s="1" t="s">
        <v>3488</v>
      </c>
      <c r="E3680">
        <v>2020</v>
      </c>
      <c r="F3680" s="1" t="s">
        <v>212</v>
      </c>
      <c r="G3680" s="1" t="s">
        <v>202</v>
      </c>
      <c r="H3680" s="1" t="s">
        <v>219</v>
      </c>
      <c r="I3680" s="3" t="s">
        <v>1</v>
      </c>
      <c r="J3680" s="1" t="s">
        <v>1</v>
      </c>
      <c r="K3680" s="1" t="s">
        <v>220</v>
      </c>
      <c r="L3680" s="1" t="s">
        <v>221</v>
      </c>
      <c r="M3680" s="1" t="s">
        <v>208</v>
      </c>
      <c r="N3680" s="1">
        <v>18001</v>
      </c>
      <c r="O3680">
        <v>25500</v>
      </c>
      <c r="P3680">
        <v>1000</v>
      </c>
      <c r="Q3680" s="1" t="s">
        <v>209</v>
      </c>
      <c r="R3680" s="4">
        <v>5.09</v>
      </c>
      <c r="S3680" s="1">
        <v>1</v>
      </c>
      <c r="T3680" s="4"/>
      <c r="U3680" t="s">
        <v>204</v>
      </c>
    </row>
    <row r="3681" spans="1:21" x14ac:dyDescent="0.3">
      <c r="A3681" t="s">
        <v>3487</v>
      </c>
      <c r="B3681" s="1" t="s">
        <v>3488</v>
      </c>
      <c r="C3681" s="1" t="s">
        <v>3488</v>
      </c>
      <c r="D3681" s="1" t="s">
        <v>3488</v>
      </c>
      <c r="E3681">
        <v>2020</v>
      </c>
      <c r="F3681" s="1" t="s">
        <v>212</v>
      </c>
      <c r="G3681" s="1" t="s">
        <v>202</v>
      </c>
      <c r="H3681" s="1" t="s">
        <v>219</v>
      </c>
      <c r="I3681" s="3" t="s">
        <v>1</v>
      </c>
      <c r="J3681" s="1" t="s">
        <v>1</v>
      </c>
      <c r="K3681" s="1" t="s">
        <v>220</v>
      </c>
      <c r="L3681" s="1" t="s">
        <v>221</v>
      </c>
      <c r="M3681" s="1" t="s">
        <v>208</v>
      </c>
      <c r="N3681" s="1">
        <v>25501</v>
      </c>
      <c r="O3681" s="10">
        <v>1000000000</v>
      </c>
      <c r="P3681">
        <v>1000</v>
      </c>
      <c r="Q3681" s="1" t="s">
        <v>209</v>
      </c>
      <c r="R3681" s="4">
        <v>4.9800000000000004</v>
      </c>
      <c r="S3681" s="1">
        <v>1</v>
      </c>
      <c r="T3681" s="4"/>
      <c r="U3681" t="s">
        <v>204</v>
      </c>
    </row>
    <row r="3682" spans="1:21" x14ac:dyDescent="0.3">
      <c r="A3682" t="s">
        <v>3487</v>
      </c>
      <c r="B3682" s="1" t="s">
        <v>3488</v>
      </c>
      <c r="C3682" s="1" t="s">
        <v>3488</v>
      </c>
      <c r="D3682" s="1" t="s">
        <v>3488</v>
      </c>
      <c r="E3682">
        <v>2020</v>
      </c>
      <c r="F3682" s="1" t="s">
        <v>212</v>
      </c>
      <c r="G3682" s="1" t="s">
        <v>202</v>
      </c>
      <c r="H3682" s="1" t="s">
        <v>206</v>
      </c>
      <c r="I3682" s="3" t="s">
        <v>1</v>
      </c>
      <c r="J3682" s="1" t="s">
        <v>1</v>
      </c>
      <c r="K3682" s="1" t="s">
        <v>220</v>
      </c>
      <c r="L3682" s="1" t="s">
        <v>225</v>
      </c>
      <c r="M3682" s="1" t="s">
        <v>204</v>
      </c>
      <c r="N3682" s="1" t="s">
        <v>1</v>
      </c>
      <c r="O3682" s="1" t="s">
        <v>1</v>
      </c>
      <c r="P3682" s="1" t="s">
        <v>1</v>
      </c>
      <c r="Q3682" s="1" t="s">
        <v>1</v>
      </c>
      <c r="R3682" s="4">
        <v>31.43</v>
      </c>
      <c r="S3682" s="1">
        <v>1</v>
      </c>
      <c r="T3682" s="4"/>
      <c r="U3682" t="s">
        <v>204</v>
      </c>
    </row>
    <row r="3683" spans="1:21" x14ac:dyDescent="0.3">
      <c r="A3683" t="s">
        <v>3487</v>
      </c>
      <c r="B3683" s="1" t="s">
        <v>3488</v>
      </c>
      <c r="C3683" s="1" t="s">
        <v>3488</v>
      </c>
      <c r="D3683" s="1" t="s">
        <v>3488</v>
      </c>
      <c r="E3683">
        <v>2020</v>
      </c>
      <c r="F3683" s="1" t="s">
        <v>212</v>
      </c>
      <c r="G3683" s="1" t="s">
        <v>202</v>
      </c>
      <c r="H3683" s="1" t="s">
        <v>219</v>
      </c>
      <c r="I3683" s="3" t="s">
        <v>1</v>
      </c>
      <c r="J3683" s="1" t="s">
        <v>1</v>
      </c>
      <c r="K3683" s="1" t="s">
        <v>220</v>
      </c>
      <c r="L3683" s="1" t="s">
        <v>225</v>
      </c>
      <c r="M3683" s="1" t="s">
        <v>208</v>
      </c>
      <c r="N3683" s="1">
        <v>0</v>
      </c>
      <c r="O3683">
        <v>3000</v>
      </c>
      <c r="P3683">
        <v>1000</v>
      </c>
      <c r="Q3683" s="1" t="s">
        <v>209</v>
      </c>
      <c r="R3683" s="4">
        <v>0</v>
      </c>
      <c r="S3683" s="1">
        <v>1</v>
      </c>
      <c r="T3683" s="4"/>
      <c r="U3683" t="s">
        <v>204</v>
      </c>
    </row>
    <row r="3684" spans="1:21" x14ac:dyDescent="0.3">
      <c r="A3684" t="s">
        <v>3487</v>
      </c>
      <c r="B3684" s="1" t="s">
        <v>3488</v>
      </c>
      <c r="C3684" s="1" t="s">
        <v>3488</v>
      </c>
      <c r="D3684" s="1" t="s">
        <v>3488</v>
      </c>
      <c r="E3684">
        <v>2020</v>
      </c>
      <c r="F3684" s="1" t="s">
        <v>212</v>
      </c>
      <c r="G3684" s="1" t="s">
        <v>202</v>
      </c>
      <c r="H3684" s="1" t="s">
        <v>219</v>
      </c>
      <c r="I3684" s="3" t="s">
        <v>1</v>
      </c>
      <c r="J3684" s="1" t="s">
        <v>1</v>
      </c>
      <c r="K3684" s="1" t="s">
        <v>220</v>
      </c>
      <c r="L3684" s="1" t="s">
        <v>225</v>
      </c>
      <c r="M3684" s="1" t="s">
        <v>208</v>
      </c>
      <c r="N3684" s="1">
        <v>3001</v>
      </c>
      <c r="O3684">
        <v>10500</v>
      </c>
      <c r="P3684">
        <v>1000</v>
      </c>
      <c r="Q3684" s="1" t="s">
        <v>209</v>
      </c>
      <c r="R3684" s="4">
        <v>6.47</v>
      </c>
      <c r="S3684" s="1">
        <v>1</v>
      </c>
      <c r="T3684" s="4"/>
      <c r="U3684" t="s">
        <v>204</v>
      </c>
    </row>
    <row r="3685" spans="1:21" x14ac:dyDescent="0.3">
      <c r="A3685" t="s">
        <v>3487</v>
      </c>
      <c r="B3685" s="1" t="s">
        <v>3488</v>
      </c>
      <c r="C3685" s="1" t="s">
        <v>3488</v>
      </c>
      <c r="D3685" s="1" t="s">
        <v>3488</v>
      </c>
      <c r="E3685">
        <v>2020</v>
      </c>
      <c r="F3685" s="1" t="s">
        <v>212</v>
      </c>
      <c r="G3685" s="1" t="s">
        <v>202</v>
      </c>
      <c r="H3685" s="1" t="s">
        <v>219</v>
      </c>
      <c r="I3685" s="3" t="s">
        <v>1</v>
      </c>
      <c r="J3685" s="1" t="s">
        <v>1</v>
      </c>
      <c r="K3685" s="1" t="s">
        <v>220</v>
      </c>
      <c r="L3685" s="1" t="s">
        <v>225</v>
      </c>
      <c r="M3685" s="1" t="s">
        <v>208</v>
      </c>
      <c r="N3685" s="1">
        <v>10501</v>
      </c>
      <c r="O3685">
        <v>18000</v>
      </c>
      <c r="P3685">
        <v>1000</v>
      </c>
      <c r="Q3685" s="1" t="s">
        <v>209</v>
      </c>
      <c r="R3685" s="4">
        <v>6.1</v>
      </c>
      <c r="S3685" s="1">
        <v>1</v>
      </c>
      <c r="T3685" s="4"/>
      <c r="U3685" t="s">
        <v>204</v>
      </c>
    </row>
    <row r="3686" spans="1:21" x14ac:dyDescent="0.3">
      <c r="A3686" t="s">
        <v>3487</v>
      </c>
      <c r="B3686" s="1" t="s">
        <v>3488</v>
      </c>
      <c r="C3686" s="1" t="s">
        <v>3488</v>
      </c>
      <c r="D3686" s="1" t="s">
        <v>3488</v>
      </c>
      <c r="E3686">
        <v>2020</v>
      </c>
      <c r="F3686" s="1" t="s">
        <v>212</v>
      </c>
      <c r="G3686" s="1" t="s">
        <v>202</v>
      </c>
      <c r="H3686" s="1" t="s">
        <v>219</v>
      </c>
      <c r="I3686" s="3" t="s">
        <v>1</v>
      </c>
      <c r="J3686" s="1" t="s">
        <v>1</v>
      </c>
      <c r="K3686" s="1" t="s">
        <v>220</v>
      </c>
      <c r="L3686" s="1" t="s">
        <v>225</v>
      </c>
      <c r="M3686" s="1" t="s">
        <v>208</v>
      </c>
      <c r="N3686" s="1">
        <v>18001</v>
      </c>
      <c r="O3686">
        <v>25500</v>
      </c>
      <c r="P3686">
        <v>1000</v>
      </c>
      <c r="Q3686" s="1" t="s">
        <v>209</v>
      </c>
      <c r="R3686" s="4">
        <v>5.99</v>
      </c>
      <c r="S3686" s="1">
        <v>1</v>
      </c>
      <c r="T3686" s="4"/>
      <c r="U3686" t="s">
        <v>204</v>
      </c>
    </row>
    <row r="3687" spans="1:21" x14ac:dyDescent="0.3">
      <c r="A3687" t="s">
        <v>3487</v>
      </c>
      <c r="B3687" s="1" t="s">
        <v>3488</v>
      </c>
      <c r="C3687" s="1" t="s">
        <v>3488</v>
      </c>
      <c r="D3687" s="1" t="s">
        <v>3488</v>
      </c>
      <c r="E3687">
        <v>2020</v>
      </c>
      <c r="F3687" s="1" t="s">
        <v>212</v>
      </c>
      <c r="G3687" s="1" t="s">
        <v>202</v>
      </c>
      <c r="H3687" s="1" t="s">
        <v>219</v>
      </c>
      <c r="I3687" s="3" t="s">
        <v>1</v>
      </c>
      <c r="J3687" s="1" t="s">
        <v>1</v>
      </c>
      <c r="K3687" s="1" t="s">
        <v>220</v>
      </c>
      <c r="L3687" s="1" t="s">
        <v>225</v>
      </c>
      <c r="M3687" s="1" t="s">
        <v>208</v>
      </c>
      <c r="N3687" s="1">
        <v>25501</v>
      </c>
      <c r="O3687" s="10">
        <v>1000000000</v>
      </c>
      <c r="P3687">
        <v>1000</v>
      </c>
      <c r="Q3687" s="1" t="s">
        <v>209</v>
      </c>
      <c r="R3687" s="4">
        <v>5.83</v>
      </c>
      <c r="S3687" s="1">
        <v>1</v>
      </c>
      <c r="T3687" s="4"/>
      <c r="U3687" t="s">
        <v>204</v>
      </c>
    </row>
    <row r="3688" spans="1:21" x14ac:dyDescent="0.3">
      <c r="A3688" t="s">
        <v>3487</v>
      </c>
      <c r="B3688" s="1" t="s">
        <v>3488</v>
      </c>
      <c r="C3688" s="1" t="s">
        <v>3488</v>
      </c>
      <c r="D3688" s="1" t="s">
        <v>3488</v>
      </c>
      <c r="E3688">
        <v>2020</v>
      </c>
      <c r="F3688" s="1" t="s">
        <v>213</v>
      </c>
      <c r="G3688" s="1" t="s">
        <v>202</v>
      </c>
      <c r="H3688" s="1" t="s">
        <v>206</v>
      </c>
      <c r="I3688" s="3" t="s">
        <v>1</v>
      </c>
      <c r="J3688" s="1" t="s">
        <v>1</v>
      </c>
      <c r="K3688" s="1" t="s">
        <v>220</v>
      </c>
      <c r="L3688" s="1" t="s">
        <v>221</v>
      </c>
      <c r="M3688" s="1" t="s">
        <v>204</v>
      </c>
      <c r="N3688" s="1" t="s">
        <v>1</v>
      </c>
      <c r="O3688" s="1" t="s">
        <v>1</v>
      </c>
      <c r="P3688" s="1" t="s">
        <v>1</v>
      </c>
      <c r="Q3688" s="1" t="s">
        <v>1</v>
      </c>
      <c r="R3688" s="4">
        <v>27.03</v>
      </c>
      <c r="S3688" s="1">
        <v>1</v>
      </c>
      <c r="T3688" s="4"/>
      <c r="U3688" t="s">
        <v>204</v>
      </c>
    </row>
    <row r="3689" spans="1:21" x14ac:dyDescent="0.3">
      <c r="A3689" t="s">
        <v>3487</v>
      </c>
      <c r="B3689" s="1" t="s">
        <v>3488</v>
      </c>
      <c r="C3689" s="1" t="s">
        <v>3488</v>
      </c>
      <c r="D3689" s="1" t="s">
        <v>3488</v>
      </c>
      <c r="E3689">
        <v>2020</v>
      </c>
      <c r="F3689" s="1" t="s">
        <v>213</v>
      </c>
      <c r="G3689" s="1" t="s">
        <v>202</v>
      </c>
      <c r="H3689" s="1" t="s">
        <v>206</v>
      </c>
      <c r="I3689" s="3" t="s">
        <v>1</v>
      </c>
      <c r="J3689" s="1" t="s">
        <v>1</v>
      </c>
      <c r="K3689" s="1" t="s">
        <v>220</v>
      </c>
      <c r="L3689" s="1" t="s">
        <v>225</v>
      </c>
      <c r="M3689" s="1" t="s">
        <v>204</v>
      </c>
      <c r="N3689" s="1" t="s">
        <v>1</v>
      </c>
      <c r="O3689" s="1" t="s">
        <v>1</v>
      </c>
      <c r="P3689" s="1" t="s">
        <v>1</v>
      </c>
      <c r="Q3689" s="1" t="s">
        <v>1</v>
      </c>
      <c r="R3689" s="4">
        <v>38.43</v>
      </c>
      <c r="S3689" s="1">
        <v>1</v>
      </c>
      <c r="T3689" s="4"/>
      <c r="U3689" t="s">
        <v>204</v>
      </c>
    </row>
    <row r="3690" spans="1:21" x14ac:dyDescent="0.3">
      <c r="A3690" t="s">
        <v>3493</v>
      </c>
      <c r="B3690" s="1" t="s">
        <v>3494</v>
      </c>
      <c r="C3690" s="1" t="s">
        <v>3494</v>
      </c>
      <c r="D3690" s="1" t="s">
        <v>3494</v>
      </c>
      <c r="E3690">
        <v>2021</v>
      </c>
      <c r="F3690" s="1" t="s">
        <v>212</v>
      </c>
      <c r="G3690" s="1" t="s">
        <v>202</v>
      </c>
      <c r="H3690" s="1" t="s">
        <v>206</v>
      </c>
      <c r="I3690" s="3" t="s">
        <v>1</v>
      </c>
      <c r="J3690" s="1" t="s">
        <v>1</v>
      </c>
      <c r="K3690" s="1" t="s">
        <v>1</v>
      </c>
      <c r="L3690" s="1" t="s">
        <v>1</v>
      </c>
      <c r="M3690" s="1" t="s">
        <v>204</v>
      </c>
      <c r="N3690" s="1" t="s">
        <v>1</v>
      </c>
      <c r="O3690" s="1" t="s">
        <v>1</v>
      </c>
      <c r="P3690" s="1" t="s">
        <v>1</v>
      </c>
      <c r="Q3690" s="1" t="s">
        <v>1</v>
      </c>
      <c r="R3690" s="4">
        <v>24.5</v>
      </c>
      <c r="S3690" s="1">
        <v>1</v>
      </c>
      <c r="T3690" s="4"/>
      <c r="U3690" t="s">
        <v>204</v>
      </c>
    </row>
    <row r="3691" spans="1:21" x14ac:dyDescent="0.3">
      <c r="A3691" t="s">
        <v>3493</v>
      </c>
      <c r="B3691" s="1" t="s">
        <v>3494</v>
      </c>
      <c r="C3691" s="1" t="s">
        <v>3494</v>
      </c>
      <c r="D3691" s="1" t="s">
        <v>3494</v>
      </c>
      <c r="E3691">
        <v>2021</v>
      </c>
      <c r="F3691" s="1" t="s">
        <v>212</v>
      </c>
      <c r="G3691" s="1" t="s">
        <v>202</v>
      </c>
      <c r="H3691" s="1" t="s">
        <v>231</v>
      </c>
      <c r="I3691" s="3" t="s">
        <v>1</v>
      </c>
      <c r="J3691" s="1" t="s">
        <v>1</v>
      </c>
      <c r="K3691" s="1" t="s">
        <v>1</v>
      </c>
      <c r="L3691" s="1" t="s">
        <v>1</v>
      </c>
      <c r="M3691" s="1" t="s">
        <v>208</v>
      </c>
      <c r="N3691">
        <v>0</v>
      </c>
      <c r="O3691">
        <v>2000</v>
      </c>
      <c r="P3691">
        <v>1000</v>
      </c>
      <c r="Q3691" s="1" t="s">
        <v>209</v>
      </c>
      <c r="R3691" s="4">
        <v>0</v>
      </c>
      <c r="S3691" s="1">
        <v>1</v>
      </c>
      <c r="T3691" s="4"/>
      <c r="U3691" t="s">
        <v>204</v>
      </c>
    </row>
    <row r="3692" spans="1:21" x14ac:dyDescent="0.3">
      <c r="A3692" t="s">
        <v>3493</v>
      </c>
      <c r="B3692" s="1" t="s">
        <v>3494</v>
      </c>
      <c r="C3692" s="1" t="s">
        <v>3494</v>
      </c>
      <c r="D3692" s="1" t="s">
        <v>3494</v>
      </c>
      <c r="E3692">
        <v>2021</v>
      </c>
      <c r="F3692" s="1" t="s">
        <v>212</v>
      </c>
      <c r="G3692" s="1" t="s">
        <v>202</v>
      </c>
      <c r="H3692" s="1" t="s">
        <v>231</v>
      </c>
      <c r="I3692" s="3" t="s">
        <v>1</v>
      </c>
      <c r="J3692" s="1" t="s">
        <v>1</v>
      </c>
      <c r="K3692" s="1" t="s">
        <v>1</v>
      </c>
      <c r="L3692" s="1" t="s">
        <v>1</v>
      </c>
      <c r="M3692" s="1" t="s">
        <v>208</v>
      </c>
      <c r="N3692">
        <v>2001</v>
      </c>
      <c r="O3692" s="10">
        <v>1000000000</v>
      </c>
      <c r="P3692">
        <v>1000</v>
      </c>
      <c r="Q3692" s="1" t="s">
        <v>209</v>
      </c>
      <c r="R3692" s="4">
        <v>3.75</v>
      </c>
      <c r="S3692" s="1">
        <v>1</v>
      </c>
      <c r="T3692" s="4"/>
      <c r="U3692" t="s">
        <v>204</v>
      </c>
    </row>
    <row r="3693" spans="1:21" x14ac:dyDescent="0.3">
      <c r="A3693" t="s">
        <v>3493</v>
      </c>
      <c r="B3693" s="1" t="s">
        <v>3494</v>
      </c>
      <c r="C3693" s="1" t="s">
        <v>3494</v>
      </c>
      <c r="D3693" s="1" t="s">
        <v>3494</v>
      </c>
      <c r="E3693">
        <v>2021</v>
      </c>
      <c r="F3693" s="1" t="s">
        <v>213</v>
      </c>
      <c r="G3693" s="1" t="s">
        <v>202</v>
      </c>
      <c r="H3693" s="1" t="s">
        <v>206</v>
      </c>
      <c r="I3693" s="3" t="s">
        <v>1</v>
      </c>
      <c r="J3693" s="1" t="s">
        <v>1</v>
      </c>
      <c r="K3693" s="1" t="s">
        <v>1</v>
      </c>
      <c r="L3693" s="1" t="s">
        <v>1</v>
      </c>
      <c r="M3693" s="1" t="s">
        <v>204</v>
      </c>
      <c r="N3693" s="1" t="s">
        <v>1</v>
      </c>
      <c r="O3693" s="1" t="s">
        <v>1</v>
      </c>
      <c r="P3693" s="1" t="s">
        <v>1</v>
      </c>
      <c r="Q3693" s="1" t="s">
        <v>1</v>
      </c>
      <c r="R3693" s="4">
        <v>22.5</v>
      </c>
      <c r="S3693" s="1">
        <v>1</v>
      </c>
      <c r="T3693" s="4"/>
      <c r="U3693" t="s">
        <v>204</v>
      </c>
    </row>
    <row r="3694" spans="1:21" x14ac:dyDescent="0.3">
      <c r="A3694" t="s">
        <v>3493</v>
      </c>
      <c r="B3694" s="1" t="s">
        <v>3494</v>
      </c>
      <c r="C3694" s="1" t="s">
        <v>3494</v>
      </c>
      <c r="D3694" s="1" t="s">
        <v>3494</v>
      </c>
      <c r="E3694">
        <v>2021</v>
      </c>
      <c r="F3694" s="1" t="s">
        <v>213</v>
      </c>
      <c r="G3694" s="1" t="s">
        <v>202</v>
      </c>
      <c r="H3694" s="1" t="s">
        <v>231</v>
      </c>
      <c r="I3694" s="3" t="s">
        <v>1</v>
      </c>
      <c r="J3694" s="1" t="s">
        <v>1</v>
      </c>
      <c r="K3694" s="1" t="s">
        <v>1</v>
      </c>
      <c r="L3694" s="1" t="s">
        <v>1</v>
      </c>
      <c r="M3694" s="1" t="s">
        <v>208</v>
      </c>
      <c r="N3694">
        <v>0</v>
      </c>
      <c r="O3694">
        <v>2000</v>
      </c>
      <c r="P3694">
        <v>1000</v>
      </c>
      <c r="Q3694" s="1" t="s">
        <v>209</v>
      </c>
      <c r="R3694" s="4">
        <v>0</v>
      </c>
      <c r="S3694" s="1">
        <v>1</v>
      </c>
      <c r="T3694" s="4"/>
      <c r="U3694" t="s">
        <v>204</v>
      </c>
    </row>
    <row r="3695" spans="1:21" x14ac:dyDescent="0.3">
      <c r="A3695" t="s">
        <v>3493</v>
      </c>
      <c r="B3695" s="1" t="s">
        <v>3494</v>
      </c>
      <c r="C3695" s="1" t="s">
        <v>3494</v>
      </c>
      <c r="D3695" s="1" t="s">
        <v>3494</v>
      </c>
      <c r="E3695">
        <v>2021</v>
      </c>
      <c r="F3695" s="1" t="s">
        <v>213</v>
      </c>
      <c r="G3695" s="1" t="s">
        <v>202</v>
      </c>
      <c r="H3695" s="1" t="s">
        <v>231</v>
      </c>
      <c r="I3695" s="3" t="s">
        <v>1</v>
      </c>
      <c r="J3695" s="1" t="s">
        <v>1</v>
      </c>
      <c r="K3695" s="1" t="s">
        <v>1</v>
      </c>
      <c r="L3695" s="1" t="s">
        <v>1</v>
      </c>
      <c r="M3695" s="1" t="s">
        <v>208</v>
      </c>
      <c r="N3695">
        <v>2001</v>
      </c>
      <c r="O3695" s="10">
        <v>1000000000</v>
      </c>
      <c r="P3695">
        <v>1000</v>
      </c>
      <c r="Q3695" s="1" t="s">
        <v>209</v>
      </c>
      <c r="R3695" s="4">
        <v>3.25</v>
      </c>
      <c r="S3695" s="1">
        <v>1</v>
      </c>
      <c r="T3695" s="4"/>
      <c r="U3695" t="s">
        <v>204</v>
      </c>
    </row>
    <row r="3696" spans="1:21" x14ac:dyDescent="0.3">
      <c r="A3696" t="s">
        <v>3496</v>
      </c>
      <c r="B3696" s="1" t="s">
        <v>3497</v>
      </c>
      <c r="C3696" s="1" t="s">
        <v>3497</v>
      </c>
      <c r="D3696" s="1" t="s">
        <v>3497</v>
      </c>
      <c r="E3696">
        <v>2019</v>
      </c>
      <c r="F3696" s="1" t="s">
        <v>212</v>
      </c>
      <c r="G3696" s="1" t="s">
        <v>202</v>
      </c>
      <c r="H3696" s="1" t="s">
        <v>206</v>
      </c>
      <c r="I3696" s="3">
        <v>0.75</v>
      </c>
      <c r="J3696" s="1" t="s">
        <v>203</v>
      </c>
      <c r="K3696" s="1" t="s">
        <v>220</v>
      </c>
      <c r="L3696" s="1" t="s">
        <v>221</v>
      </c>
      <c r="M3696" s="1" t="s">
        <v>204</v>
      </c>
      <c r="N3696" s="1" t="s">
        <v>1</v>
      </c>
      <c r="O3696" s="1" t="s">
        <v>1</v>
      </c>
      <c r="P3696" s="1" t="s">
        <v>1</v>
      </c>
      <c r="Q3696" s="1" t="s">
        <v>1</v>
      </c>
      <c r="R3696" s="4">
        <v>22.85</v>
      </c>
      <c r="S3696" s="1">
        <v>1</v>
      </c>
      <c r="T3696" s="4"/>
      <c r="U3696" t="s">
        <v>204</v>
      </c>
    </row>
    <row r="3697" spans="1:21" x14ac:dyDescent="0.3">
      <c r="A3697" t="s">
        <v>3496</v>
      </c>
      <c r="B3697" s="1" t="s">
        <v>3497</v>
      </c>
      <c r="C3697" s="1" t="s">
        <v>3497</v>
      </c>
      <c r="D3697" s="1" t="s">
        <v>3497</v>
      </c>
      <c r="E3697">
        <v>2019</v>
      </c>
      <c r="F3697" s="1" t="s">
        <v>212</v>
      </c>
      <c r="G3697" s="1" t="s">
        <v>202</v>
      </c>
      <c r="H3697" s="1" t="s">
        <v>231</v>
      </c>
      <c r="I3697" s="3">
        <v>0.75</v>
      </c>
      <c r="J3697" s="1" t="s">
        <v>203</v>
      </c>
      <c r="K3697" s="1" t="s">
        <v>220</v>
      </c>
      <c r="L3697" s="1" t="s">
        <v>221</v>
      </c>
      <c r="M3697" s="1" t="s">
        <v>208</v>
      </c>
      <c r="N3697">
        <v>0</v>
      </c>
      <c r="O3697">
        <v>3000</v>
      </c>
      <c r="P3697">
        <v>1000</v>
      </c>
      <c r="Q3697" s="1" t="s">
        <v>209</v>
      </c>
      <c r="R3697" s="4">
        <v>0</v>
      </c>
      <c r="S3697" s="1">
        <v>1</v>
      </c>
      <c r="T3697" s="4"/>
      <c r="U3697" t="s">
        <v>204</v>
      </c>
    </row>
    <row r="3698" spans="1:21" x14ac:dyDescent="0.3">
      <c r="A3698" t="s">
        <v>3496</v>
      </c>
      <c r="B3698" s="1" t="s">
        <v>3497</v>
      </c>
      <c r="C3698" s="1" t="s">
        <v>3497</v>
      </c>
      <c r="D3698" s="1" t="s">
        <v>3497</v>
      </c>
      <c r="E3698">
        <v>2019</v>
      </c>
      <c r="F3698" s="1" t="s">
        <v>212</v>
      </c>
      <c r="G3698" s="1" t="s">
        <v>202</v>
      </c>
      <c r="H3698" s="1" t="s">
        <v>231</v>
      </c>
      <c r="I3698" s="3">
        <v>0.75</v>
      </c>
      <c r="J3698" s="1" t="s">
        <v>203</v>
      </c>
      <c r="K3698" s="1" t="s">
        <v>220</v>
      </c>
      <c r="L3698" s="1" t="s">
        <v>221</v>
      </c>
      <c r="M3698" s="1" t="s">
        <v>208</v>
      </c>
      <c r="N3698">
        <v>3001</v>
      </c>
      <c r="O3698" s="10">
        <v>1000000000</v>
      </c>
      <c r="P3698">
        <v>1000</v>
      </c>
      <c r="Q3698" s="1" t="s">
        <v>209</v>
      </c>
      <c r="R3698" s="4">
        <v>3.7</v>
      </c>
      <c r="S3698" s="1">
        <v>1</v>
      </c>
      <c r="T3698" s="4"/>
      <c r="U3698" t="s">
        <v>204</v>
      </c>
    </row>
    <row r="3699" spans="1:21" x14ac:dyDescent="0.3">
      <c r="A3699" t="s">
        <v>3496</v>
      </c>
      <c r="B3699" s="1" t="s">
        <v>3497</v>
      </c>
      <c r="C3699" s="1" t="s">
        <v>3497</v>
      </c>
      <c r="D3699" s="1" t="s">
        <v>3497</v>
      </c>
      <c r="E3699">
        <v>2019</v>
      </c>
      <c r="F3699" s="1" t="s">
        <v>212</v>
      </c>
      <c r="G3699" s="1" t="s">
        <v>202</v>
      </c>
      <c r="H3699" s="1" t="s">
        <v>206</v>
      </c>
      <c r="I3699" s="3" t="s">
        <v>1</v>
      </c>
      <c r="J3699" s="1" t="s">
        <v>1</v>
      </c>
      <c r="K3699" s="1" t="s">
        <v>220</v>
      </c>
      <c r="L3699" s="1" t="s">
        <v>225</v>
      </c>
      <c r="M3699" s="1" t="s">
        <v>204</v>
      </c>
      <c r="N3699" s="1" t="s">
        <v>1</v>
      </c>
      <c r="O3699" s="1" t="s">
        <v>1</v>
      </c>
      <c r="P3699" s="1" t="s">
        <v>1</v>
      </c>
      <c r="Q3699" s="1" t="s">
        <v>1</v>
      </c>
      <c r="R3699" s="4">
        <v>45.7</v>
      </c>
      <c r="S3699" s="1">
        <v>1</v>
      </c>
      <c r="T3699" s="4" t="s">
        <v>3510</v>
      </c>
      <c r="U3699" t="s">
        <v>204</v>
      </c>
    </row>
    <row r="3700" spans="1:21" x14ac:dyDescent="0.3">
      <c r="A3700" t="s">
        <v>3496</v>
      </c>
      <c r="B3700" s="1" t="s">
        <v>3497</v>
      </c>
      <c r="C3700" s="1" t="s">
        <v>3497</v>
      </c>
      <c r="D3700" s="1" t="s">
        <v>3497</v>
      </c>
      <c r="E3700">
        <v>2019</v>
      </c>
      <c r="F3700" s="1" t="s">
        <v>212</v>
      </c>
      <c r="G3700" s="1" t="s">
        <v>202</v>
      </c>
      <c r="H3700" s="1" t="s">
        <v>231</v>
      </c>
      <c r="I3700" s="3" t="s">
        <v>1</v>
      </c>
      <c r="J3700" s="1" t="s">
        <v>1</v>
      </c>
      <c r="K3700" s="1" t="s">
        <v>220</v>
      </c>
      <c r="L3700" s="1" t="s">
        <v>225</v>
      </c>
      <c r="M3700" s="1" t="s">
        <v>208</v>
      </c>
      <c r="N3700">
        <v>0</v>
      </c>
      <c r="O3700">
        <v>3000</v>
      </c>
      <c r="P3700">
        <v>1000</v>
      </c>
      <c r="Q3700" s="1" t="s">
        <v>209</v>
      </c>
      <c r="R3700" s="4">
        <v>0</v>
      </c>
      <c r="S3700" s="1">
        <v>1</v>
      </c>
      <c r="T3700" s="4"/>
      <c r="U3700" t="s">
        <v>204</v>
      </c>
    </row>
    <row r="3701" spans="1:21" x14ac:dyDescent="0.3">
      <c r="A3701" t="s">
        <v>3496</v>
      </c>
      <c r="B3701" s="1" t="s">
        <v>3497</v>
      </c>
      <c r="C3701" s="1" t="s">
        <v>3497</v>
      </c>
      <c r="D3701" s="1" t="s">
        <v>3497</v>
      </c>
      <c r="E3701">
        <v>2019</v>
      </c>
      <c r="F3701" s="1" t="s">
        <v>212</v>
      </c>
      <c r="G3701" s="1" t="s">
        <v>202</v>
      </c>
      <c r="H3701" s="1" t="s">
        <v>231</v>
      </c>
      <c r="I3701" s="3" t="s">
        <v>1</v>
      </c>
      <c r="J3701" s="1" t="s">
        <v>1</v>
      </c>
      <c r="K3701" s="1" t="s">
        <v>220</v>
      </c>
      <c r="L3701" s="1" t="s">
        <v>225</v>
      </c>
      <c r="M3701" s="1" t="s">
        <v>208</v>
      </c>
      <c r="N3701">
        <v>3001</v>
      </c>
      <c r="O3701" s="10">
        <v>1000000000</v>
      </c>
      <c r="P3701">
        <v>1000</v>
      </c>
      <c r="Q3701" s="1" t="s">
        <v>209</v>
      </c>
      <c r="R3701" s="4">
        <v>3.7</v>
      </c>
      <c r="S3701" s="1">
        <v>1</v>
      </c>
      <c r="T3701" s="4"/>
      <c r="U3701" t="s">
        <v>204</v>
      </c>
    </row>
    <row r="3702" spans="1:21" x14ac:dyDescent="0.3">
      <c r="A3702" t="s">
        <v>3496</v>
      </c>
      <c r="B3702" s="1" t="s">
        <v>3497</v>
      </c>
      <c r="C3702" s="1" t="s">
        <v>3497</v>
      </c>
      <c r="D3702" s="1" t="s">
        <v>3497</v>
      </c>
      <c r="E3702">
        <v>2019</v>
      </c>
      <c r="F3702" s="1" t="s">
        <v>213</v>
      </c>
      <c r="G3702" s="1" t="s">
        <v>202</v>
      </c>
      <c r="H3702" s="1" t="s">
        <v>206</v>
      </c>
      <c r="I3702" s="3">
        <v>0.75</v>
      </c>
      <c r="J3702" s="1" t="s">
        <v>203</v>
      </c>
      <c r="K3702" s="1" t="s">
        <v>220</v>
      </c>
      <c r="L3702" s="1" t="s">
        <v>221</v>
      </c>
      <c r="M3702" s="1" t="s">
        <v>204</v>
      </c>
      <c r="N3702" s="1" t="s">
        <v>1</v>
      </c>
      <c r="O3702" s="1" t="s">
        <v>1</v>
      </c>
      <c r="P3702" s="1" t="s">
        <v>1</v>
      </c>
      <c r="Q3702" s="1" t="s">
        <v>1</v>
      </c>
      <c r="R3702" s="4">
        <v>21</v>
      </c>
      <c r="S3702" s="1">
        <v>1</v>
      </c>
      <c r="T3702" s="4"/>
      <c r="U3702" t="s">
        <v>204</v>
      </c>
    </row>
    <row r="3703" spans="1:21" x14ac:dyDescent="0.3">
      <c r="A3703" t="s">
        <v>3496</v>
      </c>
      <c r="B3703" s="1" t="s">
        <v>3497</v>
      </c>
      <c r="C3703" s="1" t="s">
        <v>3497</v>
      </c>
      <c r="D3703" s="1" t="s">
        <v>3497</v>
      </c>
      <c r="E3703">
        <v>2019</v>
      </c>
      <c r="F3703" s="1" t="s">
        <v>213</v>
      </c>
      <c r="G3703" s="1" t="s">
        <v>202</v>
      </c>
      <c r="H3703" s="1" t="s">
        <v>231</v>
      </c>
      <c r="I3703" s="3">
        <v>0.75</v>
      </c>
      <c r="J3703" s="1" t="s">
        <v>203</v>
      </c>
      <c r="K3703" s="1" t="s">
        <v>220</v>
      </c>
      <c r="L3703" s="1" t="s">
        <v>221</v>
      </c>
      <c r="M3703" s="1" t="s">
        <v>208</v>
      </c>
      <c r="N3703">
        <v>0</v>
      </c>
      <c r="O3703">
        <v>3000</v>
      </c>
      <c r="P3703">
        <v>1000</v>
      </c>
      <c r="Q3703" s="1" t="s">
        <v>209</v>
      </c>
      <c r="R3703" s="4">
        <v>0</v>
      </c>
      <c r="S3703" s="1">
        <v>1</v>
      </c>
      <c r="T3703" s="4"/>
      <c r="U3703" t="s">
        <v>204</v>
      </c>
    </row>
    <row r="3704" spans="1:21" x14ac:dyDescent="0.3">
      <c r="A3704" t="s">
        <v>3496</v>
      </c>
      <c r="B3704" s="1" t="s">
        <v>3497</v>
      </c>
      <c r="C3704" s="1" t="s">
        <v>3497</v>
      </c>
      <c r="D3704" s="1" t="s">
        <v>3497</v>
      </c>
      <c r="E3704">
        <v>2019</v>
      </c>
      <c r="F3704" s="1" t="s">
        <v>213</v>
      </c>
      <c r="G3704" s="1" t="s">
        <v>202</v>
      </c>
      <c r="H3704" s="1" t="s">
        <v>231</v>
      </c>
      <c r="I3704" s="3">
        <v>0.75</v>
      </c>
      <c r="J3704" s="1" t="s">
        <v>203</v>
      </c>
      <c r="K3704" s="1" t="s">
        <v>220</v>
      </c>
      <c r="L3704" s="1" t="s">
        <v>221</v>
      </c>
      <c r="M3704" s="1" t="s">
        <v>208</v>
      </c>
      <c r="N3704">
        <v>3001</v>
      </c>
      <c r="O3704">
        <v>9000</v>
      </c>
      <c r="P3704">
        <v>1000</v>
      </c>
      <c r="Q3704" s="1" t="s">
        <v>209</v>
      </c>
      <c r="R3704" s="4">
        <v>2.95</v>
      </c>
      <c r="S3704" s="1">
        <v>1</v>
      </c>
      <c r="T3704" s="4"/>
      <c r="U3704" t="s">
        <v>204</v>
      </c>
    </row>
    <row r="3705" spans="1:21" x14ac:dyDescent="0.3">
      <c r="A3705" t="s">
        <v>3496</v>
      </c>
      <c r="B3705" s="1" t="s">
        <v>3497</v>
      </c>
      <c r="C3705" s="1" t="s">
        <v>3497</v>
      </c>
      <c r="D3705" s="1" t="s">
        <v>3497</v>
      </c>
      <c r="E3705">
        <v>2019</v>
      </c>
      <c r="F3705" s="1" t="s">
        <v>213</v>
      </c>
      <c r="G3705" s="1" t="s">
        <v>202</v>
      </c>
      <c r="H3705" s="1" t="s">
        <v>231</v>
      </c>
      <c r="I3705" s="3">
        <v>0.75</v>
      </c>
      <c r="J3705" s="1" t="s">
        <v>203</v>
      </c>
      <c r="K3705" s="1" t="s">
        <v>220</v>
      </c>
      <c r="L3705" s="1" t="s">
        <v>221</v>
      </c>
      <c r="M3705" s="1" t="s">
        <v>208</v>
      </c>
      <c r="N3705">
        <v>9001</v>
      </c>
      <c r="O3705" s="10">
        <v>1000000000</v>
      </c>
      <c r="P3705">
        <v>1000</v>
      </c>
      <c r="Q3705" s="1" t="s">
        <v>209</v>
      </c>
      <c r="R3705" s="4">
        <v>0</v>
      </c>
      <c r="S3705" s="1">
        <v>1</v>
      </c>
      <c r="T3705" s="4" t="s">
        <v>3511</v>
      </c>
      <c r="U3705" t="s">
        <v>204</v>
      </c>
    </row>
    <row r="3706" spans="1:21" x14ac:dyDescent="0.3">
      <c r="A3706" t="s">
        <v>3496</v>
      </c>
      <c r="B3706" s="1" t="s">
        <v>3497</v>
      </c>
      <c r="C3706" s="1" t="s">
        <v>3497</v>
      </c>
      <c r="D3706" s="1" t="s">
        <v>3497</v>
      </c>
      <c r="E3706">
        <v>2019</v>
      </c>
      <c r="F3706" s="1" t="s">
        <v>213</v>
      </c>
      <c r="G3706" s="1" t="s">
        <v>202</v>
      </c>
      <c r="H3706" s="1" t="s">
        <v>206</v>
      </c>
      <c r="I3706" s="3">
        <v>0.75</v>
      </c>
      <c r="J3706" s="1" t="s">
        <v>203</v>
      </c>
      <c r="K3706" s="1" t="s">
        <v>220</v>
      </c>
      <c r="L3706" s="1" t="s">
        <v>225</v>
      </c>
      <c r="M3706" s="1" t="s">
        <v>204</v>
      </c>
      <c r="N3706" s="1" t="s">
        <v>1</v>
      </c>
      <c r="O3706" s="1" t="s">
        <v>1</v>
      </c>
      <c r="P3706" s="1" t="s">
        <v>1</v>
      </c>
      <c r="Q3706" s="1" t="s">
        <v>1</v>
      </c>
      <c r="R3706" s="4">
        <v>42</v>
      </c>
      <c r="S3706" s="1">
        <v>1</v>
      </c>
      <c r="T3706" s="4" t="s">
        <v>3510</v>
      </c>
      <c r="U3706" t="s">
        <v>204</v>
      </c>
    </row>
    <row r="3707" spans="1:21" x14ac:dyDescent="0.3">
      <c r="A3707" t="s">
        <v>3496</v>
      </c>
      <c r="B3707" s="1" t="s">
        <v>3497</v>
      </c>
      <c r="C3707" s="1" t="s">
        <v>3497</v>
      </c>
      <c r="D3707" s="1" t="s">
        <v>3497</v>
      </c>
      <c r="E3707">
        <v>2019</v>
      </c>
      <c r="F3707" s="1" t="s">
        <v>213</v>
      </c>
      <c r="G3707" s="1" t="s">
        <v>202</v>
      </c>
      <c r="H3707" s="1" t="s">
        <v>231</v>
      </c>
      <c r="I3707" s="3">
        <v>0.75</v>
      </c>
      <c r="J3707" s="1" t="s">
        <v>203</v>
      </c>
      <c r="K3707" s="1" t="s">
        <v>220</v>
      </c>
      <c r="L3707" s="1" t="s">
        <v>225</v>
      </c>
      <c r="M3707" s="1" t="s">
        <v>208</v>
      </c>
      <c r="N3707">
        <v>0</v>
      </c>
      <c r="O3707">
        <v>3000</v>
      </c>
      <c r="P3707">
        <v>1000</v>
      </c>
      <c r="Q3707" s="1" t="s">
        <v>209</v>
      </c>
      <c r="R3707" s="4">
        <v>0</v>
      </c>
      <c r="S3707" s="1">
        <v>1</v>
      </c>
      <c r="T3707" s="4"/>
      <c r="U3707" t="s">
        <v>204</v>
      </c>
    </row>
    <row r="3708" spans="1:21" x14ac:dyDescent="0.3">
      <c r="A3708" t="s">
        <v>3496</v>
      </c>
      <c r="B3708" s="1" t="s">
        <v>3497</v>
      </c>
      <c r="C3708" s="1" t="s">
        <v>3497</v>
      </c>
      <c r="D3708" s="1" t="s">
        <v>3497</v>
      </c>
      <c r="E3708">
        <v>2019</v>
      </c>
      <c r="F3708" s="1" t="s">
        <v>213</v>
      </c>
      <c r="G3708" s="1" t="s">
        <v>202</v>
      </c>
      <c r="H3708" s="1" t="s">
        <v>231</v>
      </c>
      <c r="I3708" s="3">
        <v>0.75</v>
      </c>
      <c r="J3708" s="1" t="s">
        <v>203</v>
      </c>
      <c r="K3708" s="1" t="s">
        <v>220</v>
      </c>
      <c r="L3708" s="1" t="s">
        <v>225</v>
      </c>
      <c r="M3708" s="1" t="s">
        <v>208</v>
      </c>
      <c r="N3708">
        <v>3001</v>
      </c>
      <c r="O3708">
        <v>9000</v>
      </c>
      <c r="P3708">
        <v>1000</v>
      </c>
      <c r="Q3708" s="1" t="s">
        <v>209</v>
      </c>
      <c r="R3708" s="4">
        <v>2.95</v>
      </c>
      <c r="S3708" s="1">
        <v>1</v>
      </c>
      <c r="T3708" s="4"/>
      <c r="U3708" t="s">
        <v>204</v>
      </c>
    </row>
    <row r="3709" spans="1:21" x14ac:dyDescent="0.3">
      <c r="A3709" t="s">
        <v>3496</v>
      </c>
      <c r="B3709" s="1" t="s">
        <v>3497</v>
      </c>
      <c r="C3709" s="1" t="s">
        <v>3497</v>
      </c>
      <c r="D3709" s="1" t="s">
        <v>3497</v>
      </c>
      <c r="E3709">
        <v>2019</v>
      </c>
      <c r="F3709" s="1" t="s">
        <v>213</v>
      </c>
      <c r="G3709" s="1" t="s">
        <v>202</v>
      </c>
      <c r="H3709" s="1" t="s">
        <v>231</v>
      </c>
      <c r="I3709" s="3">
        <v>0.75</v>
      </c>
      <c r="J3709" s="1" t="s">
        <v>203</v>
      </c>
      <c r="K3709" s="1" t="s">
        <v>220</v>
      </c>
      <c r="L3709" s="1" t="s">
        <v>225</v>
      </c>
      <c r="M3709" s="1" t="s">
        <v>208</v>
      </c>
      <c r="N3709">
        <v>9001</v>
      </c>
      <c r="O3709" s="10">
        <v>1000000000</v>
      </c>
      <c r="P3709">
        <v>1000</v>
      </c>
      <c r="Q3709" s="1" t="s">
        <v>209</v>
      </c>
      <c r="R3709" s="4">
        <v>0</v>
      </c>
      <c r="S3709" s="1">
        <v>1</v>
      </c>
      <c r="T3709" s="4" t="s">
        <v>3511</v>
      </c>
      <c r="U3709" t="s">
        <v>204</v>
      </c>
    </row>
    <row r="3710" spans="1:21" x14ac:dyDescent="0.3">
      <c r="A3710" t="s">
        <v>1721</v>
      </c>
      <c r="B3710" t="s">
        <v>3514</v>
      </c>
      <c r="C3710" t="s">
        <v>3514</v>
      </c>
      <c r="D3710" t="s">
        <v>3514</v>
      </c>
      <c r="E3710">
        <v>2019</v>
      </c>
      <c r="F3710" s="1" t="s">
        <v>212</v>
      </c>
      <c r="G3710" s="1" t="s">
        <v>202</v>
      </c>
      <c r="H3710" s="1" t="s">
        <v>206</v>
      </c>
      <c r="I3710" s="3" t="s">
        <v>1</v>
      </c>
      <c r="J3710" s="1" t="s">
        <v>1</v>
      </c>
      <c r="K3710" s="1" t="s">
        <v>1</v>
      </c>
      <c r="L3710" s="1" t="s">
        <v>1</v>
      </c>
      <c r="M3710" s="1" t="s">
        <v>204</v>
      </c>
      <c r="N3710" s="1" t="s">
        <v>1</v>
      </c>
      <c r="O3710" s="1" t="s">
        <v>1</v>
      </c>
      <c r="P3710" s="1" t="s">
        <v>1</v>
      </c>
      <c r="Q3710" s="1" t="s">
        <v>1</v>
      </c>
      <c r="R3710" s="4">
        <v>19.5</v>
      </c>
      <c r="S3710" s="3">
        <v>1</v>
      </c>
      <c r="U3710" t="s">
        <v>204</v>
      </c>
    </row>
    <row r="3711" spans="1:21" x14ac:dyDescent="0.3">
      <c r="A3711" t="s">
        <v>1721</v>
      </c>
      <c r="B3711" t="s">
        <v>3514</v>
      </c>
      <c r="C3711" t="s">
        <v>3514</v>
      </c>
      <c r="D3711" t="s">
        <v>3514</v>
      </c>
      <c r="E3711">
        <v>2019</v>
      </c>
      <c r="F3711" s="1" t="s">
        <v>212</v>
      </c>
      <c r="G3711" s="1" t="s">
        <v>202</v>
      </c>
      <c r="H3711" s="1" t="s">
        <v>219</v>
      </c>
      <c r="I3711" s="3" t="s">
        <v>1</v>
      </c>
      <c r="J3711" s="1" t="s">
        <v>1</v>
      </c>
      <c r="K3711" s="1" t="s">
        <v>1</v>
      </c>
      <c r="L3711" s="1" t="s">
        <v>1</v>
      </c>
      <c r="M3711" s="1" t="s">
        <v>208</v>
      </c>
      <c r="N3711">
        <v>0</v>
      </c>
      <c r="O3711">
        <v>2000</v>
      </c>
      <c r="P3711">
        <v>1000</v>
      </c>
      <c r="Q3711" s="1" t="s">
        <v>209</v>
      </c>
      <c r="R3711" s="4">
        <v>0</v>
      </c>
      <c r="S3711" s="3">
        <v>1</v>
      </c>
      <c r="U3711" t="s">
        <v>204</v>
      </c>
    </row>
    <row r="3712" spans="1:21" x14ac:dyDescent="0.3">
      <c r="A3712" t="s">
        <v>1721</v>
      </c>
      <c r="B3712" t="s">
        <v>3514</v>
      </c>
      <c r="C3712" t="s">
        <v>3514</v>
      </c>
      <c r="D3712" t="s">
        <v>3514</v>
      </c>
      <c r="E3712">
        <v>2019</v>
      </c>
      <c r="F3712" s="1" t="s">
        <v>212</v>
      </c>
      <c r="G3712" s="1" t="s">
        <v>202</v>
      </c>
      <c r="H3712" s="1" t="s">
        <v>219</v>
      </c>
      <c r="I3712" s="3" t="s">
        <v>1</v>
      </c>
      <c r="J3712" s="1" t="s">
        <v>1</v>
      </c>
      <c r="K3712" s="1" t="s">
        <v>1</v>
      </c>
      <c r="L3712" s="1" t="s">
        <v>1</v>
      </c>
      <c r="M3712" s="1" t="s">
        <v>208</v>
      </c>
      <c r="N3712">
        <v>2001</v>
      </c>
      <c r="O3712">
        <v>5000</v>
      </c>
      <c r="P3712">
        <v>1000</v>
      </c>
      <c r="Q3712" s="1" t="s">
        <v>209</v>
      </c>
      <c r="R3712" s="4">
        <v>0.75</v>
      </c>
      <c r="S3712" s="3">
        <v>1</v>
      </c>
      <c r="U3712" t="s">
        <v>204</v>
      </c>
    </row>
    <row r="3713" spans="1:21" x14ac:dyDescent="0.3">
      <c r="A3713" t="s">
        <v>1721</v>
      </c>
      <c r="B3713" t="s">
        <v>3514</v>
      </c>
      <c r="C3713" t="s">
        <v>3514</v>
      </c>
      <c r="D3713" t="s">
        <v>3514</v>
      </c>
      <c r="E3713">
        <v>2019</v>
      </c>
      <c r="F3713" s="1" t="s">
        <v>212</v>
      </c>
      <c r="G3713" s="1" t="s">
        <v>202</v>
      </c>
      <c r="H3713" s="1" t="s">
        <v>219</v>
      </c>
      <c r="I3713" s="3" t="s">
        <v>1</v>
      </c>
      <c r="J3713" s="1" t="s">
        <v>1</v>
      </c>
      <c r="K3713" s="1" t="s">
        <v>1</v>
      </c>
      <c r="L3713" s="1" t="s">
        <v>1</v>
      </c>
      <c r="M3713" s="1" t="s">
        <v>208</v>
      </c>
      <c r="N3713">
        <v>5001</v>
      </c>
      <c r="O3713">
        <v>10000</v>
      </c>
      <c r="P3713">
        <v>1000</v>
      </c>
      <c r="Q3713" s="1" t="s">
        <v>209</v>
      </c>
      <c r="R3713" s="4">
        <v>1.25</v>
      </c>
      <c r="S3713" s="3">
        <v>1</v>
      </c>
      <c r="U3713" t="s">
        <v>204</v>
      </c>
    </row>
    <row r="3714" spans="1:21" x14ac:dyDescent="0.3">
      <c r="A3714" t="s">
        <v>1721</v>
      </c>
      <c r="B3714" t="s">
        <v>3514</v>
      </c>
      <c r="C3714" t="s">
        <v>3514</v>
      </c>
      <c r="D3714" t="s">
        <v>3514</v>
      </c>
      <c r="E3714">
        <v>2019</v>
      </c>
      <c r="F3714" s="1" t="s">
        <v>212</v>
      </c>
      <c r="G3714" s="1" t="s">
        <v>202</v>
      </c>
      <c r="H3714" s="1" t="s">
        <v>219</v>
      </c>
      <c r="I3714" s="3" t="s">
        <v>1</v>
      </c>
      <c r="J3714" s="1" t="s">
        <v>1</v>
      </c>
      <c r="K3714" s="1" t="s">
        <v>1</v>
      </c>
      <c r="L3714" s="1" t="s">
        <v>1</v>
      </c>
      <c r="M3714" s="1" t="s">
        <v>208</v>
      </c>
      <c r="N3714">
        <v>10001</v>
      </c>
      <c r="O3714">
        <v>12000</v>
      </c>
      <c r="P3714">
        <v>1000</v>
      </c>
      <c r="Q3714" s="1" t="s">
        <v>209</v>
      </c>
      <c r="R3714" s="4">
        <v>1.5</v>
      </c>
      <c r="S3714" s="3">
        <v>1</v>
      </c>
      <c r="U3714" t="s">
        <v>204</v>
      </c>
    </row>
    <row r="3715" spans="1:21" x14ac:dyDescent="0.3">
      <c r="A3715" t="s">
        <v>1721</v>
      </c>
      <c r="B3715" t="s">
        <v>3514</v>
      </c>
      <c r="C3715" t="s">
        <v>3514</v>
      </c>
      <c r="D3715" t="s">
        <v>3514</v>
      </c>
      <c r="E3715">
        <v>2019</v>
      </c>
      <c r="F3715" s="1" t="s">
        <v>212</v>
      </c>
      <c r="G3715" s="1" t="s">
        <v>202</v>
      </c>
      <c r="H3715" s="1" t="s">
        <v>219</v>
      </c>
      <c r="I3715" s="3" t="s">
        <v>1</v>
      </c>
      <c r="J3715" s="1" t="s">
        <v>1</v>
      </c>
      <c r="K3715" s="1" t="s">
        <v>1</v>
      </c>
      <c r="L3715" s="1" t="s">
        <v>1</v>
      </c>
      <c r="M3715" s="1" t="s">
        <v>208</v>
      </c>
      <c r="N3715">
        <v>12001</v>
      </c>
      <c r="O3715">
        <v>15000</v>
      </c>
      <c r="P3715">
        <v>1000</v>
      </c>
      <c r="Q3715" s="1" t="s">
        <v>209</v>
      </c>
      <c r="R3715" s="4">
        <v>1.75</v>
      </c>
      <c r="S3715" s="3">
        <v>1</v>
      </c>
      <c r="U3715" t="s">
        <v>204</v>
      </c>
    </row>
    <row r="3716" spans="1:21" x14ac:dyDescent="0.3">
      <c r="A3716" t="s">
        <v>1721</v>
      </c>
      <c r="B3716" t="s">
        <v>3514</v>
      </c>
      <c r="C3716" t="s">
        <v>3514</v>
      </c>
      <c r="D3716" t="s">
        <v>3514</v>
      </c>
      <c r="E3716">
        <v>2019</v>
      </c>
      <c r="F3716" s="1" t="s">
        <v>212</v>
      </c>
      <c r="G3716" s="1" t="s">
        <v>202</v>
      </c>
      <c r="H3716" s="1" t="s">
        <v>219</v>
      </c>
      <c r="I3716" s="3" t="s">
        <v>1</v>
      </c>
      <c r="J3716" s="1" t="s">
        <v>1</v>
      </c>
      <c r="K3716" s="1" t="s">
        <v>1</v>
      </c>
      <c r="L3716" s="1" t="s">
        <v>1</v>
      </c>
      <c r="M3716" s="1" t="s">
        <v>208</v>
      </c>
      <c r="N3716">
        <v>15001</v>
      </c>
      <c r="O3716">
        <v>20000</v>
      </c>
      <c r="P3716">
        <v>1000</v>
      </c>
      <c r="Q3716" s="1" t="s">
        <v>209</v>
      </c>
      <c r="R3716" s="4">
        <v>2</v>
      </c>
      <c r="S3716" s="3">
        <v>1</v>
      </c>
      <c r="U3716" t="s">
        <v>204</v>
      </c>
    </row>
    <row r="3717" spans="1:21" x14ac:dyDescent="0.3">
      <c r="A3717" t="s">
        <v>1721</v>
      </c>
      <c r="B3717" t="s">
        <v>3514</v>
      </c>
      <c r="C3717" t="s">
        <v>3514</v>
      </c>
      <c r="D3717" t="s">
        <v>3514</v>
      </c>
      <c r="E3717">
        <v>2019</v>
      </c>
      <c r="F3717" s="1" t="s">
        <v>212</v>
      </c>
      <c r="G3717" s="1" t="s">
        <v>202</v>
      </c>
      <c r="H3717" s="1" t="s">
        <v>219</v>
      </c>
      <c r="I3717" s="3" t="s">
        <v>1</v>
      </c>
      <c r="J3717" s="1" t="s">
        <v>1</v>
      </c>
      <c r="K3717" s="1" t="s">
        <v>1</v>
      </c>
      <c r="L3717" s="1" t="s">
        <v>1</v>
      </c>
      <c r="M3717" s="1" t="s">
        <v>208</v>
      </c>
      <c r="N3717">
        <v>20001</v>
      </c>
      <c r="O3717" s="10">
        <v>1000000000</v>
      </c>
      <c r="P3717">
        <v>1000</v>
      </c>
      <c r="Q3717" s="1" t="s">
        <v>209</v>
      </c>
      <c r="R3717" s="4">
        <v>2.25</v>
      </c>
      <c r="S3717" s="3">
        <v>1</v>
      </c>
      <c r="U3717" t="s">
        <v>204</v>
      </c>
    </row>
    <row r="3718" spans="1:21" x14ac:dyDescent="0.3">
      <c r="A3718" t="s">
        <v>1721</v>
      </c>
      <c r="B3718" t="s">
        <v>3514</v>
      </c>
      <c r="C3718" t="s">
        <v>3514</v>
      </c>
      <c r="D3718" t="s">
        <v>3514</v>
      </c>
      <c r="E3718">
        <v>2019</v>
      </c>
      <c r="F3718" s="1" t="s">
        <v>212</v>
      </c>
      <c r="G3718" s="1" t="s">
        <v>202</v>
      </c>
      <c r="H3718" t="s">
        <v>3516</v>
      </c>
      <c r="I3718" s="3" t="s">
        <v>1</v>
      </c>
      <c r="J3718" s="1" t="s">
        <v>1</v>
      </c>
      <c r="K3718" s="1" t="s">
        <v>1</v>
      </c>
      <c r="L3718" s="1" t="s">
        <v>1</v>
      </c>
      <c r="M3718" s="1" t="s">
        <v>208</v>
      </c>
      <c r="N3718">
        <v>0</v>
      </c>
      <c r="O3718" s="10">
        <v>1000000000</v>
      </c>
      <c r="P3718">
        <v>1000</v>
      </c>
      <c r="Q3718" s="1" t="s">
        <v>209</v>
      </c>
      <c r="R3718" s="4">
        <v>4.43</v>
      </c>
      <c r="S3718" s="3">
        <v>1</v>
      </c>
      <c r="U3718" t="s">
        <v>204</v>
      </c>
    </row>
    <row r="3719" spans="1:21" x14ac:dyDescent="0.3">
      <c r="A3719" t="s">
        <v>1721</v>
      </c>
      <c r="B3719" t="s">
        <v>3514</v>
      </c>
      <c r="C3719" t="s">
        <v>3514</v>
      </c>
      <c r="D3719" t="s">
        <v>3514</v>
      </c>
      <c r="E3719">
        <v>2019</v>
      </c>
      <c r="F3719" s="1" t="s">
        <v>213</v>
      </c>
      <c r="G3719" s="1" t="s">
        <v>202</v>
      </c>
      <c r="H3719" s="1" t="s">
        <v>206</v>
      </c>
      <c r="I3719" s="3" t="s">
        <v>1</v>
      </c>
      <c r="J3719" s="1" t="s">
        <v>1</v>
      </c>
      <c r="K3719" s="1" t="s">
        <v>1</v>
      </c>
      <c r="L3719" s="1" t="s">
        <v>1</v>
      </c>
      <c r="M3719" s="1" t="s">
        <v>204</v>
      </c>
      <c r="N3719" s="1" t="s">
        <v>1</v>
      </c>
      <c r="O3719" s="1" t="s">
        <v>1</v>
      </c>
      <c r="P3719" s="1" t="s">
        <v>1</v>
      </c>
      <c r="Q3719" s="1" t="s">
        <v>1</v>
      </c>
      <c r="R3719" s="4">
        <v>28.5</v>
      </c>
      <c r="S3719" s="3">
        <v>1</v>
      </c>
      <c r="U3719" t="s">
        <v>204</v>
      </c>
    </row>
    <row r="3720" spans="1:21" x14ac:dyDescent="0.3">
      <c r="A3720" t="s">
        <v>1721</v>
      </c>
      <c r="B3720" t="s">
        <v>3514</v>
      </c>
      <c r="C3720" t="s">
        <v>3514</v>
      </c>
      <c r="D3720" t="s">
        <v>3514</v>
      </c>
      <c r="E3720">
        <v>2019</v>
      </c>
      <c r="F3720" s="1" t="s">
        <v>213</v>
      </c>
      <c r="G3720" s="1" t="s">
        <v>202</v>
      </c>
      <c r="H3720" s="1" t="s">
        <v>219</v>
      </c>
      <c r="I3720" s="3" t="s">
        <v>1</v>
      </c>
      <c r="J3720" s="1" t="s">
        <v>1</v>
      </c>
      <c r="K3720" s="1" t="s">
        <v>1</v>
      </c>
      <c r="L3720" s="1" t="s">
        <v>1</v>
      </c>
      <c r="M3720" s="1" t="s">
        <v>208</v>
      </c>
      <c r="N3720">
        <v>0</v>
      </c>
      <c r="O3720">
        <v>2000</v>
      </c>
      <c r="P3720">
        <v>1000</v>
      </c>
      <c r="Q3720" s="1" t="s">
        <v>209</v>
      </c>
      <c r="R3720" s="4">
        <v>0</v>
      </c>
      <c r="S3720" s="3">
        <v>1</v>
      </c>
      <c r="U3720" t="s">
        <v>204</v>
      </c>
    </row>
    <row r="3721" spans="1:21" x14ac:dyDescent="0.3">
      <c r="A3721" t="s">
        <v>1721</v>
      </c>
      <c r="B3721" t="s">
        <v>3514</v>
      </c>
      <c r="C3721" t="s">
        <v>3514</v>
      </c>
      <c r="D3721" t="s">
        <v>3514</v>
      </c>
      <c r="E3721">
        <v>2019</v>
      </c>
      <c r="F3721" s="1" t="s">
        <v>213</v>
      </c>
      <c r="G3721" s="1" t="s">
        <v>202</v>
      </c>
      <c r="H3721" s="1" t="s">
        <v>219</v>
      </c>
      <c r="I3721" s="3" t="s">
        <v>1</v>
      </c>
      <c r="J3721" s="1" t="s">
        <v>1</v>
      </c>
      <c r="K3721" s="1" t="s">
        <v>1</v>
      </c>
      <c r="L3721" s="1" t="s">
        <v>1</v>
      </c>
      <c r="M3721" s="1" t="s">
        <v>208</v>
      </c>
      <c r="N3721">
        <v>2001</v>
      </c>
      <c r="O3721">
        <v>5000</v>
      </c>
      <c r="P3721">
        <v>1000</v>
      </c>
      <c r="Q3721" s="1" t="s">
        <v>209</v>
      </c>
      <c r="R3721" s="4">
        <v>0.75</v>
      </c>
      <c r="S3721" s="3">
        <v>1</v>
      </c>
      <c r="U3721" t="s">
        <v>204</v>
      </c>
    </row>
    <row r="3722" spans="1:21" x14ac:dyDescent="0.3">
      <c r="A3722" t="s">
        <v>1721</v>
      </c>
      <c r="B3722" t="s">
        <v>3514</v>
      </c>
      <c r="C3722" t="s">
        <v>3514</v>
      </c>
      <c r="D3722" t="s">
        <v>3514</v>
      </c>
      <c r="E3722">
        <v>2019</v>
      </c>
      <c r="F3722" s="1" t="s">
        <v>213</v>
      </c>
      <c r="G3722" s="1" t="s">
        <v>202</v>
      </c>
      <c r="H3722" s="1" t="s">
        <v>219</v>
      </c>
      <c r="I3722" s="3" t="s">
        <v>1</v>
      </c>
      <c r="J3722" s="1" t="s">
        <v>1</v>
      </c>
      <c r="K3722" s="1" t="s">
        <v>1</v>
      </c>
      <c r="L3722" s="1" t="s">
        <v>1</v>
      </c>
      <c r="M3722" s="1" t="s">
        <v>208</v>
      </c>
      <c r="N3722">
        <v>5001</v>
      </c>
      <c r="O3722">
        <v>10000</v>
      </c>
      <c r="P3722">
        <v>1000</v>
      </c>
      <c r="Q3722" s="1" t="s">
        <v>209</v>
      </c>
      <c r="R3722" s="4">
        <v>1.25</v>
      </c>
      <c r="S3722" s="3">
        <v>1</v>
      </c>
      <c r="U3722" t="s">
        <v>204</v>
      </c>
    </row>
    <row r="3723" spans="1:21" x14ac:dyDescent="0.3">
      <c r="A3723" t="s">
        <v>1721</v>
      </c>
      <c r="B3723" t="s">
        <v>3514</v>
      </c>
      <c r="C3723" t="s">
        <v>3514</v>
      </c>
      <c r="D3723" t="s">
        <v>3514</v>
      </c>
      <c r="E3723">
        <v>2019</v>
      </c>
      <c r="F3723" s="1" t="s">
        <v>213</v>
      </c>
      <c r="G3723" s="1" t="s">
        <v>202</v>
      </c>
      <c r="H3723" s="1" t="s">
        <v>219</v>
      </c>
      <c r="I3723" s="3" t="s">
        <v>1</v>
      </c>
      <c r="J3723" s="1" t="s">
        <v>1</v>
      </c>
      <c r="K3723" s="1" t="s">
        <v>1</v>
      </c>
      <c r="L3723" s="1" t="s">
        <v>1</v>
      </c>
      <c r="M3723" s="1" t="s">
        <v>208</v>
      </c>
      <c r="N3723">
        <v>10001</v>
      </c>
      <c r="O3723">
        <v>12000</v>
      </c>
      <c r="P3723">
        <v>1000</v>
      </c>
      <c r="Q3723" s="1" t="s">
        <v>209</v>
      </c>
      <c r="R3723" s="4">
        <v>1.5</v>
      </c>
      <c r="S3723" s="3">
        <v>1</v>
      </c>
      <c r="U3723" t="s">
        <v>204</v>
      </c>
    </row>
    <row r="3724" spans="1:21" x14ac:dyDescent="0.3">
      <c r="A3724" t="s">
        <v>1721</v>
      </c>
      <c r="B3724" t="s">
        <v>3514</v>
      </c>
      <c r="C3724" t="s">
        <v>3514</v>
      </c>
      <c r="D3724" t="s">
        <v>3514</v>
      </c>
      <c r="E3724">
        <v>2019</v>
      </c>
      <c r="F3724" s="1" t="s">
        <v>213</v>
      </c>
      <c r="G3724" s="1" t="s">
        <v>202</v>
      </c>
      <c r="H3724" s="1" t="s">
        <v>219</v>
      </c>
      <c r="I3724" s="3" t="s">
        <v>1</v>
      </c>
      <c r="J3724" s="1" t="s">
        <v>1</v>
      </c>
      <c r="K3724" s="1" t="s">
        <v>1</v>
      </c>
      <c r="L3724" s="1" t="s">
        <v>1</v>
      </c>
      <c r="M3724" s="1" t="s">
        <v>208</v>
      </c>
      <c r="N3724">
        <v>12001</v>
      </c>
      <c r="O3724">
        <v>15000</v>
      </c>
      <c r="P3724">
        <v>1000</v>
      </c>
      <c r="Q3724" s="1" t="s">
        <v>209</v>
      </c>
      <c r="R3724" s="4">
        <v>1.75</v>
      </c>
      <c r="S3724" s="3">
        <v>1</v>
      </c>
      <c r="U3724" t="s">
        <v>204</v>
      </c>
    </row>
    <row r="3725" spans="1:21" x14ac:dyDescent="0.3">
      <c r="A3725" t="s">
        <v>1721</v>
      </c>
      <c r="B3725" t="s">
        <v>3514</v>
      </c>
      <c r="C3725" t="s">
        <v>3514</v>
      </c>
      <c r="D3725" t="s">
        <v>3514</v>
      </c>
      <c r="E3725">
        <v>2019</v>
      </c>
      <c r="F3725" s="1" t="s">
        <v>213</v>
      </c>
      <c r="G3725" s="1" t="s">
        <v>202</v>
      </c>
      <c r="H3725" s="1" t="s">
        <v>219</v>
      </c>
      <c r="I3725" s="3" t="s">
        <v>1</v>
      </c>
      <c r="J3725" s="1" t="s">
        <v>1</v>
      </c>
      <c r="K3725" s="1" t="s">
        <v>1</v>
      </c>
      <c r="L3725" s="1" t="s">
        <v>1</v>
      </c>
      <c r="M3725" s="1" t="s">
        <v>208</v>
      </c>
      <c r="N3725">
        <v>15001</v>
      </c>
      <c r="O3725">
        <v>20000</v>
      </c>
      <c r="P3725">
        <v>1000</v>
      </c>
      <c r="Q3725" s="1" t="s">
        <v>209</v>
      </c>
      <c r="R3725" s="4">
        <v>2</v>
      </c>
      <c r="S3725" s="3">
        <v>1</v>
      </c>
      <c r="U3725" t="s">
        <v>204</v>
      </c>
    </row>
    <row r="3726" spans="1:21" x14ac:dyDescent="0.3">
      <c r="A3726" t="s">
        <v>1721</v>
      </c>
      <c r="B3726" t="s">
        <v>3514</v>
      </c>
      <c r="C3726" t="s">
        <v>3514</v>
      </c>
      <c r="D3726" t="s">
        <v>3514</v>
      </c>
      <c r="E3726">
        <v>2019</v>
      </c>
      <c r="F3726" s="1" t="s">
        <v>213</v>
      </c>
      <c r="G3726" s="1" t="s">
        <v>202</v>
      </c>
      <c r="H3726" s="1" t="s">
        <v>219</v>
      </c>
      <c r="I3726" s="3" t="s">
        <v>1</v>
      </c>
      <c r="J3726" s="1" t="s">
        <v>1</v>
      </c>
      <c r="K3726" s="1" t="s">
        <v>1</v>
      </c>
      <c r="L3726" s="1" t="s">
        <v>1</v>
      </c>
      <c r="M3726" s="1" t="s">
        <v>208</v>
      </c>
      <c r="N3726">
        <v>20001</v>
      </c>
      <c r="O3726" s="10">
        <v>1000000000</v>
      </c>
      <c r="P3726">
        <v>1000</v>
      </c>
      <c r="Q3726" s="1" t="s">
        <v>209</v>
      </c>
      <c r="R3726" s="4">
        <v>2.25</v>
      </c>
      <c r="S3726" s="3">
        <v>1</v>
      </c>
      <c r="U3726" t="s">
        <v>204</v>
      </c>
    </row>
    <row r="3727" spans="1:21" x14ac:dyDescent="0.3">
      <c r="A3727" t="s">
        <v>1725</v>
      </c>
      <c r="B3727" t="s">
        <v>3517</v>
      </c>
      <c r="C3727" t="s">
        <v>3517</v>
      </c>
      <c r="D3727" t="s">
        <v>3517</v>
      </c>
      <c r="E3727">
        <v>2021</v>
      </c>
      <c r="F3727" s="1" t="s">
        <v>212</v>
      </c>
      <c r="G3727" s="1" t="s">
        <v>202</v>
      </c>
      <c r="H3727" s="1" t="s">
        <v>206</v>
      </c>
      <c r="I3727" s="3" t="s">
        <v>1</v>
      </c>
      <c r="J3727" s="1" t="s">
        <v>1</v>
      </c>
      <c r="K3727" s="1" t="s">
        <v>1</v>
      </c>
      <c r="L3727" s="1" t="s">
        <v>1</v>
      </c>
      <c r="M3727" s="1" t="s">
        <v>204</v>
      </c>
      <c r="N3727" s="1" t="s">
        <v>1</v>
      </c>
      <c r="O3727" s="1" t="s">
        <v>1</v>
      </c>
      <c r="P3727" s="1" t="s">
        <v>1</v>
      </c>
      <c r="Q3727" s="1" t="s">
        <v>1</v>
      </c>
      <c r="R3727" s="4">
        <v>7</v>
      </c>
      <c r="S3727" s="3">
        <v>1</v>
      </c>
      <c r="U3727" t="s">
        <v>204</v>
      </c>
    </row>
    <row r="3728" spans="1:21" x14ac:dyDescent="0.3">
      <c r="A3728" t="s">
        <v>1725</v>
      </c>
      <c r="B3728" t="s">
        <v>3517</v>
      </c>
      <c r="C3728" t="s">
        <v>3517</v>
      </c>
      <c r="D3728" t="s">
        <v>3517</v>
      </c>
      <c r="E3728">
        <v>2021</v>
      </c>
      <c r="F3728" s="1" t="s">
        <v>212</v>
      </c>
      <c r="G3728" s="1" t="s">
        <v>202</v>
      </c>
      <c r="H3728" s="1" t="s">
        <v>219</v>
      </c>
      <c r="I3728" s="3" t="s">
        <v>1</v>
      </c>
      <c r="J3728" s="1" t="s">
        <v>1</v>
      </c>
      <c r="K3728" s="1" t="s">
        <v>1</v>
      </c>
      <c r="L3728" s="1" t="s">
        <v>1</v>
      </c>
      <c r="M3728" s="1" t="s">
        <v>208</v>
      </c>
      <c r="N3728">
        <v>0</v>
      </c>
      <c r="O3728">
        <v>5000</v>
      </c>
      <c r="P3728">
        <v>1000</v>
      </c>
      <c r="Q3728" s="1" t="s">
        <v>209</v>
      </c>
      <c r="R3728" s="4">
        <v>0</v>
      </c>
      <c r="S3728" s="3">
        <v>1</v>
      </c>
      <c r="U3728" t="s">
        <v>204</v>
      </c>
    </row>
    <row r="3729" spans="1:21" x14ac:dyDescent="0.3">
      <c r="A3729" t="s">
        <v>1725</v>
      </c>
      <c r="B3729" t="s">
        <v>3517</v>
      </c>
      <c r="C3729" t="s">
        <v>3517</v>
      </c>
      <c r="D3729" t="s">
        <v>3517</v>
      </c>
      <c r="E3729">
        <v>2021</v>
      </c>
      <c r="F3729" s="1" t="s">
        <v>212</v>
      </c>
      <c r="G3729" s="1" t="s">
        <v>202</v>
      </c>
      <c r="H3729" s="1" t="s">
        <v>219</v>
      </c>
      <c r="I3729" s="3" t="s">
        <v>1</v>
      </c>
      <c r="J3729" s="1" t="s">
        <v>1</v>
      </c>
      <c r="K3729" s="1" t="s">
        <v>1</v>
      </c>
      <c r="L3729" s="1" t="s">
        <v>1</v>
      </c>
      <c r="M3729" s="1" t="s">
        <v>208</v>
      </c>
      <c r="N3729">
        <v>5001</v>
      </c>
      <c r="O3729">
        <v>10000</v>
      </c>
      <c r="P3729">
        <v>1000</v>
      </c>
      <c r="Q3729" s="1" t="s">
        <v>209</v>
      </c>
      <c r="R3729" s="4">
        <v>0.9</v>
      </c>
      <c r="S3729" s="3">
        <v>1</v>
      </c>
      <c r="U3729" t="s">
        <v>204</v>
      </c>
    </row>
    <row r="3730" spans="1:21" x14ac:dyDescent="0.3">
      <c r="A3730" t="s">
        <v>1725</v>
      </c>
      <c r="B3730" t="s">
        <v>3517</v>
      </c>
      <c r="C3730" t="s">
        <v>3517</v>
      </c>
      <c r="D3730" t="s">
        <v>3517</v>
      </c>
      <c r="E3730">
        <v>2021</v>
      </c>
      <c r="F3730" s="1" t="s">
        <v>212</v>
      </c>
      <c r="G3730" s="1" t="s">
        <v>202</v>
      </c>
      <c r="H3730" s="1" t="s">
        <v>219</v>
      </c>
      <c r="I3730" s="3" t="s">
        <v>1</v>
      </c>
      <c r="J3730" s="1" t="s">
        <v>1</v>
      </c>
      <c r="K3730" s="1" t="s">
        <v>1</v>
      </c>
      <c r="L3730" s="1" t="s">
        <v>1</v>
      </c>
      <c r="M3730" s="1" t="s">
        <v>208</v>
      </c>
      <c r="N3730">
        <v>10001</v>
      </c>
      <c r="O3730">
        <v>15000</v>
      </c>
      <c r="P3730">
        <v>1000</v>
      </c>
      <c r="Q3730" s="1" t="s">
        <v>209</v>
      </c>
      <c r="R3730" s="4">
        <v>1.05</v>
      </c>
      <c r="S3730" s="3">
        <v>1</v>
      </c>
      <c r="U3730" t="s">
        <v>204</v>
      </c>
    </row>
    <row r="3731" spans="1:21" x14ac:dyDescent="0.3">
      <c r="A3731" t="s">
        <v>1725</v>
      </c>
      <c r="B3731" t="s">
        <v>3517</v>
      </c>
      <c r="C3731" t="s">
        <v>3517</v>
      </c>
      <c r="D3731" t="s">
        <v>3517</v>
      </c>
      <c r="E3731">
        <v>2021</v>
      </c>
      <c r="F3731" s="1" t="s">
        <v>212</v>
      </c>
      <c r="G3731" s="1" t="s">
        <v>202</v>
      </c>
      <c r="H3731" s="1" t="s">
        <v>219</v>
      </c>
      <c r="I3731" s="3" t="s">
        <v>1</v>
      </c>
      <c r="J3731" s="1" t="s">
        <v>1</v>
      </c>
      <c r="K3731" s="1" t="s">
        <v>1</v>
      </c>
      <c r="L3731" s="1" t="s">
        <v>1</v>
      </c>
      <c r="M3731" s="1" t="s">
        <v>208</v>
      </c>
      <c r="N3731">
        <v>15001</v>
      </c>
      <c r="O3731">
        <v>20000</v>
      </c>
      <c r="P3731">
        <v>1000</v>
      </c>
      <c r="Q3731" s="1" t="s">
        <v>209</v>
      </c>
      <c r="R3731" s="4">
        <v>1.25</v>
      </c>
      <c r="S3731" s="3">
        <v>1</v>
      </c>
      <c r="U3731" t="s">
        <v>204</v>
      </c>
    </row>
    <row r="3732" spans="1:21" x14ac:dyDescent="0.3">
      <c r="A3732" t="s">
        <v>1725</v>
      </c>
      <c r="B3732" t="s">
        <v>3517</v>
      </c>
      <c r="C3732" t="s">
        <v>3517</v>
      </c>
      <c r="D3732" t="s">
        <v>3517</v>
      </c>
      <c r="E3732">
        <v>2021</v>
      </c>
      <c r="F3732" s="1" t="s">
        <v>212</v>
      </c>
      <c r="G3732" s="1" t="s">
        <v>202</v>
      </c>
      <c r="H3732" s="1" t="s">
        <v>219</v>
      </c>
      <c r="I3732" s="3" t="s">
        <v>1</v>
      </c>
      <c r="J3732" s="1" t="s">
        <v>1</v>
      </c>
      <c r="K3732" s="1" t="s">
        <v>1</v>
      </c>
      <c r="L3732" s="1" t="s">
        <v>1</v>
      </c>
      <c r="M3732" s="1" t="s">
        <v>208</v>
      </c>
      <c r="N3732">
        <v>20001</v>
      </c>
      <c r="O3732" s="10">
        <v>25000</v>
      </c>
      <c r="P3732">
        <v>1000</v>
      </c>
      <c r="Q3732" s="1" t="s">
        <v>209</v>
      </c>
      <c r="R3732" s="4">
        <v>1.5</v>
      </c>
      <c r="S3732" s="3">
        <v>1</v>
      </c>
      <c r="U3732" t="s">
        <v>204</v>
      </c>
    </row>
    <row r="3733" spans="1:21" x14ac:dyDescent="0.3">
      <c r="A3733" t="s">
        <v>1725</v>
      </c>
      <c r="B3733" t="s">
        <v>3517</v>
      </c>
      <c r="C3733" t="s">
        <v>3517</v>
      </c>
      <c r="D3733" t="s">
        <v>3517</v>
      </c>
      <c r="E3733">
        <v>2021</v>
      </c>
      <c r="F3733" s="1" t="s">
        <v>212</v>
      </c>
      <c r="G3733" s="1" t="s">
        <v>202</v>
      </c>
      <c r="H3733" s="1" t="s">
        <v>219</v>
      </c>
      <c r="I3733" s="3" t="s">
        <v>1</v>
      </c>
      <c r="J3733" s="1" t="s">
        <v>1</v>
      </c>
      <c r="K3733" s="1" t="s">
        <v>1</v>
      </c>
      <c r="L3733" s="1" t="s">
        <v>1</v>
      </c>
      <c r="M3733" s="1" t="s">
        <v>208</v>
      </c>
      <c r="N3733">
        <v>25001</v>
      </c>
      <c r="O3733" s="10">
        <v>1000000000</v>
      </c>
      <c r="P3733">
        <v>1000</v>
      </c>
      <c r="Q3733" s="1" t="s">
        <v>209</v>
      </c>
      <c r="R3733" s="4">
        <v>1.7</v>
      </c>
      <c r="S3733" s="3">
        <v>1</v>
      </c>
      <c r="U3733" t="s">
        <v>204</v>
      </c>
    </row>
    <row r="3734" spans="1:21" x14ac:dyDescent="0.3">
      <c r="A3734" t="s">
        <v>1725</v>
      </c>
      <c r="B3734" t="s">
        <v>3517</v>
      </c>
      <c r="C3734" t="s">
        <v>3517</v>
      </c>
      <c r="D3734" t="s">
        <v>3517</v>
      </c>
      <c r="E3734">
        <v>2021</v>
      </c>
      <c r="F3734" s="1" t="s">
        <v>212</v>
      </c>
      <c r="G3734" s="1" t="s">
        <v>202</v>
      </c>
      <c r="H3734" s="1" t="s">
        <v>711</v>
      </c>
      <c r="I3734" s="3" t="s">
        <v>1</v>
      </c>
      <c r="J3734" s="1" t="s">
        <v>1</v>
      </c>
      <c r="K3734" s="1" t="s">
        <v>1</v>
      </c>
      <c r="L3734" s="1" t="s">
        <v>1</v>
      </c>
      <c r="M3734" s="1" t="s">
        <v>208</v>
      </c>
      <c r="N3734">
        <v>0</v>
      </c>
      <c r="O3734" s="10">
        <v>1000000000</v>
      </c>
      <c r="P3734">
        <v>1000</v>
      </c>
      <c r="Q3734" s="1" t="s">
        <v>209</v>
      </c>
      <c r="R3734" s="4">
        <v>3.03</v>
      </c>
      <c r="S3734" s="3">
        <v>1</v>
      </c>
      <c r="U3734" t="s">
        <v>204</v>
      </c>
    </row>
    <row r="3735" spans="1:21" x14ac:dyDescent="0.3">
      <c r="A3735" t="s">
        <v>1725</v>
      </c>
      <c r="B3735" t="s">
        <v>3517</v>
      </c>
      <c r="C3735" t="s">
        <v>3517</v>
      </c>
      <c r="D3735" t="s">
        <v>3517</v>
      </c>
      <c r="E3735">
        <v>2021</v>
      </c>
      <c r="F3735" s="1" t="s">
        <v>213</v>
      </c>
      <c r="G3735" s="1" t="s">
        <v>202</v>
      </c>
      <c r="H3735" s="1" t="s">
        <v>206</v>
      </c>
      <c r="I3735" s="3" t="s">
        <v>1</v>
      </c>
      <c r="J3735" s="1" t="s">
        <v>1</v>
      </c>
      <c r="K3735" s="1" t="s">
        <v>1</v>
      </c>
      <c r="L3735" s="1" t="s">
        <v>1</v>
      </c>
      <c r="M3735" s="1" t="s">
        <v>204</v>
      </c>
      <c r="N3735" s="1" t="s">
        <v>1</v>
      </c>
      <c r="O3735" s="1" t="s">
        <v>1</v>
      </c>
      <c r="P3735" s="1" t="s">
        <v>1</v>
      </c>
      <c r="Q3735" s="1" t="s">
        <v>1</v>
      </c>
      <c r="R3735" s="4">
        <v>12</v>
      </c>
      <c r="S3735" s="3">
        <v>1</v>
      </c>
      <c r="U3735" t="s">
        <v>204</v>
      </c>
    </row>
    <row r="3736" spans="1:21" x14ac:dyDescent="0.3">
      <c r="A3736" t="s">
        <v>1778</v>
      </c>
      <c r="B3736" t="s">
        <v>3520</v>
      </c>
      <c r="C3736" t="s">
        <v>3520</v>
      </c>
      <c r="D3736" t="s">
        <v>3520</v>
      </c>
      <c r="E3736">
        <v>2021</v>
      </c>
      <c r="F3736" s="1" t="s">
        <v>212</v>
      </c>
      <c r="G3736" s="1" t="s">
        <v>202</v>
      </c>
      <c r="H3736" s="1" t="s">
        <v>206</v>
      </c>
      <c r="I3736" s="3" t="s">
        <v>1</v>
      </c>
      <c r="J3736" s="1" t="s">
        <v>1</v>
      </c>
      <c r="K3736" s="1" t="s">
        <v>1</v>
      </c>
      <c r="L3736" s="1" t="s">
        <v>1</v>
      </c>
      <c r="M3736" s="1" t="s">
        <v>204</v>
      </c>
      <c r="N3736" s="1" t="s">
        <v>1</v>
      </c>
      <c r="O3736" s="1" t="s">
        <v>1</v>
      </c>
      <c r="P3736" s="1" t="s">
        <v>1</v>
      </c>
      <c r="Q3736" s="1" t="s">
        <v>1</v>
      </c>
      <c r="R3736" s="4">
        <v>17.25</v>
      </c>
      <c r="S3736" s="3">
        <v>1</v>
      </c>
      <c r="U3736" t="s">
        <v>204</v>
      </c>
    </row>
    <row r="3737" spans="1:21" x14ac:dyDescent="0.3">
      <c r="A3737" t="s">
        <v>1778</v>
      </c>
      <c r="B3737" t="s">
        <v>3520</v>
      </c>
      <c r="C3737" t="s">
        <v>3520</v>
      </c>
      <c r="D3737" t="s">
        <v>3520</v>
      </c>
      <c r="E3737">
        <v>2021</v>
      </c>
      <c r="F3737" s="1" t="s">
        <v>212</v>
      </c>
      <c r="G3737" s="1" t="s">
        <v>202</v>
      </c>
      <c r="H3737" s="1" t="s">
        <v>219</v>
      </c>
      <c r="I3737" s="3" t="s">
        <v>1</v>
      </c>
      <c r="J3737" s="1" t="s">
        <v>1</v>
      </c>
      <c r="K3737" s="1" t="s">
        <v>1</v>
      </c>
      <c r="L3737" s="1" t="s">
        <v>1</v>
      </c>
      <c r="M3737" s="1" t="s">
        <v>208</v>
      </c>
      <c r="N3737">
        <v>0</v>
      </c>
      <c r="O3737">
        <v>5000</v>
      </c>
      <c r="P3737">
        <v>1000</v>
      </c>
      <c r="Q3737" s="1" t="s">
        <v>209</v>
      </c>
      <c r="R3737" s="4">
        <v>0</v>
      </c>
      <c r="S3737" s="3">
        <v>1</v>
      </c>
      <c r="U3737" t="s">
        <v>204</v>
      </c>
    </row>
    <row r="3738" spans="1:21" x14ac:dyDescent="0.3">
      <c r="A3738" t="s">
        <v>1778</v>
      </c>
      <c r="B3738" t="s">
        <v>3520</v>
      </c>
      <c r="C3738" t="s">
        <v>3520</v>
      </c>
      <c r="D3738" t="s">
        <v>3520</v>
      </c>
      <c r="E3738">
        <v>2021</v>
      </c>
      <c r="F3738" s="1" t="s">
        <v>212</v>
      </c>
      <c r="G3738" s="1" t="s">
        <v>202</v>
      </c>
      <c r="H3738" s="1" t="s">
        <v>219</v>
      </c>
      <c r="I3738" s="3" t="s">
        <v>1</v>
      </c>
      <c r="J3738" s="1" t="s">
        <v>1</v>
      </c>
      <c r="K3738" s="1" t="s">
        <v>1</v>
      </c>
      <c r="L3738" s="1" t="s">
        <v>1</v>
      </c>
      <c r="M3738" s="1" t="s">
        <v>208</v>
      </c>
      <c r="N3738">
        <v>5001</v>
      </c>
      <c r="O3738">
        <v>10000</v>
      </c>
      <c r="P3738">
        <v>1000</v>
      </c>
      <c r="Q3738" s="1" t="s">
        <v>209</v>
      </c>
      <c r="R3738" s="4">
        <v>2.7</v>
      </c>
      <c r="S3738" s="3">
        <v>1</v>
      </c>
      <c r="U3738" t="s">
        <v>204</v>
      </c>
    </row>
    <row r="3739" spans="1:21" x14ac:dyDescent="0.3">
      <c r="A3739" t="s">
        <v>1778</v>
      </c>
      <c r="B3739" t="s">
        <v>3520</v>
      </c>
      <c r="C3739" t="s">
        <v>3520</v>
      </c>
      <c r="D3739" t="s">
        <v>3520</v>
      </c>
      <c r="E3739">
        <v>2021</v>
      </c>
      <c r="F3739" s="1" t="s">
        <v>212</v>
      </c>
      <c r="G3739" s="1" t="s">
        <v>202</v>
      </c>
      <c r="H3739" s="1" t="s">
        <v>219</v>
      </c>
      <c r="I3739" s="3" t="s">
        <v>1</v>
      </c>
      <c r="J3739" s="1" t="s">
        <v>1</v>
      </c>
      <c r="K3739" s="1" t="s">
        <v>1</v>
      </c>
      <c r="L3739" s="1" t="s">
        <v>1</v>
      </c>
      <c r="M3739" s="1" t="s">
        <v>208</v>
      </c>
      <c r="N3739">
        <v>10001</v>
      </c>
      <c r="O3739">
        <v>20000</v>
      </c>
      <c r="P3739">
        <v>1000</v>
      </c>
      <c r="Q3739" s="1" t="s">
        <v>209</v>
      </c>
      <c r="R3739" s="4">
        <v>3</v>
      </c>
      <c r="S3739" s="3">
        <v>1</v>
      </c>
      <c r="U3739" t="s">
        <v>204</v>
      </c>
    </row>
    <row r="3740" spans="1:21" x14ac:dyDescent="0.3">
      <c r="A3740" t="s">
        <v>1778</v>
      </c>
      <c r="B3740" t="s">
        <v>3520</v>
      </c>
      <c r="C3740" t="s">
        <v>3520</v>
      </c>
      <c r="D3740" t="s">
        <v>3520</v>
      </c>
      <c r="E3740">
        <v>2021</v>
      </c>
      <c r="F3740" s="1" t="s">
        <v>212</v>
      </c>
      <c r="G3740" s="1" t="s">
        <v>202</v>
      </c>
      <c r="H3740" s="1" t="s">
        <v>219</v>
      </c>
      <c r="I3740" s="3" t="s">
        <v>1</v>
      </c>
      <c r="J3740" s="1" t="s">
        <v>1</v>
      </c>
      <c r="K3740" s="1" t="s">
        <v>1</v>
      </c>
      <c r="L3740" s="1" t="s">
        <v>1</v>
      </c>
      <c r="M3740" s="1" t="s">
        <v>208</v>
      </c>
      <c r="N3740">
        <v>20001</v>
      </c>
      <c r="O3740">
        <v>50000</v>
      </c>
      <c r="P3740">
        <v>1000</v>
      </c>
      <c r="Q3740" s="1" t="s">
        <v>209</v>
      </c>
      <c r="R3740" s="4">
        <v>3.15</v>
      </c>
      <c r="S3740" s="3">
        <v>1</v>
      </c>
      <c r="U3740" t="s">
        <v>204</v>
      </c>
    </row>
    <row r="3741" spans="1:21" x14ac:dyDescent="0.3">
      <c r="A3741" t="s">
        <v>1778</v>
      </c>
      <c r="B3741" t="s">
        <v>3520</v>
      </c>
      <c r="C3741" t="s">
        <v>3520</v>
      </c>
      <c r="D3741" t="s">
        <v>3520</v>
      </c>
      <c r="E3741">
        <v>2021</v>
      </c>
      <c r="F3741" s="1" t="s">
        <v>212</v>
      </c>
      <c r="G3741" s="1" t="s">
        <v>202</v>
      </c>
      <c r="H3741" s="1" t="s">
        <v>219</v>
      </c>
      <c r="I3741" s="3" t="s">
        <v>1</v>
      </c>
      <c r="J3741" s="1" t="s">
        <v>1</v>
      </c>
      <c r="K3741" s="1" t="s">
        <v>1</v>
      </c>
      <c r="L3741" s="1" t="s">
        <v>1</v>
      </c>
      <c r="M3741" s="1" t="s">
        <v>208</v>
      </c>
      <c r="N3741">
        <v>50001</v>
      </c>
      <c r="O3741" s="10">
        <v>75000</v>
      </c>
      <c r="P3741">
        <v>1000</v>
      </c>
      <c r="Q3741" s="1" t="s">
        <v>209</v>
      </c>
      <c r="R3741" s="4">
        <v>3.3</v>
      </c>
      <c r="S3741" s="3">
        <v>1</v>
      </c>
      <c r="U3741" t="s">
        <v>204</v>
      </c>
    </row>
    <row r="3742" spans="1:21" x14ac:dyDescent="0.3">
      <c r="A3742" t="s">
        <v>1778</v>
      </c>
      <c r="B3742" t="s">
        <v>3520</v>
      </c>
      <c r="C3742" t="s">
        <v>3520</v>
      </c>
      <c r="D3742" t="s">
        <v>3520</v>
      </c>
      <c r="E3742">
        <v>2021</v>
      </c>
      <c r="F3742" s="1" t="s">
        <v>212</v>
      </c>
      <c r="G3742" s="1" t="s">
        <v>202</v>
      </c>
      <c r="H3742" s="1" t="s">
        <v>219</v>
      </c>
      <c r="I3742" s="3" t="s">
        <v>1</v>
      </c>
      <c r="J3742" s="1" t="s">
        <v>1</v>
      </c>
      <c r="K3742" s="1" t="s">
        <v>1</v>
      </c>
      <c r="L3742" s="1" t="s">
        <v>1</v>
      </c>
      <c r="M3742" s="1" t="s">
        <v>208</v>
      </c>
      <c r="N3742">
        <v>75001</v>
      </c>
      <c r="O3742" s="10">
        <v>1000000000</v>
      </c>
      <c r="P3742">
        <v>1000</v>
      </c>
      <c r="Q3742" s="1" t="s">
        <v>209</v>
      </c>
      <c r="R3742" s="4">
        <v>3.6</v>
      </c>
      <c r="S3742" s="3">
        <v>1</v>
      </c>
      <c r="U3742" t="s">
        <v>204</v>
      </c>
    </row>
    <row r="3743" spans="1:21" x14ac:dyDescent="0.3">
      <c r="A3743" t="s">
        <v>1778</v>
      </c>
      <c r="B3743" t="s">
        <v>3520</v>
      </c>
      <c r="C3743" t="s">
        <v>3520</v>
      </c>
      <c r="D3743" t="s">
        <v>3520</v>
      </c>
      <c r="E3743">
        <v>2021</v>
      </c>
      <c r="F3743" s="1" t="s">
        <v>212</v>
      </c>
      <c r="G3743" s="1" t="s">
        <v>202</v>
      </c>
      <c r="H3743" s="1" t="s">
        <v>3522</v>
      </c>
      <c r="I3743" s="3" t="s">
        <v>1</v>
      </c>
      <c r="J3743" s="1" t="s">
        <v>1</v>
      </c>
      <c r="K3743" s="1" t="s">
        <v>1</v>
      </c>
      <c r="L3743" s="1" t="s">
        <v>1</v>
      </c>
      <c r="M3743" s="1" t="s">
        <v>208</v>
      </c>
      <c r="N3743">
        <v>0</v>
      </c>
      <c r="O3743" s="10">
        <v>1000000000</v>
      </c>
      <c r="P3743">
        <v>1000</v>
      </c>
      <c r="Q3743" s="1" t="s">
        <v>209</v>
      </c>
      <c r="R3743" s="4">
        <v>0.03</v>
      </c>
      <c r="S3743" s="3">
        <v>1</v>
      </c>
      <c r="U3743" t="s">
        <v>204</v>
      </c>
    </row>
    <row r="3744" spans="1:21" x14ac:dyDescent="0.3">
      <c r="A3744" t="s">
        <v>1778</v>
      </c>
      <c r="B3744" t="s">
        <v>3520</v>
      </c>
      <c r="C3744" t="s">
        <v>3520</v>
      </c>
      <c r="D3744" t="s">
        <v>3520</v>
      </c>
      <c r="E3744">
        <v>2021</v>
      </c>
      <c r="F3744" s="1" t="s">
        <v>213</v>
      </c>
      <c r="G3744" s="1" t="s">
        <v>202</v>
      </c>
      <c r="H3744" s="1" t="s">
        <v>206</v>
      </c>
      <c r="I3744" s="3" t="s">
        <v>1</v>
      </c>
      <c r="J3744" s="1" t="s">
        <v>1</v>
      </c>
      <c r="K3744" s="1" t="s">
        <v>1</v>
      </c>
      <c r="L3744" s="1" t="s">
        <v>1</v>
      </c>
      <c r="M3744" s="1" t="s">
        <v>204</v>
      </c>
      <c r="N3744" t="s">
        <v>1</v>
      </c>
      <c r="O3744" t="s">
        <v>1</v>
      </c>
      <c r="P3744" t="s">
        <v>1</v>
      </c>
      <c r="Q3744" s="1" t="s">
        <v>1</v>
      </c>
      <c r="R3744" s="4">
        <v>31.6</v>
      </c>
      <c r="S3744" s="3">
        <v>1</v>
      </c>
      <c r="U3744" t="s">
        <v>204</v>
      </c>
    </row>
    <row r="3745" spans="1:21" x14ac:dyDescent="0.3">
      <c r="A3745" t="s">
        <v>1778</v>
      </c>
      <c r="B3745" t="s">
        <v>3520</v>
      </c>
      <c r="C3745" t="s">
        <v>3520</v>
      </c>
      <c r="D3745" t="s">
        <v>3520</v>
      </c>
      <c r="E3745">
        <v>2021</v>
      </c>
      <c r="F3745" s="1" t="s">
        <v>213</v>
      </c>
      <c r="G3745" s="1" t="s">
        <v>202</v>
      </c>
      <c r="H3745" s="1" t="s">
        <v>231</v>
      </c>
      <c r="I3745" s="3" t="s">
        <v>1</v>
      </c>
      <c r="J3745" s="1" t="s">
        <v>1</v>
      </c>
      <c r="K3745" s="1" t="s">
        <v>1</v>
      </c>
      <c r="L3745" s="1" t="s">
        <v>1</v>
      </c>
      <c r="M3745" s="1" t="s">
        <v>208</v>
      </c>
      <c r="N3745">
        <v>0</v>
      </c>
      <c r="O3745">
        <v>5000</v>
      </c>
      <c r="P3745">
        <v>1000</v>
      </c>
      <c r="Q3745" s="1" t="s">
        <v>209</v>
      </c>
      <c r="R3745" s="4">
        <v>0</v>
      </c>
      <c r="S3745" s="3">
        <v>1</v>
      </c>
      <c r="U3745" t="s">
        <v>204</v>
      </c>
    </row>
    <row r="3746" spans="1:21" x14ac:dyDescent="0.3">
      <c r="A3746" t="s">
        <v>1778</v>
      </c>
      <c r="B3746" t="s">
        <v>3520</v>
      </c>
      <c r="C3746" t="s">
        <v>3520</v>
      </c>
      <c r="D3746" t="s">
        <v>3520</v>
      </c>
      <c r="E3746">
        <v>2021</v>
      </c>
      <c r="F3746" s="1" t="s">
        <v>213</v>
      </c>
      <c r="G3746" s="1" t="s">
        <v>202</v>
      </c>
      <c r="H3746" s="1" t="s">
        <v>231</v>
      </c>
      <c r="I3746" s="3" t="s">
        <v>1</v>
      </c>
      <c r="J3746" s="1" t="s">
        <v>1</v>
      </c>
      <c r="K3746" s="1" t="s">
        <v>1</v>
      </c>
      <c r="L3746" s="1" t="s">
        <v>1</v>
      </c>
      <c r="M3746" s="1" t="s">
        <v>208</v>
      </c>
      <c r="N3746">
        <v>5001</v>
      </c>
      <c r="O3746" s="10">
        <v>1000000000</v>
      </c>
      <c r="P3746">
        <v>1000</v>
      </c>
      <c r="Q3746" s="1" t="s">
        <v>209</v>
      </c>
      <c r="R3746" s="4">
        <v>2.25</v>
      </c>
      <c r="S3746" s="3">
        <v>1</v>
      </c>
      <c r="U3746" t="s">
        <v>204</v>
      </c>
    </row>
    <row r="3747" spans="1:21" x14ac:dyDescent="0.3">
      <c r="A3747" t="s">
        <v>1780</v>
      </c>
      <c r="B3747" t="s">
        <v>3521</v>
      </c>
      <c r="C3747" t="s">
        <v>3521</v>
      </c>
      <c r="D3747" t="s">
        <v>3521</v>
      </c>
      <c r="E3747">
        <v>2021</v>
      </c>
      <c r="F3747" s="1" t="s">
        <v>212</v>
      </c>
      <c r="G3747" s="1" t="s">
        <v>202</v>
      </c>
      <c r="H3747" s="1" t="s">
        <v>206</v>
      </c>
      <c r="I3747" s="3" t="s">
        <v>1</v>
      </c>
      <c r="J3747" s="1" t="s">
        <v>1</v>
      </c>
      <c r="K3747" s="1" t="s">
        <v>1</v>
      </c>
      <c r="L3747" s="1" t="s">
        <v>1</v>
      </c>
      <c r="M3747" s="1" t="s">
        <v>204</v>
      </c>
      <c r="N3747" s="1" t="s">
        <v>1</v>
      </c>
      <c r="O3747" s="1" t="s">
        <v>1</v>
      </c>
      <c r="P3747" s="1" t="s">
        <v>1</v>
      </c>
      <c r="Q3747" s="1" t="s">
        <v>1</v>
      </c>
      <c r="R3747" s="4">
        <v>17.25</v>
      </c>
      <c r="S3747" s="3">
        <v>1</v>
      </c>
      <c r="U3747" t="s">
        <v>204</v>
      </c>
    </row>
    <row r="3748" spans="1:21" x14ac:dyDescent="0.3">
      <c r="A3748" t="s">
        <v>1780</v>
      </c>
      <c r="B3748" t="s">
        <v>3521</v>
      </c>
      <c r="C3748" t="s">
        <v>3521</v>
      </c>
      <c r="D3748" t="s">
        <v>3521</v>
      </c>
      <c r="E3748">
        <v>2021</v>
      </c>
      <c r="F3748" s="1" t="s">
        <v>212</v>
      </c>
      <c r="G3748" s="1" t="s">
        <v>202</v>
      </c>
      <c r="H3748" s="1" t="s">
        <v>219</v>
      </c>
      <c r="I3748" s="3" t="s">
        <v>1</v>
      </c>
      <c r="J3748" s="1" t="s">
        <v>1</v>
      </c>
      <c r="K3748" s="1" t="s">
        <v>1</v>
      </c>
      <c r="L3748" s="1" t="s">
        <v>1</v>
      </c>
      <c r="M3748" s="1" t="s">
        <v>208</v>
      </c>
      <c r="N3748">
        <v>0</v>
      </c>
      <c r="O3748">
        <v>5000</v>
      </c>
      <c r="P3748">
        <v>1000</v>
      </c>
      <c r="Q3748" s="1" t="s">
        <v>209</v>
      </c>
      <c r="R3748" s="4">
        <v>0</v>
      </c>
      <c r="S3748" s="3">
        <v>1</v>
      </c>
      <c r="U3748" t="s">
        <v>204</v>
      </c>
    </row>
    <row r="3749" spans="1:21" x14ac:dyDescent="0.3">
      <c r="A3749" t="s">
        <v>1780</v>
      </c>
      <c r="B3749" t="s">
        <v>3521</v>
      </c>
      <c r="C3749" t="s">
        <v>3521</v>
      </c>
      <c r="D3749" t="s">
        <v>3521</v>
      </c>
      <c r="E3749">
        <v>2021</v>
      </c>
      <c r="F3749" s="1" t="s">
        <v>212</v>
      </c>
      <c r="G3749" s="1" t="s">
        <v>202</v>
      </c>
      <c r="H3749" s="1" t="s">
        <v>219</v>
      </c>
      <c r="I3749" s="3" t="s">
        <v>1</v>
      </c>
      <c r="J3749" s="1" t="s">
        <v>1</v>
      </c>
      <c r="K3749" s="1" t="s">
        <v>1</v>
      </c>
      <c r="L3749" s="1" t="s">
        <v>1</v>
      </c>
      <c r="M3749" s="1" t="s">
        <v>208</v>
      </c>
      <c r="N3749">
        <v>5001</v>
      </c>
      <c r="O3749">
        <v>10000</v>
      </c>
      <c r="P3749">
        <v>1000</v>
      </c>
      <c r="Q3749" s="1" t="s">
        <v>209</v>
      </c>
      <c r="R3749" s="4">
        <v>2.7</v>
      </c>
      <c r="S3749" s="3">
        <v>1</v>
      </c>
      <c r="U3749" t="s">
        <v>204</v>
      </c>
    </row>
    <row r="3750" spans="1:21" x14ac:dyDescent="0.3">
      <c r="A3750" t="s">
        <v>1780</v>
      </c>
      <c r="B3750" t="s">
        <v>3521</v>
      </c>
      <c r="C3750" t="s">
        <v>3521</v>
      </c>
      <c r="D3750" t="s">
        <v>3521</v>
      </c>
      <c r="E3750">
        <v>2021</v>
      </c>
      <c r="F3750" s="1" t="s">
        <v>212</v>
      </c>
      <c r="G3750" s="1" t="s">
        <v>202</v>
      </c>
      <c r="H3750" s="1" t="s">
        <v>219</v>
      </c>
      <c r="I3750" s="3" t="s">
        <v>1</v>
      </c>
      <c r="J3750" s="1" t="s">
        <v>1</v>
      </c>
      <c r="K3750" s="1" t="s">
        <v>1</v>
      </c>
      <c r="L3750" s="1" t="s">
        <v>1</v>
      </c>
      <c r="M3750" s="1" t="s">
        <v>208</v>
      </c>
      <c r="N3750">
        <v>10001</v>
      </c>
      <c r="O3750">
        <v>20000</v>
      </c>
      <c r="P3750">
        <v>1000</v>
      </c>
      <c r="Q3750" s="1" t="s">
        <v>209</v>
      </c>
      <c r="R3750" s="4">
        <v>3</v>
      </c>
      <c r="S3750" s="3">
        <v>1</v>
      </c>
      <c r="U3750" t="s">
        <v>204</v>
      </c>
    </row>
    <row r="3751" spans="1:21" x14ac:dyDescent="0.3">
      <c r="A3751" t="s">
        <v>1780</v>
      </c>
      <c r="B3751" t="s">
        <v>3521</v>
      </c>
      <c r="C3751" t="s">
        <v>3521</v>
      </c>
      <c r="D3751" t="s">
        <v>3521</v>
      </c>
      <c r="E3751">
        <v>2021</v>
      </c>
      <c r="F3751" s="1" t="s">
        <v>212</v>
      </c>
      <c r="G3751" s="1" t="s">
        <v>202</v>
      </c>
      <c r="H3751" s="1" t="s">
        <v>219</v>
      </c>
      <c r="I3751" s="3" t="s">
        <v>1</v>
      </c>
      <c r="J3751" s="1" t="s">
        <v>1</v>
      </c>
      <c r="K3751" s="1" t="s">
        <v>1</v>
      </c>
      <c r="L3751" s="1" t="s">
        <v>1</v>
      </c>
      <c r="M3751" s="1" t="s">
        <v>208</v>
      </c>
      <c r="N3751">
        <v>20001</v>
      </c>
      <c r="O3751">
        <v>50000</v>
      </c>
      <c r="P3751">
        <v>1000</v>
      </c>
      <c r="Q3751" s="1" t="s">
        <v>209</v>
      </c>
      <c r="R3751" s="4">
        <v>3.15</v>
      </c>
      <c r="S3751" s="3">
        <v>1</v>
      </c>
      <c r="U3751" t="s">
        <v>204</v>
      </c>
    </row>
    <row r="3752" spans="1:21" x14ac:dyDescent="0.3">
      <c r="A3752" t="s">
        <v>1780</v>
      </c>
      <c r="B3752" t="s">
        <v>3521</v>
      </c>
      <c r="C3752" t="s">
        <v>3521</v>
      </c>
      <c r="D3752" t="s">
        <v>3521</v>
      </c>
      <c r="E3752">
        <v>2021</v>
      </c>
      <c r="F3752" s="1" t="s">
        <v>212</v>
      </c>
      <c r="G3752" s="1" t="s">
        <v>202</v>
      </c>
      <c r="H3752" s="1" t="s">
        <v>219</v>
      </c>
      <c r="I3752" s="3" t="s">
        <v>1</v>
      </c>
      <c r="J3752" s="1" t="s">
        <v>1</v>
      </c>
      <c r="K3752" s="1" t="s">
        <v>1</v>
      </c>
      <c r="L3752" s="1" t="s">
        <v>1</v>
      </c>
      <c r="M3752" s="1" t="s">
        <v>208</v>
      </c>
      <c r="N3752">
        <v>50001</v>
      </c>
      <c r="O3752" s="10">
        <v>75000</v>
      </c>
      <c r="P3752">
        <v>1000</v>
      </c>
      <c r="Q3752" s="1" t="s">
        <v>209</v>
      </c>
      <c r="R3752" s="4">
        <v>3.3</v>
      </c>
      <c r="S3752" s="3">
        <v>1</v>
      </c>
      <c r="U3752" t="s">
        <v>204</v>
      </c>
    </row>
    <row r="3753" spans="1:21" x14ac:dyDescent="0.3">
      <c r="A3753" t="s">
        <v>1780</v>
      </c>
      <c r="B3753" t="s">
        <v>3521</v>
      </c>
      <c r="C3753" t="s">
        <v>3521</v>
      </c>
      <c r="D3753" t="s">
        <v>3521</v>
      </c>
      <c r="E3753">
        <v>2021</v>
      </c>
      <c r="F3753" s="1" t="s">
        <v>212</v>
      </c>
      <c r="G3753" s="1" t="s">
        <v>202</v>
      </c>
      <c r="H3753" s="1" t="s">
        <v>219</v>
      </c>
      <c r="I3753" s="3" t="s">
        <v>1</v>
      </c>
      <c r="J3753" s="1" t="s">
        <v>1</v>
      </c>
      <c r="K3753" s="1" t="s">
        <v>1</v>
      </c>
      <c r="L3753" s="1" t="s">
        <v>1</v>
      </c>
      <c r="M3753" s="1" t="s">
        <v>208</v>
      </c>
      <c r="N3753">
        <v>75001</v>
      </c>
      <c r="O3753" s="10">
        <v>1000000000</v>
      </c>
      <c r="P3753">
        <v>1000</v>
      </c>
      <c r="Q3753" s="1" t="s">
        <v>209</v>
      </c>
      <c r="R3753" s="4">
        <v>3.6</v>
      </c>
      <c r="S3753" s="3">
        <v>1</v>
      </c>
      <c r="U3753" t="s">
        <v>204</v>
      </c>
    </row>
    <row r="3754" spans="1:21" x14ac:dyDescent="0.3">
      <c r="A3754" t="s">
        <v>1780</v>
      </c>
      <c r="B3754" t="s">
        <v>3521</v>
      </c>
      <c r="C3754" t="s">
        <v>3521</v>
      </c>
      <c r="D3754" t="s">
        <v>3521</v>
      </c>
      <c r="E3754">
        <v>2021</v>
      </c>
      <c r="F3754" s="1" t="s">
        <v>212</v>
      </c>
      <c r="G3754" s="1" t="s">
        <v>202</v>
      </c>
      <c r="H3754" s="1" t="s">
        <v>3522</v>
      </c>
      <c r="I3754" s="3" t="s">
        <v>1</v>
      </c>
      <c r="J3754" s="1" t="s">
        <v>1</v>
      </c>
      <c r="K3754" s="1" t="s">
        <v>1</v>
      </c>
      <c r="L3754" s="1" t="s">
        <v>1</v>
      </c>
      <c r="M3754" s="1" t="s">
        <v>208</v>
      </c>
      <c r="N3754">
        <v>0</v>
      </c>
      <c r="O3754" s="10">
        <v>1000000000</v>
      </c>
      <c r="P3754">
        <v>1000</v>
      </c>
      <c r="Q3754" s="1" t="s">
        <v>209</v>
      </c>
      <c r="R3754" s="4">
        <v>0.03</v>
      </c>
      <c r="S3754" s="3">
        <v>1</v>
      </c>
      <c r="U3754" t="s">
        <v>204</v>
      </c>
    </row>
    <row r="3755" spans="1:21" x14ac:dyDescent="0.3">
      <c r="A3755" t="s">
        <v>1780</v>
      </c>
      <c r="B3755" t="s">
        <v>3521</v>
      </c>
      <c r="C3755" t="s">
        <v>3521</v>
      </c>
      <c r="D3755" t="s">
        <v>3521</v>
      </c>
      <c r="E3755">
        <v>2021</v>
      </c>
      <c r="F3755" s="1" t="s">
        <v>213</v>
      </c>
      <c r="G3755" s="1" t="s">
        <v>202</v>
      </c>
      <c r="H3755" s="1" t="s">
        <v>206</v>
      </c>
      <c r="I3755" s="3" t="s">
        <v>1</v>
      </c>
      <c r="J3755" s="1" t="s">
        <v>1</v>
      </c>
      <c r="K3755" s="1" t="s">
        <v>1</v>
      </c>
      <c r="L3755" s="1" t="s">
        <v>1</v>
      </c>
      <c r="M3755" s="1" t="s">
        <v>204</v>
      </c>
      <c r="N3755" t="s">
        <v>1</v>
      </c>
      <c r="O3755" t="s">
        <v>1</v>
      </c>
      <c r="P3755" t="s">
        <v>1</v>
      </c>
      <c r="Q3755" s="1" t="s">
        <v>1</v>
      </c>
      <c r="R3755" s="4">
        <v>32.6</v>
      </c>
      <c r="S3755" s="3">
        <v>1</v>
      </c>
      <c r="U3755" t="s">
        <v>204</v>
      </c>
    </row>
    <row r="3756" spans="1:21" x14ac:dyDescent="0.3">
      <c r="A3756" t="s">
        <v>1780</v>
      </c>
      <c r="B3756" t="s">
        <v>3521</v>
      </c>
      <c r="C3756" t="s">
        <v>3521</v>
      </c>
      <c r="D3756" t="s">
        <v>3521</v>
      </c>
      <c r="E3756">
        <v>2021</v>
      </c>
      <c r="F3756" s="1" t="s">
        <v>213</v>
      </c>
      <c r="G3756" s="1" t="s">
        <v>202</v>
      </c>
      <c r="H3756" s="1" t="s">
        <v>231</v>
      </c>
      <c r="I3756" s="3" t="s">
        <v>1</v>
      </c>
      <c r="J3756" s="1" t="s">
        <v>1</v>
      </c>
      <c r="K3756" s="1" t="s">
        <v>1</v>
      </c>
      <c r="L3756" s="1" t="s">
        <v>1</v>
      </c>
      <c r="M3756" s="1" t="s">
        <v>208</v>
      </c>
      <c r="N3756">
        <v>0</v>
      </c>
      <c r="O3756">
        <v>5000</v>
      </c>
      <c r="P3756">
        <v>1000</v>
      </c>
      <c r="Q3756" s="1" t="s">
        <v>209</v>
      </c>
      <c r="R3756" s="4">
        <v>0</v>
      </c>
      <c r="S3756" s="3">
        <v>1</v>
      </c>
      <c r="U3756" t="s">
        <v>204</v>
      </c>
    </row>
    <row r="3757" spans="1:21" x14ac:dyDescent="0.3">
      <c r="A3757" t="s">
        <v>1780</v>
      </c>
      <c r="B3757" t="s">
        <v>3521</v>
      </c>
      <c r="C3757" t="s">
        <v>3521</v>
      </c>
      <c r="D3757" t="s">
        <v>3521</v>
      </c>
      <c r="E3757">
        <v>2021</v>
      </c>
      <c r="F3757" s="1" t="s">
        <v>213</v>
      </c>
      <c r="G3757" s="1" t="s">
        <v>202</v>
      </c>
      <c r="H3757" s="1" t="s">
        <v>231</v>
      </c>
      <c r="I3757" s="3" t="s">
        <v>1</v>
      </c>
      <c r="J3757" s="1" t="s">
        <v>1</v>
      </c>
      <c r="K3757" s="1" t="s">
        <v>1</v>
      </c>
      <c r="L3757" s="1" t="s">
        <v>1</v>
      </c>
      <c r="M3757" s="1" t="s">
        <v>208</v>
      </c>
      <c r="N3757">
        <v>5001</v>
      </c>
      <c r="O3757" s="10">
        <v>1000000000</v>
      </c>
      <c r="P3757">
        <v>1000</v>
      </c>
      <c r="Q3757" s="1" t="s">
        <v>209</v>
      </c>
      <c r="R3757" s="4">
        <v>2.25</v>
      </c>
      <c r="S3757" s="3">
        <v>1</v>
      </c>
      <c r="U3757" t="s">
        <v>204</v>
      </c>
    </row>
    <row r="3758" spans="1:21" x14ac:dyDescent="0.3">
      <c r="A3758" t="s">
        <v>1810</v>
      </c>
      <c r="B3758" t="s">
        <v>3523</v>
      </c>
      <c r="C3758" t="s">
        <v>3523</v>
      </c>
      <c r="D3758" t="s">
        <v>3523</v>
      </c>
      <c r="E3758">
        <v>2021</v>
      </c>
      <c r="F3758" s="1" t="s">
        <v>212</v>
      </c>
      <c r="G3758" s="1" t="s">
        <v>202</v>
      </c>
      <c r="H3758" s="1" t="s">
        <v>206</v>
      </c>
      <c r="I3758" s="3" t="s">
        <v>1</v>
      </c>
      <c r="J3758" s="1" t="s">
        <v>1</v>
      </c>
      <c r="K3758" s="1" t="s">
        <v>1</v>
      </c>
      <c r="L3758" s="1" t="s">
        <v>1</v>
      </c>
      <c r="M3758" s="1" t="s">
        <v>204</v>
      </c>
      <c r="N3758" t="s">
        <v>1</v>
      </c>
      <c r="O3758" t="s">
        <v>1</v>
      </c>
      <c r="P3758" t="s">
        <v>1</v>
      </c>
      <c r="Q3758" s="1" t="s">
        <v>1</v>
      </c>
      <c r="R3758" s="4">
        <v>20.399999999999999</v>
      </c>
      <c r="S3758" s="3">
        <v>1</v>
      </c>
      <c r="U3758" t="s">
        <v>204</v>
      </c>
    </row>
    <row r="3759" spans="1:21" x14ac:dyDescent="0.3">
      <c r="A3759" t="s">
        <v>1810</v>
      </c>
      <c r="B3759" t="s">
        <v>3523</v>
      </c>
      <c r="C3759" t="s">
        <v>3523</v>
      </c>
      <c r="D3759" t="s">
        <v>3523</v>
      </c>
      <c r="E3759">
        <v>2021</v>
      </c>
      <c r="F3759" s="1" t="s">
        <v>212</v>
      </c>
      <c r="G3759" s="1" t="s">
        <v>202</v>
      </c>
      <c r="H3759" s="1" t="s">
        <v>207</v>
      </c>
      <c r="I3759" s="3" t="s">
        <v>1</v>
      </c>
      <c r="J3759" s="1" t="s">
        <v>1</v>
      </c>
      <c r="K3759" s="1" t="s">
        <v>1</v>
      </c>
      <c r="L3759" s="1" t="s">
        <v>1</v>
      </c>
      <c r="M3759" s="1" t="s">
        <v>205</v>
      </c>
      <c r="N3759">
        <v>0</v>
      </c>
      <c r="O3759">
        <v>1000</v>
      </c>
      <c r="P3759" t="s">
        <v>1</v>
      </c>
      <c r="Q3759" s="1" t="s">
        <v>209</v>
      </c>
      <c r="R3759" s="4">
        <v>0</v>
      </c>
      <c r="S3759" s="3">
        <v>1</v>
      </c>
      <c r="U3759" t="s">
        <v>204</v>
      </c>
    </row>
    <row r="3760" spans="1:21" x14ac:dyDescent="0.3">
      <c r="A3760" t="s">
        <v>1810</v>
      </c>
      <c r="B3760" t="s">
        <v>3523</v>
      </c>
      <c r="C3760" t="s">
        <v>3523</v>
      </c>
      <c r="D3760" t="s">
        <v>3523</v>
      </c>
      <c r="E3760">
        <v>2021</v>
      </c>
      <c r="F3760" s="1" t="s">
        <v>212</v>
      </c>
      <c r="G3760" s="1" t="s">
        <v>202</v>
      </c>
      <c r="H3760" s="1" t="s">
        <v>207</v>
      </c>
      <c r="I3760" s="3" t="s">
        <v>1</v>
      </c>
      <c r="J3760" s="1" t="s">
        <v>1</v>
      </c>
      <c r="K3760" s="1" t="s">
        <v>1</v>
      </c>
      <c r="L3760" s="1" t="s">
        <v>1</v>
      </c>
      <c r="M3760" s="1" t="s">
        <v>205</v>
      </c>
      <c r="N3760">
        <v>1001</v>
      </c>
      <c r="O3760">
        <v>10000</v>
      </c>
      <c r="P3760" t="s">
        <v>1</v>
      </c>
      <c r="Q3760" s="1" t="s">
        <v>209</v>
      </c>
      <c r="R3760" s="4">
        <v>6.12</v>
      </c>
      <c r="S3760" s="3">
        <v>1</v>
      </c>
      <c r="U3760" t="s">
        <v>204</v>
      </c>
    </row>
    <row r="3761" spans="1:21" x14ac:dyDescent="0.3">
      <c r="A3761" t="s">
        <v>1810</v>
      </c>
      <c r="B3761" t="s">
        <v>3523</v>
      </c>
      <c r="C3761" t="s">
        <v>3523</v>
      </c>
      <c r="D3761" t="s">
        <v>3523</v>
      </c>
      <c r="E3761">
        <v>2021</v>
      </c>
      <c r="F3761" s="1" t="s">
        <v>212</v>
      </c>
      <c r="G3761" s="1" t="s">
        <v>202</v>
      </c>
      <c r="H3761" s="1" t="s">
        <v>219</v>
      </c>
      <c r="I3761" s="3" t="s">
        <v>1</v>
      </c>
      <c r="J3761" s="1" t="s">
        <v>1</v>
      </c>
      <c r="K3761" s="1" t="s">
        <v>1</v>
      </c>
      <c r="L3761" s="1" t="s">
        <v>1</v>
      </c>
      <c r="M3761" s="1" t="s">
        <v>208</v>
      </c>
      <c r="N3761">
        <v>0</v>
      </c>
      <c r="O3761">
        <v>10000</v>
      </c>
      <c r="P3761">
        <v>1000</v>
      </c>
      <c r="Q3761" s="1" t="s">
        <v>209</v>
      </c>
      <c r="R3761" s="4">
        <v>0</v>
      </c>
      <c r="S3761" s="3">
        <v>1</v>
      </c>
      <c r="U3761" t="s">
        <v>204</v>
      </c>
    </row>
    <row r="3762" spans="1:21" x14ac:dyDescent="0.3">
      <c r="A3762" t="s">
        <v>1810</v>
      </c>
      <c r="B3762" t="s">
        <v>3523</v>
      </c>
      <c r="C3762" t="s">
        <v>3523</v>
      </c>
      <c r="D3762" t="s">
        <v>3523</v>
      </c>
      <c r="E3762">
        <v>2021</v>
      </c>
      <c r="F3762" s="1" t="s">
        <v>212</v>
      </c>
      <c r="G3762" s="1" t="s">
        <v>202</v>
      </c>
      <c r="H3762" s="1" t="s">
        <v>219</v>
      </c>
      <c r="I3762" s="3" t="s">
        <v>1</v>
      </c>
      <c r="J3762" s="1" t="s">
        <v>1</v>
      </c>
      <c r="K3762" s="1" t="s">
        <v>1</v>
      </c>
      <c r="L3762" s="1" t="s">
        <v>1</v>
      </c>
      <c r="M3762" s="1" t="s">
        <v>208</v>
      </c>
      <c r="N3762">
        <v>10001</v>
      </c>
      <c r="O3762">
        <v>20000</v>
      </c>
      <c r="P3762">
        <v>1000</v>
      </c>
      <c r="Q3762" s="1" t="s">
        <v>209</v>
      </c>
      <c r="R3762" s="4">
        <v>1.88</v>
      </c>
      <c r="S3762" s="3">
        <v>1</v>
      </c>
      <c r="U3762" t="s">
        <v>204</v>
      </c>
    </row>
    <row r="3763" spans="1:21" x14ac:dyDescent="0.3">
      <c r="A3763" t="s">
        <v>1810</v>
      </c>
      <c r="B3763" t="s">
        <v>3523</v>
      </c>
      <c r="C3763" t="s">
        <v>3523</v>
      </c>
      <c r="D3763" t="s">
        <v>3523</v>
      </c>
      <c r="E3763">
        <v>2021</v>
      </c>
      <c r="F3763" s="1" t="s">
        <v>212</v>
      </c>
      <c r="G3763" s="1" t="s">
        <v>202</v>
      </c>
      <c r="H3763" s="1" t="s">
        <v>219</v>
      </c>
      <c r="I3763" s="3" t="s">
        <v>1</v>
      </c>
      <c r="J3763" s="1" t="s">
        <v>1</v>
      </c>
      <c r="K3763" s="1" t="s">
        <v>1</v>
      </c>
      <c r="L3763" s="1" t="s">
        <v>1</v>
      </c>
      <c r="M3763" s="1" t="s">
        <v>208</v>
      </c>
      <c r="N3763">
        <v>20001</v>
      </c>
      <c r="O3763">
        <v>30000</v>
      </c>
      <c r="P3763">
        <v>1000</v>
      </c>
      <c r="Q3763" s="1" t="s">
        <v>209</v>
      </c>
      <c r="R3763" s="4">
        <v>2.3199999999999998</v>
      </c>
      <c r="S3763" s="3">
        <v>1</v>
      </c>
      <c r="U3763" t="s">
        <v>204</v>
      </c>
    </row>
    <row r="3764" spans="1:21" x14ac:dyDescent="0.3">
      <c r="A3764" t="s">
        <v>1810</v>
      </c>
      <c r="B3764" t="s">
        <v>3523</v>
      </c>
      <c r="C3764" t="s">
        <v>3523</v>
      </c>
      <c r="D3764" t="s">
        <v>3523</v>
      </c>
      <c r="E3764">
        <v>2021</v>
      </c>
      <c r="F3764" s="1" t="s">
        <v>212</v>
      </c>
      <c r="G3764" s="1" t="s">
        <v>202</v>
      </c>
      <c r="H3764" s="1" t="s">
        <v>219</v>
      </c>
      <c r="I3764" s="3" t="s">
        <v>1</v>
      </c>
      <c r="J3764" s="1" t="s">
        <v>1</v>
      </c>
      <c r="K3764" s="1" t="s">
        <v>1</v>
      </c>
      <c r="L3764" s="1" t="s">
        <v>1</v>
      </c>
      <c r="M3764" s="1" t="s">
        <v>208</v>
      </c>
      <c r="N3764">
        <v>30001</v>
      </c>
      <c r="O3764" s="10">
        <v>40000</v>
      </c>
      <c r="P3764">
        <v>1000</v>
      </c>
      <c r="Q3764" s="1" t="s">
        <v>209</v>
      </c>
      <c r="R3764" s="4">
        <v>2.76</v>
      </c>
      <c r="S3764" s="3">
        <v>1</v>
      </c>
      <c r="U3764" t="s">
        <v>204</v>
      </c>
    </row>
    <row r="3765" spans="1:21" x14ac:dyDescent="0.3">
      <c r="A3765" t="s">
        <v>1810</v>
      </c>
      <c r="B3765" t="s">
        <v>3523</v>
      </c>
      <c r="C3765" t="s">
        <v>3523</v>
      </c>
      <c r="D3765" t="s">
        <v>3523</v>
      </c>
      <c r="E3765">
        <v>2021</v>
      </c>
      <c r="F3765" s="1" t="s">
        <v>212</v>
      </c>
      <c r="G3765" s="1" t="s">
        <v>202</v>
      </c>
      <c r="H3765" s="1" t="s">
        <v>219</v>
      </c>
      <c r="I3765" s="3" t="s">
        <v>1</v>
      </c>
      <c r="J3765" s="1" t="s">
        <v>1</v>
      </c>
      <c r="K3765" s="1" t="s">
        <v>1</v>
      </c>
      <c r="L3765" s="1" t="s">
        <v>1</v>
      </c>
      <c r="M3765" s="1" t="s">
        <v>208</v>
      </c>
      <c r="N3765">
        <v>40001</v>
      </c>
      <c r="O3765" s="10">
        <v>50000</v>
      </c>
      <c r="P3765">
        <v>1000</v>
      </c>
      <c r="Q3765" s="1" t="s">
        <v>209</v>
      </c>
      <c r="R3765" s="4">
        <v>3.78</v>
      </c>
      <c r="S3765" s="3">
        <v>1</v>
      </c>
      <c r="U3765" t="s">
        <v>204</v>
      </c>
    </row>
    <row r="3766" spans="1:21" x14ac:dyDescent="0.3">
      <c r="A3766" t="s">
        <v>1810</v>
      </c>
      <c r="B3766" t="s">
        <v>3523</v>
      </c>
      <c r="C3766" t="s">
        <v>3523</v>
      </c>
      <c r="D3766" t="s">
        <v>3523</v>
      </c>
      <c r="E3766">
        <v>2021</v>
      </c>
      <c r="F3766" s="1" t="s">
        <v>212</v>
      </c>
      <c r="G3766" s="1" t="s">
        <v>202</v>
      </c>
      <c r="H3766" s="1" t="s">
        <v>219</v>
      </c>
      <c r="I3766" s="3" t="s">
        <v>1</v>
      </c>
      <c r="J3766" s="1" t="s">
        <v>1</v>
      </c>
      <c r="K3766" s="1" t="s">
        <v>1</v>
      </c>
      <c r="L3766" s="1" t="s">
        <v>1</v>
      </c>
      <c r="M3766" s="1" t="s">
        <v>208</v>
      </c>
      <c r="N3766">
        <v>50001</v>
      </c>
      <c r="O3766" s="10">
        <v>1000000000</v>
      </c>
      <c r="P3766">
        <v>1000</v>
      </c>
      <c r="Q3766" s="1" t="s">
        <v>209</v>
      </c>
      <c r="R3766" s="4">
        <v>4.8</v>
      </c>
      <c r="S3766" s="3">
        <v>1</v>
      </c>
      <c r="U3766" t="s">
        <v>204</v>
      </c>
    </row>
    <row r="3767" spans="1:21" x14ac:dyDescent="0.3">
      <c r="A3767" t="s">
        <v>1810</v>
      </c>
      <c r="B3767" t="s">
        <v>3523</v>
      </c>
      <c r="C3767" t="s">
        <v>3523</v>
      </c>
      <c r="D3767" t="s">
        <v>3523</v>
      </c>
      <c r="E3767">
        <v>2021</v>
      </c>
      <c r="F3767" s="1" t="s">
        <v>212</v>
      </c>
      <c r="G3767" s="1" t="s">
        <v>202</v>
      </c>
      <c r="H3767" s="1" t="s">
        <v>711</v>
      </c>
      <c r="I3767" s="3" t="s">
        <v>1</v>
      </c>
      <c r="J3767" s="1" t="s">
        <v>1</v>
      </c>
      <c r="K3767" s="1" t="s">
        <v>1</v>
      </c>
      <c r="L3767" s="1" t="s">
        <v>1</v>
      </c>
      <c r="M3767" s="1" t="s">
        <v>208</v>
      </c>
      <c r="N3767">
        <v>0</v>
      </c>
      <c r="O3767" s="10">
        <v>1000000000</v>
      </c>
      <c r="P3767">
        <v>1000</v>
      </c>
      <c r="Q3767" s="1" t="s">
        <v>209</v>
      </c>
      <c r="R3767" s="4">
        <v>5.17</v>
      </c>
      <c r="S3767" s="3">
        <v>1</v>
      </c>
      <c r="T3767" t="s">
        <v>3526</v>
      </c>
      <c r="U3767" t="s">
        <v>204</v>
      </c>
    </row>
    <row r="3768" spans="1:21" x14ac:dyDescent="0.3">
      <c r="A3768" t="s">
        <v>1810</v>
      </c>
      <c r="B3768" t="s">
        <v>3523</v>
      </c>
      <c r="C3768" t="s">
        <v>3523</v>
      </c>
      <c r="D3768" t="s">
        <v>3523</v>
      </c>
      <c r="E3768">
        <v>2021</v>
      </c>
      <c r="F3768" s="1" t="s">
        <v>213</v>
      </c>
      <c r="G3768" s="1" t="s">
        <v>202</v>
      </c>
      <c r="H3768" s="1" t="s">
        <v>207</v>
      </c>
      <c r="I3768" s="3" t="s">
        <v>1</v>
      </c>
      <c r="J3768" s="1" t="s">
        <v>1</v>
      </c>
      <c r="K3768" s="1" t="s">
        <v>1</v>
      </c>
      <c r="L3768" s="1" t="s">
        <v>1</v>
      </c>
      <c r="M3768" s="1" t="s">
        <v>205</v>
      </c>
      <c r="N3768">
        <v>0</v>
      </c>
      <c r="O3768">
        <v>1000</v>
      </c>
      <c r="P3768" t="s">
        <v>1</v>
      </c>
      <c r="Q3768" s="1" t="s">
        <v>209</v>
      </c>
      <c r="R3768" s="4">
        <v>20</v>
      </c>
      <c r="S3768" s="3">
        <v>1</v>
      </c>
      <c r="U3768" t="s">
        <v>204</v>
      </c>
    </row>
    <row r="3769" spans="1:21" x14ac:dyDescent="0.3">
      <c r="A3769" t="s">
        <v>1810</v>
      </c>
      <c r="B3769" t="s">
        <v>3523</v>
      </c>
      <c r="C3769" t="s">
        <v>3523</v>
      </c>
      <c r="D3769" t="s">
        <v>3523</v>
      </c>
      <c r="E3769">
        <v>2021</v>
      </c>
      <c r="F3769" s="1" t="s">
        <v>213</v>
      </c>
      <c r="G3769" s="1" t="s">
        <v>202</v>
      </c>
      <c r="H3769" s="1" t="s">
        <v>207</v>
      </c>
      <c r="I3769" s="3" t="s">
        <v>1</v>
      </c>
      <c r="J3769" s="1" t="s">
        <v>1</v>
      </c>
      <c r="K3769" s="1" t="s">
        <v>1</v>
      </c>
      <c r="L3769" s="1" t="s">
        <v>1</v>
      </c>
      <c r="M3769" s="1" t="s">
        <v>205</v>
      </c>
      <c r="N3769">
        <v>1001</v>
      </c>
      <c r="O3769">
        <v>10000</v>
      </c>
      <c r="P3769" t="s">
        <v>1</v>
      </c>
      <c r="Q3769" s="1" t="s">
        <v>209</v>
      </c>
      <c r="R3769" s="4">
        <v>26</v>
      </c>
      <c r="S3769" s="3">
        <v>1</v>
      </c>
      <c r="U3769" t="s">
        <v>204</v>
      </c>
    </row>
    <row r="3770" spans="1:21" x14ac:dyDescent="0.3">
      <c r="A3770" t="s">
        <v>1810</v>
      </c>
      <c r="B3770" t="s">
        <v>3523</v>
      </c>
      <c r="C3770" t="s">
        <v>3523</v>
      </c>
      <c r="D3770" t="s">
        <v>3523</v>
      </c>
      <c r="E3770">
        <v>2021</v>
      </c>
      <c r="F3770" s="1" t="s">
        <v>213</v>
      </c>
      <c r="G3770" s="1" t="s">
        <v>202</v>
      </c>
      <c r="H3770" s="1" t="s">
        <v>207</v>
      </c>
      <c r="I3770" s="3" t="s">
        <v>1</v>
      </c>
      <c r="J3770" s="1" t="s">
        <v>1</v>
      </c>
      <c r="K3770" s="1" t="s">
        <v>1</v>
      </c>
      <c r="L3770" s="1" t="s">
        <v>1</v>
      </c>
      <c r="M3770" s="1" t="s">
        <v>205</v>
      </c>
      <c r="N3770">
        <v>10001</v>
      </c>
      <c r="O3770">
        <v>20000</v>
      </c>
      <c r="P3770" t="s">
        <v>1</v>
      </c>
      <c r="Q3770" s="1" t="s">
        <v>209</v>
      </c>
      <c r="R3770" s="4">
        <v>28</v>
      </c>
      <c r="S3770" s="3">
        <v>1</v>
      </c>
      <c r="U3770" t="s">
        <v>204</v>
      </c>
    </row>
    <row r="3771" spans="1:21" x14ac:dyDescent="0.3">
      <c r="A3771" t="s">
        <v>1810</v>
      </c>
      <c r="B3771" t="s">
        <v>3523</v>
      </c>
      <c r="C3771" t="s">
        <v>3523</v>
      </c>
      <c r="D3771" t="s">
        <v>3523</v>
      </c>
      <c r="E3771">
        <v>2021</v>
      </c>
      <c r="F3771" s="1" t="s">
        <v>213</v>
      </c>
      <c r="G3771" s="1" t="s">
        <v>202</v>
      </c>
      <c r="H3771" s="1" t="s">
        <v>207</v>
      </c>
      <c r="I3771" s="3" t="s">
        <v>1</v>
      </c>
      <c r="J3771" s="1" t="s">
        <v>1</v>
      </c>
      <c r="K3771" s="1" t="s">
        <v>1</v>
      </c>
      <c r="L3771" s="1" t="s">
        <v>1</v>
      </c>
      <c r="M3771" s="1" t="s">
        <v>205</v>
      </c>
      <c r="N3771">
        <v>20001</v>
      </c>
      <c r="O3771">
        <v>30000</v>
      </c>
      <c r="P3771" t="s">
        <v>1</v>
      </c>
      <c r="Q3771" s="1" t="s">
        <v>209</v>
      </c>
      <c r="R3771" s="4">
        <v>31</v>
      </c>
      <c r="S3771" s="3">
        <v>1</v>
      </c>
      <c r="U3771" t="s">
        <v>204</v>
      </c>
    </row>
    <row r="3772" spans="1:21" x14ac:dyDescent="0.3">
      <c r="A3772" t="s">
        <v>1810</v>
      </c>
      <c r="B3772" t="s">
        <v>3523</v>
      </c>
      <c r="C3772" t="s">
        <v>3523</v>
      </c>
      <c r="D3772" t="s">
        <v>3523</v>
      </c>
      <c r="E3772">
        <v>2021</v>
      </c>
      <c r="F3772" s="1" t="s">
        <v>213</v>
      </c>
      <c r="G3772" s="1" t="s">
        <v>202</v>
      </c>
      <c r="H3772" s="1" t="s">
        <v>207</v>
      </c>
      <c r="I3772" s="3" t="s">
        <v>1</v>
      </c>
      <c r="J3772" s="1" t="s">
        <v>1</v>
      </c>
      <c r="K3772" s="1" t="s">
        <v>1</v>
      </c>
      <c r="L3772" s="1" t="s">
        <v>1</v>
      </c>
      <c r="M3772" s="1" t="s">
        <v>205</v>
      </c>
      <c r="N3772">
        <v>30001</v>
      </c>
      <c r="O3772" s="10">
        <v>40000</v>
      </c>
      <c r="P3772" t="s">
        <v>1</v>
      </c>
      <c r="Q3772" s="1" t="s">
        <v>209</v>
      </c>
      <c r="R3772" s="4">
        <v>34</v>
      </c>
      <c r="S3772" s="3">
        <v>1</v>
      </c>
      <c r="U3772" t="s">
        <v>204</v>
      </c>
    </row>
    <row r="3773" spans="1:21" x14ac:dyDescent="0.3">
      <c r="A3773" t="s">
        <v>1810</v>
      </c>
      <c r="B3773" t="s">
        <v>3523</v>
      </c>
      <c r="C3773" t="s">
        <v>3523</v>
      </c>
      <c r="D3773" t="s">
        <v>3523</v>
      </c>
      <c r="E3773">
        <v>2021</v>
      </c>
      <c r="F3773" s="1" t="s">
        <v>213</v>
      </c>
      <c r="G3773" s="1" t="s">
        <v>202</v>
      </c>
      <c r="H3773" s="1" t="s">
        <v>207</v>
      </c>
      <c r="I3773" s="3" t="s">
        <v>1</v>
      </c>
      <c r="J3773" s="1" t="s">
        <v>1</v>
      </c>
      <c r="K3773" s="1" t="s">
        <v>1</v>
      </c>
      <c r="L3773" s="1" t="s">
        <v>1</v>
      </c>
      <c r="M3773" s="1" t="s">
        <v>205</v>
      </c>
      <c r="N3773">
        <v>40001</v>
      </c>
      <c r="O3773" s="10">
        <v>50000</v>
      </c>
      <c r="P3773" t="s">
        <v>1</v>
      </c>
      <c r="Q3773" s="1" t="s">
        <v>209</v>
      </c>
      <c r="R3773" s="4">
        <v>38</v>
      </c>
      <c r="S3773" s="3">
        <v>1</v>
      </c>
      <c r="U3773" t="s">
        <v>204</v>
      </c>
    </row>
    <row r="3774" spans="1:21" x14ac:dyDescent="0.3">
      <c r="A3774" t="s">
        <v>1810</v>
      </c>
      <c r="B3774" t="s">
        <v>3523</v>
      </c>
      <c r="C3774" t="s">
        <v>3523</v>
      </c>
      <c r="D3774" t="s">
        <v>3523</v>
      </c>
      <c r="E3774">
        <v>2021</v>
      </c>
      <c r="F3774" s="1" t="s">
        <v>213</v>
      </c>
      <c r="G3774" s="1" t="s">
        <v>202</v>
      </c>
      <c r="H3774" s="1" t="s">
        <v>207</v>
      </c>
      <c r="I3774" s="3" t="s">
        <v>1</v>
      </c>
      <c r="J3774" s="1" t="s">
        <v>1</v>
      </c>
      <c r="K3774" s="1" t="s">
        <v>1</v>
      </c>
      <c r="L3774" s="1" t="s">
        <v>1</v>
      </c>
      <c r="M3774" s="1" t="s">
        <v>205</v>
      </c>
      <c r="N3774">
        <v>50001</v>
      </c>
      <c r="O3774" s="10">
        <v>1000000000</v>
      </c>
      <c r="P3774" t="s">
        <v>1</v>
      </c>
      <c r="Q3774" s="1" t="s">
        <v>209</v>
      </c>
      <c r="R3774" s="4">
        <v>42</v>
      </c>
      <c r="S3774" s="3">
        <v>1</v>
      </c>
      <c r="U3774" t="s">
        <v>204</v>
      </c>
    </row>
    <row r="3775" spans="1:21" x14ac:dyDescent="0.3">
      <c r="A3775" t="s">
        <v>2237</v>
      </c>
      <c r="B3775" t="s">
        <v>3524</v>
      </c>
      <c r="C3775" t="s">
        <v>3524</v>
      </c>
      <c r="D3775" t="s">
        <v>3524</v>
      </c>
      <c r="E3775">
        <v>2021</v>
      </c>
      <c r="F3775" s="1" t="s">
        <v>212</v>
      </c>
      <c r="G3775" s="1" t="s">
        <v>202</v>
      </c>
      <c r="H3775" s="1" t="s">
        <v>206</v>
      </c>
      <c r="I3775" s="3" t="s">
        <v>1</v>
      </c>
      <c r="J3775" s="1" t="s">
        <v>1</v>
      </c>
      <c r="K3775" s="1" t="s">
        <v>1</v>
      </c>
      <c r="L3775" s="1" t="s">
        <v>1</v>
      </c>
      <c r="M3775" s="1" t="s">
        <v>204</v>
      </c>
      <c r="N3775" s="1" t="s">
        <v>1</v>
      </c>
      <c r="O3775" s="1" t="s">
        <v>1</v>
      </c>
      <c r="P3775" s="1" t="s">
        <v>1</v>
      </c>
      <c r="Q3775" s="1" t="s">
        <v>1</v>
      </c>
      <c r="R3775" s="4">
        <v>23</v>
      </c>
      <c r="S3775" s="3">
        <v>1</v>
      </c>
      <c r="U3775" t="s">
        <v>204</v>
      </c>
    </row>
    <row r="3776" spans="1:21" x14ac:dyDescent="0.3">
      <c r="A3776" t="s">
        <v>2237</v>
      </c>
      <c r="B3776" t="s">
        <v>3524</v>
      </c>
      <c r="C3776" t="s">
        <v>3524</v>
      </c>
      <c r="D3776" t="s">
        <v>3524</v>
      </c>
      <c r="E3776">
        <v>2021</v>
      </c>
      <c r="F3776" s="1" t="s">
        <v>212</v>
      </c>
      <c r="G3776" s="1" t="s">
        <v>202</v>
      </c>
      <c r="H3776" s="1" t="s">
        <v>219</v>
      </c>
      <c r="I3776" s="3" t="s">
        <v>1</v>
      </c>
      <c r="J3776" s="1" t="s">
        <v>1</v>
      </c>
      <c r="K3776" s="1" t="s">
        <v>1</v>
      </c>
      <c r="L3776" s="1" t="s">
        <v>1</v>
      </c>
      <c r="M3776" s="1" t="s">
        <v>208</v>
      </c>
      <c r="N3776">
        <v>0</v>
      </c>
      <c r="O3776" s="10">
        <v>8000</v>
      </c>
      <c r="P3776">
        <v>1000</v>
      </c>
      <c r="Q3776" s="1" t="s">
        <v>209</v>
      </c>
      <c r="R3776" s="4">
        <v>0</v>
      </c>
      <c r="S3776" s="3">
        <v>1</v>
      </c>
      <c r="U3776" t="s">
        <v>204</v>
      </c>
    </row>
    <row r="3777" spans="1:21" x14ac:dyDescent="0.3">
      <c r="A3777" t="s">
        <v>2237</v>
      </c>
      <c r="B3777" t="s">
        <v>3524</v>
      </c>
      <c r="C3777" t="s">
        <v>3524</v>
      </c>
      <c r="D3777" t="s">
        <v>3524</v>
      </c>
      <c r="E3777">
        <v>2021</v>
      </c>
      <c r="F3777" s="1" t="s">
        <v>212</v>
      </c>
      <c r="G3777" s="1" t="s">
        <v>202</v>
      </c>
      <c r="H3777" s="1" t="s">
        <v>219</v>
      </c>
      <c r="I3777" s="3" t="s">
        <v>1</v>
      </c>
      <c r="J3777" s="1" t="s">
        <v>1</v>
      </c>
      <c r="K3777" s="1" t="s">
        <v>1</v>
      </c>
      <c r="L3777" s="1" t="s">
        <v>1</v>
      </c>
      <c r="M3777" s="1" t="s">
        <v>208</v>
      </c>
      <c r="N3777">
        <v>8001</v>
      </c>
      <c r="O3777" s="10">
        <v>20000</v>
      </c>
      <c r="P3777">
        <v>1000</v>
      </c>
      <c r="Q3777" s="1" t="s">
        <v>209</v>
      </c>
      <c r="R3777" s="4">
        <v>1.5</v>
      </c>
      <c r="S3777" s="3">
        <v>1</v>
      </c>
      <c r="U3777" t="s">
        <v>204</v>
      </c>
    </row>
    <row r="3778" spans="1:21" x14ac:dyDescent="0.3">
      <c r="A3778" t="s">
        <v>2237</v>
      </c>
      <c r="B3778" t="s">
        <v>3524</v>
      </c>
      <c r="C3778" t="s">
        <v>3524</v>
      </c>
      <c r="D3778" t="s">
        <v>3524</v>
      </c>
      <c r="E3778">
        <v>2021</v>
      </c>
      <c r="F3778" s="1" t="s">
        <v>212</v>
      </c>
      <c r="G3778" s="1" t="s">
        <v>202</v>
      </c>
      <c r="H3778" s="1" t="s">
        <v>219</v>
      </c>
      <c r="I3778" s="3" t="s">
        <v>1</v>
      </c>
      <c r="J3778" s="1" t="s">
        <v>1</v>
      </c>
      <c r="K3778" s="1" t="s">
        <v>1</v>
      </c>
      <c r="L3778" s="1" t="s">
        <v>1</v>
      </c>
      <c r="M3778" s="1" t="s">
        <v>208</v>
      </c>
      <c r="N3778">
        <v>20001</v>
      </c>
      <c r="O3778" s="10">
        <v>1000000000</v>
      </c>
      <c r="P3778">
        <v>1000</v>
      </c>
      <c r="Q3778" s="1" t="s">
        <v>209</v>
      </c>
      <c r="R3778" s="4">
        <v>2</v>
      </c>
      <c r="S3778" s="3">
        <v>1</v>
      </c>
      <c r="U3778" t="s">
        <v>204</v>
      </c>
    </row>
    <row r="3779" spans="1:21" x14ac:dyDescent="0.3">
      <c r="A3779" t="s">
        <v>2237</v>
      </c>
      <c r="B3779" t="s">
        <v>3524</v>
      </c>
      <c r="C3779" t="s">
        <v>3524</v>
      </c>
      <c r="D3779" t="s">
        <v>3524</v>
      </c>
      <c r="E3779">
        <v>2021</v>
      </c>
      <c r="F3779" s="1" t="s">
        <v>212</v>
      </c>
      <c r="G3779" s="1" t="s">
        <v>202</v>
      </c>
      <c r="H3779" s="1" t="s">
        <v>711</v>
      </c>
      <c r="I3779" s="3" t="s">
        <v>1</v>
      </c>
      <c r="J3779" s="1" t="s">
        <v>1</v>
      </c>
      <c r="K3779" s="1" t="s">
        <v>1</v>
      </c>
      <c r="L3779" s="1" t="s">
        <v>1</v>
      </c>
      <c r="M3779" s="1" t="s">
        <v>208</v>
      </c>
      <c r="N3779">
        <v>0</v>
      </c>
      <c r="O3779" s="10">
        <v>1000000000</v>
      </c>
      <c r="P3779">
        <v>1000</v>
      </c>
      <c r="Q3779" s="1" t="s">
        <v>209</v>
      </c>
      <c r="R3779" s="4">
        <v>3.96</v>
      </c>
      <c r="S3779" s="3">
        <v>1</v>
      </c>
      <c r="T3779" t="s">
        <v>3526</v>
      </c>
      <c r="U3779" t="s">
        <v>204</v>
      </c>
    </row>
    <row r="3780" spans="1:21" x14ac:dyDescent="0.3">
      <c r="A3780" t="s">
        <v>2237</v>
      </c>
      <c r="B3780" t="s">
        <v>3524</v>
      </c>
      <c r="C3780" t="s">
        <v>3524</v>
      </c>
      <c r="D3780" t="s">
        <v>3524</v>
      </c>
      <c r="E3780">
        <v>2021</v>
      </c>
      <c r="F3780" s="1" t="s">
        <v>213</v>
      </c>
      <c r="G3780" s="1" t="s">
        <v>202</v>
      </c>
      <c r="H3780" s="1" t="s">
        <v>206</v>
      </c>
      <c r="I3780" s="3" t="s">
        <v>1</v>
      </c>
      <c r="J3780" s="1" t="s">
        <v>1</v>
      </c>
      <c r="K3780" s="1" t="s">
        <v>1</v>
      </c>
      <c r="L3780" s="1" t="s">
        <v>1</v>
      </c>
      <c r="M3780" s="1" t="s">
        <v>204</v>
      </c>
      <c r="N3780" s="1" t="s">
        <v>1</v>
      </c>
      <c r="O3780" s="1" t="s">
        <v>1</v>
      </c>
      <c r="P3780" s="1" t="s">
        <v>1</v>
      </c>
      <c r="Q3780" s="1" t="s">
        <v>1</v>
      </c>
      <c r="R3780" s="4">
        <v>27.82</v>
      </c>
      <c r="S3780" s="3">
        <v>1</v>
      </c>
      <c r="U3780" t="s">
        <v>204</v>
      </c>
    </row>
    <row r="3781" spans="1:21" x14ac:dyDescent="0.3">
      <c r="A3781" t="s">
        <v>2280</v>
      </c>
      <c r="B3781" t="s">
        <v>3525</v>
      </c>
      <c r="C3781" t="s">
        <v>3525</v>
      </c>
      <c r="D3781" t="s">
        <v>3525</v>
      </c>
      <c r="E3781">
        <v>2021</v>
      </c>
      <c r="F3781" s="1" t="s">
        <v>212</v>
      </c>
      <c r="G3781" s="1" t="s">
        <v>202</v>
      </c>
      <c r="H3781" s="1" t="s">
        <v>206</v>
      </c>
      <c r="I3781" s="3" t="s">
        <v>1</v>
      </c>
      <c r="J3781" s="1" t="s">
        <v>1</v>
      </c>
      <c r="K3781" s="1" t="s">
        <v>1</v>
      </c>
      <c r="L3781" s="1" t="s">
        <v>1</v>
      </c>
      <c r="M3781" s="1" t="s">
        <v>204</v>
      </c>
      <c r="N3781" s="1" t="s">
        <v>1</v>
      </c>
      <c r="O3781" s="1" t="s">
        <v>1</v>
      </c>
      <c r="P3781" s="1" t="s">
        <v>1</v>
      </c>
      <c r="Q3781" s="1" t="s">
        <v>1</v>
      </c>
      <c r="R3781" s="4">
        <v>7</v>
      </c>
      <c r="S3781" s="3">
        <v>1</v>
      </c>
      <c r="U3781" t="s">
        <v>204</v>
      </c>
    </row>
    <row r="3782" spans="1:21" x14ac:dyDescent="0.3">
      <c r="A3782" t="s">
        <v>2280</v>
      </c>
      <c r="B3782" t="s">
        <v>3525</v>
      </c>
      <c r="C3782" t="s">
        <v>3525</v>
      </c>
      <c r="D3782" t="s">
        <v>3525</v>
      </c>
      <c r="E3782">
        <v>2021</v>
      </c>
      <c r="F3782" s="1" t="s">
        <v>212</v>
      </c>
      <c r="G3782" s="1" t="s">
        <v>202</v>
      </c>
      <c r="H3782" s="1" t="s">
        <v>219</v>
      </c>
      <c r="I3782" s="3" t="s">
        <v>1</v>
      </c>
      <c r="J3782" s="1" t="s">
        <v>1</v>
      </c>
      <c r="K3782" s="1" t="s">
        <v>1</v>
      </c>
      <c r="L3782" s="1" t="s">
        <v>1</v>
      </c>
      <c r="M3782" s="1" t="s">
        <v>208</v>
      </c>
      <c r="N3782">
        <v>0</v>
      </c>
      <c r="O3782" s="10">
        <v>4000</v>
      </c>
      <c r="P3782">
        <v>1000</v>
      </c>
      <c r="Q3782" s="1" t="s">
        <v>209</v>
      </c>
      <c r="R3782" s="4">
        <v>0</v>
      </c>
      <c r="S3782" s="3">
        <v>1</v>
      </c>
      <c r="U3782" t="s">
        <v>204</v>
      </c>
    </row>
    <row r="3783" spans="1:21" x14ac:dyDescent="0.3">
      <c r="A3783" t="s">
        <v>2280</v>
      </c>
      <c r="B3783" t="s">
        <v>3525</v>
      </c>
      <c r="C3783" t="s">
        <v>3525</v>
      </c>
      <c r="D3783" t="s">
        <v>3525</v>
      </c>
      <c r="E3783">
        <v>2021</v>
      </c>
      <c r="F3783" s="1" t="s">
        <v>212</v>
      </c>
      <c r="G3783" s="1" t="s">
        <v>202</v>
      </c>
      <c r="H3783" s="1" t="s">
        <v>219</v>
      </c>
      <c r="I3783" s="3" t="s">
        <v>1</v>
      </c>
      <c r="J3783" s="1" t="s">
        <v>1</v>
      </c>
      <c r="K3783" s="1" t="s">
        <v>1</v>
      </c>
      <c r="L3783" s="1" t="s">
        <v>1</v>
      </c>
      <c r="M3783" s="1" t="s">
        <v>208</v>
      </c>
      <c r="N3783">
        <v>4001</v>
      </c>
      <c r="O3783" s="10">
        <v>18000</v>
      </c>
      <c r="P3783">
        <v>1000</v>
      </c>
      <c r="Q3783" s="1" t="s">
        <v>209</v>
      </c>
      <c r="R3783" s="4">
        <v>1.2</v>
      </c>
      <c r="S3783" s="3">
        <v>1</v>
      </c>
      <c r="U3783" t="s">
        <v>204</v>
      </c>
    </row>
    <row r="3784" spans="1:21" x14ac:dyDescent="0.3">
      <c r="A3784" t="s">
        <v>2280</v>
      </c>
      <c r="B3784" t="s">
        <v>3525</v>
      </c>
      <c r="C3784" t="s">
        <v>3525</v>
      </c>
      <c r="D3784" t="s">
        <v>3525</v>
      </c>
      <c r="E3784">
        <v>2021</v>
      </c>
      <c r="F3784" s="1" t="s">
        <v>212</v>
      </c>
      <c r="G3784" s="1" t="s">
        <v>202</v>
      </c>
      <c r="H3784" s="1" t="s">
        <v>219</v>
      </c>
      <c r="I3784" s="3" t="s">
        <v>1</v>
      </c>
      <c r="J3784" s="1" t="s">
        <v>1</v>
      </c>
      <c r="K3784" s="1" t="s">
        <v>1</v>
      </c>
      <c r="L3784" s="1" t="s">
        <v>1</v>
      </c>
      <c r="M3784" s="1" t="s">
        <v>208</v>
      </c>
      <c r="N3784">
        <v>18001</v>
      </c>
      <c r="O3784" s="10">
        <v>25000</v>
      </c>
      <c r="P3784">
        <v>1000</v>
      </c>
      <c r="Q3784" s="1" t="s">
        <v>209</v>
      </c>
      <c r="R3784" s="4">
        <v>1.5</v>
      </c>
      <c r="S3784" s="3">
        <v>1</v>
      </c>
      <c r="U3784" t="s">
        <v>204</v>
      </c>
    </row>
    <row r="3785" spans="1:21" x14ac:dyDescent="0.3">
      <c r="A3785" t="s">
        <v>2280</v>
      </c>
      <c r="B3785" t="s">
        <v>3525</v>
      </c>
      <c r="C3785" t="s">
        <v>3525</v>
      </c>
      <c r="D3785" t="s">
        <v>3525</v>
      </c>
      <c r="E3785">
        <v>2021</v>
      </c>
      <c r="F3785" s="1" t="s">
        <v>212</v>
      </c>
      <c r="G3785" s="1" t="s">
        <v>202</v>
      </c>
      <c r="H3785" s="1" t="s">
        <v>219</v>
      </c>
      <c r="I3785" s="3" t="s">
        <v>1</v>
      </c>
      <c r="J3785" s="1" t="s">
        <v>1</v>
      </c>
      <c r="K3785" s="1" t="s">
        <v>1</v>
      </c>
      <c r="L3785" s="1" t="s">
        <v>1</v>
      </c>
      <c r="M3785" s="1" t="s">
        <v>208</v>
      </c>
      <c r="N3785">
        <v>25001</v>
      </c>
      <c r="O3785" s="10">
        <v>40000</v>
      </c>
      <c r="P3785">
        <v>1000</v>
      </c>
      <c r="Q3785" s="1" t="s">
        <v>209</v>
      </c>
      <c r="R3785" s="4">
        <v>1.8</v>
      </c>
      <c r="S3785" s="3">
        <v>1</v>
      </c>
      <c r="U3785" t="s">
        <v>204</v>
      </c>
    </row>
    <row r="3786" spans="1:21" x14ac:dyDescent="0.3">
      <c r="A3786" t="s">
        <v>2280</v>
      </c>
      <c r="B3786" t="s">
        <v>3525</v>
      </c>
      <c r="C3786" t="s">
        <v>3525</v>
      </c>
      <c r="D3786" t="s">
        <v>3525</v>
      </c>
      <c r="E3786">
        <v>2021</v>
      </c>
      <c r="F3786" s="1" t="s">
        <v>212</v>
      </c>
      <c r="G3786" s="1" t="s">
        <v>202</v>
      </c>
      <c r="H3786" s="1" t="s">
        <v>219</v>
      </c>
      <c r="I3786" s="3" t="s">
        <v>1</v>
      </c>
      <c r="J3786" s="1" t="s">
        <v>1</v>
      </c>
      <c r="K3786" s="1" t="s">
        <v>1</v>
      </c>
      <c r="L3786" s="1" t="s">
        <v>1</v>
      </c>
      <c r="M3786" s="1" t="s">
        <v>208</v>
      </c>
      <c r="N3786">
        <v>40001</v>
      </c>
      <c r="O3786" s="10">
        <v>1000000000</v>
      </c>
      <c r="P3786">
        <v>1000</v>
      </c>
      <c r="Q3786" s="1" t="s">
        <v>209</v>
      </c>
      <c r="R3786" s="4">
        <v>2.2999999999999998</v>
      </c>
      <c r="S3786" s="3">
        <v>1</v>
      </c>
      <c r="U3786" t="s">
        <v>204</v>
      </c>
    </row>
    <row r="3787" spans="1:21" x14ac:dyDescent="0.3">
      <c r="A3787" t="s">
        <v>2280</v>
      </c>
      <c r="B3787" t="s">
        <v>3525</v>
      </c>
      <c r="C3787" t="s">
        <v>3525</v>
      </c>
      <c r="D3787" t="s">
        <v>3525</v>
      </c>
      <c r="E3787">
        <v>2021</v>
      </c>
      <c r="F3787" s="1" t="s">
        <v>212</v>
      </c>
      <c r="G3787" s="1" t="s">
        <v>202</v>
      </c>
      <c r="H3787" s="1" t="s">
        <v>711</v>
      </c>
      <c r="I3787" s="3" t="s">
        <v>1</v>
      </c>
      <c r="J3787" s="1" t="s">
        <v>1</v>
      </c>
      <c r="K3787" s="1" t="s">
        <v>1</v>
      </c>
      <c r="L3787" s="1" t="s">
        <v>1</v>
      </c>
      <c r="M3787" s="1" t="s">
        <v>208</v>
      </c>
      <c r="N3787">
        <v>0</v>
      </c>
      <c r="O3787" s="10">
        <v>1000000000</v>
      </c>
      <c r="P3787">
        <v>1000</v>
      </c>
      <c r="Q3787" s="1" t="s">
        <v>209</v>
      </c>
      <c r="R3787" s="4">
        <v>4.7</v>
      </c>
      <c r="S3787" s="3">
        <v>1</v>
      </c>
      <c r="T3787" t="s">
        <v>3526</v>
      </c>
      <c r="U3787" t="s">
        <v>204</v>
      </c>
    </row>
    <row r="3788" spans="1:21" x14ac:dyDescent="0.3">
      <c r="A3788" t="s">
        <v>2280</v>
      </c>
      <c r="B3788" t="s">
        <v>3525</v>
      </c>
      <c r="C3788" t="s">
        <v>3525</v>
      </c>
      <c r="D3788" t="s">
        <v>3525</v>
      </c>
      <c r="E3788">
        <v>2021</v>
      </c>
      <c r="F3788" s="1" t="s">
        <v>213</v>
      </c>
      <c r="G3788" s="1" t="s">
        <v>202</v>
      </c>
      <c r="H3788" s="1" t="s">
        <v>206</v>
      </c>
      <c r="I3788" s="3" t="s">
        <v>1</v>
      </c>
      <c r="J3788" s="1" t="s">
        <v>1</v>
      </c>
      <c r="K3788" s="1" t="s">
        <v>1</v>
      </c>
      <c r="L3788" s="1" t="s">
        <v>1</v>
      </c>
      <c r="M3788" s="1" t="s">
        <v>204</v>
      </c>
      <c r="N3788" t="s">
        <v>1</v>
      </c>
      <c r="O3788" t="s">
        <v>1</v>
      </c>
      <c r="P3788" t="s">
        <v>1</v>
      </c>
      <c r="Q3788" s="1" t="s">
        <v>1</v>
      </c>
      <c r="R3788" s="4">
        <v>41</v>
      </c>
      <c r="S3788" s="3">
        <v>1</v>
      </c>
      <c r="U3788" t="s">
        <v>204</v>
      </c>
    </row>
    <row r="3789" spans="1:21" x14ac:dyDescent="0.3">
      <c r="A3789" t="s">
        <v>2284</v>
      </c>
      <c r="B3789" t="s">
        <v>3527</v>
      </c>
      <c r="C3789" t="s">
        <v>3527</v>
      </c>
      <c r="D3789" t="s">
        <v>3527</v>
      </c>
      <c r="E3789">
        <v>2021</v>
      </c>
      <c r="F3789" s="1" t="s">
        <v>212</v>
      </c>
      <c r="G3789" s="1" t="s">
        <v>202</v>
      </c>
      <c r="H3789" s="1" t="s">
        <v>206</v>
      </c>
      <c r="I3789" s="3" t="s">
        <v>1</v>
      </c>
      <c r="J3789" s="1" t="s">
        <v>1</v>
      </c>
      <c r="K3789" s="1" t="s">
        <v>1</v>
      </c>
      <c r="L3789" s="1" t="s">
        <v>1</v>
      </c>
      <c r="M3789" s="1" t="s">
        <v>204</v>
      </c>
      <c r="N3789" s="1" t="s">
        <v>1</v>
      </c>
      <c r="O3789" s="1" t="s">
        <v>1</v>
      </c>
      <c r="P3789" s="1" t="s">
        <v>1</v>
      </c>
      <c r="Q3789" s="1" t="s">
        <v>1</v>
      </c>
      <c r="R3789" s="4">
        <v>9</v>
      </c>
      <c r="S3789" s="3">
        <v>1</v>
      </c>
      <c r="U3789" t="s">
        <v>204</v>
      </c>
    </row>
    <row r="3790" spans="1:21" x14ac:dyDescent="0.3">
      <c r="A3790" t="s">
        <v>2284</v>
      </c>
      <c r="B3790" t="s">
        <v>3527</v>
      </c>
      <c r="C3790" t="s">
        <v>3527</v>
      </c>
      <c r="D3790" t="s">
        <v>3527</v>
      </c>
      <c r="E3790">
        <v>2021</v>
      </c>
      <c r="F3790" s="1" t="s">
        <v>212</v>
      </c>
      <c r="G3790" s="1" t="s">
        <v>202</v>
      </c>
      <c r="H3790" s="1" t="s">
        <v>219</v>
      </c>
      <c r="I3790" s="3" t="s">
        <v>1</v>
      </c>
      <c r="J3790" s="1" t="s">
        <v>1</v>
      </c>
      <c r="K3790" s="1" t="s">
        <v>1</v>
      </c>
      <c r="L3790" s="1" t="s">
        <v>1</v>
      </c>
      <c r="M3790" s="1" t="s">
        <v>208</v>
      </c>
      <c r="N3790">
        <v>0</v>
      </c>
      <c r="O3790" s="10">
        <v>5000</v>
      </c>
      <c r="P3790">
        <v>1000</v>
      </c>
      <c r="Q3790" s="1" t="s">
        <v>209</v>
      </c>
      <c r="R3790" s="4">
        <v>0</v>
      </c>
      <c r="S3790" s="3">
        <v>1</v>
      </c>
      <c r="U3790" t="s">
        <v>204</v>
      </c>
    </row>
    <row r="3791" spans="1:21" x14ac:dyDescent="0.3">
      <c r="A3791" t="s">
        <v>2284</v>
      </c>
      <c r="B3791" t="s">
        <v>3527</v>
      </c>
      <c r="C3791" t="s">
        <v>3527</v>
      </c>
      <c r="D3791" t="s">
        <v>3527</v>
      </c>
      <c r="E3791">
        <v>2021</v>
      </c>
      <c r="F3791" s="1" t="s">
        <v>212</v>
      </c>
      <c r="G3791" s="1" t="s">
        <v>202</v>
      </c>
      <c r="H3791" s="1" t="s">
        <v>219</v>
      </c>
      <c r="I3791" s="3" t="s">
        <v>1</v>
      </c>
      <c r="J3791" s="1" t="s">
        <v>1</v>
      </c>
      <c r="K3791" s="1" t="s">
        <v>1</v>
      </c>
      <c r="L3791" s="1" t="s">
        <v>1</v>
      </c>
      <c r="M3791" s="1" t="s">
        <v>208</v>
      </c>
      <c r="N3791">
        <v>5001</v>
      </c>
      <c r="O3791" s="10">
        <v>10000</v>
      </c>
      <c r="P3791">
        <v>1000</v>
      </c>
      <c r="Q3791" s="1" t="s">
        <v>209</v>
      </c>
      <c r="R3791" s="4">
        <v>1</v>
      </c>
      <c r="S3791" s="3">
        <v>1</v>
      </c>
      <c r="U3791" t="s">
        <v>204</v>
      </c>
    </row>
    <row r="3792" spans="1:21" x14ac:dyDescent="0.3">
      <c r="A3792" t="s">
        <v>2284</v>
      </c>
      <c r="B3792" t="s">
        <v>3527</v>
      </c>
      <c r="C3792" t="s">
        <v>3527</v>
      </c>
      <c r="D3792" t="s">
        <v>3527</v>
      </c>
      <c r="E3792">
        <v>2021</v>
      </c>
      <c r="F3792" s="1" t="s">
        <v>212</v>
      </c>
      <c r="G3792" s="1" t="s">
        <v>202</v>
      </c>
      <c r="H3792" s="1" t="s">
        <v>219</v>
      </c>
      <c r="I3792" s="3" t="s">
        <v>1</v>
      </c>
      <c r="J3792" s="1" t="s">
        <v>1</v>
      </c>
      <c r="K3792" s="1" t="s">
        <v>1</v>
      </c>
      <c r="L3792" s="1" t="s">
        <v>1</v>
      </c>
      <c r="M3792" s="1" t="s">
        <v>208</v>
      </c>
      <c r="N3792">
        <v>10001</v>
      </c>
      <c r="O3792" s="10">
        <v>15000</v>
      </c>
      <c r="P3792">
        <v>1000</v>
      </c>
      <c r="Q3792" s="1" t="s">
        <v>209</v>
      </c>
      <c r="R3792" s="4">
        <v>1.5</v>
      </c>
      <c r="S3792" s="3">
        <v>1</v>
      </c>
      <c r="U3792" t="s">
        <v>204</v>
      </c>
    </row>
    <row r="3793" spans="1:21" x14ac:dyDescent="0.3">
      <c r="A3793" t="s">
        <v>2284</v>
      </c>
      <c r="B3793" t="s">
        <v>3527</v>
      </c>
      <c r="C3793" t="s">
        <v>3527</v>
      </c>
      <c r="D3793" t="s">
        <v>3527</v>
      </c>
      <c r="E3793">
        <v>2021</v>
      </c>
      <c r="F3793" s="1" t="s">
        <v>212</v>
      </c>
      <c r="G3793" s="1" t="s">
        <v>202</v>
      </c>
      <c r="H3793" s="1" t="s">
        <v>219</v>
      </c>
      <c r="I3793" s="3" t="s">
        <v>1</v>
      </c>
      <c r="J3793" s="1" t="s">
        <v>1</v>
      </c>
      <c r="K3793" s="1" t="s">
        <v>1</v>
      </c>
      <c r="L3793" s="1" t="s">
        <v>1</v>
      </c>
      <c r="M3793" s="1" t="s">
        <v>208</v>
      </c>
      <c r="N3793">
        <v>15001</v>
      </c>
      <c r="O3793" s="10">
        <v>20000</v>
      </c>
      <c r="P3793">
        <v>1000</v>
      </c>
      <c r="Q3793" s="1" t="s">
        <v>209</v>
      </c>
      <c r="R3793" s="4">
        <v>2</v>
      </c>
      <c r="S3793" s="3">
        <v>1</v>
      </c>
      <c r="U3793" t="s">
        <v>204</v>
      </c>
    </row>
    <row r="3794" spans="1:21" x14ac:dyDescent="0.3">
      <c r="A3794" t="s">
        <v>2284</v>
      </c>
      <c r="B3794" t="s">
        <v>3527</v>
      </c>
      <c r="C3794" t="s">
        <v>3527</v>
      </c>
      <c r="D3794" t="s">
        <v>3527</v>
      </c>
      <c r="E3794">
        <v>2021</v>
      </c>
      <c r="F3794" s="1" t="s">
        <v>212</v>
      </c>
      <c r="G3794" s="1" t="s">
        <v>202</v>
      </c>
      <c r="H3794" s="1" t="s">
        <v>219</v>
      </c>
      <c r="I3794" s="3" t="s">
        <v>1</v>
      </c>
      <c r="J3794" s="1" t="s">
        <v>1</v>
      </c>
      <c r="K3794" s="1" t="s">
        <v>1</v>
      </c>
      <c r="L3794" s="1" t="s">
        <v>1</v>
      </c>
      <c r="M3794" s="1" t="s">
        <v>208</v>
      </c>
      <c r="N3794">
        <v>20001</v>
      </c>
      <c r="O3794" s="10">
        <v>1000000000</v>
      </c>
      <c r="P3794">
        <v>1000</v>
      </c>
      <c r="Q3794" s="1" t="s">
        <v>209</v>
      </c>
      <c r="R3794" s="4">
        <v>2.5</v>
      </c>
      <c r="S3794" s="3">
        <v>1</v>
      </c>
      <c r="U3794" t="s">
        <v>204</v>
      </c>
    </row>
    <row r="3795" spans="1:21" x14ac:dyDescent="0.3">
      <c r="A3795" t="s">
        <v>2284</v>
      </c>
      <c r="B3795" t="s">
        <v>3527</v>
      </c>
      <c r="C3795" t="s">
        <v>3527</v>
      </c>
      <c r="D3795" t="s">
        <v>3527</v>
      </c>
      <c r="E3795">
        <v>2021</v>
      </c>
      <c r="F3795" s="1" t="s">
        <v>212</v>
      </c>
      <c r="G3795" s="1" t="s">
        <v>202</v>
      </c>
      <c r="H3795" s="1" t="s">
        <v>711</v>
      </c>
      <c r="I3795" s="3" t="s">
        <v>1</v>
      </c>
      <c r="J3795" s="1" t="s">
        <v>1</v>
      </c>
      <c r="K3795" s="1" t="s">
        <v>1</v>
      </c>
      <c r="L3795" s="1" t="s">
        <v>1</v>
      </c>
      <c r="M3795" s="1" t="s">
        <v>208</v>
      </c>
      <c r="N3795">
        <v>0</v>
      </c>
      <c r="O3795" s="10">
        <v>1000000000</v>
      </c>
      <c r="P3795">
        <v>1000</v>
      </c>
      <c r="Q3795" s="1" t="s">
        <v>209</v>
      </c>
      <c r="R3795" s="4">
        <v>4.7</v>
      </c>
      <c r="S3795" s="3">
        <v>1</v>
      </c>
      <c r="T3795" t="s">
        <v>3526</v>
      </c>
      <c r="U3795" t="s">
        <v>204</v>
      </c>
    </row>
    <row r="3796" spans="1:21" x14ac:dyDescent="0.3">
      <c r="A3796" t="s">
        <v>2284</v>
      </c>
      <c r="B3796" t="s">
        <v>3527</v>
      </c>
      <c r="C3796" t="s">
        <v>3527</v>
      </c>
      <c r="D3796" t="s">
        <v>3527</v>
      </c>
      <c r="E3796">
        <v>2021</v>
      </c>
      <c r="F3796" t="s">
        <v>213</v>
      </c>
      <c r="G3796" s="1" t="s">
        <v>202</v>
      </c>
      <c r="H3796" s="1" t="s">
        <v>206</v>
      </c>
      <c r="I3796" s="3" t="s">
        <v>1</v>
      </c>
      <c r="J3796" s="1" t="s">
        <v>1</v>
      </c>
      <c r="K3796" s="1" t="s">
        <v>183</v>
      </c>
      <c r="L3796" s="1" t="s">
        <v>3528</v>
      </c>
      <c r="M3796" s="1" t="s">
        <v>204</v>
      </c>
      <c r="N3796" s="1" t="s">
        <v>1</v>
      </c>
      <c r="O3796" s="1" t="s">
        <v>1</v>
      </c>
      <c r="P3796" s="1" t="s">
        <v>1</v>
      </c>
      <c r="Q3796" s="1" t="s">
        <v>1</v>
      </c>
      <c r="R3796" s="4">
        <v>9</v>
      </c>
      <c r="S3796" s="3">
        <v>1</v>
      </c>
      <c r="U3796" t="s">
        <v>204</v>
      </c>
    </row>
    <row r="3797" spans="1:21" x14ac:dyDescent="0.3">
      <c r="A3797" t="s">
        <v>2284</v>
      </c>
      <c r="B3797" t="s">
        <v>3527</v>
      </c>
      <c r="C3797" t="s">
        <v>3527</v>
      </c>
      <c r="D3797" t="s">
        <v>3527</v>
      </c>
      <c r="E3797">
        <v>2021</v>
      </c>
      <c r="F3797" t="s">
        <v>213</v>
      </c>
      <c r="G3797" s="1" t="s">
        <v>202</v>
      </c>
      <c r="H3797" s="1" t="s">
        <v>206</v>
      </c>
      <c r="I3797" s="3" t="s">
        <v>1</v>
      </c>
      <c r="J3797" s="1" t="s">
        <v>1</v>
      </c>
      <c r="K3797" s="1" t="s">
        <v>183</v>
      </c>
      <c r="L3797" s="1" t="s">
        <v>3529</v>
      </c>
      <c r="M3797" s="1" t="s">
        <v>204</v>
      </c>
      <c r="N3797" s="1" t="s">
        <v>1</v>
      </c>
      <c r="O3797" s="1" t="s">
        <v>1</v>
      </c>
      <c r="P3797" s="1" t="s">
        <v>1</v>
      </c>
      <c r="Q3797" s="1" t="s">
        <v>1</v>
      </c>
      <c r="R3797" s="4">
        <f>9+33</f>
        <v>42</v>
      </c>
      <c r="S3797" s="3">
        <v>1</v>
      </c>
      <c r="U3797" t="s">
        <v>204</v>
      </c>
    </row>
    <row r="3798" spans="1:21" x14ac:dyDescent="0.3">
      <c r="A3798" t="s">
        <v>2330</v>
      </c>
      <c r="B3798" t="s">
        <v>3530</v>
      </c>
      <c r="C3798" t="s">
        <v>3530</v>
      </c>
      <c r="D3798" t="s">
        <v>3530</v>
      </c>
      <c r="E3798">
        <v>2021</v>
      </c>
      <c r="F3798" s="1" t="s">
        <v>212</v>
      </c>
      <c r="G3798" s="1" t="s">
        <v>202</v>
      </c>
      <c r="H3798" s="1" t="s">
        <v>206</v>
      </c>
      <c r="I3798" s="3" t="s">
        <v>1</v>
      </c>
      <c r="J3798" s="1" t="s">
        <v>1</v>
      </c>
      <c r="K3798" s="1" t="s">
        <v>1</v>
      </c>
      <c r="L3798" s="1" t="s">
        <v>1</v>
      </c>
      <c r="M3798" s="1" t="s">
        <v>204</v>
      </c>
      <c r="N3798" s="1" t="s">
        <v>1</v>
      </c>
      <c r="O3798" s="1" t="s">
        <v>1</v>
      </c>
      <c r="P3798" s="1" t="s">
        <v>1</v>
      </c>
      <c r="Q3798" s="1" t="s">
        <v>1</v>
      </c>
      <c r="R3798" s="4">
        <v>9.5</v>
      </c>
      <c r="S3798" s="3">
        <v>1</v>
      </c>
      <c r="U3798" t="s">
        <v>204</v>
      </c>
    </row>
    <row r="3799" spans="1:21" x14ac:dyDescent="0.3">
      <c r="A3799" t="s">
        <v>2330</v>
      </c>
      <c r="B3799" t="s">
        <v>3530</v>
      </c>
      <c r="C3799" t="s">
        <v>3530</v>
      </c>
      <c r="D3799" t="s">
        <v>3530</v>
      </c>
      <c r="E3799">
        <v>2021</v>
      </c>
      <c r="F3799" s="1" t="s">
        <v>212</v>
      </c>
      <c r="G3799" s="1" t="s">
        <v>202</v>
      </c>
      <c r="H3799" s="1" t="s">
        <v>219</v>
      </c>
      <c r="I3799" s="3" t="s">
        <v>1</v>
      </c>
      <c r="J3799" s="1" t="s">
        <v>1</v>
      </c>
      <c r="K3799" s="1" t="s">
        <v>1</v>
      </c>
      <c r="L3799" s="1" t="s">
        <v>1</v>
      </c>
      <c r="M3799" s="1" t="s">
        <v>208</v>
      </c>
      <c r="N3799">
        <v>0</v>
      </c>
      <c r="O3799" s="10">
        <v>5000</v>
      </c>
      <c r="P3799">
        <v>1000</v>
      </c>
      <c r="Q3799" s="1" t="s">
        <v>209</v>
      </c>
      <c r="R3799" s="4">
        <v>0</v>
      </c>
      <c r="S3799" s="3">
        <v>1</v>
      </c>
      <c r="U3799" t="s">
        <v>204</v>
      </c>
    </row>
    <row r="3800" spans="1:21" x14ac:dyDescent="0.3">
      <c r="A3800" t="s">
        <v>2330</v>
      </c>
      <c r="B3800" t="s">
        <v>3530</v>
      </c>
      <c r="C3800" t="s">
        <v>3530</v>
      </c>
      <c r="D3800" t="s">
        <v>3530</v>
      </c>
      <c r="E3800">
        <v>2021</v>
      </c>
      <c r="F3800" s="1" t="s">
        <v>212</v>
      </c>
      <c r="G3800" s="1" t="s">
        <v>202</v>
      </c>
      <c r="H3800" s="1" t="s">
        <v>219</v>
      </c>
      <c r="I3800" s="3" t="s">
        <v>1</v>
      </c>
      <c r="J3800" s="1" t="s">
        <v>1</v>
      </c>
      <c r="K3800" s="1" t="s">
        <v>1</v>
      </c>
      <c r="L3800" s="1" t="s">
        <v>1</v>
      </c>
      <c r="M3800" s="1" t="s">
        <v>208</v>
      </c>
      <c r="N3800">
        <v>5001</v>
      </c>
      <c r="O3800" s="10">
        <v>10000</v>
      </c>
      <c r="P3800">
        <v>1000</v>
      </c>
      <c r="Q3800" s="1" t="s">
        <v>209</v>
      </c>
      <c r="R3800" s="4">
        <v>1.6</v>
      </c>
      <c r="S3800" s="3">
        <v>1</v>
      </c>
      <c r="U3800" t="s">
        <v>204</v>
      </c>
    </row>
    <row r="3801" spans="1:21" x14ac:dyDescent="0.3">
      <c r="A3801" t="s">
        <v>2330</v>
      </c>
      <c r="B3801" t="s">
        <v>3530</v>
      </c>
      <c r="C3801" t="s">
        <v>3530</v>
      </c>
      <c r="D3801" t="s">
        <v>3530</v>
      </c>
      <c r="E3801">
        <v>2021</v>
      </c>
      <c r="F3801" s="1" t="s">
        <v>212</v>
      </c>
      <c r="G3801" s="1" t="s">
        <v>202</v>
      </c>
      <c r="H3801" s="1" t="s">
        <v>219</v>
      </c>
      <c r="I3801" s="3" t="s">
        <v>1</v>
      </c>
      <c r="J3801" s="1" t="s">
        <v>1</v>
      </c>
      <c r="K3801" s="1" t="s">
        <v>1</v>
      </c>
      <c r="L3801" s="1" t="s">
        <v>1</v>
      </c>
      <c r="M3801" s="1" t="s">
        <v>208</v>
      </c>
      <c r="N3801">
        <v>10001</v>
      </c>
      <c r="O3801" s="10">
        <v>1000000000</v>
      </c>
      <c r="P3801">
        <v>1000</v>
      </c>
      <c r="Q3801" s="1" t="s">
        <v>209</v>
      </c>
      <c r="R3801" s="4">
        <v>1.9</v>
      </c>
      <c r="S3801" s="3">
        <v>1</v>
      </c>
      <c r="U3801" t="s">
        <v>204</v>
      </c>
    </row>
    <row r="3802" spans="1:21" x14ac:dyDescent="0.3">
      <c r="A3802" t="s">
        <v>2330</v>
      </c>
      <c r="B3802" t="s">
        <v>3530</v>
      </c>
      <c r="C3802" t="s">
        <v>3530</v>
      </c>
      <c r="D3802" t="s">
        <v>3530</v>
      </c>
      <c r="E3802">
        <v>2021</v>
      </c>
      <c r="F3802" s="1" t="s">
        <v>212</v>
      </c>
      <c r="G3802" s="1" t="s">
        <v>202</v>
      </c>
      <c r="H3802" s="1" t="s">
        <v>3531</v>
      </c>
      <c r="I3802" s="3" t="s">
        <v>1</v>
      </c>
      <c r="J3802" s="1" t="s">
        <v>1</v>
      </c>
      <c r="K3802" s="1" t="s">
        <v>1</v>
      </c>
      <c r="L3802" s="1" t="s">
        <v>1</v>
      </c>
      <c r="M3802" s="1" t="s">
        <v>208</v>
      </c>
      <c r="N3802">
        <v>0</v>
      </c>
      <c r="O3802" s="10">
        <v>1000000000</v>
      </c>
      <c r="P3802">
        <v>1000</v>
      </c>
      <c r="Q3802" s="1" t="s">
        <v>209</v>
      </c>
      <c r="R3802" s="4">
        <v>1.17</v>
      </c>
      <c r="S3802" s="3">
        <v>1</v>
      </c>
      <c r="T3802" t="s">
        <v>3526</v>
      </c>
      <c r="U3802" t="s">
        <v>204</v>
      </c>
    </row>
    <row r="3803" spans="1:21" x14ac:dyDescent="0.3">
      <c r="A3803" t="s">
        <v>2330</v>
      </c>
      <c r="B3803" t="s">
        <v>3530</v>
      </c>
      <c r="C3803" t="s">
        <v>3530</v>
      </c>
      <c r="D3803" t="s">
        <v>3530</v>
      </c>
      <c r="E3803">
        <v>2021</v>
      </c>
      <c r="F3803" s="1" t="s">
        <v>213</v>
      </c>
      <c r="G3803" s="1" t="s">
        <v>202</v>
      </c>
      <c r="H3803" s="1" t="s">
        <v>206</v>
      </c>
      <c r="I3803" s="3" t="s">
        <v>1</v>
      </c>
      <c r="J3803" s="1" t="s">
        <v>1</v>
      </c>
      <c r="K3803" s="1" t="s">
        <v>1</v>
      </c>
      <c r="L3803" s="1" t="s">
        <v>1</v>
      </c>
      <c r="M3803" s="1" t="s">
        <v>204</v>
      </c>
      <c r="N3803" s="1" t="s">
        <v>1</v>
      </c>
      <c r="O3803" s="1" t="s">
        <v>1</v>
      </c>
      <c r="P3803" s="1" t="s">
        <v>1</v>
      </c>
      <c r="Q3803" s="1" t="s">
        <v>1</v>
      </c>
      <c r="R3803" s="4">
        <v>38.51</v>
      </c>
      <c r="S3803" s="3">
        <v>1</v>
      </c>
      <c r="U3803" t="s">
        <v>204</v>
      </c>
    </row>
    <row r="3804" spans="1:21" x14ac:dyDescent="0.3">
      <c r="A3804" t="s">
        <v>2371</v>
      </c>
      <c r="B3804" t="s">
        <v>3532</v>
      </c>
      <c r="C3804" t="s">
        <v>3532</v>
      </c>
      <c r="D3804" t="s">
        <v>3532</v>
      </c>
      <c r="E3804">
        <v>2021</v>
      </c>
      <c r="F3804" s="1" t="s">
        <v>212</v>
      </c>
      <c r="G3804" s="1" t="s">
        <v>202</v>
      </c>
      <c r="H3804" s="1" t="s">
        <v>206</v>
      </c>
      <c r="I3804" s="3" t="s">
        <v>1</v>
      </c>
      <c r="J3804" s="1" t="s">
        <v>1</v>
      </c>
      <c r="K3804" s="1" t="s">
        <v>1</v>
      </c>
      <c r="L3804" s="1" t="s">
        <v>1</v>
      </c>
      <c r="M3804" s="1" t="s">
        <v>204</v>
      </c>
      <c r="N3804" s="1" t="s">
        <v>1</v>
      </c>
      <c r="O3804" s="1" t="s">
        <v>1</v>
      </c>
      <c r="P3804" s="1" t="s">
        <v>1</v>
      </c>
      <c r="Q3804" s="1" t="s">
        <v>1</v>
      </c>
      <c r="R3804" s="4">
        <v>26</v>
      </c>
      <c r="S3804" s="3">
        <v>1</v>
      </c>
      <c r="U3804" t="s">
        <v>204</v>
      </c>
    </row>
    <row r="3805" spans="1:21" x14ac:dyDescent="0.3">
      <c r="A3805" t="s">
        <v>2371</v>
      </c>
      <c r="B3805" t="s">
        <v>3532</v>
      </c>
      <c r="C3805" t="s">
        <v>3532</v>
      </c>
      <c r="D3805" t="s">
        <v>3532</v>
      </c>
      <c r="E3805">
        <v>2021</v>
      </c>
      <c r="F3805" s="1" t="s">
        <v>212</v>
      </c>
      <c r="G3805" s="1" t="s">
        <v>202</v>
      </c>
      <c r="H3805" s="1" t="s">
        <v>219</v>
      </c>
      <c r="I3805" s="3" t="s">
        <v>1</v>
      </c>
      <c r="J3805" s="1" t="s">
        <v>1</v>
      </c>
      <c r="K3805" s="1" t="s">
        <v>1</v>
      </c>
      <c r="L3805" s="1" t="s">
        <v>1</v>
      </c>
      <c r="M3805" s="1" t="s">
        <v>208</v>
      </c>
      <c r="N3805">
        <v>0</v>
      </c>
      <c r="O3805" s="10">
        <v>8000</v>
      </c>
      <c r="P3805">
        <v>1000</v>
      </c>
      <c r="Q3805" s="1" t="s">
        <v>209</v>
      </c>
      <c r="R3805" s="4">
        <v>0</v>
      </c>
      <c r="S3805" s="3">
        <v>1</v>
      </c>
      <c r="U3805" t="s">
        <v>204</v>
      </c>
    </row>
    <row r="3806" spans="1:21" x14ac:dyDescent="0.3">
      <c r="A3806" t="s">
        <v>2371</v>
      </c>
      <c r="B3806" t="s">
        <v>3532</v>
      </c>
      <c r="C3806" t="s">
        <v>3532</v>
      </c>
      <c r="D3806" t="s">
        <v>3532</v>
      </c>
      <c r="E3806">
        <v>2021</v>
      </c>
      <c r="F3806" s="1" t="s">
        <v>212</v>
      </c>
      <c r="G3806" s="1" t="s">
        <v>202</v>
      </c>
      <c r="H3806" s="1" t="s">
        <v>219</v>
      </c>
      <c r="I3806" s="3" t="s">
        <v>1</v>
      </c>
      <c r="J3806" s="1" t="s">
        <v>1</v>
      </c>
      <c r="K3806" s="1" t="s">
        <v>1</v>
      </c>
      <c r="L3806" s="1" t="s">
        <v>1</v>
      </c>
      <c r="M3806" s="1" t="s">
        <v>208</v>
      </c>
      <c r="N3806">
        <v>8001</v>
      </c>
      <c r="O3806" s="10">
        <v>15000</v>
      </c>
      <c r="P3806">
        <v>1000</v>
      </c>
      <c r="Q3806" s="1" t="s">
        <v>209</v>
      </c>
      <c r="R3806" s="4">
        <v>1.25</v>
      </c>
      <c r="S3806" s="3">
        <v>1</v>
      </c>
      <c r="U3806" t="s">
        <v>204</v>
      </c>
    </row>
    <row r="3807" spans="1:21" x14ac:dyDescent="0.3">
      <c r="A3807" t="s">
        <v>2371</v>
      </c>
      <c r="B3807" t="s">
        <v>3532</v>
      </c>
      <c r="C3807" t="s">
        <v>3532</v>
      </c>
      <c r="D3807" t="s">
        <v>3532</v>
      </c>
      <c r="E3807">
        <v>2021</v>
      </c>
      <c r="F3807" s="1" t="s">
        <v>212</v>
      </c>
      <c r="G3807" s="1" t="s">
        <v>202</v>
      </c>
      <c r="H3807" s="1" t="s">
        <v>219</v>
      </c>
      <c r="I3807" s="3" t="s">
        <v>1</v>
      </c>
      <c r="J3807" s="1" t="s">
        <v>1</v>
      </c>
      <c r="K3807" s="1" t="s">
        <v>1</v>
      </c>
      <c r="L3807" s="1" t="s">
        <v>1</v>
      </c>
      <c r="M3807" s="1" t="s">
        <v>208</v>
      </c>
      <c r="N3807">
        <v>15001</v>
      </c>
      <c r="O3807" s="10">
        <v>20000</v>
      </c>
      <c r="P3807">
        <v>1000</v>
      </c>
      <c r="Q3807" s="1" t="s">
        <v>209</v>
      </c>
      <c r="R3807" s="4">
        <v>2</v>
      </c>
      <c r="S3807" s="3">
        <v>1</v>
      </c>
      <c r="U3807" t="s">
        <v>204</v>
      </c>
    </row>
    <row r="3808" spans="1:21" x14ac:dyDescent="0.3">
      <c r="A3808" t="s">
        <v>2371</v>
      </c>
      <c r="B3808" t="s">
        <v>3532</v>
      </c>
      <c r="C3808" t="s">
        <v>3532</v>
      </c>
      <c r="D3808" t="s">
        <v>3532</v>
      </c>
      <c r="E3808">
        <v>2021</v>
      </c>
      <c r="F3808" s="1" t="s">
        <v>212</v>
      </c>
      <c r="G3808" s="1" t="s">
        <v>202</v>
      </c>
      <c r="H3808" s="1" t="s">
        <v>219</v>
      </c>
      <c r="I3808" s="3" t="s">
        <v>1</v>
      </c>
      <c r="J3808" s="1" t="s">
        <v>1</v>
      </c>
      <c r="K3808" s="1" t="s">
        <v>1</v>
      </c>
      <c r="L3808" s="1" t="s">
        <v>1</v>
      </c>
      <c r="M3808" s="1" t="s">
        <v>208</v>
      </c>
      <c r="N3808">
        <v>20001</v>
      </c>
      <c r="O3808" s="10">
        <v>30000</v>
      </c>
      <c r="P3808">
        <v>1000</v>
      </c>
      <c r="Q3808" s="1" t="s">
        <v>209</v>
      </c>
      <c r="R3808" s="4">
        <v>3</v>
      </c>
      <c r="S3808" s="3">
        <v>1</v>
      </c>
      <c r="U3808" t="s">
        <v>204</v>
      </c>
    </row>
    <row r="3809" spans="1:21" x14ac:dyDescent="0.3">
      <c r="A3809" t="s">
        <v>2371</v>
      </c>
      <c r="B3809" t="s">
        <v>3532</v>
      </c>
      <c r="C3809" t="s">
        <v>3532</v>
      </c>
      <c r="D3809" t="s">
        <v>3532</v>
      </c>
      <c r="E3809">
        <v>2021</v>
      </c>
      <c r="F3809" s="1" t="s">
        <v>212</v>
      </c>
      <c r="G3809" s="1" t="s">
        <v>202</v>
      </c>
      <c r="H3809" s="1" t="s">
        <v>219</v>
      </c>
      <c r="I3809" s="3" t="s">
        <v>1</v>
      </c>
      <c r="J3809" s="1" t="s">
        <v>1</v>
      </c>
      <c r="K3809" s="1" t="s">
        <v>1</v>
      </c>
      <c r="L3809" s="1" t="s">
        <v>1</v>
      </c>
      <c r="M3809" s="1" t="s">
        <v>208</v>
      </c>
      <c r="N3809">
        <v>30001</v>
      </c>
      <c r="O3809" s="10">
        <v>1000000000</v>
      </c>
      <c r="P3809">
        <v>1000</v>
      </c>
      <c r="Q3809" s="1" t="s">
        <v>209</v>
      </c>
      <c r="R3809" s="4">
        <v>3.5</v>
      </c>
      <c r="S3809" s="3">
        <v>1</v>
      </c>
      <c r="U3809" t="s">
        <v>204</v>
      </c>
    </row>
    <row r="3810" spans="1:21" x14ac:dyDescent="0.3">
      <c r="A3810" t="s">
        <v>2371</v>
      </c>
      <c r="B3810" t="s">
        <v>3532</v>
      </c>
      <c r="C3810" t="s">
        <v>3532</v>
      </c>
      <c r="D3810" t="s">
        <v>3532</v>
      </c>
      <c r="E3810">
        <v>2021</v>
      </c>
      <c r="F3810" s="1" t="s">
        <v>212</v>
      </c>
      <c r="G3810" s="1" t="s">
        <v>202</v>
      </c>
      <c r="H3810" s="1" t="s">
        <v>711</v>
      </c>
      <c r="I3810" s="3" t="s">
        <v>1</v>
      </c>
      <c r="J3810" s="1" t="s">
        <v>1</v>
      </c>
      <c r="K3810" s="1" t="s">
        <v>1</v>
      </c>
      <c r="L3810" s="1" t="s">
        <v>1</v>
      </c>
      <c r="M3810" s="1" t="s">
        <v>208</v>
      </c>
      <c r="N3810">
        <v>0</v>
      </c>
      <c r="O3810" s="10">
        <v>1000000000</v>
      </c>
      <c r="P3810">
        <v>1000</v>
      </c>
      <c r="Q3810" s="1" t="s">
        <v>209</v>
      </c>
      <c r="R3810" s="4">
        <v>4.5199999999999996</v>
      </c>
      <c r="S3810" s="3">
        <v>1</v>
      </c>
      <c r="T3810" t="s">
        <v>3526</v>
      </c>
      <c r="U3810" t="s">
        <v>204</v>
      </c>
    </row>
    <row r="3811" spans="1:21" x14ac:dyDescent="0.3">
      <c r="A3811" t="s">
        <v>2371</v>
      </c>
      <c r="B3811" t="s">
        <v>3532</v>
      </c>
      <c r="C3811" t="s">
        <v>3532</v>
      </c>
      <c r="D3811" t="s">
        <v>3532</v>
      </c>
      <c r="E3811">
        <v>2021</v>
      </c>
      <c r="F3811" s="1" t="s">
        <v>213</v>
      </c>
      <c r="G3811" s="1" t="s">
        <v>202</v>
      </c>
      <c r="H3811" s="1" t="s">
        <v>206</v>
      </c>
      <c r="I3811" s="3" t="s">
        <v>1</v>
      </c>
      <c r="J3811" s="1" t="s">
        <v>1</v>
      </c>
      <c r="K3811" s="1" t="s">
        <v>1</v>
      </c>
      <c r="L3811" s="1" t="s">
        <v>1</v>
      </c>
      <c r="M3811" s="1" t="s">
        <v>204</v>
      </c>
      <c r="N3811" s="1" t="s">
        <v>1</v>
      </c>
      <c r="O3811" s="1" t="s">
        <v>1</v>
      </c>
      <c r="P3811" s="1" t="s">
        <v>1</v>
      </c>
      <c r="Q3811" s="1" t="s">
        <v>1</v>
      </c>
      <c r="R3811" s="4">
        <v>32</v>
      </c>
      <c r="S3811" s="3">
        <v>1</v>
      </c>
      <c r="U3811" t="s">
        <v>204</v>
      </c>
    </row>
    <row r="3812" spans="1:21" x14ac:dyDescent="0.3">
      <c r="A3812" t="s">
        <v>2371</v>
      </c>
      <c r="B3812" t="s">
        <v>3532</v>
      </c>
      <c r="C3812" t="s">
        <v>3532</v>
      </c>
      <c r="D3812" t="s">
        <v>3532</v>
      </c>
      <c r="E3812">
        <v>2021</v>
      </c>
      <c r="F3812" s="1" t="s">
        <v>213</v>
      </c>
      <c r="G3812" s="1" t="s">
        <v>202</v>
      </c>
      <c r="H3812" s="1" t="s">
        <v>231</v>
      </c>
      <c r="I3812" s="3" t="s">
        <v>1</v>
      </c>
      <c r="J3812" s="1" t="s">
        <v>1</v>
      </c>
      <c r="K3812" s="1" t="s">
        <v>1</v>
      </c>
      <c r="L3812" s="1" t="s">
        <v>1</v>
      </c>
      <c r="M3812" s="1" t="s">
        <v>208</v>
      </c>
      <c r="N3812">
        <v>20001</v>
      </c>
      <c r="O3812" s="10">
        <v>30000</v>
      </c>
      <c r="P3812">
        <v>1000</v>
      </c>
      <c r="Q3812" s="1" t="s">
        <v>209</v>
      </c>
      <c r="R3812" s="4">
        <v>0</v>
      </c>
      <c r="S3812" s="3">
        <v>1</v>
      </c>
      <c r="U3812" t="s">
        <v>204</v>
      </c>
    </row>
    <row r="3813" spans="1:21" x14ac:dyDescent="0.3">
      <c r="A3813" t="s">
        <v>2371</v>
      </c>
      <c r="B3813" t="s">
        <v>3532</v>
      </c>
      <c r="C3813" t="s">
        <v>3532</v>
      </c>
      <c r="D3813" t="s">
        <v>3532</v>
      </c>
      <c r="E3813">
        <v>2021</v>
      </c>
      <c r="F3813" s="1" t="s">
        <v>213</v>
      </c>
      <c r="G3813" s="1" t="s">
        <v>202</v>
      </c>
      <c r="H3813" s="1" t="s">
        <v>231</v>
      </c>
      <c r="I3813" s="3" t="s">
        <v>1</v>
      </c>
      <c r="J3813" s="1" t="s">
        <v>1</v>
      </c>
      <c r="K3813" s="1" t="s">
        <v>1</v>
      </c>
      <c r="L3813" s="1" t="s">
        <v>1</v>
      </c>
      <c r="M3813" s="1" t="s">
        <v>208</v>
      </c>
      <c r="N3813">
        <v>30001</v>
      </c>
      <c r="O3813" s="10">
        <v>1000000000</v>
      </c>
      <c r="P3813">
        <v>1000</v>
      </c>
      <c r="Q3813" s="1" t="s">
        <v>209</v>
      </c>
      <c r="R3813" s="4">
        <v>1</v>
      </c>
      <c r="S3813" s="3">
        <v>1</v>
      </c>
      <c r="U3813" t="s">
        <v>204</v>
      </c>
    </row>
    <row r="3814" spans="1:21" x14ac:dyDescent="0.3">
      <c r="A3814" t="s">
        <v>2389</v>
      </c>
      <c r="B3814" t="s">
        <v>3533</v>
      </c>
      <c r="C3814" t="s">
        <v>3533</v>
      </c>
      <c r="D3814" t="s">
        <v>3533</v>
      </c>
      <c r="E3814">
        <v>2021</v>
      </c>
      <c r="F3814" s="1" t="s">
        <v>212</v>
      </c>
      <c r="G3814" s="1" t="s">
        <v>202</v>
      </c>
      <c r="H3814" s="1" t="s">
        <v>206</v>
      </c>
      <c r="I3814" s="3" t="s">
        <v>1</v>
      </c>
      <c r="J3814" s="1" t="s">
        <v>1</v>
      </c>
      <c r="K3814" s="1" t="s">
        <v>1</v>
      </c>
      <c r="L3814" s="1" t="s">
        <v>1</v>
      </c>
      <c r="M3814" s="1" t="s">
        <v>204</v>
      </c>
      <c r="N3814" s="1" t="s">
        <v>1</v>
      </c>
      <c r="O3814" s="1" t="s">
        <v>1</v>
      </c>
      <c r="P3814" s="1" t="s">
        <v>1</v>
      </c>
      <c r="Q3814" s="1" t="s">
        <v>1</v>
      </c>
      <c r="R3814" s="4">
        <v>20</v>
      </c>
      <c r="S3814" s="3">
        <v>1</v>
      </c>
      <c r="U3814" t="s">
        <v>204</v>
      </c>
    </row>
    <row r="3815" spans="1:21" x14ac:dyDescent="0.3">
      <c r="A3815" t="s">
        <v>2389</v>
      </c>
      <c r="B3815" t="s">
        <v>3533</v>
      </c>
      <c r="C3815" t="s">
        <v>3533</v>
      </c>
      <c r="D3815" t="s">
        <v>3533</v>
      </c>
      <c r="E3815">
        <v>2021</v>
      </c>
      <c r="F3815" s="1" t="s">
        <v>212</v>
      </c>
      <c r="G3815" s="1" t="s">
        <v>202</v>
      </c>
      <c r="H3815" s="1" t="s">
        <v>219</v>
      </c>
      <c r="I3815" s="3" t="s">
        <v>1</v>
      </c>
      <c r="J3815" s="1" t="s">
        <v>1</v>
      </c>
      <c r="K3815" s="1" t="s">
        <v>1</v>
      </c>
      <c r="L3815" s="1" t="s">
        <v>1</v>
      </c>
      <c r="M3815" s="1" t="s">
        <v>208</v>
      </c>
      <c r="N3815">
        <v>0</v>
      </c>
      <c r="O3815" s="10">
        <v>10000</v>
      </c>
      <c r="P3815">
        <v>1000</v>
      </c>
      <c r="Q3815" s="1" t="s">
        <v>209</v>
      </c>
      <c r="R3815" s="4">
        <v>0</v>
      </c>
      <c r="S3815" s="3">
        <v>1</v>
      </c>
      <c r="U3815" t="s">
        <v>204</v>
      </c>
    </row>
    <row r="3816" spans="1:21" x14ac:dyDescent="0.3">
      <c r="A3816" t="s">
        <v>2389</v>
      </c>
      <c r="B3816" t="s">
        <v>3533</v>
      </c>
      <c r="C3816" t="s">
        <v>3533</v>
      </c>
      <c r="D3816" t="s">
        <v>3533</v>
      </c>
      <c r="E3816">
        <v>2021</v>
      </c>
      <c r="F3816" s="1" t="s">
        <v>212</v>
      </c>
      <c r="G3816" s="1" t="s">
        <v>202</v>
      </c>
      <c r="H3816" s="1" t="s">
        <v>219</v>
      </c>
      <c r="I3816" s="3" t="s">
        <v>1</v>
      </c>
      <c r="J3816" s="1" t="s">
        <v>1</v>
      </c>
      <c r="K3816" s="1" t="s">
        <v>1</v>
      </c>
      <c r="L3816" s="1" t="s">
        <v>1</v>
      </c>
      <c r="M3816" s="1" t="s">
        <v>208</v>
      </c>
      <c r="N3816">
        <v>10001</v>
      </c>
      <c r="O3816" s="10">
        <v>15000</v>
      </c>
      <c r="P3816">
        <v>1000</v>
      </c>
      <c r="Q3816" s="1" t="s">
        <v>209</v>
      </c>
      <c r="R3816" s="4">
        <v>2</v>
      </c>
      <c r="S3816" s="3">
        <v>1</v>
      </c>
      <c r="U3816" t="s">
        <v>204</v>
      </c>
    </row>
    <row r="3817" spans="1:21" x14ac:dyDescent="0.3">
      <c r="A3817" t="s">
        <v>2389</v>
      </c>
      <c r="B3817" t="s">
        <v>3533</v>
      </c>
      <c r="C3817" t="s">
        <v>3533</v>
      </c>
      <c r="D3817" t="s">
        <v>3533</v>
      </c>
      <c r="E3817">
        <v>2021</v>
      </c>
      <c r="F3817" s="1" t="s">
        <v>212</v>
      </c>
      <c r="G3817" s="1" t="s">
        <v>202</v>
      </c>
      <c r="H3817" s="1" t="s">
        <v>219</v>
      </c>
      <c r="I3817" s="3" t="s">
        <v>1</v>
      </c>
      <c r="J3817" s="1" t="s">
        <v>1</v>
      </c>
      <c r="K3817" s="1" t="s">
        <v>1</v>
      </c>
      <c r="L3817" s="1" t="s">
        <v>1</v>
      </c>
      <c r="M3817" s="1" t="s">
        <v>208</v>
      </c>
      <c r="N3817">
        <v>15001</v>
      </c>
      <c r="O3817" s="10">
        <v>20000</v>
      </c>
      <c r="P3817">
        <v>1000</v>
      </c>
      <c r="Q3817" s="1" t="s">
        <v>209</v>
      </c>
      <c r="R3817" s="4">
        <v>3</v>
      </c>
      <c r="S3817" s="3">
        <v>1</v>
      </c>
      <c r="U3817" t="s">
        <v>204</v>
      </c>
    </row>
    <row r="3818" spans="1:21" x14ac:dyDescent="0.3">
      <c r="A3818" t="s">
        <v>2389</v>
      </c>
      <c r="B3818" t="s">
        <v>3533</v>
      </c>
      <c r="C3818" t="s">
        <v>3533</v>
      </c>
      <c r="D3818" t="s">
        <v>3533</v>
      </c>
      <c r="E3818">
        <v>2021</v>
      </c>
      <c r="F3818" s="1" t="s">
        <v>212</v>
      </c>
      <c r="G3818" s="1" t="s">
        <v>202</v>
      </c>
      <c r="H3818" s="1" t="s">
        <v>219</v>
      </c>
      <c r="I3818" s="3" t="s">
        <v>1</v>
      </c>
      <c r="J3818" s="1" t="s">
        <v>1</v>
      </c>
      <c r="K3818" s="1" t="s">
        <v>1</v>
      </c>
      <c r="L3818" s="1" t="s">
        <v>1</v>
      </c>
      <c r="M3818" s="1" t="s">
        <v>208</v>
      </c>
      <c r="N3818">
        <v>20001</v>
      </c>
      <c r="O3818" s="10">
        <v>25000</v>
      </c>
      <c r="P3818">
        <v>1000</v>
      </c>
      <c r="Q3818" s="1" t="s">
        <v>209</v>
      </c>
      <c r="R3818" s="4">
        <v>4</v>
      </c>
      <c r="S3818" s="3">
        <v>1</v>
      </c>
      <c r="U3818" t="s">
        <v>204</v>
      </c>
    </row>
    <row r="3819" spans="1:21" x14ac:dyDescent="0.3">
      <c r="A3819" t="s">
        <v>2389</v>
      </c>
      <c r="B3819" t="s">
        <v>3533</v>
      </c>
      <c r="C3819" t="s">
        <v>3533</v>
      </c>
      <c r="D3819" t="s">
        <v>3533</v>
      </c>
      <c r="E3819">
        <v>2021</v>
      </c>
      <c r="F3819" s="1" t="s">
        <v>212</v>
      </c>
      <c r="G3819" s="1" t="s">
        <v>202</v>
      </c>
      <c r="H3819" s="1" t="s">
        <v>219</v>
      </c>
      <c r="I3819" s="3" t="s">
        <v>1</v>
      </c>
      <c r="J3819" s="1" t="s">
        <v>1</v>
      </c>
      <c r="K3819" s="1" t="s">
        <v>1</v>
      </c>
      <c r="L3819" s="1" t="s">
        <v>1</v>
      </c>
      <c r="M3819" s="1" t="s">
        <v>208</v>
      </c>
      <c r="N3819">
        <v>25001</v>
      </c>
      <c r="O3819" s="10">
        <v>1000000000</v>
      </c>
      <c r="P3819">
        <v>1000</v>
      </c>
      <c r="Q3819" s="1" t="s">
        <v>209</v>
      </c>
      <c r="R3819" s="4">
        <v>5</v>
      </c>
      <c r="S3819" s="3">
        <v>1</v>
      </c>
      <c r="U3819" t="s">
        <v>204</v>
      </c>
    </row>
    <row r="3820" spans="1:21" x14ac:dyDescent="0.3">
      <c r="A3820" t="s">
        <v>2389</v>
      </c>
      <c r="B3820" t="s">
        <v>3533</v>
      </c>
      <c r="C3820" t="s">
        <v>3533</v>
      </c>
      <c r="D3820" t="s">
        <v>3533</v>
      </c>
      <c r="E3820">
        <v>2021</v>
      </c>
      <c r="F3820" s="1" t="s">
        <v>212</v>
      </c>
      <c r="G3820" s="1" t="s">
        <v>202</v>
      </c>
      <c r="H3820" s="1" t="s">
        <v>711</v>
      </c>
      <c r="I3820" s="3" t="s">
        <v>1</v>
      </c>
      <c r="J3820" s="1" t="s">
        <v>1</v>
      </c>
      <c r="K3820" s="1" t="s">
        <v>1</v>
      </c>
      <c r="L3820" s="1" t="s">
        <v>1</v>
      </c>
      <c r="M3820" s="1" t="s">
        <v>208</v>
      </c>
      <c r="N3820">
        <v>0</v>
      </c>
      <c r="O3820" s="10">
        <v>1000000000</v>
      </c>
      <c r="P3820">
        <v>1000</v>
      </c>
      <c r="Q3820" s="1" t="s">
        <v>209</v>
      </c>
      <c r="R3820" s="4">
        <v>4.6500000000000004</v>
      </c>
      <c r="S3820" s="3">
        <v>1</v>
      </c>
      <c r="T3820" t="s">
        <v>3526</v>
      </c>
      <c r="U3820" t="s">
        <v>204</v>
      </c>
    </row>
    <row r="3821" spans="1:21" x14ac:dyDescent="0.3">
      <c r="A3821" t="s">
        <v>2389</v>
      </c>
      <c r="B3821" t="s">
        <v>3533</v>
      </c>
      <c r="C3821" t="s">
        <v>3533</v>
      </c>
      <c r="D3821" t="s">
        <v>3533</v>
      </c>
      <c r="E3821">
        <v>2021</v>
      </c>
      <c r="F3821" s="1" t="s">
        <v>213</v>
      </c>
      <c r="G3821" s="1" t="s">
        <v>202</v>
      </c>
      <c r="H3821" s="1" t="s">
        <v>206</v>
      </c>
      <c r="I3821" s="3" t="s">
        <v>1</v>
      </c>
      <c r="J3821" s="1" t="s">
        <v>1</v>
      </c>
      <c r="K3821" s="1" t="s">
        <v>1</v>
      </c>
      <c r="L3821" s="1" t="s">
        <v>1</v>
      </c>
      <c r="M3821" s="1" t="s">
        <v>204</v>
      </c>
      <c r="N3821" s="1" t="s">
        <v>1</v>
      </c>
      <c r="O3821" s="1" t="s">
        <v>1</v>
      </c>
      <c r="P3821" s="1" t="s">
        <v>1</v>
      </c>
      <c r="Q3821" s="1" t="s">
        <v>1</v>
      </c>
      <c r="R3821" s="4">
        <v>38.619999999999997</v>
      </c>
      <c r="S3821" s="3">
        <v>1</v>
      </c>
      <c r="U3821" t="s">
        <v>204</v>
      </c>
    </row>
    <row r="3822" spans="1:21" x14ac:dyDescent="0.3">
      <c r="A3822" t="s">
        <v>2391</v>
      </c>
      <c r="B3822" t="s">
        <v>3534</v>
      </c>
      <c r="C3822" t="s">
        <v>3534</v>
      </c>
      <c r="D3822" t="s">
        <v>3534</v>
      </c>
      <c r="E3822">
        <v>2021</v>
      </c>
      <c r="F3822" s="1" t="s">
        <v>212</v>
      </c>
      <c r="G3822" s="1" t="s">
        <v>202</v>
      </c>
      <c r="H3822" s="1" t="s">
        <v>206</v>
      </c>
      <c r="I3822" s="3" t="s">
        <v>1</v>
      </c>
      <c r="J3822" s="1" t="s">
        <v>1</v>
      </c>
      <c r="K3822" s="1" t="s">
        <v>1</v>
      </c>
      <c r="L3822" s="1" t="s">
        <v>1</v>
      </c>
      <c r="M3822" s="1" t="s">
        <v>204</v>
      </c>
      <c r="N3822" s="1" t="s">
        <v>1</v>
      </c>
      <c r="O3822" s="1" t="s">
        <v>1</v>
      </c>
      <c r="P3822" s="1" t="s">
        <v>1</v>
      </c>
      <c r="Q3822" s="1" t="s">
        <v>1</v>
      </c>
      <c r="R3822" s="4">
        <v>20</v>
      </c>
      <c r="S3822" s="3">
        <v>1</v>
      </c>
      <c r="U3822" t="s">
        <v>204</v>
      </c>
    </row>
    <row r="3823" spans="1:21" x14ac:dyDescent="0.3">
      <c r="A3823" t="s">
        <v>2391</v>
      </c>
      <c r="B3823" t="s">
        <v>3534</v>
      </c>
      <c r="C3823" t="s">
        <v>3534</v>
      </c>
      <c r="D3823" t="s">
        <v>3534</v>
      </c>
      <c r="E3823">
        <v>2021</v>
      </c>
      <c r="F3823" s="1" t="s">
        <v>212</v>
      </c>
      <c r="G3823" s="1" t="s">
        <v>202</v>
      </c>
      <c r="H3823" s="1" t="s">
        <v>219</v>
      </c>
      <c r="I3823" s="3" t="s">
        <v>1</v>
      </c>
      <c r="J3823" s="1" t="s">
        <v>1</v>
      </c>
      <c r="K3823" s="1" t="s">
        <v>1</v>
      </c>
      <c r="L3823" s="1" t="s">
        <v>1</v>
      </c>
      <c r="M3823" s="1" t="s">
        <v>208</v>
      </c>
      <c r="N3823">
        <v>0</v>
      </c>
      <c r="O3823" s="10">
        <v>8000</v>
      </c>
      <c r="P3823">
        <v>1000</v>
      </c>
      <c r="Q3823" s="1" t="s">
        <v>209</v>
      </c>
      <c r="R3823" s="4">
        <v>0</v>
      </c>
      <c r="S3823" s="3">
        <v>1</v>
      </c>
      <c r="U3823" t="s">
        <v>204</v>
      </c>
    </row>
    <row r="3824" spans="1:21" x14ac:dyDescent="0.3">
      <c r="A3824" t="s">
        <v>2391</v>
      </c>
      <c r="B3824" t="s">
        <v>3534</v>
      </c>
      <c r="C3824" t="s">
        <v>3534</v>
      </c>
      <c r="D3824" t="s">
        <v>3534</v>
      </c>
      <c r="E3824">
        <v>2021</v>
      </c>
      <c r="F3824" s="1" t="s">
        <v>212</v>
      </c>
      <c r="G3824" s="1" t="s">
        <v>202</v>
      </c>
      <c r="H3824" s="1" t="s">
        <v>219</v>
      </c>
      <c r="I3824" s="3" t="s">
        <v>1</v>
      </c>
      <c r="J3824" s="1" t="s">
        <v>1</v>
      </c>
      <c r="K3824" s="1" t="s">
        <v>1</v>
      </c>
      <c r="L3824" s="1" t="s">
        <v>1</v>
      </c>
      <c r="M3824" s="1" t="s">
        <v>208</v>
      </c>
      <c r="N3824">
        <v>8001</v>
      </c>
      <c r="O3824" s="10">
        <v>15000</v>
      </c>
      <c r="P3824">
        <v>1000</v>
      </c>
      <c r="Q3824" s="1" t="s">
        <v>209</v>
      </c>
      <c r="R3824" s="4">
        <v>1</v>
      </c>
      <c r="S3824" s="3">
        <v>1</v>
      </c>
      <c r="U3824" t="s">
        <v>204</v>
      </c>
    </row>
    <row r="3825" spans="1:21" x14ac:dyDescent="0.3">
      <c r="A3825" t="s">
        <v>2391</v>
      </c>
      <c r="B3825" t="s">
        <v>3534</v>
      </c>
      <c r="C3825" t="s">
        <v>3534</v>
      </c>
      <c r="D3825" t="s">
        <v>3534</v>
      </c>
      <c r="E3825">
        <v>2021</v>
      </c>
      <c r="F3825" s="1" t="s">
        <v>212</v>
      </c>
      <c r="G3825" s="1" t="s">
        <v>202</v>
      </c>
      <c r="H3825" s="1" t="s">
        <v>219</v>
      </c>
      <c r="I3825" s="3" t="s">
        <v>1</v>
      </c>
      <c r="J3825" s="1" t="s">
        <v>1</v>
      </c>
      <c r="K3825" s="1" t="s">
        <v>1</v>
      </c>
      <c r="L3825" s="1" t="s">
        <v>1</v>
      </c>
      <c r="M3825" s="1" t="s">
        <v>208</v>
      </c>
      <c r="N3825">
        <v>15001</v>
      </c>
      <c r="O3825" s="10">
        <v>20000</v>
      </c>
      <c r="P3825">
        <v>1000</v>
      </c>
      <c r="Q3825" s="1" t="s">
        <v>209</v>
      </c>
      <c r="R3825" s="4">
        <v>1.25</v>
      </c>
      <c r="S3825" s="3">
        <v>1</v>
      </c>
      <c r="U3825" t="s">
        <v>204</v>
      </c>
    </row>
    <row r="3826" spans="1:21" x14ac:dyDescent="0.3">
      <c r="A3826" t="s">
        <v>2391</v>
      </c>
      <c r="B3826" t="s">
        <v>3534</v>
      </c>
      <c r="C3826" t="s">
        <v>3534</v>
      </c>
      <c r="D3826" t="s">
        <v>3534</v>
      </c>
      <c r="E3826">
        <v>2021</v>
      </c>
      <c r="F3826" s="1" t="s">
        <v>212</v>
      </c>
      <c r="G3826" s="1" t="s">
        <v>202</v>
      </c>
      <c r="H3826" s="1" t="s">
        <v>219</v>
      </c>
      <c r="I3826" s="3" t="s">
        <v>1</v>
      </c>
      <c r="J3826" s="1" t="s">
        <v>1</v>
      </c>
      <c r="K3826" s="1" t="s">
        <v>1</v>
      </c>
      <c r="L3826" s="1" t="s">
        <v>1</v>
      </c>
      <c r="M3826" s="1" t="s">
        <v>208</v>
      </c>
      <c r="N3826">
        <v>20001</v>
      </c>
      <c r="O3826" s="10">
        <v>25000</v>
      </c>
      <c r="P3826">
        <v>1000</v>
      </c>
      <c r="Q3826" s="1" t="s">
        <v>209</v>
      </c>
      <c r="R3826" s="4">
        <v>1.5</v>
      </c>
      <c r="S3826" s="3">
        <v>1</v>
      </c>
      <c r="U3826" t="s">
        <v>204</v>
      </c>
    </row>
    <row r="3827" spans="1:21" x14ac:dyDescent="0.3">
      <c r="A3827" t="s">
        <v>2391</v>
      </c>
      <c r="B3827" t="s">
        <v>3534</v>
      </c>
      <c r="C3827" t="s">
        <v>3534</v>
      </c>
      <c r="D3827" t="s">
        <v>3534</v>
      </c>
      <c r="E3827">
        <v>2021</v>
      </c>
      <c r="F3827" s="1" t="s">
        <v>212</v>
      </c>
      <c r="G3827" s="1" t="s">
        <v>202</v>
      </c>
      <c r="H3827" s="1" t="s">
        <v>219</v>
      </c>
      <c r="I3827" s="3" t="s">
        <v>1</v>
      </c>
      <c r="J3827" s="1" t="s">
        <v>1</v>
      </c>
      <c r="K3827" s="1" t="s">
        <v>1</v>
      </c>
      <c r="L3827" s="1" t="s">
        <v>1</v>
      </c>
      <c r="M3827" s="1" t="s">
        <v>208</v>
      </c>
      <c r="N3827">
        <v>25001</v>
      </c>
      <c r="O3827" s="10">
        <v>30000</v>
      </c>
      <c r="P3827">
        <v>1000</v>
      </c>
      <c r="Q3827" s="1" t="s">
        <v>209</v>
      </c>
      <c r="R3827" s="4">
        <v>2.5</v>
      </c>
      <c r="S3827" s="3">
        <v>1</v>
      </c>
      <c r="U3827" t="s">
        <v>204</v>
      </c>
    </row>
    <row r="3828" spans="1:21" x14ac:dyDescent="0.3">
      <c r="A3828" t="s">
        <v>2391</v>
      </c>
      <c r="B3828" t="s">
        <v>3534</v>
      </c>
      <c r="C3828" t="s">
        <v>3534</v>
      </c>
      <c r="D3828" t="s">
        <v>3534</v>
      </c>
      <c r="E3828">
        <v>2021</v>
      </c>
      <c r="F3828" s="1" t="s">
        <v>212</v>
      </c>
      <c r="G3828" s="1" t="s">
        <v>202</v>
      </c>
      <c r="H3828" s="1" t="s">
        <v>219</v>
      </c>
      <c r="I3828" s="3" t="s">
        <v>1</v>
      </c>
      <c r="J3828" s="1" t="s">
        <v>1</v>
      </c>
      <c r="K3828" s="1" t="s">
        <v>1</v>
      </c>
      <c r="L3828" s="1" t="s">
        <v>1</v>
      </c>
      <c r="M3828" s="1" t="s">
        <v>208</v>
      </c>
      <c r="N3828">
        <v>30001</v>
      </c>
      <c r="O3828" s="10">
        <v>1000000000</v>
      </c>
      <c r="P3828">
        <v>1000</v>
      </c>
      <c r="Q3828" s="1" t="s">
        <v>209</v>
      </c>
      <c r="R3828" s="4">
        <v>3</v>
      </c>
      <c r="S3828" s="3">
        <v>1</v>
      </c>
      <c r="U3828" t="s">
        <v>204</v>
      </c>
    </row>
    <row r="3829" spans="1:21" x14ac:dyDescent="0.3">
      <c r="A3829" t="s">
        <v>2391</v>
      </c>
      <c r="B3829" t="s">
        <v>3534</v>
      </c>
      <c r="C3829" t="s">
        <v>3534</v>
      </c>
      <c r="D3829" t="s">
        <v>3534</v>
      </c>
      <c r="E3829">
        <v>2021</v>
      </c>
      <c r="F3829" s="1" t="s">
        <v>212</v>
      </c>
      <c r="G3829" s="1" t="s">
        <v>202</v>
      </c>
      <c r="H3829" s="1" t="s">
        <v>711</v>
      </c>
      <c r="I3829" s="3" t="s">
        <v>1</v>
      </c>
      <c r="J3829" s="1" t="s">
        <v>1</v>
      </c>
      <c r="K3829" s="1" t="s">
        <v>1</v>
      </c>
      <c r="L3829" s="1" t="s">
        <v>1</v>
      </c>
      <c r="M3829" s="1" t="s">
        <v>208</v>
      </c>
      <c r="N3829">
        <v>0</v>
      </c>
      <c r="O3829" s="10">
        <v>1000000000</v>
      </c>
      <c r="P3829">
        <v>1000</v>
      </c>
      <c r="Q3829" s="1" t="s">
        <v>209</v>
      </c>
      <c r="R3829" s="4">
        <v>4.5999999999999996</v>
      </c>
      <c r="S3829" s="3">
        <v>1</v>
      </c>
      <c r="T3829" t="s">
        <v>3526</v>
      </c>
      <c r="U3829" t="s">
        <v>204</v>
      </c>
    </row>
    <row r="3830" spans="1:21" x14ac:dyDescent="0.3">
      <c r="A3830" t="s">
        <v>2391</v>
      </c>
      <c r="B3830" t="s">
        <v>3534</v>
      </c>
      <c r="C3830" t="s">
        <v>3534</v>
      </c>
      <c r="D3830" t="s">
        <v>3534</v>
      </c>
      <c r="E3830">
        <v>2021</v>
      </c>
      <c r="F3830" s="1" t="s">
        <v>212</v>
      </c>
      <c r="G3830" s="1" t="s">
        <v>202</v>
      </c>
      <c r="H3830" s="1" t="s">
        <v>3535</v>
      </c>
      <c r="I3830" s="3" t="s">
        <v>1</v>
      </c>
      <c r="J3830" s="1" t="s">
        <v>1</v>
      </c>
      <c r="K3830" s="1" t="s">
        <v>1</v>
      </c>
      <c r="L3830" s="1" t="s">
        <v>1</v>
      </c>
      <c r="M3830" s="1" t="s">
        <v>204</v>
      </c>
      <c r="N3830" t="s">
        <v>1</v>
      </c>
      <c r="O3830" t="s">
        <v>1</v>
      </c>
      <c r="P3830" t="s">
        <v>1</v>
      </c>
      <c r="Q3830" s="1" t="s">
        <v>1</v>
      </c>
      <c r="R3830" s="4">
        <v>12</v>
      </c>
      <c r="S3830" s="3">
        <v>1</v>
      </c>
      <c r="T3830" t="s">
        <v>3536</v>
      </c>
      <c r="U3830" t="s">
        <v>204</v>
      </c>
    </row>
    <row r="3831" spans="1:21" x14ac:dyDescent="0.3">
      <c r="A3831" t="s">
        <v>2391</v>
      </c>
      <c r="B3831" t="s">
        <v>3534</v>
      </c>
      <c r="C3831" t="s">
        <v>3534</v>
      </c>
      <c r="D3831" t="s">
        <v>3534</v>
      </c>
      <c r="E3831">
        <v>2021</v>
      </c>
      <c r="F3831" s="1" t="s">
        <v>213</v>
      </c>
      <c r="G3831" s="1" t="s">
        <v>202</v>
      </c>
      <c r="H3831" s="1" t="s">
        <v>206</v>
      </c>
      <c r="I3831" s="3" t="s">
        <v>1</v>
      </c>
      <c r="J3831" s="1" t="s">
        <v>1</v>
      </c>
      <c r="K3831" s="1" t="s">
        <v>1</v>
      </c>
      <c r="L3831" s="1" t="s">
        <v>1</v>
      </c>
      <c r="M3831" s="1" t="s">
        <v>204</v>
      </c>
      <c r="N3831" s="1" t="s">
        <v>1</v>
      </c>
      <c r="O3831" s="1" t="s">
        <v>1</v>
      </c>
      <c r="P3831" s="1" t="s">
        <v>1</v>
      </c>
      <c r="Q3831" s="1" t="s">
        <v>1</v>
      </c>
      <c r="R3831" s="4">
        <v>34.25</v>
      </c>
      <c r="S3831" s="3">
        <v>1</v>
      </c>
      <c r="U3831" t="s">
        <v>204</v>
      </c>
    </row>
    <row r="3832" spans="1:21" x14ac:dyDescent="0.3">
      <c r="A3832" t="s">
        <v>2393</v>
      </c>
      <c r="B3832" t="s">
        <v>3537</v>
      </c>
      <c r="C3832" t="s">
        <v>3537</v>
      </c>
      <c r="D3832" t="s">
        <v>3537</v>
      </c>
      <c r="E3832">
        <v>2021</v>
      </c>
      <c r="F3832" s="1" t="s">
        <v>212</v>
      </c>
      <c r="G3832" s="1" t="s">
        <v>202</v>
      </c>
      <c r="H3832" s="1" t="s">
        <v>206</v>
      </c>
      <c r="I3832" s="3" t="s">
        <v>1</v>
      </c>
      <c r="J3832" s="1" t="s">
        <v>1</v>
      </c>
      <c r="K3832" s="1" t="s">
        <v>1</v>
      </c>
      <c r="L3832" s="1" t="s">
        <v>1</v>
      </c>
      <c r="M3832" s="1" t="s">
        <v>204</v>
      </c>
      <c r="N3832" s="1" t="s">
        <v>1</v>
      </c>
      <c r="O3832" s="1" t="s">
        <v>1</v>
      </c>
      <c r="P3832" s="1" t="s">
        <v>1</v>
      </c>
      <c r="Q3832" s="1" t="s">
        <v>1</v>
      </c>
      <c r="R3832" s="4">
        <v>22</v>
      </c>
      <c r="S3832" s="3">
        <v>1</v>
      </c>
      <c r="U3832" t="s">
        <v>204</v>
      </c>
    </row>
    <row r="3833" spans="1:21" x14ac:dyDescent="0.3">
      <c r="A3833" t="s">
        <v>2393</v>
      </c>
      <c r="B3833" t="s">
        <v>3537</v>
      </c>
      <c r="C3833" t="s">
        <v>3537</v>
      </c>
      <c r="D3833" t="s">
        <v>3537</v>
      </c>
      <c r="E3833">
        <v>2021</v>
      </c>
      <c r="F3833" s="1" t="s">
        <v>212</v>
      </c>
      <c r="G3833" s="1" t="s">
        <v>202</v>
      </c>
      <c r="H3833" s="1" t="s">
        <v>219</v>
      </c>
      <c r="I3833" s="3" t="s">
        <v>1</v>
      </c>
      <c r="J3833" s="1" t="s">
        <v>1</v>
      </c>
      <c r="K3833" s="1" t="s">
        <v>1</v>
      </c>
      <c r="L3833" s="1" t="s">
        <v>1</v>
      </c>
      <c r="M3833" s="1" t="s">
        <v>208</v>
      </c>
      <c r="N3833">
        <v>0</v>
      </c>
      <c r="O3833" s="10">
        <v>10000</v>
      </c>
      <c r="P3833">
        <v>1000</v>
      </c>
      <c r="Q3833" s="1" t="s">
        <v>209</v>
      </c>
      <c r="R3833" s="4">
        <v>0</v>
      </c>
      <c r="S3833" s="3">
        <v>1</v>
      </c>
      <c r="U3833" t="s">
        <v>204</v>
      </c>
    </row>
    <row r="3834" spans="1:21" x14ac:dyDescent="0.3">
      <c r="A3834" t="s">
        <v>2393</v>
      </c>
      <c r="B3834" t="s">
        <v>3537</v>
      </c>
      <c r="C3834" t="s">
        <v>3537</v>
      </c>
      <c r="D3834" t="s">
        <v>3537</v>
      </c>
      <c r="E3834">
        <v>2021</v>
      </c>
      <c r="F3834" s="1" t="s">
        <v>212</v>
      </c>
      <c r="G3834" s="1" t="s">
        <v>202</v>
      </c>
      <c r="H3834" s="1" t="s">
        <v>219</v>
      </c>
      <c r="I3834" s="3" t="s">
        <v>1</v>
      </c>
      <c r="J3834" s="1" t="s">
        <v>1</v>
      </c>
      <c r="K3834" s="1" t="s">
        <v>1</v>
      </c>
      <c r="L3834" s="1" t="s">
        <v>1</v>
      </c>
      <c r="M3834" s="1" t="s">
        <v>208</v>
      </c>
      <c r="N3834">
        <v>10001</v>
      </c>
      <c r="O3834" s="10">
        <v>15000</v>
      </c>
      <c r="P3834">
        <v>1000</v>
      </c>
      <c r="Q3834" s="1" t="s">
        <v>209</v>
      </c>
      <c r="R3834" s="4">
        <v>1</v>
      </c>
      <c r="S3834" s="3">
        <v>1</v>
      </c>
      <c r="U3834" t="s">
        <v>204</v>
      </c>
    </row>
    <row r="3835" spans="1:21" x14ac:dyDescent="0.3">
      <c r="A3835" t="s">
        <v>2393</v>
      </c>
      <c r="B3835" t="s">
        <v>3537</v>
      </c>
      <c r="C3835" t="s">
        <v>3537</v>
      </c>
      <c r="D3835" t="s">
        <v>3537</v>
      </c>
      <c r="E3835">
        <v>2021</v>
      </c>
      <c r="F3835" s="1" t="s">
        <v>212</v>
      </c>
      <c r="G3835" s="1" t="s">
        <v>202</v>
      </c>
      <c r="H3835" s="1" t="s">
        <v>219</v>
      </c>
      <c r="I3835" s="3" t="s">
        <v>1</v>
      </c>
      <c r="J3835" s="1" t="s">
        <v>1</v>
      </c>
      <c r="K3835" s="1" t="s">
        <v>1</v>
      </c>
      <c r="L3835" s="1" t="s">
        <v>1</v>
      </c>
      <c r="M3835" s="1" t="s">
        <v>208</v>
      </c>
      <c r="N3835">
        <v>15001</v>
      </c>
      <c r="O3835" s="10">
        <v>20000</v>
      </c>
      <c r="P3835">
        <v>1000</v>
      </c>
      <c r="Q3835" s="1" t="s">
        <v>209</v>
      </c>
      <c r="R3835" s="4">
        <v>1.5</v>
      </c>
      <c r="S3835" s="3">
        <v>1</v>
      </c>
      <c r="U3835" t="s">
        <v>204</v>
      </c>
    </row>
    <row r="3836" spans="1:21" x14ac:dyDescent="0.3">
      <c r="A3836" t="s">
        <v>2393</v>
      </c>
      <c r="B3836" t="s">
        <v>3537</v>
      </c>
      <c r="C3836" t="s">
        <v>3537</v>
      </c>
      <c r="D3836" t="s">
        <v>3537</v>
      </c>
      <c r="E3836">
        <v>2021</v>
      </c>
      <c r="F3836" s="1" t="s">
        <v>212</v>
      </c>
      <c r="G3836" s="1" t="s">
        <v>202</v>
      </c>
      <c r="H3836" s="1" t="s">
        <v>219</v>
      </c>
      <c r="I3836" s="3" t="s">
        <v>1</v>
      </c>
      <c r="J3836" s="1" t="s">
        <v>1</v>
      </c>
      <c r="K3836" s="1" t="s">
        <v>1</v>
      </c>
      <c r="L3836" s="1" t="s">
        <v>1</v>
      </c>
      <c r="M3836" s="1" t="s">
        <v>208</v>
      </c>
      <c r="N3836">
        <v>20001</v>
      </c>
      <c r="O3836" s="10">
        <v>25000</v>
      </c>
      <c r="P3836">
        <v>1000</v>
      </c>
      <c r="Q3836" s="1" t="s">
        <v>209</v>
      </c>
      <c r="R3836" s="4">
        <v>2.1</v>
      </c>
      <c r="S3836" s="3">
        <v>1</v>
      </c>
      <c r="U3836" t="s">
        <v>204</v>
      </c>
    </row>
    <row r="3837" spans="1:21" x14ac:dyDescent="0.3">
      <c r="A3837" t="s">
        <v>2393</v>
      </c>
      <c r="B3837" t="s">
        <v>3537</v>
      </c>
      <c r="C3837" t="s">
        <v>3537</v>
      </c>
      <c r="D3837" t="s">
        <v>3537</v>
      </c>
      <c r="E3837">
        <v>2021</v>
      </c>
      <c r="F3837" s="1" t="s">
        <v>212</v>
      </c>
      <c r="G3837" s="1" t="s">
        <v>202</v>
      </c>
      <c r="H3837" s="1" t="s">
        <v>219</v>
      </c>
      <c r="I3837" s="3" t="s">
        <v>1</v>
      </c>
      <c r="J3837" s="1" t="s">
        <v>1</v>
      </c>
      <c r="K3837" s="1" t="s">
        <v>1</v>
      </c>
      <c r="L3837" s="1" t="s">
        <v>1</v>
      </c>
      <c r="M3837" s="1" t="s">
        <v>208</v>
      </c>
      <c r="N3837">
        <v>25001</v>
      </c>
      <c r="O3837" s="10">
        <v>35000</v>
      </c>
      <c r="P3837">
        <v>1000</v>
      </c>
      <c r="Q3837" s="1" t="s">
        <v>209</v>
      </c>
      <c r="R3837" s="4">
        <v>2.4</v>
      </c>
      <c r="S3837" s="3">
        <v>1</v>
      </c>
      <c r="U3837" t="s">
        <v>204</v>
      </c>
    </row>
    <row r="3838" spans="1:21" x14ac:dyDescent="0.3">
      <c r="A3838" t="s">
        <v>2393</v>
      </c>
      <c r="B3838" t="s">
        <v>3537</v>
      </c>
      <c r="C3838" t="s">
        <v>3537</v>
      </c>
      <c r="D3838" t="s">
        <v>3537</v>
      </c>
      <c r="E3838">
        <v>2021</v>
      </c>
      <c r="F3838" s="1" t="s">
        <v>212</v>
      </c>
      <c r="G3838" s="1" t="s">
        <v>202</v>
      </c>
      <c r="H3838" s="1" t="s">
        <v>219</v>
      </c>
      <c r="I3838" s="3" t="s">
        <v>1</v>
      </c>
      <c r="J3838" s="1" t="s">
        <v>1</v>
      </c>
      <c r="K3838" s="1" t="s">
        <v>1</v>
      </c>
      <c r="L3838" s="1" t="s">
        <v>1</v>
      </c>
      <c r="M3838" s="1" t="s">
        <v>208</v>
      </c>
      <c r="N3838">
        <v>35001</v>
      </c>
      <c r="O3838" s="10">
        <v>45000</v>
      </c>
      <c r="P3838">
        <v>1000</v>
      </c>
      <c r="Q3838" s="1" t="s">
        <v>209</v>
      </c>
      <c r="R3838" s="4">
        <v>3.3</v>
      </c>
      <c r="S3838" s="3">
        <v>1</v>
      </c>
      <c r="U3838" t="s">
        <v>204</v>
      </c>
    </row>
    <row r="3839" spans="1:21" x14ac:dyDescent="0.3">
      <c r="A3839" t="s">
        <v>2393</v>
      </c>
      <c r="B3839" t="s">
        <v>3537</v>
      </c>
      <c r="C3839" t="s">
        <v>3537</v>
      </c>
      <c r="D3839" t="s">
        <v>3537</v>
      </c>
      <c r="E3839">
        <v>2021</v>
      </c>
      <c r="F3839" s="1" t="s">
        <v>212</v>
      </c>
      <c r="G3839" s="1" t="s">
        <v>202</v>
      </c>
      <c r="H3839" s="1" t="s">
        <v>219</v>
      </c>
      <c r="I3839" s="3" t="s">
        <v>1</v>
      </c>
      <c r="J3839" s="1" t="s">
        <v>1</v>
      </c>
      <c r="K3839" s="1" t="s">
        <v>1</v>
      </c>
      <c r="L3839" s="1" t="s">
        <v>1</v>
      </c>
      <c r="M3839" s="1" t="s">
        <v>208</v>
      </c>
      <c r="N3839">
        <v>45001</v>
      </c>
      <c r="O3839" s="10">
        <v>1000000000</v>
      </c>
      <c r="P3839">
        <v>1000</v>
      </c>
      <c r="Q3839" s="1" t="s">
        <v>209</v>
      </c>
      <c r="R3839" s="4">
        <v>3.9</v>
      </c>
      <c r="S3839" s="3">
        <v>1</v>
      </c>
      <c r="U3839" t="s">
        <v>204</v>
      </c>
    </row>
    <row r="3840" spans="1:21" x14ac:dyDescent="0.3">
      <c r="A3840" t="s">
        <v>2393</v>
      </c>
      <c r="B3840" t="s">
        <v>3537</v>
      </c>
      <c r="C3840" t="s">
        <v>3537</v>
      </c>
      <c r="D3840" t="s">
        <v>3537</v>
      </c>
      <c r="E3840">
        <v>2021</v>
      </c>
      <c r="F3840" s="1" t="s">
        <v>212</v>
      </c>
      <c r="G3840" s="1" t="s">
        <v>202</v>
      </c>
      <c r="H3840" s="1" t="s">
        <v>711</v>
      </c>
      <c r="I3840" s="3" t="s">
        <v>1</v>
      </c>
      <c r="J3840" s="1" t="s">
        <v>1</v>
      </c>
      <c r="K3840" s="1" t="s">
        <v>1</v>
      </c>
      <c r="L3840" s="1" t="s">
        <v>1</v>
      </c>
      <c r="M3840" s="1" t="s">
        <v>208</v>
      </c>
      <c r="N3840">
        <v>0</v>
      </c>
      <c r="O3840" s="10">
        <v>1000000000</v>
      </c>
      <c r="P3840">
        <v>1000</v>
      </c>
      <c r="Q3840" s="1" t="s">
        <v>209</v>
      </c>
      <c r="R3840" s="4">
        <v>4.5999999999999996</v>
      </c>
      <c r="S3840" s="3">
        <v>1</v>
      </c>
      <c r="T3840" t="s">
        <v>3526</v>
      </c>
      <c r="U3840" t="s">
        <v>204</v>
      </c>
    </row>
    <row r="3841" spans="1:21" x14ac:dyDescent="0.3">
      <c r="A3841" t="s">
        <v>2393</v>
      </c>
      <c r="B3841" t="s">
        <v>3537</v>
      </c>
      <c r="C3841" t="s">
        <v>3537</v>
      </c>
      <c r="D3841" t="s">
        <v>3537</v>
      </c>
      <c r="E3841">
        <v>2021</v>
      </c>
      <c r="F3841" s="1" t="s">
        <v>212</v>
      </c>
      <c r="G3841" s="1" t="s">
        <v>202</v>
      </c>
      <c r="H3841" s="1" t="s">
        <v>3535</v>
      </c>
      <c r="I3841" s="3" t="s">
        <v>1</v>
      </c>
      <c r="J3841" s="1" t="s">
        <v>1</v>
      </c>
      <c r="K3841" s="1" t="s">
        <v>1</v>
      </c>
      <c r="L3841" s="1" t="s">
        <v>1</v>
      </c>
      <c r="M3841" s="1" t="s">
        <v>204</v>
      </c>
      <c r="N3841" t="s">
        <v>1</v>
      </c>
      <c r="O3841" t="s">
        <v>1</v>
      </c>
      <c r="P3841" t="s">
        <v>1</v>
      </c>
      <c r="Q3841" s="1" t="s">
        <v>1</v>
      </c>
      <c r="R3841" s="4">
        <v>12</v>
      </c>
      <c r="S3841" s="3">
        <v>1</v>
      </c>
      <c r="T3841" t="s">
        <v>3536</v>
      </c>
      <c r="U3841" t="s">
        <v>204</v>
      </c>
    </row>
    <row r="3842" spans="1:21" x14ac:dyDescent="0.3">
      <c r="A3842" t="s">
        <v>2393</v>
      </c>
      <c r="B3842" t="s">
        <v>3537</v>
      </c>
      <c r="C3842" t="s">
        <v>3537</v>
      </c>
      <c r="D3842" t="s">
        <v>3537</v>
      </c>
      <c r="E3842">
        <v>2021</v>
      </c>
      <c r="F3842" s="1" t="s">
        <v>213</v>
      </c>
      <c r="G3842" s="1" t="s">
        <v>202</v>
      </c>
      <c r="H3842" s="1" t="s">
        <v>206</v>
      </c>
      <c r="I3842" s="3" t="s">
        <v>1</v>
      </c>
      <c r="J3842" s="1" t="s">
        <v>1</v>
      </c>
      <c r="K3842" s="1" t="s">
        <v>1</v>
      </c>
      <c r="L3842" s="1" t="s">
        <v>1</v>
      </c>
      <c r="M3842" s="1" t="s">
        <v>204</v>
      </c>
      <c r="N3842" t="s">
        <v>1</v>
      </c>
      <c r="O3842" t="s">
        <v>1</v>
      </c>
      <c r="P3842" t="s">
        <v>1</v>
      </c>
      <c r="Q3842" s="1" t="s">
        <v>1</v>
      </c>
      <c r="R3842" s="4">
        <v>21.74</v>
      </c>
      <c r="S3842" s="3">
        <v>1</v>
      </c>
      <c r="U3842" t="s">
        <v>204</v>
      </c>
    </row>
    <row r="3843" spans="1:21" x14ac:dyDescent="0.3">
      <c r="A3843" t="s">
        <v>2613</v>
      </c>
      <c r="B3843" t="s">
        <v>3538</v>
      </c>
      <c r="C3843" t="s">
        <v>3538</v>
      </c>
      <c r="D3843" t="s">
        <v>3538</v>
      </c>
      <c r="E3843">
        <v>2021</v>
      </c>
      <c r="F3843" s="1" t="s">
        <v>212</v>
      </c>
      <c r="G3843" s="1" t="s">
        <v>202</v>
      </c>
      <c r="H3843" s="1" t="s">
        <v>206</v>
      </c>
      <c r="I3843" s="3" t="s">
        <v>1</v>
      </c>
      <c r="J3843" s="1" t="s">
        <v>1</v>
      </c>
      <c r="K3843" s="1" t="s">
        <v>1</v>
      </c>
      <c r="L3843" s="1" t="s">
        <v>1</v>
      </c>
      <c r="M3843" s="1" t="s">
        <v>204</v>
      </c>
      <c r="N3843" s="1" t="s">
        <v>1</v>
      </c>
      <c r="O3843" s="1" t="s">
        <v>1</v>
      </c>
      <c r="P3843" s="1" t="s">
        <v>1</v>
      </c>
      <c r="Q3843" s="1" t="s">
        <v>1</v>
      </c>
      <c r="R3843" s="4">
        <v>46.5</v>
      </c>
      <c r="S3843" s="3">
        <v>1</v>
      </c>
      <c r="U3843" t="s">
        <v>204</v>
      </c>
    </row>
    <row r="3844" spans="1:21" x14ac:dyDescent="0.3">
      <c r="A3844" t="s">
        <v>2613</v>
      </c>
      <c r="B3844" t="s">
        <v>3538</v>
      </c>
      <c r="C3844" t="s">
        <v>3538</v>
      </c>
      <c r="D3844" t="s">
        <v>3538</v>
      </c>
      <c r="E3844">
        <v>2021</v>
      </c>
      <c r="F3844" s="1" t="s">
        <v>212</v>
      </c>
      <c r="G3844" s="1" t="s">
        <v>202</v>
      </c>
      <c r="H3844" s="1" t="s">
        <v>219</v>
      </c>
      <c r="I3844" s="3" t="s">
        <v>1</v>
      </c>
      <c r="J3844" s="1" t="s">
        <v>1</v>
      </c>
      <c r="K3844" s="1" t="s">
        <v>1</v>
      </c>
      <c r="L3844" s="1" t="s">
        <v>1</v>
      </c>
      <c r="M3844" s="1" t="s">
        <v>208</v>
      </c>
      <c r="N3844">
        <v>0</v>
      </c>
      <c r="O3844">
        <v>3000</v>
      </c>
      <c r="P3844">
        <v>1000</v>
      </c>
      <c r="Q3844" s="1" t="s">
        <v>209</v>
      </c>
      <c r="R3844" s="4">
        <v>0</v>
      </c>
      <c r="S3844" s="3">
        <v>1</v>
      </c>
      <c r="U3844" t="s">
        <v>204</v>
      </c>
    </row>
    <row r="3845" spans="1:21" x14ac:dyDescent="0.3">
      <c r="A3845" t="s">
        <v>2613</v>
      </c>
      <c r="B3845" t="s">
        <v>3538</v>
      </c>
      <c r="C3845" t="s">
        <v>3538</v>
      </c>
      <c r="D3845" t="s">
        <v>3538</v>
      </c>
      <c r="E3845">
        <v>2021</v>
      </c>
      <c r="F3845" s="1" t="s">
        <v>212</v>
      </c>
      <c r="G3845" s="1" t="s">
        <v>202</v>
      </c>
      <c r="H3845" s="1" t="s">
        <v>219</v>
      </c>
      <c r="I3845" s="3" t="s">
        <v>1</v>
      </c>
      <c r="J3845" s="1" t="s">
        <v>1</v>
      </c>
      <c r="K3845" s="1" t="s">
        <v>1</v>
      </c>
      <c r="L3845" s="1" t="s">
        <v>1</v>
      </c>
      <c r="M3845" s="1" t="s">
        <v>208</v>
      </c>
      <c r="N3845">
        <v>3001</v>
      </c>
      <c r="O3845">
        <v>6000</v>
      </c>
      <c r="P3845">
        <v>1000</v>
      </c>
      <c r="Q3845" s="1" t="s">
        <v>209</v>
      </c>
      <c r="R3845" s="4">
        <v>2</v>
      </c>
      <c r="S3845" s="3">
        <v>1</v>
      </c>
      <c r="U3845" t="s">
        <v>204</v>
      </c>
    </row>
    <row r="3846" spans="1:21" x14ac:dyDescent="0.3">
      <c r="A3846" t="s">
        <v>2613</v>
      </c>
      <c r="B3846" t="s">
        <v>3538</v>
      </c>
      <c r="C3846" t="s">
        <v>3538</v>
      </c>
      <c r="D3846" t="s">
        <v>3538</v>
      </c>
      <c r="E3846">
        <v>2021</v>
      </c>
      <c r="F3846" s="1" t="s">
        <v>212</v>
      </c>
      <c r="G3846" s="1" t="s">
        <v>202</v>
      </c>
      <c r="H3846" s="1" t="s">
        <v>219</v>
      </c>
      <c r="I3846" s="3" t="s">
        <v>1</v>
      </c>
      <c r="J3846" s="1" t="s">
        <v>1</v>
      </c>
      <c r="K3846" s="1" t="s">
        <v>1</v>
      </c>
      <c r="L3846" s="1" t="s">
        <v>1</v>
      </c>
      <c r="M3846" s="1" t="s">
        <v>208</v>
      </c>
      <c r="N3846">
        <v>6001</v>
      </c>
      <c r="O3846">
        <v>9000</v>
      </c>
      <c r="P3846">
        <v>1000</v>
      </c>
      <c r="Q3846" s="1" t="s">
        <v>209</v>
      </c>
      <c r="R3846" s="4">
        <v>2.25</v>
      </c>
      <c r="S3846" s="3">
        <v>1</v>
      </c>
      <c r="U3846" t="s">
        <v>204</v>
      </c>
    </row>
    <row r="3847" spans="1:21" x14ac:dyDescent="0.3">
      <c r="A3847" t="s">
        <v>2613</v>
      </c>
      <c r="B3847" t="s">
        <v>3538</v>
      </c>
      <c r="C3847" t="s">
        <v>3538</v>
      </c>
      <c r="D3847" t="s">
        <v>3538</v>
      </c>
      <c r="E3847">
        <v>2021</v>
      </c>
      <c r="F3847" s="1" t="s">
        <v>212</v>
      </c>
      <c r="G3847" s="1" t="s">
        <v>202</v>
      </c>
      <c r="H3847" s="1" t="s">
        <v>219</v>
      </c>
      <c r="I3847" s="3" t="s">
        <v>1</v>
      </c>
      <c r="J3847" s="1" t="s">
        <v>1</v>
      </c>
      <c r="K3847" s="1" t="s">
        <v>1</v>
      </c>
      <c r="L3847" s="1" t="s">
        <v>1</v>
      </c>
      <c r="M3847" s="1" t="s">
        <v>208</v>
      </c>
      <c r="N3847">
        <v>9001</v>
      </c>
      <c r="O3847">
        <v>12000</v>
      </c>
      <c r="P3847">
        <v>1000</v>
      </c>
      <c r="Q3847" s="1" t="s">
        <v>209</v>
      </c>
      <c r="R3847" s="4">
        <v>2.5</v>
      </c>
      <c r="S3847" s="3">
        <v>1</v>
      </c>
      <c r="U3847" t="s">
        <v>204</v>
      </c>
    </row>
    <row r="3848" spans="1:21" x14ac:dyDescent="0.3">
      <c r="A3848" t="s">
        <v>2613</v>
      </c>
      <c r="B3848" t="s">
        <v>3538</v>
      </c>
      <c r="C3848" t="s">
        <v>3538</v>
      </c>
      <c r="D3848" t="s">
        <v>3538</v>
      </c>
      <c r="E3848">
        <v>2021</v>
      </c>
      <c r="F3848" s="1" t="s">
        <v>212</v>
      </c>
      <c r="G3848" s="1" t="s">
        <v>202</v>
      </c>
      <c r="H3848" s="1" t="s">
        <v>219</v>
      </c>
      <c r="I3848" s="3" t="s">
        <v>1</v>
      </c>
      <c r="J3848" s="1" t="s">
        <v>1</v>
      </c>
      <c r="K3848" s="1" t="s">
        <v>1</v>
      </c>
      <c r="L3848" s="1" t="s">
        <v>1</v>
      </c>
      <c r="M3848" s="1" t="s">
        <v>208</v>
      </c>
      <c r="N3848">
        <v>12001</v>
      </c>
      <c r="O3848">
        <v>15000</v>
      </c>
      <c r="P3848">
        <v>1000</v>
      </c>
      <c r="Q3848" s="1" t="s">
        <v>209</v>
      </c>
      <c r="R3848" s="4">
        <v>2.75</v>
      </c>
      <c r="S3848" s="3">
        <v>1</v>
      </c>
      <c r="U3848" t="s">
        <v>204</v>
      </c>
    </row>
    <row r="3849" spans="1:21" x14ac:dyDescent="0.3">
      <c r="A3849" t="s">
        <v>2613</v>
      </c>
      <c r="B3849" t="s">
        <v>3538</v>
      </c>
      <c r="C3849" t="s">
        <v>3538</v>
      </c>
      <c r="D3849" t="s">
        <v>3538</v>
      </c>
      <c r="E3849">
        <v>2021</v>
      </c>
      <c r="F3849" s="1" t="s">
        <v>212</v>
      </c>
      <c r="G3849" s="1" t="s">
        <v>202</v>
      </c>
      <c r="H3849" s="1" t="s">
        <v>219</v>
      </c>
      <c r="I3849" s="3" t="s">
        <v>1</v>
      </c>
      <c r="J3849" s="1" t="s">
        <v>1</v>
      </c>
      <c r="K3849" s="1" t="s">
        <v>1</v>
      </c>
      <c r="L3849" s="1" t="s">
        <v>1</v>
      </c>
      <c r="M3849" s="1" t="s">
        <v>208</v>
      </c>
      <c r="N3849">
        <v>15001</v>
      </c>
      <c r="O3849">
        <v>18000</v>
      </c>
      <c r="P3849">
        <v>1000</v>
      </c>
      <c r="Q3849" s="1" t="s">
        <v>209</v>
      </c>
      <c r="R3849" s="4">
        <v>3.25</v>
      </c>
      <c r="S3849" s="3">
        <v>1</v>
      </c>
      <c r="U3849" t="s">
        <v>204</v>
      </c>
    </row>
    <row r="3850" spans="1:21" x14ac:dyDescent="0.3">
      <c r="A3850" t="s">
        <v>2613</v>
      </c>
      <c r="B3850" t="s">
        <v>3538</v>
      </c>
      <c r="C3850" t="s">
        <v>3538</v>
      </c>
      <c r="D3850" t="s">
        <v>3538</v>
      </c>
      <c r="E3850">
        <v>2021</v>
      </c>
      <c r="F3850" s="1" t="s">
        <v>212</v>
      </c>
      <c r="G3850" s="1" t="s">
        <v>202</v>
      </c>
      <c r="H3850" s="1" t="s">
        <v>219</v>
      </c>
      <c r="I3850" s="3" t="s">
        <v>1</v>
      </c>
      <c r="J3850" s="1" t="s">
        <v>1</v>
      </c>
      <c r="K3850" s="1" t="s">
        <v>1</v>
      </c>
      <c r="L3850" s="1" t="s">
        <v>1</v>
      </c>
      <c r="M3850" s="1" t="s">
        <v>208</v>
      </c>
      <c r="N3850">
        <v>18001</v>
      </c>
      <c r="O3850" s="10">
        <v>1000000000</v>
      </c>
      <c r="P3850">
        <v>1000</v>
      </c>
      <c r="Q3850" s="1" t="s">
        <v>209</v>
      </c>
      <c r="R3850" s="4">
        <v>3.75</v>
      </c>
      <c r="S3850" s="3">
        <v>1</v>
      </c>
      <c r="U3850" t="s">
        <v>204</v>
      </c>
    </row>
    <row r="3851" spans="1:21" x14ac:dyDescent="0.3">
      <c r="A3851" t="s">
        <v>2613</v>
      </c>
      <c r="B3851" t="s">
        <v>3538</v>
      </c>
      <c r="C3851" t="s">
        <v>3538</v>
      </c>
      <c r="D3851" t="s">
        <v>3538</v>
      </c>
      <c r="E3851">
        <v>2021</v>
      </c>
      <c r="F3851" t="s">
        <v>213</v>
      </c>
      <c r="G3851" t="s">
        <v>202</v>
      </c>
      <c r="H3851" s="1" t="s">
        <v>206</v>
      </c>
      <c r="I3851" s="3" t="s">
        <v>1</v>
      </c>
      <c r="J3851" s="1" t="s">
        <v>1</v>
      </c>
      <c r="K3851" s="1" t="s">
        <v>1</v>
      </c>
      <c r="L3851" s="1" t="s">
        <v>1</v>
      </c>
      <c r="M3851" s="1" t="s">
        <v>204</v>
      </c>
      <c r="N3851" t="s">
        <v>1</v>
      </c>
      <c r="O3851" t="s">
        <v>1</v>
      </c>
      <c r="P3851" t="s">
        <v>1</v>
      </c>
      <c r="Q3851" s="1" t="s">
        <v>1</v>
      </c>
      <c r="R3851" s="4">
        <v>24.5</v>
      </c>
      <c r="S3851" s="3">
        <v>1</v>
      </c>
      <c r="U3851" t="s">
        <v>204</v>
      </c>
    </row>
    <row r="3852" spans="1:21" x14ac:dyDescent="0.3">
      <c r="A3852" t="s">
        <v>2559</v>
      </c>
      <c r="B3852" t="s">
        <v>3539</v>
      </c>
      <c r="C3852" t="s">
        <v>3539</v>
      </c>
      <c r="D3852" t="s">
        <v>3539</v>
      </c>
      <c r="E3852">
        <v>2021</v>
      </c>
      <c r="F3852" s="1" t="s">
        <v>212</v>
      </c>
      <c r="G3852" s="1" t="s">
        <v>202</v>
      </c>
      <c r="H3852" s="1" t="s">
        <v>206</v>
      </c>
      <c r="I3852" s="3" t="s">
        <v>1</v>
      </c>
      <c r="J3852" s="1" t="s">
        <v>1</v>
      </c>
      <c r="K3852" s="1" t="s">
        <v>1</v>
      </c>
      <c r="L3852" s="1" t="s">
        <v>1</v>
      </c>
      <c r="M3852" s="1" t="s">
        <v>204</v>
      </c>
      <c r="N3852" s="1" t="s">
        <v>1</v>
      </c>
      <c r="O3852" s="1" t="s">
        <v>1</v>
      </c>
      <c r="P3852" s="1" t="s">
        <v>1</v>
      </c>
      <c r="Q3852" s="1" t="s">
        <v>1</v>
      </c>
      <c r="R3852" s="4">
        <v>5</v>
      </c>
      <c r="S3852" s="3">
        <v>1</v>
      </c>
      <c r="U3852" t="s">
        <v>204</v>
      </c>
    </row>
    <row r="3853" spans="1:21" x14ac:dyDescent="0.3">
      <c r="A3853" t="s">
        <v>2559</v>
      </c>
      <c r="B3853" t="s">
        <v>3539</v>
      </c>
      <c r="C3853" t="s">
        <v>3539</v>
      </c>
      <c r="D3853" t="s">
        <v>3539</v>
      </c>
      <c r="E3853">
        <v>2021</v>
      </c>
      <c r="F3853" s="1" t="s">
        <v>212</v>
      </c>
      <c r="G3853" s="1" t="s">
        <v>202</v>
      </c>
      <c r="H3853" s="1" t="s">
        <v>219</v>
      </c>
      <c r="I3853" s="3" t="s">
        <v>1</v>
      </c>
      <c r="J3853" s="1" t="s">
        <v>1</v>
      </c>
      <c r="K3853" s="1" t="s">
        <v>1</v>
      </c>
      <c r="L3853" s="1" t="s">
        <v>1</v>
      </c>
      <c r="M3853" s="1" t="s">
        <v>208</v>
      </c>
      <c r="N3853">
        <v>0</v>
      </c>
      <c r="O3853">
        <v>25000</v>
      </c>
      <c r="P3853">
        <v>1000</v>
      </c>
      <c r="Q3853" s="1" t="s">
        <v>209</v>
      </c>
      <c r="R3853" s="4">
        <v>0</v>
      </c>
      <c r="S3853" s="3">
        <v>1</v>
      </c>
      <c r="U3853" t="s">
        <v>204</v>
      </c>
    </row>
    <row r="3854" spans="1:21" x14ac:dyDescent="0.3">
      <c r="A3854" t="s">
        <v>2559</v>
      </c>
      <c r="B3854" t="s">
        <v>3539</v>
      </c>
      <c r="C3854" t="s">
        <v>3539</v>
      </c>
      <c r="D3854" t="s">
        <v>3539</v>
      </c>
      <c r="E3854">
        <v>2021</v>
      </c>
      <c r="F3854" s="1" t="s">
        <v>212</v>
      </c>
      <c r="G3854" s="1" t="s">
        <v>202</v>
      </c>
      <c r="H3854" s="1" t="s">
        <v>219</v>
      </c>
      <c r="I3854" s="3" t="s">
        <v>1</v>
      </c>
      <c r="J3854" s="1" t="s">
        <v>1</v>
      </c>
      <c r="K3854" s="1" t="s">
        <v>1</v>
      </c>
      <c r="L3854" s="1" t="s">
        <v>1</v>
      </c>
      <c r="M3854" s="1" t="s">
        <v>208</v>
      </c>
      <c r="N3854">
        <v>25001</v>
      </c>
      <c r="O3854">
        <v>35000</v>
      </c>
      <c r="P3854">
        <v>1000</v>
      </c>
      <c r="Q3854" s="1" t="s">
        <v>209</v>
      </c>
      <c r="R3854" s="4">
        <v>2</v>
      </c>
      <c r="S3854" s="3">
        <v>1</v>
      </c>
      <c r="U3854" t="s">
        <v>204</v>
      </c>
    </row>
    <row r="3855" spans="1:21" x14ac:dyDescent="0.3">
      <c r="A3855" t="s">
        <v>2559</v>
      </c>
      <c r="B3855" t="s">
        <v>3539</v>
      </c>
      <c r="C3855" t="s">
        <v>3539</v>
      </c>
      <c r="D3855" t="s">
        <v>3539</v>
      </c>
      <c r="E3855">
        <v>2021</v>
      </c>
      <c r="F3855" s="1" t="s">
        <v>212</v>
      </c>
      <c r="G3855" s="1" t="s">
        <v>202</v>
      </c>
      <c r="H3855" s="1" t="s">
        <v>219</v>
      </c>
      <c r="I3855" s="3" t="s">
        <v>1</v>
      </c>
      <c r="J3855" s="1" t="s">
        <v>1</v>
      </c>
      <c r="K3855" s="1" t="s">
        <v>1</v>
      </c>
      <c r="L3855" s="1" t="s">
        <v>1</v>
      </c>
      <c r="M3855" s="1" t="s">
        <v>208</v>
      </c>
      <c r="N3855">
        <v>35001</v>
      </c>
      <c r="O3855">
        <v>60000</v>
      </c>
      <c r="P3855">
        <v>1000</v>
      </c>
      <c r="Q3855" s="1" t="s">
        <v>209</v>
      </c>
      <c r="R3855" s="4">
        <v>4</v>
      </c>
      <c r="S3855" s="3">
        <v>1</v>
      </c>
      <c r="U3855" t="s">
        <v>204</v>
      </c>
    </row>
    <row r="3856" spans="1:21" x14ac:dyDescent="0.3">
      <c r="A3856" t="s">
        <v>2559</v>
      </c>
      <c r="B3856" t="s">
        <v>3539</v>
      </c>
      <c r="C3856" t="s">
        <v>3539</v>
      </c>
      <c r="D3856" t="s">
        <v>3539</v>
      </c>
      <c r="E3856">
        <v>2021</v>
      </c>
      <c r="F3856" s="1" t="s">
        <v>212</v>
      </c>
      <c r="G3856" s="1" t="s">
        <v>202</v>
      </c>
      <c r="H3856" s="1" t="s">
        <v>219</v>
      </c>
      <c r="I3856" s="3" t="s">
        <v>1</v>
      </c>
      <c r="J3856" s="1" t="s">
        <v>1</v>
      </c>
      <c r="K3856" s="1" t="s">
        <v>1</v>
      </c>
      <c r="L3856" s="1" t="s">
        <v>1</v>
      </c>
      <c r="M3856" s="1" t="s">
        <v>208</v>
      </c>
      <c r="N3856">
        <v>60001</v>
      </c>
      <c r="O3856" s="10">
        <v>1000000000</v>
      </c>
      <c r="P3856">
        <v>1000</v>
      </c>
      <c r="Q3856" s="1" t="s">
        <v>209</v>
      </c>
      <c r="R3856" s="4">
        <v>6</v>
      </c>
      <c r="S3856" s="3">
        <v>1</v>
      </c>
      <c r="U3856" t="s">
        <v>204</v>
      </c>
    </row>
    <row r="3857" spans="1:21" x14ac:dyDescent="0.3">
      <c r="A3857" t="s">
        <v>2559</v>
      </c>
      <c r="B3857" t="s">
        <v>3539</v>
      </c>
      <c r="C3857" t="s">
        <v>3539</v>
      </c>
      <c r="D3857" t="s">
        <v>3539</v>
      </c>
      <c r="E3857">
        <v>2021</v>
      </c>
      <c r="F3857" t="s">
        <v>213</v>
      </c>
      <c r="G3857" t="s">
        <v>202</v>
      </c>
      <c r="H3857" t="s">
        <v>206</v>
      </c>
      <c r="I3857" s="3" t="s">
        <v>1</v>
      </c>
      <c r="J3857" t="s">
        <v>1</v>
      </c>
      <c r="K3857" t="s">
        <v>1</v>
      </c>
      <c r="L3857" t="s">
        <v>1</v>
      </c>
      <c r="M3857" s="1" t="s">
        <v>204</v>
      </c>
      <c r="N3857" t="s">
        <v>1</v>
      </c>
      <c r="O3857" t="s">
        <v>1</v>
      </c>
      <c r="P3857" t="s">
        <v>1</v>
      </c>
      <c r="Q3857" s="1" t="s">
        <v>1</v>
      </c>
      <c r="R3857" s="4">
        <v>12.86</v>
      </c>
      <c r="S3857" s="3">
        <v>1</v>
      </c>
      <c r="U3857" t="s">
        <v>204</v>
      </c>
    </row>
    <row r="3858" spans="1:21" x14ac:dyDescent="0.3">
      <c r="A3858" t="s">
        <v>2559</v>
      </c>
      <c r="B3858" t="s">
        <v>3539</v>
      </c>
      <c r="C3858" t="s">
        <v>3539</v>
      </c>
      <c r="D3858" t="s">
        <v>3539</v>
      </c>
      <c r="E3858">
        <v>2021</v>
      </c>
      <c r="F3858" t="s">
        <v>213</v>
      </c>
      <c r="G3858" t="s">
        <v>202</v>
      </c>
      <c r="H3858" t="s">
        <v>231</v>
      </c>
      <c r="I3858" s="3" t="s">
        <v>1</v>
      </c>
      <c r="J3858" t="s">
        <v>1</v>
      </c>
      <c r="K3858" t="s">
        <v>1</v>
      </c>
      <c r="L3858" t="s">
        <v>1</v>
      </c>
      <c r="M3858" s="1" t="s">
        <v>208</v>
      </c>
      <c r="N3858">
        <v>0</v>
      </c>
      <c r="O3858">
        <v>50000</v>
      </c>
      <c r="P3858">
        <v>1000</v>
      </c>
      <c r="Q3858" s="1" t="s">
        <v>209</v>
      </c>
      <c r="R3858" s="4">
        <v>0</v>
      </c>
      <c r="S3858" s="3">
        <v>1</v>
      </c>
      <c r="U3858" t="s">
        <v>204</v>
      </c>
    </row>
    <row r="3859" spans="1:21" x14ac:dyDescent="0.3">
      <c r="A3859" t="s">
        <v>2559</v>
      </c>
      <c r="B3859" t="s">
        <v>3539</v>
      </c>
      <c r="C3859" t="s">
        <v>3539</v>
      </c>
      <c r="D3859" t="s">
        <v>3539</v>
      </c>
      <c r="E3859">
        <v>2021</v>
      </c>
      <c r="F3859" t="s">
        <v>213</v>
      </c>
      <c r="G3859" t="s">
        <v>202</v>
      </c>
      <c r="H3859" t="s">
        <v>231</v>
      </c>
      <c r="I3859" s="3" t="s">
        <v>1</v>
      </c>
      <c r="J3859" t="s">
        <v>1</v>
      </c>
      <c r="K3859" t="s">
        <v>1</v>
      </c>
      <c r="L3859" t="s">
        <v>1</v>
      </c>
      <c r="M3859" s="1" t="s">
        <v>208</v>
      </c>
      <c r="N3859">
        <v>50001</v>
      </c>
      <c r="O3859" s="10">
        <v>1000000000</v>
      </c>
      <c r="P3859">
        <v>1000</v>
      </c>
      <c r="Q3859" s="1" t="s">
        <v>209</v>
      </c>
      <c r="R3859" s="4">
        <v>0.5</v>
      </c>
      <c r="S3859" s="3">
        <v>1</v>
      </c>
      <c r="U3859" t="s">
        <v>204</v>
      </c>
    </row>
    <row r="3860" spans="1:21" x14ac:dyDescent="0.3">
      <c r="A3860" t="s">
        <v>2597</v>
      </c>
      <c r="B3860" t="s">
        <v>3540</v>
      </c>
      <c r="C3860" t="s">
        <v>3540</v>
      </c>
      <c r="D3860" t="s">
        <v>3540</v>
      </c>
      <c r="E3860">
        <v>2021</v>
      </c>
      <c r="F3860" t="s">
        <v>212</v>
      </c>
      <c r="G3860" s="1" t="s">
        <v>202</v>
      </c>
      <c r="H3860" s="1" t="s">
        <v>206</v>
      </c>
      <c r="I3860" s="3" t="s">
        <v>1</v>
      </c>
      <c r="J3860" s="1" t="s">
        <v>1</v>
      </c>
      <c r="K3860" s="1" t="s">
        <v>183</v>
      </c>
      <c r="L3860" s="1" t="s">
        <v>3541</v>
      </c>
      <c r="M3860" s="1" t="s">
        <v>204</v>
      </c>
      <c r="N3860" s="1" t="s">
        <v>1</v>
      </c>
      <c r="O3860" s="1" t="s">
        <v>1</v>
      </c>
      <c r="P3860" s="1" t="s">
        <v>1</v>
      </c>
      <c r="Q3860" s="1" t="s">
        <v>1</v>
      </c>
      <c r="R3860" s="4">
        <v>18</v>
      </c>
      <c r="S3860" s="3">
        <v>1</v>
      </c>
      <c r="U3860" t="s">
        <v>204</v>
      </c>
    </row>
    <row r="3861" spans="1:21" x14ac:dyDescent="0.3">
      <c r="A3861" t="s">
        <v>2597</v>
      </c>
      <c r="B3861" t="s">
        <v>3540</v>
      </c>
      <c r="C3861" t="s">
        <v>3540</v>
      </c>
      <c r="D3861" t="s">
        <v>3540</v>
      </c>
      <c r="E3861">
        <v>2021</v>
      </c>
      <c r="F3861" t="s">
        <v>212</v>
      </c>
      <c r="G3861" s="1" t="s">
        <v>202</v>
      </c>
      <c r="H3861" s="1" t="s">
        <v>219</v>
      </c>
      <c r="I3861" s="3" t="s">
        <v>1</v>
      </c>
      <c r="J3861" s="1" t="s">
        <v>1</v>
      </c>
      <c r="K3861" s="1" t="s">
        <v>183</v>
      </c>
      <c r="L3861" s="1" t="s">
        <v>3541</v>
      </c>
      <c r="M3861" s="1" t="s">
        <v>208</v>
      </c>
      <c r="N3861">
        <v>0</v>
      </c>
      <c r="O3861">
        <v>10000</v>
      </c>
      <c r="P3861">
        <v>1000</v>
      </c>
      <c r="Q3861" s="1" t="s">
        <v>209</v>
      </c>
      <c r="R3861" s="4">
        <v>0</v>
      </c>
      <c r="S3861" s="3">
        <v>1</v>
      </c>
      <c r="U3861" t="s">
        <v>204</v>
      </c>
    </row>
    <row r="3862" spans="1:21" x14ac:dyDescent="0.3">
      <c r="A3862" t="s">
        <v>2597</v>
      </c>
      <c r="B3862" t="s">
        <v>3540</v>
      </c>
      <c r="C3862" t="s">
        <v>3540</v>
      </c>
      <c r="D3862" t="s">
        <v>3540</v>
      </c>
      <c r="E3862">
        <v>2021</v>
      </c>
      <c r="F3862" t="s">
        <v>212</v>
      </c>
      <c r="G3862" s="1" t="s">
        <v>202</v>
      </c>
      <c r="H3862" s="1" t="s">
        <v>219</v>
      </c>
      <c r="I3862" s="3" t="s">
        <v>1</v>
      </c>
      <c r="J3862" s="1" t="s">
        <v>1</v>
      </c>
      <c r="K3862" s="1" t="s">
        <v>183</v>
      </c>
      <c r="L3862" s="1" t="s">
        <v>3541</v>
      </c>
      <c r="M3862" s="1" t="s">
        <v>208</v>
      </c>
      <c r="N3862">
        <v>10001</v>
      </c>
      <c r="O3862">
        <v>15000</v>
      </c>
      <c r="P3862">
        <v>1000</v>
      </c>
      <c r="Q3862" s="1" t="s">
        <v>209</v>
      </c>
      <c r="R3862" s="4">
        <v>1</v>
      </c>
      <c r="S3862" s="3">
        <v>1</v>
      </c>
      <c r="U3862" t="s">
        <v>204</v>
      </c>
    </row>
    <row r="3863" spans="1:21" x14ac:dyDescent="0.3">
      <c r="A3863" t="s">
        <v>2597</v>
      </c>
      <c r="B3863" t="s">
        <v>3540</v>
      </c>
      <c r="C3863" t="s">
        <v>3540</v>
      </c>
      <c r="D3863" t="s">
        <v>3540</v>
      </c>
      <c r="E3863">
        <v>2021</v>
      </c>
      <c r="F3863" t="s">
        <v>212</v>
      </c>
      <c r="G3863" s="1" t="s">
        <v>202</v>
      </c>
      <c r="H3863" s="1" t="s">
        <v>219</v>
      </c>
      <c r="I3863" s="3" t="s">
        <v>1</v>
      </c>
      <c r="J3863" s="1" t="s">
        <v>1</v>
      </c>
      <c r="K3863" s="1" t="s">
        <v>183</v>
      </c>
      <c r="L3863" s="1" t="s">
        <v>3541</v>
      </c>
      <c r="M3863" s="1" t="s">
        <v>208</v>
      </c>
      <c r="N3863">
        <v>15001</v>
      </c>
      <c r="O3863">
        <v>20000</v>
      </c>
      <c r="P3863">
        <v>1000</v>
      </c>
      <c r="Q3863" s="1" t="s">
        <v>209</v>
      </c>
      <c r="R3863" s="4">
        <v>2</v>
      </c>
      <c r="S3863" s="3">
        <v>1</v>
      </c>
      <c r="U3863" t="s">
        <v>204</v>
      </c>
    </row>
    <row r="3864" spans="1:21" x14ac:dyDescent="0.3">
      <c r="A3864" t="s">
        <v>2597</v>
      </c>
      <c r="B3864" t="s">
        <v>3540</v>
      </c>
      <c r="C3864" t="s">
        <v>3540</v>
      </c>
      <c r="D3864" t="s">
        <v>3540</v>
      </c>
      <c r="E3864">
        <v>2021</v>
      </c>
      <c r="F3864" t="s">
        <v>212</v>
      </c>
      <c r="G3864" s="1" t="s">
        <v>202</v>
      </c>
      <c r="H3864" s="1" t="s">
        <v>219</v>
      </c>
      <c r="I3864" s="3" t="s">
        <v>1</v>
      </c>
      <c r="J3864" s="1" t="s">
        <v>1</v>
      </c>
      <c r="K3864" s="1" t="s">
        <v>183</v>
      </c>
      <c r="L3864" s="1" t="s">
        <v>3541</v>
      </c>
      <c r="M3864" s="1" t="s">
        <v>208</v>
      </c>
      <c r="N3864">
        <v>20001</v>
      </c>
      <c r="O3864" s="10">
        <v>25000</v>
      </c>
      <c r="P3864">
        <v>1000</v>
      </c>
      <c r="Q3864" s="1" t="s">
        <v>209</v>
      </c>
      <c r="R3864" s="4">
        <v>3</v>
      </c>
      <c r="S3864" s="3">
        <v>1</v>
      </c>
      <c r="U3864" t="s">
        <v>204</v>
      </c>
    </row>
    <row r="3865" spans="1:21" x14ac:dyDescent="0.3">
      <c r="A3865" t="s">
        <v>2597</v>
      </c>
      <c r="B3865" t="s">
        <v>3540</v>
      </c>
      <c r="C3865" t="s">
        <v>3540</v>
      </c>
      <c r="D3865" t="s">
        <v>3540</v>
      </c>
      <c r="E3865">
        <v>2021</v>
      </c>
      <c r="F3865" t="s">
        <v>212</v>
      </c>
      <c r="G3865" s="1" t="s">
        <v>202</v>
      </c>
      <c r="H3865" s="1" t="s">
        <v>219</v>
      </c>
      <c r="I3865" s="3" t="s">
        <v>1</v>
      </c>
      <c r="J3865" s="1" t="s">
        <v>1</v>
      </c>
      <c r="K3865" s="1" t="s">
        <v>183</v>
      </c>
      <c r="L3865" s="1" t="s">
        <v>3541</v>
      </c>
      <c r="M3865" s="1" t="s">
        <v>208</v>
      </c>
      <c r="N3865">
        <v>25001</v>
      </c>
      <c r="O3865" s="10">
        <v>1000000000</v>
      </c>
      <c r="P3865">
        <v>1000</v>
      </c>
      <c r="Q3865" s="1" t="s">
        <v>209</v>
      </c>
      <c r="R3865" s="4">
        <v>4</v>
      </c>
      <c r="S3865" s="3">
        <v>1</v>
      </c>
      <c r="U3865" t="s">
        <v>204</v>
      </c>
    </row>
    <row r="3866" spans="1:21" x14ac:dyDescent="0.3">
      <c r="A3866" t="s">
        <v>2597</v>
      </c>
      <c r="B3866" t="s">
        <v>3540</v>
      </c>
      <c r="C3866" t="s">
        <v>3540</v>
      </c>
      <c r="D3866" t="s">
        <v>3540</v>
      </c>
      <c r="E3866">
        <v>2021</v>
      </c>
      <c r="F3866" t="s">
        <v>212</v>
      </c>
      <c r="G3866" s="1" t="s">
        <v>202</v>
      </c>
      <c r="H3866" s="1" t="s">
        <v>3531</v>
      </c>
      <c r="I3866" s="3" t="s">
        <v>1</v>
      </c>
      <c r="J3866" s="1" t="s">
        <v>1</v>
      </c>
      <c r="K3866" s="1" t="s">
        <v>183</v>
      </c>
      <c r="L3866" s="1" t="s">
        <v>3541</v>
      </c>
      <c r="M3866" s="1" t="s">
        <v>208</v>
      </c>
      <c r="N3866">
        <v>0</v>
      </c>
      <c r="O3866" s="10">
        <v>1000000000</v>
      </c>
      <c r="P3866">
        <v>1000</v>
      </c>
      <c r="Q3866" s="1" t="s">
        <v>209</v>
      </c>
      <c r="R3866" s="4">
        <v>2.4</v>
      </c>
      <c r="S3866" s="3">
        <v>1</v>
      </c>
      <c r="U3866" t="s">
        <v>204</v>
      </c>
    </row>
    <row r="3867" spans="1:21" x14ac:dyDescent="0.3">
      <c r="A3867" t="s">
        <v>2597</v>
      </c>
      <c r="B3867" t="s">
        <v>3540</v>
      </c>
      <c r="C3867" t="s">
        <v>3540</v>
      </c>
      <c r="D3867" t="s">
        <v>3540</v>
      </c>
      <c r="E3867">
        <v>2021</v>
      </c>
      <c r="F3867" t="s">
        <v>213</v>
      </c>
      <c r="G3867" s="1" t="s">
        <v>202</v>
      </c>
      <c r="H3867" s="1" t="s">
        <v>206</v>
      </c>
      <c r="I3867" s="3" t="s">
        <v>1</v>
      </c>
      <c r="J3867" s="1" t="s">
        <v>1</v>
      </c>
      <c r="K3867" s="1" t="s">
        <v>183</v>
      </c>
      <c r="L3867" s="1" t="s">
        <v>3541</v>
      </c>
      <c r="M3867" s="1" t="s">
        <v>204</v>
      </c>
      <c r="N3867" s="1" t="s">
        <v>1</v>
      </c>
      <c r="O3867" s="1" t="s">
        <v>1</v>
      </c>
      <c r="P3867" s="1" t="s">
        <v>1</v>
      </c>
      <c r="Q3867" s="1" t="s">
        <v>1</v>
      </c>
      <c r="R3867" s="4">
        <v>36.880000000000003</v>
      </c>
      <c r="S3867" s="3">
        <v>1</v>
      </c>
      <c r="U3867" t="s">
        <v>204</v>
      </c>
    </row>
    <row r="3868" spans="1:21" x14ac:dyDescent="0.3">
      <c r="A3868" t="s">
        <v>2597</v>
      </c>
      <c r="B3868" t="s">
        <v>3540</v>
      </c>
      <c r="C3868" t="s">
        <v>3540</v>
      </c>
      <c r="D3868" t="s">
        <v>3540</v>
      </c>
      <c r="E3868">
        <v>2021</v>
      </c>
      <c r="F3868" t="s">
        <v>212</v>
      </c>
      <c r="G3868" s="1" t="s">
        <v>202</v>
      </c>
      <c r="H3868" s="1" t="s">
        <v>206</v>
      </c>
      <c r="I3868" s="3" t="s">
        <v>1</v>
      </c>
      <c r="J3868" s="1" t="s">
        <v>1</v>
      </c>
      <c r="K3868" s="1" t="s">
        <v>183</v>
      </c>
      <c r="L3868" s="1" t="s">
        <v>3542</v>
      </c>
      <c r="M3868" s="1" t="s">
        <v>204</v>
      </c>
      <c r="N3868" s="1" t="s">
        <v>1</v>
      </c>
      <c r="O3868" s="1" t="s">
        <v>1</v>
      </c>
      <c r="P3868" s="1" t="s">
        <v>1</v>
      </c>
      <c r="Q3868" s="1" t="s">
        <v>1</v>
      </c>
      <c r="R3868" s="4">
        <v>18</v>
      </c>
      <c r="S3868" s="3">
        <v>1</v>
      </c>
      <c r="U3868" t="s">
        <v>204</v>
      </c>
    </row>
    <row r="3869" spans="1:21" x14ac:dyDescent="0.3">
      <c r="A3869" t="s">
        <v>2597</v>
      </c>
      <c r="B3869" t="s">
        <v>3540</v>
      </c>
      <c r="C3869" t="s">
        <v>3540</v>
      </c>
      <c r="D3869" t="s">
        <v>3540</v>
      </c>
      <c r="E3869">
        <v>2021</v>
      </c>
      <c r="F3869" t="s">
        <v>212</v>
      </c>
      <c r="G3869" s="1" t="s">
        <v>202</v>
      </c>
      <c r="H3869" s="1" t="s">
        <v>219</v>
      </c>
      <c r="I3869" s="3" t="s">
        <v>1</v>
      </c>
      <c r="J3869" s="1" t="s">
        <v>1</v>
      </c>
      <c r="K3869" s="1" t="s">
        <v>183</v>
      </c>
      <c r="L3869" s="1" t="s">
        <v>3542</v>
      </c>
      <c r="M3869" s="1" t="s">
        <v>208</v>
      </c>
      <c r="N3869">
        <v>0</v>
      </c>
      <c r="O3869">
        <v>10000</v>
      </c>
      <c r="P3869">
        <v>1000</v>
      </c>
      <c r="Q3869" s="1" t="s">
        <v>209</v>
      </c>
      <c r="R3869" s="4">
        <v>0</v>
      </c>
      <c r="S3869" s="3">
        <v>1</v>
      </c>
      <c r="U3869" t="s">
        <v>204</v>
      </c>
    </row>
    <row r="3870" spans="1:21" x14ac:dyDescent="0.3">
      <c r="A3870" t="s">
        <v>2597</v>
      </c>
      <c r="B3870" t="s">
        <v>3540</v>
      </c>
      <c r="C3870" t="s">
        <v>3540</v>
      </c>
      <c r="D3870" t="s">
        <v>3540</v>
      </c>
      <c r="E3870">
        <v>2021</v>
      </c>
      <c r="F3870" t="s">
        <v>212</v>
      </c>
      <c r="G3870" s="1" t="s">
        <v>202</v>
      </c>
      <c r="H3870" s="1" t="s">
        <v>219</v>
      </c>
      <c r="I3870" s="3" t="s">
        <v>1</v>
      </c>
      <c r="J3870" s="1" t="s">
        <v>1</v>
      </c>
      <c r="K3870" s="1" t="s">
        <v>183</v>
      </c>
      <c r="L3870" s="1" t="s">
        <v>3542</v>
      </c>
      <c r="M3870" s="1" t="s">
        <v>208</v>
      </c>
      <c r="N3870">
        <v>10001</v>
      </c>
      <c r="O3870">
        <v>15000</v>
      </c>
      <c r="P3870">
        <v>1000</v>
      </c>
      <c r="Q3870" s="1" t="s">
        <v>209</v>
      </c>
      <c r="R3870" s="4">
        <v>1</v>
      </c>
      <c r="S3870" s="3">
        <v>1</v>
      </c>
      <c r="U3870" t="s">
        <v>204</v>
      </c>
    </row>
    <row r="3871" spans="1:21" x14ac:dyDescent="0.3">
      <c r="A3871" t="s">
        <v>2597</v>
      </c>
      <c r="B3871" t="s">
        <v>3540</v>
      </c>
      <c r="C3871" t="s">
        <v>3540</v>
      </c>
      <c r="D3871" t="s">
        <v>3540</v>
      </c>
      <c r="E3871">
        <v>2021</v>
      </c>
      <c r="F3871" t="s">
        <v>212</v>
      </c>
      <c r="G3871" s="1" t="s">
        <v>202</v>
      </c>
      <c r="H3871" s="1" t="s">
        <v>219</v>
      </c>
      <c r="I3871" s="3" t="s">
        <v>1</v>
      </c>
      <c r="J3871" s="1" t="s">
        <v>1</v>
      </c>
      <c r="K3871" s="1" t="s">
        <v>183</v>
      </c>
      <c r="L3871" s="1" t="s">
        <v>3542</v>
      </c>
      <c r="M3871" s="1" t="s">
        <v>208</v>
      </c>
      <c r="N3871">
        <v>15001</v>
      </c>
      <c r="O3871">
        <v>20000</v>
      </c>
      <c r="P3871">
        <v>1000</v>
      </c>
      <c r="Q3871" s="1" t="s">
        <v>209</v>
      </c>
      <c r="R3871" s="4">
        <v>2</v>
      </c>
      <c r="S3871" s="3">
        <v>1</v>
      </c>
      <c r="U3871" t="s">
        <v>204</v>
      </c>
    </row>
    <row r="3872" spans="1:21" x14ac:dyDescent="0.3">
      <c r="A3872" t="s">
        <v>2597</v>
      </c>
      <c r="B3872" t="s">
        <v>3540</v>
      </c>
      <c r="C3872" t="s">
        <v>3540</v>
      </c>
      <c r="D3872" t="s">
        <v>3540</v>
      </c>
      <c r="E3872">
        <v>2021</v>
      </c>
      <c r="F3872" t="s">
        <v>212</v>
      </c>
      <c r="G3872" s="1" t="s">
        <v>202</v>
      </c>
      <c r="H3872" s="1" t="s">
        <v>219</v>
      </c>
      <c r="I3872" s="3" t="s">
        <v>1</v>
      </c>
      <c r="J3872" s="1" t="s">
        <v>1</v>
      </c>
      <c r="K3872" s="1" t="s">
        <v>183</v>
      </c>
      <c r="L3872" s="1" t="s">
        <v>3542</v>
      </c>
      <c r="M3872" s="1" t="s">
        <v>208</v>
      </c>
      <c r="N3872">
        <v>20001</v>
      </c>
      <c r="O3872" s="10">
        <v>25000</v>
      </c>
      <c r="P3872">
        <v>1000</v>
      </c>
      <c r="Q3872" s="1" t="s">
        <v>209</v>
      </c>
      <c r="R3872" s="4">
        <v>3</v>
      </c>
      <c r="S3872" s="3">
        <v>1</v>
      </c>
      <c r="U3872" t="s">
        <v>204</v>
      </c>
    </row>
    <row r="3873" spans="1:21" x14ac:dyDescent="0.3">
      <c r="A3873" t="s">
        <v>2597</v>
      </c>
      <c r="B3873" t="s">
        <v>3540</v>
      </c>
      <c r="C3873" t="s">
        <v>3540</v>
      </c>
      <c r="D3873" t="s">
        <v>3540</v>
      </c>
      <c r="E3873">
        <v>2021</v>
      </c>
      <c r="F3873" t="s">
        <v>212</v>
      </c>
      <c r="G3873" s="1" t="s">
        <v>202</v>
      </c>
      <c r="H3873" s="1" t="s">
        <v>219</v>
      </c>
      <c r="I3873" s="3" t="s">
        <v>1</v>
      </c>
      <c r="J3873" s="1" t="s">
        <v>1</v>
      </c>
      <c r="K3873" s="1" t="s">
        <v>183</v>
      </c>
      <c r="L3873" s="1" t="s">
        <v>3542</v>
      </c>
      <c r="M3873" s="1" t="s">
        <v>208</v>
      </c>
      <c r="N3873">
        <v>25001</v>
      </c>
      <c r="O3873" s="10">
        <v>1000000000</v>
      </c>
      <c r="P3873">
        <v>1000</v>
      </c>
      <c r="Q3873" s="1" t="s">
        <v>209</v>
      </c>
      <c r="R3873" s="4">
        <v>4</v>
      </c>
      <c r="S3873" s="3">
        <v>1</v>
      </c>
      <c r="U3873" t="s">
        <v>204</v>
      </c>
    </row>
    <row r="3874" spans="1:21" x14ac:dyDescent="0.3">
      <c r="A3874" t="s">
        <v>2597</v>
      </c>
      <c r="B3874" t="s">
        <v>3540</v>
      </c>
      <c r="C3874" t="s">
        <v>3540</v>
      </c>
      <c r="D3874" t="s">
        <v>3540</v>
      </c>
      <c r="E3874">
        <v>2021</v>
      </c>
      <c r="F3874" t="s">
        <v>212</v>
      </c>
      <c r="G3874" s="1" t="s">
        <v>202</v>
      </c>
      <c r="H3874" s="1" t="s">
        <v>3531</v>
      </c>
      <c r="I3874" s="3" t="s">
        <v>1</v>
      </c>
      <c r="J3874" s="1" t="s">
        <v>1</v>
      </c>
      <c r="K3874" s="1" t="s">
        <v>183</v>
      </c>
      <c r="L3874" s="1" t="s">
        <v>3542</v>
      </c>
      <c r="M3874" s="1" t="s">
        <v>208</v>
      </c>
      <c r="N3874">
        <v>0</v>
      </c>
      <c r="O3874" s="10">
        <v>1000000000</v>
      </c>
      <c r="P3874">
        <v>1000</v>
      </c>
      <c r="Q3874" s="1" t="s">
        <v>209</v>
      </c>
      <c r="R3874" s="4">
        <v>3.42</v>
      </c>
      <c r="S3874" s="3">
        <v>1</v>
      </c>
      <c r="U3874" t="s">
        <v>204</v>
      </c>
    </row>
    <row r="3875" spans="1:21" x14ac:dyDescent="0.3">
      <c r="A3875" t="s">
        <v>2597</v>
      </c>
      <c r="B3875" t="s">
        <v>3540</v>
      </c>
      <c r="C3875" t="s">
        <v>3540</v>
      </c>
      <c r="D3875" t="s">
        <v>3540</v>
      </c>
      <c r="E3875">
        <v>2021</v>
      </c>
      <c r="F3875" t="s">
        <v>213</v>
      </c>
      <c r="G3875" s="1" t="s">
        <v>202</v>
      </c>
      <c r="H3875" s="1" t="s">
        <v>206</v>
      </c>
      <c r="I3875" s="3" t="s">
        <v>1</v>
      </c>
      <c r="J3875" s="1" t="s">
        <v>1</v>
      </c>
      <c r="K3875" s="1" t="s">
        <v>183</v>
      </c>
      <c r="L3875" s="1" t="s">
        <v>3542</v>
      </c>
      <c r="M3875" s="1" t="s">
        <v>204</v>
      </c>
      <c r="N3875" s="1" t="s">
        <v>1</v>
      </c>
      <c r="O3875" s="1" t="s">
        <v>1</v>
      </c>
      <c r="P3875" s="1" t="s">
        <v>1</v>
      </c>
      <c r="Q3875" s="1" t="s">
        <v>1</v>
      </c>
      <c r="R3875" s="4">
        <v>36.880000000000003</v>
      </c>
      <c r="S3875" s="3">
        <v>1</v>
      </c>
      <c r="U3875" t="s">
        <v>204</v>
      </c>
    </row>
    <row r="3876" spans="1:21" x14ac:dyDescent="0.3">
      <c r="A3876" t="s">
        <v>2639</v>
      </c>
      <c r="B3876" t="s">
        <v>3543</v>
      </c>
      <c r="C3876" t="s">
        <v>3543</v>
      </c>
      <c r="D3876" t="s">
        <v>3543</v>
      </c>
      <c r="E3876">
        <v>2021</v>
      </c>
      <c r="F3876" t="s">
        <v>212</v>
      </c>
      <c r="G3876" s="1" t="s">
        <v>202</v>
      </c>
      <c r="H3876" s="1" t="s">
        <v>206</v>
      </c>
      <c r="I3876" s="3" t="s">
        <v>1</v>
      </c>
      <c r="J3876" s="1" t="s">
        <v>1</v>
      </c>
      <c r="K3876" s="1" t="s">
        <v>1</v>
      </c>
      <c r="L3876" s="1" t="s">
        <v>1</v>
      </c>
      <c r="M3876" s="1" t="s">
        <v>204</v>
      </c>
      <c r="N3876" t="s">
        <v>1</v>
      </c>
      <c r="O3876" s="10" t="s">
        <v>1</v>
      </c>
      <c r="P3876" t="s">
        <v>1</v>
      </c>
      <c r="Q3876" s="1" t="s">
        <v>1</v>
      </c>
      <c r="R3876" s="4">
        <v>5</v>
      </c>
      <c r="S3876" s="3">
        <v>1</v>
      </c>
      <c r="U3876" t="s">
        <v>204</v>
      </c>
    </row>
    <row r="3877" spans="1:21" x14ac:dyDescent="0.3">
      <c r="A3877" t="s">
        <v>2639</v>
      </c>
      <c r="B3877" t="s">
        <v>3543</v>
      </c>
      <c r="C3877" t="s">
        <v>3543</v>
      </c>
      <c r="D3877" t="s">
        <v>3543</v>
      </c>
      <c r="E3877">
        <v>2021</v>
      </c>
      <c r="F3877" t="s">
        <v>212</v>
      </c>
      <c r="G3877" s="1" t="s">
        <v>202</v>
      </c>
      <c r="H3877" s="1" t="s">
        <v>219</v>
      </c>
      <c r="I3877" s="3" t="s">
        <v>1</v>
      </c>
      <c r="J3877" s="1" t="s">
        <v>1</v>
      </c>
      <c r="K3877" s="1" t="s">
        <v>1</v>
      </c>
      <c r="L3877" s="1" t="s">
        <v>1</v>
      </c>
      <c r="M3877" t="s">
        <v>208</v>
      </c>
      <c r="N3877">
        <v>0</v>
      </c>
      <c r="O3877" s="10">
        <v>5000</v>
      </c>
      <c r="P3877">
        <v>1000</v>
      </c>
      <c r="Q3877" s="1" t="s">
        <v>209</v>
      </c>
      <c r="R3877" s="4">
        <v>0</v>
      </c>
      <c r="S3877" s="3">
        <v>1</v>
      </c>
      <c r="U3877" t="s">
        <v>204</v>
      </c>
    </row>
    <row r="3878" spans="1:21" x14ac:dyDescent="0.3">
      <c r="A3878" t="s">
        <v>2639</v>
      </c>
      <c r="B3878" t="s">
        <v>3543</v>
      </c>
      <c r="C3878" t="s">
        <v>3543</v>
      </c>
      <c r="D3878" t="s">
        <v>3543</v>
      </c>
      <c r="E3878">
        <v>2021</v>
      </c>
      <c r="F3878" t="s">
        <v>212</v>
      </c>
      <c r="G3878" s="1" t="s">
        <v>202</v>
      </c>
      <c r="H3878" s="1" t="s">
        <v>219</v>
      </c>
      <c r="I3878" s="3" t="s">
        <v>1</v>
      </c>
      <c r="J3878" s="1" t="s">
        <v>1</v>
      </c>
      <c r="K3878" s="1" t="s">
        <v>1</v>
      </c>
      <c r="L3878" s="1" t="s">
        <v>1</v>
      </c>
      <c r="M3878" s="1" t="s">
        <v>208</v>
      </c>
      <c r="N3878">
        <v>5001</v>
      </c>
      <c r="O3878" s="10">
        <v>30000</v>
      </c>
      <c r="P3878">
        <v>1000</v>
      </c>
      <c r="Q3878" s="1" t="s">
        <v>209</v>
      </c>
      <c r="R3878" s="4">
        <v>1.2</v>
      </c>
      <c r="S3878" s="3">
        <v>1</v>
      </c>
      <c r="U3878" t="s">
        <v>204</v>
      </c>
    </row>
    <row r="3879" spans="1:21" x14ac:dyDescent="0.3">
      <c r="A3879" t="s">
        <v>2639</v>
      </c>
      <c r="B3879" t="s">
        <v>3543</v>
      </c>
      <c r="C3879" t="s">
        <v>3543</v>
      </c>
      <c r="D3879" t="s">
        <v>3543</v>
      </c>
      <c r="E3879">
        <v>2021</v>
      </c>
      <c r="F3879" t="s">
        <v>212</v>
      </c>
      <c r="G3879" s="1" t="s">
        <v>202</v>
      </c>
      <c r="H3879" s="1" t="s">
        <v>219</v>
      </c>
      <c r="I3879" s="3" t="s">
        <v>1</v>
      </c>
      <c r="J3879" s="1" t="s">
        <v>1</v>
      </c>
      <c r="K3879" s="1" t="s">
        <v>1</v>
      </c>
      <c r="L3879" s="1" t="s">
        <v>1</v>
      </c>
      <c r="M3879" s="1" t="s">
        <v>208</v>
      </c>
      <c r="N3879">
        <v>30001</v>
      </c>
      <c r="O3879" s="10">
        <v>1000000000</v>
      </c>
      <c r="P3879">
        <v>1000</v>
      </c>
      <c r="Q3879" s="1" t="s">
        <v>209</v>
      </c>
      <c r="R3879" s="4">
        <v>1.88</v>
      </c>
      <c r="S3879" s="3">
        <v>1</v>
      </c>
      <c r="U3879" t="s">
        <v>204</v>
      </c>
    </row>
    <row r="3880" spans="1:21" x14ac:dyDescent="0.3">
      <c r="A3880" t="s">
        <v>2639</v>
      </c>
      <c r="B3880" t="s">
        <v>3543</v>
      </c>
      <c r="C3880" t="s">
        <v>3543</v>
      </c>
      <c r="D3880" t="s">
        <v>3543</v>
      </c>
      <c r="E3880">
        <v>2021</v>
      </c>
      <c r="F3880" t="s">
        <v>212</v>
      </c>
      <c r="G3880" t="s">
        <v>202</v>
      </c>
      <c r="H3880" t="s">
        <v>711</v>
      </c>
      <c r="I3880" s="3" t="s">
        <v>1</v>
      </c>
      <c r="J3880" t="s">
        <v>1</v>
      </c>
      <c r="K3880" t="s">
        <v>1</v>
      </c>
      <c r="L3880" t="s">
        <v>1</v>
      </c>
      <c r="M3880" s="1" t="s">
        <v>208</v>
      </c>
      <c r="N3880">
        <v>0</v>
      </c>
      <c r="O3880" s="10">
        <v>1000000000</v>
      </c>
      <c r="P3880">
        <v>1000</v>
      </c>
      <c r="Q3880" s="1" t="s">
        <v>209</v>
      </c>
      <c r="R3880" s="4">
        <v>4.7</v>
      </c>
      <c r="S3880" s="3">
        <v>1</v>
      </c>
      <c r="T3880" t="s">
        <v>3526</v>
      </c>
      <c r="U3880" t="s">
        <v>204</v>
      </c>
    </row>
    <row r="3881" spans="1:21" x14ac:dyDescent="0.3">
      <c r="A3881" t="s">
        <v>2639</v>
      </c>
      <c r="B3881" t="s">
        <v>3543</v>
      </c>
      <c r="C3881" t="s">
        <v>3543</v>
      </c>
      <c r="D3881" t="s">
        <v>3543</v>
      </c>
      <c r="E3881">
        <v>2021</v>
      </c>
      <c r="F3881" t="s">
        <v>213</v>
      </c>
      <c r="G3881" s="1" t="s">
        <v>202</v>
      </c>
      <c r="H3881" s="1" t="s">
        <v>206</v>
      </c>
      <c r="I3881" s="3" t="s">
        <v>1</v>
      </c>
      <c r="J3881" s="1" t="s">
        <v>1</v>
      </c>
      <c r="K3881" s="1" t="s">
        <v>1</v>
      </c>
      <c r="L3881" s="1" t="s">
        <v>1</v>
      </c>
      <c r="M3881" s="1" t="s">
        <v>204</v>
      </c>
      <c r="N3881" s="1" t="s">
        <v>1</v>
      </c>
      <c r="O3881" s="1" t="s">
        <v>1</v>
      </c>
      <c r="P3881" s="1" t="s">
        <v>1</v>
      </c>
      <c r="Q3881" s="1" t="s">
        <v>1</v>
      </c>
      <c r="R3881" s="4">
        <v>30.34</v>
      </c>
      <c r="S3881" s="3">
        <v>1</v>
      </c>
      <c r="U3881" t="s">
        <v>204</v>
      </c>
    </row>
    <row r="3882" spans="1:21" x14ac:dyDescent="0.3">
      <c r="A3882" t="s">
        <v>2641</v>
      </c>
      <c r="B3882" t="s">
        <v>3544</v>
      </c>
      <c r="C3882" t="s">
        <v>3544</v>
      </c>
      <c r="D3882" t="s">
        <v>3544</v>
      </c>
      <c r="E3882">
        <v>2021</v>
      </c>
      <c r="F3882" t="s">
        <v>212</v>
      </c>
      <c r="G3882" s="1" t="s">
        <v>202</v>
      </c>
      <c r="H3882" s="1" t="s">
        <v>206</v>
      </c>
      <c r="I3882" s="3" t="s">
        <v>1</v>
      </c>
      <c r="J3882" s="1" t="s">
        <v>1</v>
      </c>
      <c r="K3882" s="1" t="s">
        <v>1</v>
      </c>
      <c r="L3882" s="1" t="s">
        <v>1</v>
      </c>
      <c r="M3882" s="1" t="s">
        <v>204</v>
      </c>
      <c r="N3882" t="s">
        <v>1</v>
      </c>
      <c r="O3882" s="10" t="s">
        <v>1</v>
      </c>
      <c r="P3882" t="s">
        <v>1</v>
      </c>
      <c r="Q3882" s="1" t="s">
        <v>1</v>
      </c>
      <c r="R3882" s="4">
        <v>11</v>
      </c>
      <c r="S3882" s="3">
        <v>1</v>
      </c>
      <c r="U3882" t="s">
        <v>204</v>
      </c>
    </row>
    <row r="3883" spans="1:21" x14ac:dyDescent="0.3">
      <c r="A3883" t="s">
        <v>2641</v>
      </c>
      <c r="B3883" t="s">
        <v>3544</v>
      </c>
      <c r="C3883" t="s">
        <v>3544</v>
      </c>
      <c r="D3883" t="s">
        <v>3544</v>
      </c>
      <c r="E3883">
        <v>2021</v>
      </c>
      <c r="F3883" t="s">
        <v>212</v>
      </c>
      <c r="G3883" s="1" t="s">
        <v>202</v>
      </c>
      <c r="H3883" s="1" t="s">
        <v>219</v>
      </c>
      <c r="I3883" s="3" t="s">
        <v>1</v>
      </c>
      <c r="J3883" s="1" t="s">
        <v>1</v>
      </c>
      <c r="K3883" s="1" t="s">
        <v>1</v>
      </c>
      <c r="L3883" s="1" t="s">
        <v>1</v>
      </c>
      <c r="M3883" t="s">
        <v>208</v>
      </c>
      <c r="N3883">
        <v>0</v>
      </c>
      <c r="O3883" s="10">
        <v>8000</v>
      </c>
      <c r="P3883">
        <v>1000</v>
      </c>
      <c r="Q3883" s="1" t="s">
        <v>209</v>
      </c>
      <c r="R3883" s="4">
        <v>0</v>
      </c>
      <c r="S3883" s="3">
        <v>1</v>
      </c>
      <c r="U3883" t="s">
        <v>204</v>
      </c>
    </row>
    <row r="3884" spans="1:21" x14ac:dyDescent="0.3">
      <c r="A3884" t="s">
        <v>2641</v>
      </c>
      <c r="B3884" t="s">
        <v>3544</v>
      </c>
      <c r="C3884" t="s">
        <v>3544</v>
      </c>
      <c r="D3884" t="s">
        <v>3544</v>
      </c>
      <c r="E3884">
        <v>2021</v>
      </c>
      <c r="F3884" t="s">
        <v>212</v>
      </c>
      <c r="G3884" s="1" t="s">
        <v>202</v>
      </c>
      <c r="H3884" s="1" t="s">
        <v>219</v>
      </c>
      <c r="I3884" s="3" t="s">
        <v>1</v>
      </c>
      <c r="J3884" s="1" t="s">
        <v>1</v>
      </c>
      <c r="K3884" s="1" t="s">
        <v>1</v>
      </c>
      <c r="L3884" s="1" t="s">
        <v>1</v>
      </c>
      <c r="M3884" s="1" t="s">
        <v>208</v>
      </c>
      <c r="N3884">
        <v>8001</v>
      </c>
      <c r="O3884" s="10">
        <v>20000</v>
      </c>
      <c r="P3884">
        <v>1000</v>
      </c>
      <c r="Q3884" s="1" t="s">
        <v>209</v>
      </c>
      <c r="R3884" s="4">
        <v>0.5</v>
      </c>
      <c r="S3884" s="3">
        <v>1</v>
      </c>
      <c r="U3884" t="s">
        <v>204</v>
      </c>
    </row>
    <row r="3885" spans="1:21" x14ac:dyDescent="0.3">
      <c r="A3885" t="s">
        <v>2641</v>
      </c>
      <c r="B3885" t="s">
        <v>3544</v>
      </c>
      <c r="C3885" t="s">
        <v>3544</v>
      </c>
      <c r="D3885" t="s">
        <v>3544</v>
      </c>
      <c r="E3885">
        <v>2021</v>
      </c>
      <c r="F3885" t="s">
        <v>212</v>
      </c>
      <c r="G3885" s="1" t="s">
        <v>202</v>
      </c>
      <c r="H3885" s="1" t="s">
        <v>219</v>
      </c>
      <c r="I3885" s="3" t="s">
        <v>1</v>
      </c>
      <c r="J3885" s="1" t="s">
        <v>1</v>
      </c>
      <c r="K3885" s="1" t="s">
        <v>1</v>
      </c>
      <c r="L3885" s="1" t="s">
        <v>1</v>
      </c>
      <c r="M3885" s="1" t="s">
        <v>208</v>
      </c>
      <c r="N3885">
        <v>20001</v>
      </c>
      <c r="O3885" s="10">
        <v>30000</v>
      </c>
      <c r="P3885">
        <v>1000</v>
      </c>
      <c r="Q3885" s="1" t="s">
        <v>209</v>
      </c>
      <c r="R3885" s="4">
        <v>1.5</v>
      </c>
      <c r="S3885" s="3">
        <v>1</v>
      </c>
      <c r="U3885" t="s">
        <v>204</v>
      </c>
    </row>
    <row r="3886" spans="1:21" x14ac:dyDescent="0.3">
      <c r="A3886" t="s">
        <v>2641</v>
      </c>
      <c r="B3886" t="s">
        <v>3544</v>
      </c>
      <c r="C3886" t="s">
        <v>3544</v>
      </c>
      <c r="D3886" t="s">
        <v>3544</v>
      </c>
      <c r="E3886">
        <v>2021</v>
      </c>
      <c r="F3886" t="s">
        <v>212</v>
      </c>
      <c r="G3886" s="1" t="s">
        <v>202</v>
      </c>
      <c r="H3886" s="1" t="s">
        <v>219</v>
      </c>
      <c r="I3886" s="3" t="s">
        <v>1</v>
      </c>
      <c r="J3886" s="1" t="s">
        <v>1</v>
      </c>
      <c r="K3886" s="1" t="s">
        <v>1</v>
      </c>
      <c r="L3886" s="1" t="s">
        <v>1</v>
      </c>
      <c r="M3886" s="1" t="s">
        <v>208</v>
      </c>
      <c r="N3886">
        <v>30001</v>
      </c>
      <c r="O3886" s="10">
        <v>40000</v>
      </c>
      <c r="P3886">
        <v>1000</v>
      </c>
      <c r="Q3886" s="1" t="s">
        <v>209</v>
      </c>
      <c r="R3886" s="4">
        <v>2.5</v>
      </c>
      <c r="S3886" s="3">
        <v>1</v>
      </c>
      <c r="U3886" t="s">
        <v>204</v>
      </c>
    </row>
    <row r="3887" spans="1:21" x14ac:dyDescent="0.3">
      <c r="A3887" t="s">
        <v>2641</v>
      </c>
      <c r="B3887" t="s">
        <v>3544</v>
      </c>
      <c r="C3887" t="s">
        <v>3544</v>
      </c>
      <c r="D3887" t="s">
        <v>3544</v>
      </c>
      <c r="E3887">
        <v>2021</v>
      </c>
      <c r="F3887" t="s">
        <v>212</v>
      </c>
      <c r="G3887" s="1" t="s">
        <v>202</v>
      </c>
      <c r="H3887" s="1" t="s">
        <v>219</v>
      </c>
      <c r="I3887" s="3" t="s">
        <v>1</v>
      </c>
      <c r="J3887" s="1" t="s">
        <v>1</v>
      </c>
      <c r="K3887" s="1" t="s">
        <v>1</v>
      </c>
      <c r="L3887" s="1" t="s">
        <v>1</v>
      </c>
      <c r="M3887" s="1" t="s">
        <v>208</v>
      </c>
      <c r="N3887">
        <v>40001</v>
      </c>
      <c r="O3887" s="10">
        <v>1000000000</v>
      </c>
      <c r="P3887">
        <v>1000</v>
      </c>
      <c r="Q3887" s="1" t="s">
        <v>209</v>
      </c>
      <c r="R3887" s="4">
        <v>3.5</v>
      </c>
      <c r="S3887" s="3">
        <v>1</v>
      </c>
      <c r="U3887" t="s">
        <v>204</v>
      </c>
    </row>
    <row r="3888" spans="1:21" x14ac:dyDescent="0.3">
      <c r="A3888" t="s">
        <v>2641</v>
      </c>
      <c r="B3888" t="s">
        <v>3544</v>
      </c>
      <c r="C3888" t="s">
        <v>3544</v>
      </c>
      <c r="D3888" t="s">
        <v>3544</v>
      </c>
      <c r="E3888">
        <v>2021</v>
      </c>
      <c r="F3888" t="s">
        <v>212</v>
      </c>
      <c r="G3888" t="s">
        <v>202</v>
      </c>
      <c r="H3888" t="s">
        <v>711</v>
      </c>
      <c r="I3888" s="3" t="s">
        <v>1</v>
      </c>
      <c r="J3888" t="s">
        <v>1</v>
      </c>
      <c r="K3888" t="s">
        <v>1</v>
      </c>
      <c r="L3888" t="s">
        <v>1</v>
      </c>
      <c r="M3888" s="1" t="s">
        <v>208</v>
      </c>
      <c r="N3888">
        <v>0</v>
      </c>
      <c r="O3888" s="10">
        <v>1000000000</v>
      </c>
      <c r="P3888">
        <v>1000</v>
      </c>
      <c r="Q3888" s="1" t="s">
        <v>209</v>
      </c>
      <c r="R3888" s="4">
        <v>4.92</v>
      </c>
      <c r="S3888" s="3">
        <v>1</v>
      </c>
      <c r="T3888" t="s">
        <v>3526</v>
      </c>
      <c r="U3888" t="s">
        <v>204</v>
      </c>
    </row>
    <row r="3889" spans="1:21" x14ac:dyDescent="0.3">
      <c r="A3889" t="s">
        <v>2641</v>
      </c>
      <c r="B3889" t="s">
        <v>3544</v>
      </c>
      <c r="C3889" t="s">
        <v>3544</v>
      </c>
      <c r="D3889" t="s">
        <v>3544</v>
      </c>
      <c r="E3889">
        <v>2021</v>
      </c>
      <c r="F3889" t="s">
        <v>213</v>
      </c>
      <c r="G3889" s="1" t="s">
        <v>202</v>
      </c>
      <c r="H3889" s="1" t="s">
        <v>206</v>
      </c>
      <c r="I3889" s="3" t="s">
        <v>1</v>
      </c>
      <c r="J3889" s="1" t="s">
        <v>1</v>
      </c>
      <c r="K3889" s="1" t="s">
        <v>1</v>
      </c>
      <c r="L3889" s="1" t="s">
        <v>1</v>
      </c>
      <c r="M3889" s="1" t="s">
        <v>204</v>
      </c>
      <c r="N3889" s="1" t="s">
        <v>1</v>
      </c>
      <c r="O3889" s="1" t="s">
        <v>1</v>
      </c>
      <c r="P3889" s="1" t="s">
        <v>1</v>
      </c>
      <c r="Q3889" s="1" t="s">
        <v>1</v>
      </c>
      <c r="R3889" s="4">
        <v>25</v>
      </c>
      <c r="S3889" s="3">
        <v>1</v>
      </c>
      <c r="U3889" t="s">
        <v>204</v>
      </c>
    </row>
    <row r="3890" spans="1:21" x14ac:dyDescent="0.3">
      <c r="A3890" t="s">
        <v>1490</v>
      </c>
      <c r="B3890" t="s">
        <v>3545</v>
      </c>
      <c r="C3890" t="s">
        <v>3545</v>
      </c>
      <c r="D3890" t="s">
        <v>3545</v>
      </c>
      <c r="E3890">
        <v>2021</v>
      </c>
      <c r="F3890" t="s">
        <v>212</v>
      </c>
      <c r="G3890" s="1" t="s">
        <v>202</v>
      </c>
      <c r="H3890" s="1" t="s">
        <v>206</v>
      </c>
      <c r="I3890" s="3" t="s">
        <v>1</v>
      </c>
      <c r="J3890" s="1" t="s">
        <v>1</v>
      </c>
      <c r="K3890" s="1" t="s">
        <v>1</v>
      </c>
      <c r="L3890" s="1" t="s">
        <v>1</v>
      </c>
      <c r="M3890" s="1" t="s">
        <v>204</v>
      </c>
      <c r="N3890" t="s">
        <v>1</v>
      </c>
      <c r="O3890" s="10" t="s">
        <v>1</v>
      </c>
      <c r="P3890" t="s">
        <v>1</v>
      </c>
      <c r="Q3890" s="1" t="s">
        <v>1</v>
      </c>
      <c r="R3890" s="4">
        <v>16</v>
      </c>
      <c r="S3890" s="3">
        <v>1</v>
      </c>
      <c r="U3890" t="s">
        <v>204</v>
      </c>
    </row>
    <row r="3891" spans="1:21" x14ac:dyDescent="0.3">
      <c r="A3891" t="s">
        <v>1490</v>
      </c>
      <c r="B3891" t="s">
        <v>3545</v>
      </c>
      <c r="C3891" t="s">
        <v>3545</v>
      </c>
      <c r="D3891" t="s">
        <v>3545</v>
      </c>
      <c r="E3891">
        <v>2021</v>
      </c>
      <c r="F3891" t="s">
        <v>212</v>
      </c>
      <c r="G3891" s="1" t="s">
        <v>202</v>
      </c>
      <c r="H3891" s="1" t="s">
        <v>219</v>
      </c>
      <c r="I3891" s="3" t="s">
        <v>1</v>
      </c>
      <c r="J3891" s="1" t="s">
        <v>1</v>
      </c>
      <c r="K3891" s="1" t="s">
        <v>1</v>
      </c>
      <c r="L3891" s="1" t="s">
        <v>1</v>
      </c>
      <c r="M3891" t="s">
        <v>208</v>
      </c>
      <c r="N3891">
        <v>0</v>
      </c>
      <c r="O3891" s="10">
        <v>8000</v>
      </c>
      <c r="P3891">
        <v>1000</v>
      </c>
      <c r="Q3891" s="1" t="s">
        <v>209</v>
      </c>
      <c r="R3891" s="4">
        <v>0</v>
      </c>
      <c r="S3891" s="3">
        <v>1</v>
      </c>
      <c r="U3891" t="s">
        <v>204</v>
      </c>
    </row>
    <row r="3892" spans="1:21" x14ac:dyDescent="0.3">
      <c r="A3892" t="s">
        <v>1490</v>
      </c>
      <c r="B3892" t="s">
        <v>3545</v>
      </c>
      <c r="C3892" t="s">
        <v>3545</v>
      </c>
      <c r="D3892" t="s">
        <v>3545</v>
      </c>
      <c r="E3892">
        <v>2021</v>
      </c>
      <c r="F3892" t="s">
        <v>212</v>
      </c>
      <c r="G3892" s="1" t="s">
        <v>202</v>
      </c>
      <c r="H3892" s="1" t="s">
        <v>219</v>
      </c>
      <c r="I3892" s="3" t="s">
        <v>1</v>
      </c>
      <c r="J3892" s="1" t="s">
        <v>1</v>
      </c>
      <c r="K3892" s="1" t="s">
        <v>1</v>
      </c>
      <c r="L3892" s="1" t="s">
        <v>1</v>
      </c>
      <c r="M3892" s="1" t="s">
        <v>208</v>
      </c>
      <c r="N3892">
        <v>8001</v>
      </c>
      <c r="O3892" s="10">
        <v>10000</v>
      </c>
      <c r="P3892">
        <v>1000</v>
      </c>
      <c r="Q3892" s="1" t="s">
        <v>209</v>
      </c>
      <c r="R3892" s="4">
        <v>0.85</v>
      </c>
      <c r="S3892" s="3">
        <v>1</v>
      </c>
      <c r="U3892" t="s">
        <v>204</v>
      </c>
    </row>
    <row r="3893" spans="1:21" x14ac:dyDescent="0.3">
      <c r="A3893" t="s">
        <v>1490</v>
      </c>
      <c r="B3893" t="s">
        <v>3545</v>
      </c>
      <c r="C3893" t="s">
        <v>3545</v>
      </c>
      <c r="D3893" t="s">
        <v>3545</v>
      </c>
      <c r="E3893">
        <v>2021</v>
      </c>
      <c r="F3893" t="s">
        <v>212</v>
      </c>
      <c r="G3893" s="1" t="s">
        <v>202</v>
      </c>
      <c r="H3893" s="1" t="s">
        <v>219</v>
      </c>
      <c r="I3893" s="3" t="s">
        <v>1</v>
      </c>
      <c r="J3893" s="1" t="s">
        <v>1</v>
      </c>
      <c r="K3893" s="1" t="s">
        <v>1</v>
      </c>
      <c r="L3893" s="1" t="s">
        <v>1</v>
      </c>
      <c r="M3893" s="1" t="s">
        <v>208</v>
      </c>
      <c r="N3893">
        <v>10001</v>
      </c>
      <c r="O3893" s="10">
        <v>20000</v>
      </c>
      <c r="P3893">
        <v>1000</v>
      </c>
      <c r="Q3893" s="1" t="s">
        <v>209</v>
      </c>
      <c r="R3893" s="4">
        <v>1</v>
      </c>
      <c r="S3893" s="3">
        <v>1</v>
      </c>
      <c r="U3893" t="s">
        <v>204</v>
      </c>
    </row>
    <row r="3894" spans="1:21" x14ac:dyDescent="0.3">
      <c r="A3894" t="s">
        <v>1490</v>
      </c>
      <c r="B3894" t="s">
        <v>3545</v>
      </c>
      <c r="C3894" t="s">
        <v>3545</v>
      </c>
      <c r="D3894" t="s">
        <v>3545</v>
      </c>
      <c r="E3894">
        <v>2021</v>
      </c>
      <c r="F3894" t="s">
        <v>212</v>
      </c>
      <c r="G3894" s="1" t="s">
        <v>202</v>
      </c>
      <c r="H3894" s="1" t="s">
        <v>219</v>
      </c>
      <c r="I3894" s="3" t="s">
        <v>1</v>
      </c>
      <c r="J3894" s="1" t="s">
        <v>1</v>
      </c>
      <c r="K3894" s="1" t="s">
        <v>1</v>
      </c>
      <c r="L3894" s="1" t="s">
        <v>1</v>
      </c>
      <c r="M3894" s="1" t="s">
        <v>208</v>
      </c>
      <c r="N3894">
        <v>20001</v>
      </c>
      <c r="O3894" s="10">
        <v>30000</v>
      </c>
      <c r="P3894">
        <v>1000</v>
      </c>
      <c r="Q3894" s="1" t="s">
        <v>209</v>
      </c>
      <c r="R3894" s="4">
        <v>2</v>
      </c>
      <c r="S3894" s="3">
        <v>1</v>
      </c>
      <c r="U3894" t="s">
        <v>204</v>
      </c>
    </row>
    <row r="3895" spans="1:21" x14ac:dyDescent="0.3">
      <c r="A3895" t="s">
        <v>1490</v>
      </c>
      <c r="B3895" t="s">
        <v>3545</v>
      </c>
      <c r="C3895" t="s">
        <v>3545</v>
      </c>
      <c r="D3895" t="s">
        <v>3545</v>
      </c>
      <c r="E3895">
        <v>2021</v>
      </c>
      <c r="F3895" t="s">
        <v>212</v>
      </c>
      <c r="G3895" s="1" t="s">
        <v>202</v>
      </c>
      <c r="H3895" s="1" t="s">
        <v>219</v>
      </c>
      <c r="I3895" s="3" t="s">
        <v>1</v>
      </c>
      <c r="J3895" s="1" t="s">
        <v>1</v>
      </c>
      <c r="K3895" s="1" t="s">
        <v>1</v>
      </c>
      <c r="L3895" s="1" t="s">
        <v>1</v>
      </c>
      <c r="M3895" s="1" t="s">
        <v>208</v>
      </c>
      <c r="N3895">
        <v>30001</v>
      </c>
      <c r="O3895" s="10">
        <v>40000</v>
      </c>
      <c r="P3895">
        <v>1000</v>
      </c>
      <c r="Q3895" s="1" t="s">
        <v>209</v>
      </c>
      <c r="R3895" s="4">
        <v>2.5</v>
      </c>
      <c r="S3895" s="3">
        <v>1</v>
      </c>
      <c r="U3895" t="s">
        <v>204</v>
      </c>
    </row>
    <row r="3896" spans="1:21" x14ac:dyDescent="0.3">
      <c r="A3896" t="s">
        <v>1490</v>
      </c>
      <c r="B3896" t="s">
        <v>3545</v>
      </c>
      <c r="C3896" t="s">
        <v>3545</v>
      </c>
      <c r="D3896" t="s">
        <v>3545</v>
      </c>
      <c r="E3896">
        <v>2021</v>
      </c>
      <c r="F3896" t="s">
        <v>212</v>
      </c>
      <c r="G3896" s="1" t="s">
        <v>202</v>
      </c>
      <c r="H3896" s="1" t="s">
        <v>219</v>
      </c>
      <c r="I3896" s="3" t="s">
        <v>1</v>
      </c>
      <c r="J3896" s="1" t="s">
        <v>1</v>
      </c>
      <c r="K3896" s="1" t="s">
        <v>1</v>
      </c>
      <c r="L3896" s="1" t="s">
        <v>1</v>
      </c>
      <c r="M3896" s="1" t="s">
        <v>208</v>
      </c>
      <c r="N3896">
        <v>40001</v>
      </c>
      <c r="O3896" s="10">
        <v>1000000000</v>
      </c>
      <c r="P3896">
        <v>1000</v>
      </c>
      <c r="Q3896" s="1" t="s">
        <v>209</v>
      </c>
      <c r="R3896" s="4">
        <v>3</v>
      </c>
      <c r="S3896" s="3">
        <v>1</v>
      </c>
      <c r="U3896" t="s">
        <v>204</v>
      </c>
    </row>
    <row r="3897" spans="1:21" x14ac:dyDescent="0.3">
      <c r="A3897" t="s">
        <v>1490</v>
      </c>
      <c r="B3897" t="s">
        <v>3545</v>
      </c>
      <c r="C3897" t="s">
        <v>3545</v>
      </c>
      <c r="D3897" t="s">
        <v>3545</v>
      </c>
      <c r="E3897">
        <v>2021</v>
      </c>
      <c r="F3897" t="s">
        <v>212</v>
      </c>
      <c r="G3897" t="s">
        <v>202</v>
      </c>
      <c r="H3897" t="s">
        <v>711</v>
      </c>
      <c r="I3897" s="3" t="s">
        <v>1</v>
      </c>
      <c r="J3897" t="s">
        <v>1</v>
      </c>
      <c r="K3897" t="s">
        <v>1</v>
      </c>
      <c r="L3897" t="s">
        <v>1</v>
      </c>
      <c r="M3897" s="1" t="s">
        <v>208</v>
      </c>
      <c r="N3897">
        <v>0</v>
      </c>
      <c r="O3897" s="10">
        <v>1000000000</v>
      </c>
      <c r="P3897">
        <v>1000</v>
      </c>
      <c r="Q3897" s="1" t="s">
        <v>209</v>
      </c>
      <c r="R3897" s="4">
        <v>3.97</v>
      </c>
      <c r="S3897" s="3">
        <v>1</v>
      </c>
      <c r="T3897" t="s">
        <v>3526</v>
      </c>
      <c r="U3897" t="s">
        <v>204</v>
      </c>
    </row>
    <row r="3898" spans="1:21" x14ac:dyDescent="0.3">
      <c r="A3898" t="s">
        <v>1490</v>
      </c>
      <c r="B3898" t="s">
        <v>3545</v>
      </c>
      <c r="C3898" t="s">
        <v>3545</v>
      </c>
      <c r="D3898" t="s">
        <v>3545</v>
      </c>
      <c r="E3898">
        <v>2021</v>
      </c>
      <c r="F3898" t="s">
        <v>213</v>
      </c>
      <c r="G3898" s="1" t="s">
        <v>202</v>
      </c>
      <c r="H3898" s="1" t="s">
        <v>206</v>
      </c>
      <c r="I3898" s="3" t="s">
        <v>1</v>
      </c>
      <c r="J3898" s="1" t="s">
        <v>1</v>
      </c>
      <c r="K3898" s="1" t="s">
        <v>1</v>
      </c>
      <c r="L3898" s="1" t="s">
        <v>1</v>
      </c>
      <c r="M3898" s="1" t="s">
        <v>204</v>
      </c>
      <c r="N3898" s="1" t="s">
        <v>1</v>
      </c>
      <c r="O3898" s="1" t="s">
        <v>1</v>
      </c>
      <c r="P3898" s="1" t="s">
        <v>1</v>
      </c>
      <c r="Q3898" s="1" t="s">
        <v>1</v>
      </c>
      <c r="R3898" s="4">
        <v>14</v>
      </c>
      <c r="S3898" s="3">
        <v>1</v>
      </c>
      <c r="U3898" t="s">
        <v>204</v>
      </c>
    </row>
    <row r="3899" spans="1:21" x14ac:dyDescent="0.3">
      <c r="A3899" t="s">
        <v>1498</v>
      </c>
      <c r="B3899" t="s">
        <v>3546</v>
      </c>
      <c r="C3899" t="s">
        <v>3546</v>
      </c>
      <c r="D3899" t="s">
        <v>3546</v>
      </c>
      <c r="E3899">
        <v>2021</v>
      </c>
      <c r="F3899" t="s">
        <v>212</v>
      </c>
      <c r="G3899" s="1" t="s">
        <v>202</v>
      </c>
      <c r="H3899" s="1" t="s">
        <v>206</v>
      </c>
      <c r="I3899" s="3" t="s">
        <v>1</v>
      </c>
      <c r="J3899" s="1" t="s">
        <v>1</v>
      </c>
      <c r="K3899" s="1" t="s">
        <v>1</v>
      </c>
      <c r="L3899" s="1" t="s">
        <v>1</v>
      </c>
      <c r="M3899" s="1" t="s">
        <v>204</v>
      </c>
      <c r="N3899" t="s">
        <v>1</v>
      </c>
      <c r="O3899" s="10" t="s">
        <v>1</v>
      </c>
      <c r="P3899" t="s">
        <v>1</v>
      </c>
      <c r="Q3899" s="1" t="s">
        <v>1</v>
      </c>
      <c r="R3899" s="4">
        <v>13.5</v>
      </c>
      <c r="S3899" s="3">
        <v>1</v>
      </c>
      <c r="U3899" t="s">
        <v>204</v>
      </c>
    </row>
    <row r="3900" spans="1:21" x14ac:dyDescent="0.3">
      <c r="A3900" t="s">
        <v>1498</v>
      </c>
      <c r="B3900" t="s">
        <v>3546</v>
      </c>
      <c r="C3900" t="s">
        <v>3546</v>
      </c>
      <c r="D3900" t="s">
        <v>3546</v>
      </c>
      <c r="E3900">
        <v>2021</v>
      </c>
      <c r="F3900" t="s">
        <v>212</v>
      </c>
      <c r="G3900" s="1" t="s">
        <v>202</v>
      </c>
      <c r="H3900" s="1" t="s">
        <v>219</v>
      </c>
      <c r="I3900" s="3" t="s">
        <v>1</v>
      </c>
      <c r="J3900" s="1" t="s">
        <v>1</v>
      </c>
      <c r="K3900" s="1" t="s">
        <v>1</v>
      </c>
      <c r="L3900" s="1" t="s">
        <v>1</v>
      </c>
      <c r="M3900" t="s">
        <v>208</v>
      </c>
      <c r="N3900">
        <v>0</v>
      </c>
      <c r="O3900" s="10">
        <v>5000</v>
      </c>
      <c r="P3900">
        <v>1000</v>
      </c>
      <c r="Q3900" s="1" t="s">
        <v>209</v>
      </c>
      <c r="R3900" s="4">
        <v>0</v>
      </c>
      <c r="S3900" s="3">
        <v>1</v>
      </c>
      <c r="U3900" t="s">
        <v>204</v>
      </c>
    </row>
    <row r="3901" spans="1:21" x14ac:dyDescent="0.3">
      <c r="A3901" t="s">
        <v>1498</v>
      </c>
      <c r="B3901" t="s">
        <v>3546</v>
      </c>
      <c r="C3901" t="s">
        <v>3546</v>
      </c>
      <c r="D3901" t="s">
        <v>3546</v>
      </c>
      <c r="E3901">
        <v>2021</v>
      </c>
      <c r="F3901" t="s">
        <v>212</v>
      </c>
      <c r="G3901" s="1" t="s">
        <v>202</v>
      </c>
      <c r="H3901" s="1" t="s">
        <v>219</v>
      </c>
      <c r="I3901" s="3" t="s">
        <v>1</v>
      </c>
      <c r="J3901" s="1" t="s">
        <v>1</v>
      </c>
      <c r="K3901" s="1" t="s">
        <v>1</v>
      </c>
      <c r="L3901" s="1" t="s">
        <v>1</v>
      </c>
      <c r="M3901" s="1" t="s">
        <v>208</v>
      </c>
      <c r="N3901">
        <v>5001</v>
      </c>
      <c r="O3901" s="10">
        <v>10000</v>
      </c>
      <c r="P3901">
        <v>1000</v>
      </c>
      <c r="Q3901" s="1" t="s">
        <v>209</v>
      </c>
      <c r="R3901" s="4">
        <v>1.25</v>
      </c>
      <c r="S3901" s="3">
        <v>1</v>
      </c>
      <c r="U3901" t="s">
        <v>204</v>
      </c>
    </row>
    <row r="3902" spans="1:21" x14ac:dyDescent="0.3">
      <c r="A3902" t="s">
        <v>1498</v>
      </c>
      <c r="B3902" t="s">
        <v>3546</v>
      </c>
      <c r="C3902" t="s">
        <v>3546</v>
      </c>
      <c r="D3902" t="s">
        <v>3546</v>
      </c>
      <c r="E3902">
        <v>2021</v>
      </c>
      <c r="F3902" t="s">
        <v>212</v>
      </c>
      <c r="G3902" s="1" t="s">
        <v>202</v>
      </c>
      <c r="H3902" s="1" t="s">
        <v>219</v>
      </c>
      <c r="I3902" s="3" t="s">
        <v>1</v>
      </c>
      <c r="J3902" s="1" t="s">
        <v>1</v>
      </c>
      <c r="K3902" s="1" t="s">
        <v>1</v>
      </c>
      <c r="L3902" s="1" t="s">
        <v>1</v>
      </c>
      <c r="M3902" s="1" t="s">
        <v>208</v>
      </c>
      <c r="N3902">
        <v>10001</v>
      </c>
      <c r="O3902" s="10">
        <v>15000</v>
      </c>
      <c r="P3902">
        <v>1000</v>
      </c>
      <c r="Q3902" s="1" t="s">
        <v>209</v>
      </c>
      <c r="R3902" s="4">
        <v>1.75</v>
      </c>
      <c r="S3902" s="3">
        <v>1</v>
      </c>
      <c r="U3902" t="s">
        <v>204</v>
      </c>
    </row>
    <row r="3903" spans="1:21" x14ac:dyDescent="0.3">
      <c r="A3903" t="s">
        <v>1498</v>
      </c>
      <c r="B3903" t="s">
        <v>3546</v>
      </c>
      <c r="C3903" t="s">
        <v>3546</v>
      </c>
      <c r="D3903" t="s">
        <v>3546</v>
      </c>
      <c r="E3903">
        <v>2021</v>
      </c>
      <c r="F3903" t="s">
        <v>212</v>
      </c>
      <c r="G3903" s="1" t="s">
        <v>202</v>
      </c>
      <c r="H3903" s="1" t="s">
        <v>219</v>
      </c>
      <c r="I3903" s="3" t="s">
        <v>1</v>
      </c>
      <c r="J3903" s="1" t="s">
        <v>1</v>
      </c>
      <c r="K3903" s="1" t="s">
        <v>1</v>
      </c>
      <c r="L3903" s="1" t="s">
        <v>1</v>
      </c>
      <c r="M3903" s="1" t="s">
        <v>208</v>
      </c>
      <c r="N3903">
        <v>15001</v>
      </c>
      <c r="O3903" s="10">
        <v>25000</v>
      </c>
      <c r="P3903">
        <v>1000</v>
      </c>
      <c r="Q3903" s="1" t="s">
        <v>209</v>
      </c>
      <c r="R3903" s="4">
        <v>2</v>
      </c>
      <c r="S3903" s="3">
        <v>1</v>
      </c>
      <c r="U3903" t="s">
        <v>204</v>
      </c>
    </row>
    <row r="3904" spans="1:21" x14ac:dyDescent="0.3">
      <c r="A3904" t="s">
        <v>1498</v>
      </c>
      <c r="B3904" t="s">
        <v>3546</v>
      </c>
      <c r="C3904" t="s">
        <v>3546</v>
      </c>
      <c r="D3904" t="s">
        <v>3546</v>
      </c>
      <c r="E3904">
        <v>2021</v>
      </c>
      <c r="F3904" t="s">
        <v>212</v>
      </c>
      <c r="G3904" s="1" t="s">
        <v>202</v>
      </c>
      <c r="H3904" s="1" t="s">
        <v>219</v>
      </c>
      <c r="I3904" s="3" t="s">
        <v>1</v>
      </c>
      <c r="J3904" s="1" t="s">
        <v>1</v>
      </c>
      <c r="K3904" s="1" t="s">
        <v>1</v>
      </c>
      <c r="L3904" s="1" t="s">
        <v>1</v>
      </c>
      <c r="M3904" s="1" t="s">
        <v>208</v>
      </c>
      <c r="N3904">
        <v>25001</v>
      </c>
      <c r="O3904" s="10">
        <v>1000000000</v>
      </c>
      <c r="P3904">
        <v>1000</v>
      </c>
      <c r="Q3904" s="1" t="s">
        <v>209</v>
      </c>
      <c r="R3904" s="4">
        <v>2.5</v>
      </c>
      <c r="S3904" s="3">
        <v>1</v>
      </c>
      <c r="U3904" t="s">
        <v>204</v>
      </c>
    </row>
    <row r="3905" spans="1:21" x14ac:dyDescent="0.3">
      <c r="A3905" t="s">
        <v>1498</v>
      </c>
      <c r="B3905" t="s">
        <v>3546</v>
      </c>
      <c r="C3905" t="s">
        <v>3546</v>
      </c>
      <c r="D3905" t="s">
        <v>3546</v>
      </c>
      <c r="E3905">
        <v>2021</v>
      </c>
      <c r="F3905" t="s">
        <v>212</v>
      </c>
      <c r="G3905" t="s">
        <v>202</v>
      </c>
      <c r="H3905" t="s">
        <v>711</v>
      </c>
      <c r="I3905" s="3" t="s">
        <v>1</v>
      </c>
      <c r="J3905" t="s">
        <v>1</v>
      </c>
      <c r="K3905" t="s">
        <v>1</v>
      </c>
      <c r="L3905" t="s">
        <v>1</v>
      </c>
      <c r="M3905" s="1" t="s">
        <v>208</v>
      </c>
      <c r="N3905">
        <v>0</v>
      </c>
      <c r="O3905" s="10">
        <v>1000000000</v>
      </c>
      <c r="P3905">
        <v>1000</v>
      </c>
      <c r="Q3905" s="1" t="s">
        <v>209</v>
      </c>
      <c r="R3905" s="4">
        <v>3.35</v>
      </c>
      <c r="S3905" s="3">
        <v>1</v>
      </c>
      <c r="T3905" t="s">
        <v>3526</v>
      </c>
      <c r="U3905" t="s">
        <v>204</v>
      </c>
    </row>
    <row r="3906" spans="1:21" x14ac:dyDescent="0.3">
      <c r="A3906" t="s">
        <v>1498</v>
      </c>
      <c r="B3906" t="s">
        <v>3546</v>
      </c>
      <c r="C3906" t="s">
        <v>3546</v>
      </c>
      <c r="D3906" t="s">
        <v>3546</v>
      </c>
      <c r="E3906">
        <v>2021</v>
      </c>
      <c r="F3906" t="s">
        <v>213</v>
      </c>
      <c r="G3906" s="1" t="s">
        <v>202</v>
      </c>
      <c r="H3906" s="1" t="s">
        <v>206</v>
      </c>
      <c r="I3906" s="3" t="s">
        <v>1</v>
      </c>
      <c r="J3906" s="1" t="s">
        <v>1</v>
      </c>
      <c r="K3906" s="1" t="s">
        <v>1</v>
      </c>
      <c r="L3906" s="1" t="s">
        <v>1</v>
      </c>
      <c r="M3906" s="1" t="s">
        <v>204</v>
      </c>
      <c r="N3906" s="1" t="s">
        <v>1</v>
      </c>
      <c r="O3906" s="1" t="s">
        <v>1</v>
      </c>
      <c r="P3906" s="1" t="s">
        <v>1</v>
      </c>
      <c r="Q3906" s="1" t="s">
        <v>1</v>
      </c>
      <c r="R3906" s="4">
        <v>27</v>
      </c>
      <c r="S3906" s="3">
        <v>1</v>
      </c>
      <c r="U3906" t="s">
        <v>204</v>
      </c>
    </row>
    <row r="3907" spans="1:21" x14ac:dyDescent="0.3">
      <c r="A3907" t="s">
        <v>2649</v>
      </c>
      <c r="B3907" t="s">
        <v>3547</v>
      </c>
      <c r="C3907" t="s">
        <v>3547</v>
      </c>
      <c r="D3907" t="s">
        <v>3547</v>
      </c>
      <c r="E3907">
        <v>2021</v>
      </c>
      <c r="F3907" t="s">
        <v>212</v>
      </c>
      <c r="G3907" s="1" t="s">
        <v>202</v>
      </c>
      <c r="H3907" s="1" t="s">
        <v>206</v>
      </c>
      <c r="I3907" s="3" t="s">
        <v>1</v>
      </c>
      <c r="J3907" s="1" t="s">
        <v>1</v>
      </c>
      <c r="K3907" s="1" t="s">
        <v>1</v>
      </c>
      <c r="L3907" s="1" t="s">
        <v>1</v>
      </c>
      <c r="M3907" s="1" t="s">
        <v>204</v>
      </c>
      <c r="N3907" t="s">
        <v>1</v>
      </c>
      <c r="O3907" s="10" t="s">
        <v>1</v>
      </c>
      <c r="P3907" t="s">
        <v>1</v>
      </c>
      <c r="Q3907" s="1" t="s">
        <v>1</v>
      </c>
      <c r="R3907" s="4">
        <v>7</v>
      </c>
      <c r="S3907" s="3">
        <v>1</v>
      </c>
      <c r="U3907" t="s">
        <v>204</v>
      </c>
    </row>
    <row r="3908" spans="1:21" x14ac:dyDescent="0.3">
      <c r="A3908" t="s">
        <v>2649</v>
      </c>
      <c r="B3908" t="s">
        <v>3547</v>
      </c>
      <c r="C3908" t="s">
        <v>3547</v>
      </c>
      <c r="D3908" t="s">
        <v>3547</v>
      </c>
      <c r="E3908">
        <v>2021</v>
      </c>
      <c r="F3908" t="s">
        <v>212</v>
      </c>
      <c r="G3908" s="1" t="s">
        <v>202</v>
      </c>
      <c r="H3908" s="1" t="s">
        <v>219</v>
      </c>
      <c r="I3908" s="3" t="s">
        <v>1</v>
      </c>
      <c r="J3908" s="1" t="s">
        <v>1</v>
      </c>
      <c r="K3908" s="1" t="s">
        <v>1</v>
      </c>
      <c r="L3908" s="1" t="s">
        <v>1</v>
      </c>
      <c r="M3908" t="s">
        <v>208</v>
      </c>
      <c r="N3908">
        <v>0</v>
      </c>
      <c r="O3908" s="10">
        <v>5000</v>
      </c>
      <c r="P3908">
        <v>1000</v>
      </c>
      <c r="Q3908" s="1" t="s">
        <v>209</v>
      </c>
      <c r="R3908" s="4">
        <v>0</v>
      </c>
      <c r="S3908" s="3">
        <v>1</v>
      </c>
      <c r="U3908" t="s">
        <v>204</v>
      </c>
    </row>
    <row r="3909" spans="1:21" x14ac:dyDescent="0.3">
      <c r="A3909" t="s">
        <v>2649</v>
      </c>
      <c r="B3909" t="s">
        <v>3547</v>
      </c>
      <c r="C3909" t="s">
        <v>3547</v>
      </c>
      <c r="D3909" t="s">
        <v>3547</v>
      </c>
      <c r="E3909">
        <v>2021</v>
      </c>
      <c r="F3909" t="s">
        <v>212</v>
      </c>
      <c r="G3909" s="1" t="s">
        <v>202</v>
      </c>
      <c r="H3909" s="1" t="s">
        <v>219</v>
      </c>
      <c r="I3909" s="3" t="s">
        <v>1</v>
      </c>
      <c r="J3909" s="1" t="s">
        <v>1</v>
      </c>
      <c r="K3909" s="1" t="s">
        <v>1</v>
      </c>
      <c r="L3909" s="1" t="s">
        <v>1</v>
      </c>
      <c r="M3909" s="1" t="s">
        <v>208</v>
      </c>
      <c r="N3909">
        <v>5001</v>
      </c>
      <c r="O3909" s="10">
        <v>10000</v>
      </c>
      <c r="P3909">
        <v>1000</v>
      </c>
      <c r="Q3909" s="1" t="s">
        <v>209</v>
      </c>
      <c r="R3909" s="4">
        <v>1</v>
      </c>
      <c r="S3909" s="3">
        <v>1</v>
      </c>
      <c r="U3909" t="s">
        <v>204</v>
      </c>
    </row>
    <row r="3910" spans="1:21" x14ac:dyDescent="0.3">
      <c r="A3910" t="s">
        <v>2649</v>
      </c>
      <c r="B3910" t="s">
        <v>3547</v>
      </c>
      <c r="C3910" t="s">
        <v>3547</v>
      </c>
      <c r="D3910" t="s">
        <v>3547</v>
      </c>
      <c r="E3910">
        <v>2021</v>
      </c>
      <c r="F3910" t="s">
        <v>212</v>
      </c>
      <c r="G3910" s="1" t="s">
        <v>202</v>
      </c>
      <c r="H3910" s="1" t="s">
        <v>219</v>
      </c>
      <c r="I3910" s="3" t="s">
        <v>1</v>
      </c>
      <c r="J3910" s="1" t="s">
        <v>1</v>
      </c>
      <c r="K3910" s="1" t="s">
        <v>1</v>
      </c>
      <c r="L3910" s="1" t="s">
        <v>1</v>
      </c>
      <c r="M3910" s="1" t="s">
        <v>208</v>
      </c>
      <c r="N3910">
        <v>10001</v>
      </c>
      <c r="O3910" s="10">
        <v>20000</v>
      </c>
      <c r="P3910">
        <v>1000</v>
      </c>
      <c r="Q3910" s="1" t="s">
        <v>209</v>
      </c>
      <c r="R3910" s="4">
        <v>1.5</v>
      </c>
      <c r="S3910" s="3">
        <v>1</v>
      </c>
      <c r="U3910" t="s">
        <v>204</v>
      </c>
    </row>
    <row r="3911" spans="1:21" x14ac:dyDescent="0.3">
      <c r="A3911" t="s">
        <v>2649</v>
      </c>
      <c r="B3911" t="s">
        <v>3547</v>
      </c>
      <c r="C3911" t="s">
        <v>3547</v>
      </c>
      <c r="D3911" t="s">
        <v>3547</v>
      </c>
      <c r="E3911">
        <v>2021</v>
      </c>
      <c r="F3911" t="s">
        <v>212</v>
      </c>
      <c r="G3911" s="1" t="s">
        <v>202</v>
      </c>
      <c r="H3911" s="1" t="s">
        <v>219</v>
      </c>
      <c r="I3911" s="3" t="s">
        <v>1</v>
      </c>
      <c r="J3911" s="1" t="s">
        <v>1</v>
      </c>
      <c r="K3911" s="1" t="s">
        <v>1</v>
      </c>
      <c r="L3911" s="1" t="s">
        <v>1</v>
      </c>
      <c r="M3911" s="1" t="s">
        <v>208</v>
      </c>
      <c r="N3911">
        <v>20001</v>
      </c>
      <c r="O3911" s="10">
        <v>30000</v>
      </c>
      <c r="P3911">
        <v>1000</v>
      </c>
      <c r="Q3911" s="1" t="s">
        <v>209</v>
      </c>
      <c r="R3911" s="4">
        <v>2</v>
      </c>
      <c r="S3911" s="3">
        <v>1</v>
      </c>
      <c r="U3911" t="s">
        <v>204</v>
      </c>
    </row>
    <row r="3912" spans="1:21" x14ac:dyDescent="0.3">
      <c r="A3912" t="s">
        <v>2649</v>
      </c>
      <c r="B3912" t="s">
        <v>3547</v>
      </c>
      <c r="C3912" t="s">
        <v>3547</v>
      </c>
      <c r="D3912" t="s">
        <v>3547</v>
      </c>
      <c r="E3912">
        <v>2021</v>
      </c>
      <c r="F3912" t="s">
        <v>212</v>
      </c>
      <c r="G3912" s="1" t="s">
        <v>202</v>
      </c>
      <c r="H3912" s="1" t="s">
        <v>219</v>
      </c>
      <c r="I3912" s="3" t="s">
        <v>1</v>
      </c>
      <c r="J3912" s="1" t="s">
        <v>1</v>
      </c>
      <c r="K3912" s="1" t="s">
        <v>1</v>
      </c>
      <c r="L3912" s="1" t="s">
        <v>1</v>
      </c>
      <c r="M3912" s="1" t="s">
        <v>208</v>
      </c>
      <c r="N3912">
        <v>30001</v>
      </c>
      <c r="O3912" s="10">
        <v>40000</v>
      </c>
      <c r="P3912">
        <v>1000</v>
      </c>
      <c r="Q3912" s="1" t="s">
        <v>209</v>
      </c>
      <c r="R3912" s="4">
        <v>2.5</v>
      </c>
      <c r="S3912" s="3">
        <v>1</v>
      </c>
      <c r="U3912" t="s">
        <v>204</v>
      </c>
    </row>
    <row r="3913" spans="1:21" x14ac:dyDescent="0.3">
      <c r="A3913" t="s">
        <v>2649</v>
      </c>
      <c r="B3913" t="s">
        <v>3547</v>
      </c>
      <c r="C3913" t="s">
        <v>3547</v>
      </c>
      <c r="D3913" t="s">
        <v>3547</v>
      </c>
      <c r="E3913">
        <v>2021</v>
      </c>
      <c r="F3913" t="s">
        <v>212</v>
      </c>
      <c r="G3913" s="1" t="s">
        <v>202</v>
      </c>
      <c r="H3913" s="1" t="s">
        <v>219</v>
      </c>
      <c r="I3913" s="3" t="s">
        <v>1</v>
      </c>
      <c r="J3913" s="1" t="s">
        <v>1</v>
      </c>
      <c r="K3913" s="1" t="s">
        <v>1</v>
      </c>
      <c r="L3913" s="1" t="s">
        <v>1</v>
      </c>
      <c r="M3913" s="1" t="s">
        <v>208</v>
      </c>
      <c r="N3913">
        <v>40001</v>
      </c>
      <c r="O3913" s="10">
        <v>50000</v>
      </c>
      <c r="P3913">
        <v>1000</v>
      </c>
      <c r="Q3913" s="1" t="s">
        <v>209</v>
      </c>
      <c r="R3913" s="4">
        <v>3</v>
      </c>
      <c r="S3913" s="3">
        <v>1</v>
      </c>
      <c r="U3913" t="s">
        <v>204</v>
      </c>
    </row>
    <row r="3914" spans="1:21" x14ac:dyDescent="0.3">
      <c r="A3914" t="s">
        <v>2649</v>
      </c>
      <c r="B3914" t="s">
        <v>3547</v>
      </c>
      <c r="C3914" t="s">
        <v>3547</v>
      </c>
      <c r="D3914" t="s">
        <v>3547</v>
      </c>
      <c r="E3914">
        <v>2021</v>
      </c>
      <c r="F3914" t="s">
        <v>212</v>
      </c>
      <c r="G3914" s="1" t="s">
        <v>202</v>
      </c>
      <c r="H3914" s="1" t="s">
        <v>219</v>
      </c>
      <c r="I3914" s="3" t="s">
        <v>1</v>
      </c>
      <c r="J3914" s="1" t="s">
        <v>1</v>
      </c>
      <c r="K3914" s="1" t="s">
        <v>1</v>
      </c>
      <c r="L3914" s="1" t="s">
        <v>1</v>
      </c>
      <c r="M3914" s="1" t="s">
        <v>208</v>
      </c>
      <c r="N3914">
        <v>50001</v>
      </c>
      <c r="O3914" s="10">
        <v>1000000000</v>
      </c>
      <c r="P3914">
        <v>1000</v>
      </c>
      <c r="Q3914" s="1" t="s">
        <v>209</v>
      </c>
      <c r="R3914" s="4">
        <v>3.5</v>
      </c>
      <c r="S3914" s="3">
        <v>1</v>
      </c>
      <c r="U3914" t="s">
        <v>204</v>
      </c>
    </row>
    <row r="3915" spans="1:21" x14ac:dyDescent="0.3">
      <c r="A3915" t="s">
        <v>2649</v>
      </c>
      <c r="B3915" t="s">
        <v>3547</v>
      </c>
      <c r="C3915" t="s">
        <v>3547</v>
      </c>
      <c r="D3915" t="s">
        <v>3547</v>
      </c>
      <c r="E3915">
        <v>2021</v>
      </c>
      <c r="F3915" t="s">
        <v>212</v>
      </c>
      <c r="G3915" t="s">
        <v>202</v>
      </c>
      <c r="H3915" t="s">
        <v>711</v>
      </c>
      <c r="I3915" s="3" t="s">
        <v>1</v>
      </c>
      <c r="J3915" t="s">
        <v>1</v>
      </c>
      <c r="K3915" t="s">
        <v>1</v>
      </c>
      <c r="L3915" t="s">
        <v>1</v>
      </c>
      <c r="M3915" s="1" t="s">
        <v>208</v>
      </c>
      <c r="N3915">
        <v>0</v>
      </c>
      <c r="O3915" s="10">
        <v>1000000000</v>
      </c>
      <c r="P3915">
        <v>1000</v>
      </c>
      <c r="Q3915" s="1" t="s">
        <v>209</v>
      </c>
      <c r="R3915" s="4">
        <v>4.9400000000000004</v>
      </c>
      <c r="S3915" s="3">
        <v>1</v>
      </c>
      <c r="T3915" t="s">
        <v>3526</v>
      </c>
      <c r="U3915" t="s">
        <v>204</v>
      </c>
    </row>
    <row r="3916" spans="1:21" x14ac:dyDescent="0.3">
      <c r="A3916" t="s">
        <v>2649</v>
      </c>
      <c r="B3916" t="s">
        <v>3547</v>
      </c>
      <c r="C3916" t="s">
        <v>3547</v>
      </c>
      <c r="D3916" t="s">
        <v>3547</v>
      </c>
      <c r="E3916">
        <v>2021</v>
      </c>
      <c r="F3916" t="s">
        <v>213</v>
      </c>
      <c r="G3916" s="1" t="s">
        <v>202</v>
      </c>
      <c r="H3916" s="1" t="s">
        <v>206</v>
      </c>
      <c r="I3916" s="3" t="s">
        <v>1</v>
      </c>
      <c r="J3916" s="1" t="s">
        <v>1</v>
      </c>
      <c r="K3916" s="1" t="s">
        <v>1</v>
      </c>
      <c r="L3916" s="1" t="s">
        <v>1</v>
      </c>
      <c r="M3916" s="1" t="s">
        <v>204</v>
      </c>
      <c r="N3916" s="1" t="s">
        <v>1</v>
      </c>
      <c r="O3916" s="1" t="s">
        <v>1</v>
      </c>
      <c r="P3916" s="1" t="s">
        <v>1</v>
      </c>
      <c r="Q3916" s="1" t="s">
        <v>1</v>
      </c>
      <c r="R3916" s="4">
        <v>10</v>
      </c>
      <c r="S3916" s="3">
        <v>1</v>
      </c>
      <c r="U3916" t="s">
        <v>204</v>
      </c>
    </row>
    <row r="3917" spans="1:21" x14ac:dyDescent="0.3">
      <c r="A3917" t="s">
        <v>2649</v>
      </c>
      <c r="B3917" t="s">
        <v>3547</v>
      </c>
      <c r="C3917" t="s">
        <v>3547</v>
      </c>
      <c r="D3917" t="s">
        <v>3547</v>
      </c>
      <c r="E3917">
        <v>2021</v>
      </c>
      <c r="F3917" t="s">
        <v>213</v>
      </c>
      <c r="G3917" s="1" t="s">
        <v>202</v>
      </c>
      <c r="H3917" s="1" t="s">
        <v>231</v>
      </c>
      <c r="I3917" s="3" t="s">
        <v>1</v>
      </c>
      <c r="J3917" s="1" t="s">
        <v>1</v>
      </c>
      <c r="K3917" s="1" t="s">
        <v>1</v>
      </c>
      <c r="L3917" s="1" t="s">
        <v>1</v>
      </c>
      <c r="M3917" s="1" t="s">
        <v>208</v>
      </c>
      <c r="N3917">
        <v>0</v>
      </c>
      <c r="O3917" s="10">
        <v>5000</v>
      </c>
      <c r="P3917">
        <v>1000</v>
      </c>
      <c r="Q3917" s="1" t="s">
        <v>209</v>
      </c>
      <c r="R3917" s="4">
        <v>0</v>
      </c>
      <c r="S3917" s="3">
        <v>1</v>
      </c>
      <c r="U3917" t="s">
        <v>204</v>
      </c>
    </row>
    <row r="3918" spans="1:21" x14ac:dyDescent="0.3">
      <c r="A3918" t="s">
        <v>2649</v>
      </c>
      <c r="B3918" t="s">
        <v>3547</v>
      </c>
      <c r="C3918" t="s">
        <v>3547</v>
      </c>
      <c r="D3918" t="s">
        <v>3547</v>
      </c>
      <c r="E3918">
        <v>2021</v>
      </c>
      <c r="F3918" t="s">
        <v>213</v>
      </c>
      <c r="G3918" s="1" t="s">
        <v>202</v>
      </c>
      <c r="H3918" s="1" t="s">
        <v>231</v>
      </c>
      <c r="I3918" s="3" t="s">
        <v>1</v>
      </c>
      <c r="J3918" t="s">
        <v>1</v>
      </c>
      <c r="K3918" t="s">
        <v>1</v>
      </c>
      <c r="L3918" t="s">
        <v>1</v>
      </c>
      <c r="M3918" s="1" t="s">
        <v>208</v>
      </c>
      <c r="N3918">
        <v>5001</v>
      </c>
      <c r="O3918" s="10">
        <v>1000000000</v>
      </c>
      <c r="P3918">
        <v>1000</v>
      </c>
      <c r="Q3918" s="1" t="s">
        <v>209</v>
      </c>
      <c r="R3918" s="4">
        <v>0.5</v>
      </c>
      <c r="S3918" s="3">
        <v>1</v>
      </c>
      <c r="U3918" t="s">
        <v>204</v>
      </c>
    </row>
    <row r="3919" spans="1:21" x14ac:dyDescent="0.3">
      <c r="A3919" t="s">
        <v>2667</v>
      </c>
      <c r="B3919" t="s">
        <v>3548</v>
      </c>
      <c r="C3919" t="s">
        <v>3548</v>
      </c>
      <c r="D3919" t="s">
        <v>3548</v>
      </c>
      <c r="E3919">
        <v>2021</v>
      </c>
      <c r="F3919" t="s">
        <v>212</v>
      </c>
      <c r="G3919" s="1" t="s">
        <v>202</v>
      </c>
      <c r="H3919" s="1" t="s">
        <v>206</v>
      </c>
      <c r="I3919" s="3" t="s">
        <v>1</v>
      </c>
      <c r="J3919" s="1" t="s">
        <v>1</v>
      </c>
      <c r="K3919" s="1" t="s">
        <v>1</v>
      </c>
      <c r="L3919" s="1" t="s">
        <v>1</v>
      </c>
      <c r="M3919" s="1" t="s">
        <v>204</v>
      </c>
      <c r="N3919" s="1" t="s">
        <v>1</v>
      </c>
      <c r="O3919" s="1" t="s">
        <v>1</v>
      </c>
      <c r="P3919" s="1" t="s">
        <v>1</v>
      </c>
      <c r="Q3919" s="1" t="s">
        <v>1</v>
      </c>
      <c r="R3919" s="4">
        <v>18</v>
      </c>
      <c r="S3919" s="3">
        <v>1</v>
      </c>
      <c r="U3919" t="s">
        <v>204</v>
      </c>
    </row>
    <row r="3920" spans="1:21" x14ac:dyDescent="0.3">
      <c r="A3920" t="s">
        <v>2667</v>
      </c>
      <c r="B3920" t="s">
        <v>3548</v>
      </c>
      <c r="C3920" t="s">
        <v>3548</v>
      </c>
      <c r="D3920" t="s">
        <v>3548</v>
      </c>
      <c r="E3920">
        <v>2021</v>
      </c>
      <c r="F3920" t="s">
        <v>212</v>
      </c>
      <c r="G3920" s="1" t="s">
        <v>202</v>
      </c>
      <c r="H3920" s="1" t="s">
        <v>231</v>
      </c>
      <c r="I3920" s="3" t="s">
        <v>1</v>
      </c>
      <c r="J3920" s="1" t="s">
        <v>1</v>
      </c>
      <c r="K3920" s="1" t="s">
        <v>1</v>
      </c>
      <c r="L3920" s="1" t="s">
        <v>1</v>
      </c>
      <c r="M3920" s="1" t="s">
        <v>208</v>
      </c>
      <c r="N3920">
        <v>0</v>
      </c>
      <c r="O3920" s="10">
        <v>5000</v>
      </c>
      <c r="P3920">
        <v>1000</v>
      </c>
      <c r="Q3920" s="1" t="s">
        <v>209</v>
      </c>
      <c r="R3920" s="4">
        <v>0</v>
      </c>
      <c r="S3920" s="3">
        <v>1</v>
      </c>
      <c r="U3920" t="s">
        <v>204</v>
      </c>
    </row>
    <row r="3921" spans="1:21" x14ac:dyDescent="0.3">
      <c r="A3921" t="s">
        <v>2667</v>
      </c>
      <c r="B3921" t="s">
        <v>3548</v>
      </c>
      <c r="C3921" t="s">
        <v>3548</v>
      </c>
      <c r="D3921" t="s">
        <v>3548</v>
      </c>
      <c r="E3921">
        <v>2021</v>
      </c>
      <c r="F3921" t="s">
        <v>212</v>
      </c>
      <c r="G3921" s="1" t="s">
        <v>202</v>
      </c>
      <c r="H3921" s="1" t="s">
        <v>231</v>
      </c>
      <c r="I3921" s="3" t="s">
        <v>1</v>
      </c>
      <c r="J3921" t="s">
        <v>1</v>
      </c>
      <c r="K3921" t="s">
        <v>1</v>
      </c>
      <c r="L3921" t="s">
        <v>1</v>
      </c>
      <c r="M3921" s="1" t="s">
        <v>208</v>
      </c>
      <c r="N3921">
        <v>5001</v>
      </c>
      <c r="O3921" s="10">
        <v>1000000000</v>
      </c>
      <c r="P3921">
        <v>1000</v>
      </c>
      <c r="Q3921" s="1" t="s">
        <v>209</v>
      </c>
      <c r="R3921" s="4">
        <v>2</v>
      </c>
      <c r="S3921" s="3">
        <v>1</v>
      </c>
      <c r="U3921" t="s">
        <v>204</v>
      </c>
    </row>
    <row r="3922" spans="1:21" x14ac:dyDescent="0.3">
      <c r="A3922" t="s">
        <v>2667</v>
      </c>
      <c r="B3922" t="s">
        <v>3548</v>
      </c>
      <c r="C3922" t="s">
        <v>3548</v>
      </c>
      <c r="D3922" t="s">
        <v>3548</v>
      </c>
      <c r="E3922">
        <v>2021</v>
      </c>
      <c r="F3922" t="s">
        <v>212</v>
      </c>
      <c r="G3922" s="1" t="s">
        <v>202</v>
      </c>
      <c r="H3922" t="s">
        <v>711</v>
      </c>
      <c r="I3922" s="3" t="s">
        <v>1</v>
      </c>
      <c r="J3922" t="s">
        <v>1</v>
      </c>
      <c r="K3922" t="s">
        <v>1</v>
      </c>
      <c r="L3922" t="s">
        <v>1</v>
      </c>
      <c r="M3922" s="1" t="s">
        <v>208</v>
      </c>
      <c r="N3922">
        <v>0</v>
      </c>
      <c r="O3922" s="10">
        <v>1000000000</v>
      </c>
      <c r="P3922">
        <v>1000</v>
      </c>
      <c r="Q3922" s="1" t="s">
        <v>209</v>
      </c>
      <c r="R3922" s="4">
        <v>3.63</v>
      </c>
      <c r="S3922" s="3">
        <v>1</v>
      </c>
      <c r="T3922" t="s">
        <v>3526</v>
      </c>
      <c r="U3922" t="s">
        <v>204</v>
      </c>
    </row>
    <row r="3923" spans="1:21" x14ac:dyDescent="0.3">
      <c r="A3923" t="s">
        <v>2667</v>
      </c>
      <c r="B3923" t="s">
        <v>3548</v>
      </c>
      <c r="C3923" t="s">
        <v>3548</v>
      </c>
      <c r="D3923" t="s">
        <v>3548</v>
      </c>
      <c r="E3923">
        <v>2021</v>
      </c>
      <c r="F3923" t="s">
        <v>213</v>
      </c>
      <c r="G3923" s="1" t="s">
        <v>202</v>
      </c>
      <c r="H3923" s="1" t="s">
        <v>206</v>
      </c>
      <c r="I3923" s="3" t="s">
        <v>1</v>
      </c>
      <c r="J3923" t="s">
        <v>1</v>
      </c>
      <c r="K3923" t="s">
        <v>1</v>
      </c>
      <c r="L3923" t="s">
        <v>1</v>
      </c>
      <c r="M3923" s="1" t="s">
        <v>204</v>
      </c>
      <c r="N3923" t="s">
        <v>1</v>
      </c>
      <c r="O3923" t="s">
        <v>1</v>
      </c>
      <c r="P3923" t="s">
        <v>1</v>
      </c>
      <c r="Q3923" s="1" t="s">
        <v>1</v>
      </c>
      <c r="R3923" s="4">
        <v>35.21</v>
      </c>
      <c r="S3923" s="3">
        <v>1</v>
      </c>
      <c r="U3923" t="s">
        <v>204</v>
      </c>
    </row>
    <row r="3924" spans="1:21" x14ac:dyDescent="0.3">
      <c r="A3924" t="s">
        <v>2713</v>
      </c>
      <c r="B3924" t="s">
        <v>3549</v>
      </c>
      <c r="C3924" t="s">
        <v>3549</v>
      </c>
      <c r="D3924" t="s">
        <v>3549</v>
      </c>
      <c r="E3924">
        <v>2021</v>
      </c>
      <c r="F3924" t="s">
        <v>212</v>
      </c>
      <c r="G3924" s="1" t="s">
        <v>202</v>
      </c>
      <c r="H3924" s="1" t="s">
        <v>206</v>
      </c>
      <c r="I3924" s="3" t="s">
        <v>1</v>
      </c>
      <c r="J3924" s="1" t="s">
        <v>1</v>
      </c>
      <c r="K3924" s="1" t="s">
        <v>1</v>
      </c>
      <c r="L3924" s="1" t="s">
        <v>1</v>
      </c>
      <c r="M3924" s="1" t="s">
        <v>204</v>
      </c>
      <c r="N3924" t="s">
        <v>1</v>
      </c>
      <c r="O3924" s="10" t="s">
        <v>1</v>
      </c>
      <c r="P3924" t="s">
        <v>1</v>
      </c>
      <c r="Q3924" s="1" t="s">
        <v>1</v>
      </c>
      <c r="R3924" s="4">
        <v>16</v>
      </c>
      <c r="S3924" s="3">
        <v>1</v>
      </c>
      <c r="U3924" t="s">
        <v>204</v>
      </c>
    </row>
    <row r="3925" spans="1:21" x14ac:dyDescent="0.3">
      <c r="A3925" t="s">
        <v>2713</v>
      </c>
      <c r="B3925" t="s">
        <v>3549</v>
      </c>
      <c r="C3925" t="s">
        <v>3549</v>
      </c>
      <c r="D3925" t="s">
        <v>3549</v>
      </c>
      <c r="E3925">
        <v>2021</v>
      </c>
      <c r="F3925" t="s">
        <v>212</v>
      </c>
      <c r="G3925" s="1" t="s">
        <v>202</v>
      </c>
      <c r="H3925" s="1" t="s">
        <v>219</v>
      </c>
      <c r="I3925" s="3" t="s">
        <v>1</v>
      </c>
      <c r="J3925" s="1" t="s">
        <v>1</v>
      </c>
      <c r="K3925" s="1" t="s">
        <v>1</v>
      </c>
      <c r="L3925" s="1" t="s">
        <v>1</v>
      </c>
      <c r="M3925" t="s">
        <v>208</v>
      </c>
      <c r="N3925">
        <v>0</v>
      </c>
      <c r="O3925" s="10">
        <v>15000</v>
      </c>
      <c r="P3925">
        <v>1000</v>
      </c>
      <c r="Q3925" s="1" t="s">
        <v>209</v>
      </c>
      <c r="R3925" s="4">
        <v>0</v>
      </c>
      <c r="S3925" s="3">
        <v>1</v>
      </c>
      <c r="U3925" t="s">
        <v>204</v>
      </c>
    </row>
    <row r="3926" spans="1:21" x14ac:dyDescent="0.3">
      <c r="A3926" t="s">
        <v>2713</v>
      </c>
      <c r="B3926" t="s">
        <v>3549</v>
      </c>
      <c r="C3926" t="s">
        <v>3549</v>
      </c>
      <c r="D3926" t="s">
        <v>3549</v>
      </c>
      <c r="E3926">
        <v>2021</v>
      </c>
      <c r="F3926" t="s">
        <v>212</v>
      </c>
      <c r="G3926" s="1" t="s">
        <v>202</v>
      </c>
      <c r="H3926" s="1" t="s">
        <v>219</v>
      </c>
      <c r="I3926" s="3" t="s">
        <v>1</v>
      </c>
      <c r="J3926" s="1" t="s">
        <v>1</v>
      </c>
      <c r="K3926" s="1" t="s">
        <v>1</v>
      </c>
      <c r="L3926" s="1" t="s">
        <v>1</v>
      </c>
      <c r="M3926" s="1" t="s">
        <v>208</v>
      </c>
      <c r="N3926">
        <v>15001</v>
      </c>
      <c r="O3926" s="10">
        <v>30000</v>
      </c>
      <c r="P3926">
        <v>1000</v>
      </c>
      <c r="Q3926" s="1" t="s">
        <v>209</v>
      </c>
      <c r="R3926" s="4">
        <v>1.5</v>
      </c>
      <c r="S3926" s="3">
        <v>1</v>
      </c>
      <c r="U3926" t="s">
        <v>204</v>
      </c>
    </row>
    <row r="3927" spans="1:21" x14ac:dyDescent="0.3">
      <c r="A3927" t="s">
        <v>2713</v>
      </c>
      <c r="B3927" t="s">
        <v>3549</v>
      </c>
      <c r="C3927" t="s">
        <v>3549</v>
      </c>
      <c r="D3927" t="s">
        <v>3549</v>
      </c>
      <c r="E3927">
        <v>2021</v>
      </c>
      <c r="F3927" t="s">
        <v>212</v>
      </c>
      <c r="G3927" s="1" t="s">
        <v>202</v>
      </c>
      <c r="H3927" s="1" t="s">
        <v>219</v>
      </c>
      <c r="I3927" s="3" t="s">
        <v>1</v>
      </c>
      <c r="J3927" s="1" t="s">
        <v>1</v>
      </c>
      <c r="K3927" s="1" t="s">
        <v>1</v>
      </c>
      <c r="L3927" s="1" t="s">
        <v>1</v>
      </c>
      <c r="M3927" s="1" t="s">
        <v>208</v>
      </c>
      <c r="N3927">
        <v>30001</v>
      </c>
      <c r="O3927" s="10">
        <v>45000</v>
      </c>
      <c r="P3927">
        <v>1000</v>
      </c>
      <c r="Q3927" s="1" t="s">
        <v>209</v>
      </c>
      <c r="R3927" s="4">
        <v>2.25</v>
      </c>
      <c r="S3927" s="3">
        <v>1</v>
      </c>
      <c r="U3927" t="s">
        <v>204</v>
      </c>
    </row>
    <row r="3928" spans="1:21" x14ac:dyDescent="0.3">
      <c r="A3928" t="s">
        <v>2713</v>
      </c>
      <c r="B3928" t="s">
        <v>3549</v>
      </c>
      <c r="C3928" t="s">
        <v>3549</v>
      </c>
      <c r="D3928" t="s">
        <v>3549</v>
      </c>
      <c r="E3928">
        <v>2021</v>
      </c>
      <c r="F3928" t="s">
        <v>212</v>
      </c>
      <c r="G3928" s="1" t="s">
        <v>202</v>
      </c>
      <c r="H3928" s="1" t="s">
        <v>219</v>
      </c>
      <c r="I3928" s="3" t="s">
        <v>1</v>
      </c>
      <c r="J3928" s="1" t="s">
        <v>1</v>
      </c>
      <c r="K3928" s="1" t="s">
        <v>1</v>
      </c>
      <c r="L3928" s="1" t="s">
        <v>1</v>
      </c>
      <c r="M3928" s="1" t="s">
        <v>208</v>
      </c>
      <c r="N3928">
        <v>45001</v>
      </c>
      <c r="O3928" s="10">
        <v>1000000000</v>
      </c>
      <c r="P3928">
        <v>1000</v>
      </c>
      <c r="Q3928" s="1" t="s">
        <v>209</v>
      </c>
      <c r="R3928" s="4">
        <v>3</v>
      </c>
      <c r="S3928" s="3">
        <v>1</v>
      </c>
      <c r="U3928" t="s">
        <v>204</v>
      </c>
    </row>
    <row r="3929" spans="1:21" x14ac:dyDescent="0.3">
      <c r="A3929" t="s">
        <v>2713</v>
      </c>
      <c r="B3929" t="s">
        <v>3549</v>
      </c>
      <c r="C3929" t="s">
        <v>3549</v>
      </c>
      <c r="D3929" t="s">
        <v>3549</v>
      </c>
      <c r="E3929">
        <v>2021</v>
      </c>
      <c r="F3929" t="s">
        <v>212</v>
      </c>
      <c r="G3929" t="s">
        <v>202</v>
      </c>
      <c r="H3929" t="s">
        <v>711</v>
      </c>
      <c r="I3929" s="3" t="s">
        <v>1</v>
      </c>
      <c r="J3929" t="s">
        <v>1</v>
      </c>
      <c r="K3929" t="s">
        <v>1</v>
      </c>
      <c r="L3929" t="s">
        <v>1</v>
      </c>
      <c r="M3929" s="1" t="s">
        <v>208</v>
      </c>
      <c r="N3929">
        <v>0</v>
      </c>
      <c r="O3929" s="10">
        <v>1000000000</v>
      </c>
      <c r="P3929">
        <v>1000</v>
      </c>
      <c r="Q3929" s="1" t="s">
        <v>209</v>
      </c>
      <c r="R3929" s="4">
        <v>4.25</v>
      </c>
      <c r="S3929" s="3">
        <v>1</v>
      </c>
      <c r="T3929" t="s">
        <v>3526</v>
      </c>
      <c r="U3929" t="s">
        <v>204</v>
      </c>
    </row>
    <row r="3930" spans="1:21" x14ac:dyDescent="0.3">
      <c r="A3930" t="s">
        <v>2713</v>
      </c>
      <c r="B3930" t="s">
        <v>3549</v>
      </c>
      <c r="C3930" t="s">
        <v>3549</v>
      </c>
      <c r="D3930" t="s">
        <v>3549</v>
      </c>
      <c r="E3930">
        <v>2021</v>
      </c>
      <c r="F3930" t="s">
        <v>213</v>
      </c>
      <c r="G3930" s="1" t="s">
        <v>202</v>
      </c>
      <c r="H3930" s="1" t="s">
        <v>206</v>
      </c>
      <c r="I3930" s="3" t="s">
        <v>1</v>
      </c>
      <c r="J3930" s="1" t="s">
        <v>1</v>
      </c>
      <c r="K3930" s="1" t="s">
        <v>1</v>
      </c>
      <c r="L3930" s="1" t="s">
        <v>1</v>
      </c>
      <c r="M3930" s="1" t="s">
        <v>204</v>
      </c>
      <c r="N3930" s="1" t="s">
        <v>1</v>
      </c>
      <c r="O3930" s="1" t="s">
        <v>1</v>
      </c>
      <c r="P3930" s="1" t="s">
        <v>1</v>
      </c>
      <c r="Q3930" s="1" t="s">
        <v>1</v>
      </c>
      <c r="R3930" s="4">
        <v>10</v>
      </c>
      <c r="S3930" s="3">
        <v>1</v>
      </c>
      <c r="T3930" s="1" t="s">
        <v>3550</v>
      </c>
      <c r="U3930" t="s">
        <v>204</v>
      </c>
    </row>
    <row r="3931" spans="1:21" x14ac:dyDescent="0.3">
      <c r="A3931" t="s">
        <v>2735</v>
      </c>
      <c r="B3931" t="s">
        <v>3551</v>
      </c>
      <c r="C3931" t="s">
        <v>3551</v>
      </c>
      <c r="D3931" t="s">
        <v>3551</v>
      </c>
      <c r="E3931">
        <v>2021</v>
      </c>
      <c r="F3931" t="s">
        <v>212</v>
      </c>
      <c r="G3931" s="1" t="s">
        <v>202</v>
      </c>
      <c r="H3931" s="1" t="s">
        <v>206</v>
      </c>
      <c r="I3931" s="3" t="s">
        <v>1</v>
      </c>
      <c r="J3931" s="1" t="s">
        <v>1</v>
      </c>
      <c r="K3931" s="1" t="s">
        <v>1</v>
      </c>
      <c r="L3931" s="1" t="s">
        <v>1</v>
      </c>
      <c r="M3931" s="1" t="s">
        <v>204</v>
      </c>
      <c r="N3931" t="s">
        <v>1</v>
      </c>
      <c r="O3931" s="10" t="s">
        <v>1</v>
      </c>
      <c r="P3931" t="s">
        <v>1</v>
      </c>
      <c r="Q3931" s="1" t="s">
        <v>1</v>
      </c>
      <c r="R3931" s="4">
        <v>0</v>
      </c>
      <c r="S3931" s="3">
        <v>1</v>
      </c>
      <c r="U3931" t="s">
        <v>204</v>
      </c>
    </row>
    <row r="3932" spans="1:21" x14ac:dyDescent="0.3">
      <c r="A3932" t="s">
        <v>2735</v>
      </c>
      <c r="B3932" t="s">
        <v>3551</v>
      </c>
      <c r="C3932" t="s">
        <v>3551</v>
      </c>
      <c r="D3932" t="s">
        <v>3551</v>
      </c>
      <c r="E3932">
        <v>2021</v>
      </c>
      <c r="F3932" t="s">
        <v>212</v>
      </c>
      <c r="G3932" s="1" t="s">
        <v>202</v>
      </c>
      <c r="H3932" s="1" t="s">
        <v>219</v>
      </c>
      <c r="I3932" s="3" t="s">
        <v>1</v>
      </c>
      <c r="J3932" s="1" t="s">
        <v>1</v>
      </c>
      <c r="K3932" s="1" t="s">
        <v>1</v>
      </c>
      <c r="L3932" s="1" t="s">
        <v>1</v>
      </c>
      <c r="M3932" t="s">
        <v>208</v>
      </c>
      <c r="N3932">
        <v>0</v>
      </c>
      <c r="O3932" s="10">
        <v>5000</v>
      </c>
      <c r="P3932">
        <v>1000</v>
      </c>
      <c r="Q3932" s="1" t="s">
        <v>209</v>
      </c>
      <c r="R3932" s="4">
        <v>0.75</v>
      </c>
      <c r="S3932" s="3">
        <v>1</v>
      </c>
      <c r="U3932" t="s">
        <v>204</v>
      </c>
    </row>
    <row r="3933" spans="1:21" x14ac:dyDescent="0.3">
      <c r="A3933" t="s">
        <v>2735</v>
      </c>
      <c r="B3933" t="s">
        <v>3551</v>
      </c>
      <c r="C3933" t="s">
        <v>3551</v>
      </c>
      <c r="D3933" t="s">
        <v>3551</v>
      </c>
      <c r="E3933">
        <v>2021</v>
      </c>
      <c r="F3933" t="s">
        <v>212</v>
      </c>
      <c r="G3933" s="1" t="s">
        <v>202</v>
      </c>
      <c r="H3933" s="1" t="s">
        <v>219</v>
      </c>
      <c r="I3933" s="3" t="s">
        <v>1</v>
      </c>
      <c r="J3933" s="1" t="s">
        <v>1</v>
      </c>
      <c r="K3933" s="1" t="s">
        <v>1</v>
      </c>
      <c r="L3933" s="1" t="s">
        <v>1</v>
      </c>
      <c r="M3933" s="1" t="s">
        <v>208</v>
      </c>
      <c r="N3933">
        <v>5001</v>
      </c>
      <c r="O3933" s="10">
        <v>10000</v>
      </c>
      <c r="P3933">
        <v>1000</v>
      </c>
      <c r="Q3933" s="1" t="s">
        <v>209</v>
      </c>
      <c r="R3933" s="4">
        <v>0.85</v>
      </c>
      <c r="S3933" s="3">
        <v>1</v>
      </c>
      <c r="U3933" t="s">
        <v>204</v>
      </c>
    </row>
    <row r="3934" spans="1:21" x14ac:dyDescent="0.3">
      <c r="A3934" t="s">
        <v>2735</v>
      </c>
      <c r="B3934" t="s">
        <v>3551</v>
      </c>
      <c r="C3934" t="s">
        <v>3551</v>
      </c>
      <c r="D3934" t="s">
        <v>3551</v>
      </c>
      <c r="E3934">
        <v>2021</v>
      </c>
      <c r="F3934" t="s">
        <v>212</v>
      </c>
      <c r="G3934" s="1" t="s">
        <v>202</v>
      </c>
      <c r="H3934" s="1" t="s">
        <v>219</v>
      </c>
      <c r="I3934" s="3" t="s">
        <v>1</v>
      </c>
      <c r="J3934" s="1" t="s">
        <v>1</v>
      </c>
      <c r="K3934" s="1" t="s">
        <v>1</v>
      </c>
      <c r="L3934" s="1" t="s">
        <v>1</v>
      </c>
      <c r="M3934" s="1" t="s">
        <v>208</v>
      </c>
      <c r="N3934">
        <v>10001</v>
      </c>
      <c r="O3934" s="10">
        <v>15000</v>
      </c>
      <c r="P3934">
        <v>1000</v>
      </c>
      <c r="Q3934" s="1" t="s">
        <v>209</v>
      </c>
      <c r="R3934" s="4">
        <v>1</v>
      </c>
      <c r="S3934" s="3">
        <v>1</v>
      </c>
      <c r="U3934" t="s">
        <v>204</v>
      </c>
    </row>
    <row r="3935" spans="1:21" x14ac:dyDescent="0.3">
      <c r="A3935" t="s">
        <v>2735</v>
      </c>
      <c r="B3935" t="s">
        <v>3551</v>
      </c>
      <c r="C3935" t="s">
        <v>3551</v>
      </c>
      <c r="D3935" t="s">
        <v>3551</v>
      </c>
      <c r="E3935">
        <v>2021</v>
      </c>
      <c r="F3935" t="s">
        <v>212</v>
      </c>
      <c r="G3935" s="1" t="s">
        <v>202</v>
      </c>
      <c r="H3935" s="1" t="s">
        <v>219</v>
      </c>
      <c r="I3935" s="3" t="s">
        <v>1</v>
      </c>
      <c r="J3935" s="1" t="s">
        <v>1</v>
      </c>
      <c r="K3935" s="1" t="s">
        <v>1</v>
      </c>
      <c r="L3935" s="1" t="s">
        <v>1</v>
      </c>
      <c r="M3935" s="1" t="s">
        <v>208</v>
      </c>
      <c r="N3935">
        <v>15001</v>
      </c>
      <c r="O3935" s="10">
        <v>25000</v>
      </c>
      <c r="P3935">
        <v>1000</v>
      </c>
      <c r="Q3935" s="1" t="s">
        <v>209</v>
      </c>
      <c r="R3935" s="4">
        <v>1.1499999999999999</v>
      </c>
      <c r="S3935" s="3">
        <v>1</v>
      </c>
      <c r="U3935" t="s">
        <v>204</v>
      </c>
    </row>
    <row r="3936" spans="1:21" x14ac:dyDescent="0.3">
      <c r="A3936" t="s">
        <v>2735</v>
      </c>
      <c r="B3936" t="s">
        <v>3551</v>
      </c>
      <c r="C3936" t="s">
        <v>3551</v>
      </c>
      <c r="D3936" t="s">
        <v>3551</v>
      </c>
      <c r="E3936">
        <v>2021</v>
      </c>
      <c r="F3936" t="s">
        <v>212</v>
      </c>
      <c r="G3936" s="1" t="s">
        <v>202</v>
      </c>
      <c r="H3936" s="1" t="s">
        <v>219</v>
      </c>
      <c r="I3936" s="3" t="s">
        <v>1</v>
      </c>
      <c r="J3936" s="1" t="s">
        <v>1</v>
      </c>
      <c r="K3936" s="1" t="s">
        <v>1</v>
      </c>
      <c r="L3936" s="1" t="s">
        <v>1</v>
      </c>
      <c r="M3936" s="1" t="s">
        <v>208</v>
      </c>
      <c r="N3936">
        <v>25001</v>
      </c>
      <c r="O3936" s="10">
        <v>30000</v>
      </c>
      <c r="P3936">
        <v>1000</v>
      </c>
      <c r="Q3936" s="1" t="s">
        <v>209</v>
      </c>
      <c r="R3936" s="4">
        <v>1.45</v>
      </c>
      <c r="S3936" s="3">
        <v>1</v>
      </c>
      <c r="U3936" t="s">
        <v>204</v>
      </c>
    </row>
    <row r="3937" spans="1:21" x14ac:dyDescent="0.3">
      <c r="A3937" t="s">
        <v>2735</v>
      </c>
      <c r="B3937" t="s">
        <v>3551</v>
      </c>
      <c r="C3937" t="s">
        <v>3551</v>
      </c>
      <c r="D3937" t="s">
        <v>3551</v>
      </c>
      <c r="E3937">
        <v>2021</v>
      </c>
      <c r="F3937" t="s">
        <v>212</v>
      </c>
      <c r="G3937" s="1" t="s">
        <v>202</v>
      </c>
      <c r="H3937" s="1" t="s">
        <v>219</v>
      </c>
      <c r="I3937" s="3" t="s">
        <v>1</v>
      </c>
      <c r="J3937" s="1" t="s">
        <v>1</v>
      </c>
      <c r="K3937" s="1" t="s">
        <v>1</v>
      </c>
      <c r="L3937" s="1" t="s">
        <v>1</v>
      </c>
      <c r="M3937" s="1" t="s">
        <v>208</v>
      </c>
      <c r="N3937">
        <v>30001</v>
      </c>
      <c r="O3937" s="10">
        <v>40000</v>
      </c>
      <c r="P3937">
        <v>1000</v>
      </c>
      <c r="Q3937" s="1" t="s">
        <v>209</v>
      </c>
      <c r="R3937" s="4">
        <v>1.79</v>
      </c>
      <c r="S3937" s="3">
        <v>1</v>
      </c>
      <c r="U3937" t="s">
        <v>204</v>
      </c>
    </row>
    <row r="3938" spans="1:21" x14ac:dyDescent="0.3">
      <c r="A3938" t="s">
        <v>2735</v>
      </c>
      <c r="B3938" t="s">
        <v>3551</v>
      </c>
      <c r="C3938" t="s">
        <v>3551</v>
      </c>
      <c r="D3938" t="s">
        <v>3551</v>
      </c>
      <c r="E3938">
        <v>2021</v>
      </c>
      <c r="F3938" t="s">
        <v>212</v>
      </c>
      <c r="G3938" s="1" t="s">
        <v>202</v>
      </c>
      <c r="H3938" s="1" t="s">
        <v>219</v>
      </c>
      <c r="I3938" s="3" t="s">
        <v>1</v>
      </c>
      <c r="J3938" s="1" t="s">
        <v>1</v>
      </c>
      <c r="K3938" s="1" t="s">
        <v>1</v>
      </c>
      <c r="L3938" s="1" t="s">
        <v>1</v>
      </c>
      <c r="M3938" s="1" t="s">
        <v>208</v>
      </c>
      <c r="N3938">
        <v>40001</v>
      </c>
      <c r="O3938" s="10">
        <v>50000</v>
      </c>
      <c r="P3938">
        <v>1000</v>
      </c>
      <c r="Q3938" s="1" t="s">
        <v>209</v>
      </c>
      <c r="R3938" s="4">
        <v>2.58</v>
      </c>
      <c r="S3938" s="3">
        <v>1</v>
      </c>
      <c r="U3938" t="s">
        <v>204</v>
      </c>
    </row>
    <row r="3939" spans="1:21" x14ac:dyDescent="0.3">
      <c r="A3939" t="s">
        <v>2735</v>
      </c>
      <c r="B3939" t="s">
        <v>3551</v>
      </c>
      <c r="C3939" t="s">
        <v>3551</v>
      </c>
      <c r="D3939" t="s">
        <v>3551</v>
      </c>
      <c r="E3939">
        <v>2021</v>
      </c>
      <c r="F3939" t="s">
        <v>212</v>
      </c>
      <c r="G3939" s="1" t="s">
        <v>202</v>
      </c>
      <c r="H3939" s="1" t="s">
        <v>219</v>
      </c>
      <c r="I3939" s="3" t="s">
        <v>1</v>
      </c>
      <c r="J3939" s="1" t="s">
        <v>1</v>
      </c>
      <c r="K3939" s="1" t="s">
        <v>1</v>
      </c>
      <c r="L3939" s="1" t="s">
        <v>1</v>
      </c>
      <c r="M3939" s="1" t="s">
        <v>208</v>
      </c>
      <c r="N3939">
        <v>50001</v>
      </c>
      <c r="O3939" s="10">
        <v>1000000000</v>
      </c>
      <c r="P3939">
        <v>1000</v>
      </c>
      <c r="Q3939" s="1" t="s">
        <v>209</v>
      </c>
      <c r="R3939" s="4">
        <v>3.49</v>
      </c>
      <c r="S3939" s="3">
        <v>1</v>
      </c>
      <c r="U3939" t="s">
        <v>204</v>
      </c>
    </row>
    <row r="3940" spans="1:21" x14ac:dyDescent="0.3">
      <c r="A3940" t="s">
        <v>2735</v>
      </c>
      <c r="B3940" t="s">
        <v>3551</v>
      </c>
      <c r="C3940" t="s">
        <v>3551</v>
      </c>
      <c r="D3940" t="s">
        <v>3551</v>
      </c>
      <c r="E3940">
        <v>2021</v>
      </c>
      <c r="F3940" t="s">
        <v>212</v>
      </c>
      <c r="G3940" t="s">
        <v>202</v>
      </c>
      <c r="H3940" t="s">
        <v>711</v>
      </c>
      <c r="I3940" s="3" t="s">
        <v>1</v>
      </c>
      <c r="J3940" t="s">
        <v>1</v>
      </c>
      <c r="K3940" t="s">
        <v>1</v>
      </c>
      <c r="L3940" t="s">
        <v>1</v>
      </c>
      <c r="M3940" s="1" t="s">
        <v>208</v>
      </c>
      <c r="N3940">
        <v>0</v>
      </c>
      <c r="O3940" s="10">
        <v>1000000000</v>
      </c>
      <c r="P3940">
        <v>1000</v>
      </c>
      <c r="Q3940" s="1" t="s">
        <v>209</v>
      </c>
      <c r="R3940" s="4">
        <v>4.7</v>
      </c>
      <c r="S3940" s="3">
        <v>1</v>
      </c>
      <c r="T3940" t="s">
        <v>3526</v>
      </c>
      <c r="U3940" t="s">
        <v>204</v>
      </c>
    </row>
    <row r="3941" spans="1:21" x14ac:dyDescent="0.3">
      <c r="A3941" t="s">
        <v>2735</v>
      </c>
      <c r="B3941" t="s">
        <v>3551</v>
      </c>
      <c r="C3941" t="s">
        <v>3551</v>
      </c>
      <c r="D3941" t="s">
        <v>3551</v>
      </c>
      <c r="E3941">
        <v>2021</v>
      </c>
      <c r="F3941" t="s">
        <v>213</v>
      </c>
      <c r="G3941" s="1" t="s">
        <v>202</v>
      </c>
      <c r="H3941" s="1" t="s">
        <v>206</v>
      </c>
      <c r="I3941" s="3" t="s">
        <v>1</v>
      </c>
      <c r="J3941" s="1" t="s">
        <v>1</v>
      </c>
      <c r="K3941" s="1" t="s">
        <v>1</v>
      </c>
      <c r="L3941" s="1" t="s">
        <v>1</v>
      </c>
      <c r="M3941" s="1" t="s">
        <v>204</v>
      </c>
      <c r="N3941" s="1" t="s">
        <v>1</v>
      </c>
      <c r="O3941" s="1" t="s">
        <v>1</v>
      </c>
      <c r="P3941" s="1" t="s">
        <v>1</v>
      </c>
      <c r="Q3941" s="1" t="s">
        <v>1</v>
      </c>
      <c r="R3941" s="4">
        <v>15</v>
      </c>
      <c r="S3941" s="3">
        <v>1</v>
      </c>
      <c r="U3941" t="s">
        <v>204</v>
      </c>
    </row>
    <row r="3942" spans="1:21" x14ac:dyDescent="0.3">
      <c r="A3942" t="s">
        <v>2768</v>
      </c>
      <c r="B3942" t="s">
        <v>3552</v>
      </c>
      <c r="C3942" t="s">
        <v>3552</v>
      </c>
      <c r="D3942" t="s">
        <v>3552</v>
      </c>
      <c r="E3942">
        <v>2021</v>
      </c>
      <c r="F3942" t="s">
        <v>212</v>
      </c>
      <c r="G3942" s="1" t="s">
        <v>202</v>
      </c>
      <c r="H3942" s="1" t="s">
        <v>206</v>
      </c>
      <c r="I3942" s="3" t="s">
        <v>1</v>
      </c>
      <c r="J3942" s="1" t="s">
        <v>1</v>
      </c>
      <c r="K3942" s="1" t="s">
        <v>1</v>
      </c>
      <c r="L3942" s="1" t="s">
        <v>1</v>
      </c>
      <c r="M3942" s="1" t="s">
        <v>204</v>
      </c>
      <c r="N3942" t="s">
        <v>1</v>
      </c>
      <c r="O3942" s="10" t="s">
        <v>1</v>
      </c>
      <c r="P3942" t="s">
        <v>1</v>
      </c>
      <c r="Q3942" s="1" t="s">
        <v>1</v>
      </c>
      <c r="R3942" s="4">
        <v>22.5</v>
      </c>
      <c r="S3942" s="3">
        <v>1</v>
      </c>
      <c r="U3942" t="s">
        <v>204</v>
      </c>
    </row>
    <row r="3943" spans="1:21" x14ac:dyDescent="0.3">
      <c r="A3943" t="s">
        <v>2768</v>
      </c>
      <c r="B3943" t="s">
        <v>3552</v>
      </c>
      <c r="C3943" t="s">
        <v>3552</v>
      </c>
      <c r="D3943" t="s">
        <v>3552</v>
      </c>
      <c r="E3943">
        <v>2021</v>
      </c>
      <c r="F3943" t="s">
        <v>212</v>
      </c>
      <c r="G3943" s="1" t="s">
        <v>202</v>
      </c>
      <c r="H3943" s="1" t="s">
        <v>219</v>
      </c>
      <c r="I3943" s="3" t="s">
        <v>1</v>
      </c>
      <c r="J3943" s="1" t="s">
        <v>1</v>
      </c>
      <c r="K3943" s="1" t="s">
        <v>1</v>
      </c>
      <c r="L3943" s="1" t="s">
        <v>1</v>
      </c>
      <c r="M3943" t="s">
        <v>208</v>
      </c>
      <c r="N3943">
        <v>0</v>
      </c>
      <c r="O3943" s="10">
        <v>10000</v>
      </c>
      <c r="P3943">
        <v>1000</v>
      </c>
      <c r="Q3943" s="1" t="s">
        <v>209</v>
      </c>
      <c r="R3943" s="4">
        <v>0</v>
      </c>
      <c r="S3943" s="3">
        <v>1</v>
      </c>
      <c r="U3943" t="s">
        <v>204</v>
      </c>
    </row>
    <row r="3944" spans="1:21" x14ac:dyDescent="0.3">
      <c r="A3944" t="s">
        <v>2768</v>
      </c>
      <c r="B3944" t="s">
        <v>3552</v>
      </c>
      <c r="C3944" t="s">
        <v>3552</v>
      </c>
      <c r="D3944" t="s">
        <v>3552</v>
      </c>
      <c r="E3944">
        <v>2021</v>
      </c>
      <c r="F3944" t="s">
        <v>212</v>
      </c>
      <c r="G3944" s="1" t="s">
        <v>202</v>
      </c>
      <c r="H3944" s="1" t="s">
        <v>219</v>
      </c>
      <c r="I3944" s="3" t="s">
        <v>1</v>
      </c>
      <c r="J3944" s="1" t="s">
        <v>1</v>
      </c>
      <c r="K3944" s="1" t="s">
        <v>1</v>
      </c>
      <c r="L3944" s="1" t="s">
        <v>1</v>
      </c>
      <c r="M3944" s="1" t="s">
        <v>208</v>
      </c>
      <c r="N3944">
        <v>10001</v>
      </c>
      <c r="O3944" s="10">
        <v>15000</v>
      </c>
      <c r="P3944">
        <v>1000</v>
      </c>
      <c r="Q3944" s="1" t="s">
        <v>209</v>
      </c>
      <c r="R3944" s="4">
        <v>1</v>
      </c>
      <c r="S3944" s="3">
        <v>1</v>
      </c>
      <c r="U3944" t="s">
        <v>204</v>
      </c>
    </row>
    <row r="3945" spans="1:21" x14ac:dyDescent="0.3">
      <c r="A3945" t="s">
        <v>2768</v>
      </c>
      <c r="B3945" t="s">
        <v>3552</v>
      </c>
      <c r="C3945" t="s">
        <v>3552</v>
      </c>
      <c r="D3945" t="s">
        <v>3552</v>
      </c>
      <c r="E3945">
        <v>2021</v>
      </c>
      <c r="F3945" t="s">
        <v>212</v>
      </c>
      <c r="G3945" s="1" t="s">
        <v>202</v>
      </c>
      <c r="H3945" s="1" t="s">
        <v>219</v>
      </c>
      <c r="I3945" s="3" t="s">
        <v>1</v>
      </c>
      <c r="J3945" s="1" t="s">
        <v>1</v>
      </c>
      <c r="K3945" s="1" t="s">
        <v>1</v>
      </c>
      <c r="L3945" s="1" t="s">
        <v>1</v>
      </c>
      <c r="M3945" s="1" t="s">
        <v>208</v>
      </c>
      <c r="N3945">
        <v>15001</v>
      </c>
      <c r="O3945" s="10">
        <v>20000</v>
      </c>
      <c r="P3945">
        <v>1000</v>
      </c>
      <c r="Q3945" s="1" t="s">
        <v>209</v>
      </c>
      <c r="R3945" s="4">
        <v>1.25</v>
      </c>
      <c r="S3945" s="3">
        <v>1</v>
      </c>
      <c r="U3945" t="s">
        <v>204</v>
      </c>
    </row>
    <row r="3946" spans="1:21" x14ac:dyDescent="0.3">
      <c r="A3946" t="s">
        <v>2768</v>
      </c>
      <c r="B3946" t="s">
        <v>3552</v>
      </c>
      <c r="C3946" t="s">
        <v>3552</v>
      </c>
      <c r="D3946" t="s">
        <v>3552</v>
      </c>
      <c r="E3946">
        <v>2021</v>
      </c>
      <c r="F3946" t="s">
        <v>212</v>
      </c>
      <c r="G3946" s="1" t="s">
        <v>202</v>
      </c>
      <c r="H3946" s="1" t="s">
        <v>219</v>
      </c>
      <c r="I3946" s="3" t="s">
        <v>1</v>
      </c>
      <c r="J3946" s="1" t="s">
        <v>1</v>
      </c>
      <c r="K3946" s="1" t="s">
        <v>1</v>
      </c>
      <c r="L3946" s="1" t="s">
        <v>1</v>
      </c>
      <c r="M3946" s="1" t="s">
        <v>208</v>
      </c>
      <c r="N3946">
        <v>20001</v>
      </c>
      <c r="O3946" s="10">
        <v>1000000000</v>
      </c>
      <c r="P3946">
        <v>1000</v>
      </c>
      <c r="Q3946" s="1" t="s">
        <v>209</v>
      </c>
      <c r="R3946" s="4">
        <v>1.5</v>
      </c>
      <c r="S3946" s="3">
        <v>1</v>
      </c>
      <c r="U3946" t="s">
        <v>204</v>
      </c>
    </row>
    <row r="3947" spans="1:21" x14ac:dyDescent="0.3">
      <c r="A3947" t="s">
        <v>2768</v>
      </c>
      <c r="B3947" t="s">
        <v>3552</v>
      </c>
      <c r="C3947" t="s">
        <v>3552</v>
      </c>
      <c r="D3947" t="s">
        <v>3552</v>
      </c>
      <c r="E3947">
        <v>2021</v>
      </c>
      <c r="F3947" t="s">
        <v>212</v>
      </c>
      <c r="G3947" t="s">
        <v>202</v>
      </c>
      <c r="H3947" t="s">
        <v>3531</v>
      </c>
      <c r="I3947" s="3" t="s">
        <v>1</v>
      </c>
      <c r="J3947" t="s">
        <v>1</v>
      </c>
      <c r="K3947" t="s">
        <v>1</v>
      </c>
      <c r="L3947" t="s">
        <v>1</v>
      </c>
      <c r="M3947" s="1" t="s">
        <v>208</v>
      </c>
      <c r="N3947">
        <v>0</v>
      </c>
      <c r="O3947" s="10">
        <v>1000000000</v>
      </c>
      <c r="P3947">
        <v>1000</v>
      </c>
      <c r="Q3947" s="1" t="s">
        <v>209</v>
      </c>
      <c r="R3947" s="4">
        <v>2.95</v>
      </c>
      <c r="S3947" s="3">
        <v>1</v>
      </c>
      <c r="T3947" t="s">
        <v>3526</v>
      </c>
      <c r="U3947" t="s">
        <v>204</v>
      </c>
    </row>
    <row r="3948" spans="1:21" x14ac:dyDescent="0.3">
      <c r="A3948" t="s">
        <v>2768</v>
      </c>
      <c r="B3948" t="s">
        <v>3552</v>
      </c>
      <c r="C3948" t="s">
        <v>3552</v>
      </c>
      <c r="D3948" t="s">
        <v>3552</v>
      </c>
      <c r="E3948">
        <v>2021</v>
      </c>
      <c r="F3948" t="s">
        <v>212</v>
      </c>
      <c r="G3948" t="s">
        <v>202</v>
      </c>
      <c r="H3948" t="s">
        <v>3522</v>
      </c>
      <c r="I3948" s="3" t="s">
        <v>1</v>
      </c>
      <c r="J3948" t="s">
        <v>1</v>
      </c>
      <c r="K3948" t="s">
        <v>1</v>
      </c>
      <c r="L3948" t="s">
        <v>1</v>
      </c>
      <c r="M3948" s="1" t="s">
        <v>208</v>
      </c>
      <c r="N3948">
        <v>0</v>
      </c>
      <c r="O3948" s="10">
        <v>1000000000</v>
      </c>
      <c r="P3948">
        <v>1000</v>
      </c>
      <c r="Q3948" s="1" t="s">
        <v>209</v>
      </c>
      <c r="R3948" s="4">
        <v>0.105</v>
      </c>
      <c r="S3948" s="3">
        <v>1</v>
      </c>
      <c r="T3948" t="s">
        <v>3526</v>
      </c>
      <c r="U3948" t="s">
        <v>204</v>
      </c>
    </row>
    <row r="3949" spans="1:21" x14ac:dyDescent="0.3">
      <c r="A3949" t="s">
        <v>2768</v>
      </c>
      <c r="B3949" t="s">
        <v>3552</v>
      </c>
      <c r="C3949" t="s">
        <v>3552</v>
      </c>
      <c r="D3949" t="s">
        <v>3552</v>
      </c>
      <c r="E3949">
        <v>2021</v>
      </c>
      <c r="F3949" t="s">
        <v>213</v>
      </c>
      <c r="G3949" s="1" t="s">
        <v>202</v>
      </c>
      <c r="H3949" s="1" t="s">
        <v>206</v>
      </c>
      <c r="I3949" s="3" t="s">
        <v>1</v>
      </c>
      <c r="J3949" s="1" t="s">
        <v>1</v>
      </c>
      <c r="K3949" s="1" t="s">
        <v>1</v>
      </c>
      <c r="L3949" s="1" t="s">
        <v>1</v>
      </c>
      <c r="M3949" s="1" t="s">
        <v>204</v>
      </c>
      <c r="N3949" s="1" t="s">
        <v>1</v>
      </c>
      <c r="O3949" s="1" t="s">
        <v>1</v>
      </c>
      <c r="P3949" s="1" t="s">
        <v>1</v>
      </c>
      <c r="Q3949" s="1" t="s">
        <v>1</v>
      </c>
      <c r="R3949" s="4">
        <v>51.3</v>
      </c>
      <c r="S3949" s="3">
        <v>1</v>
      </c>
      <c r="T3949" s="1" t="s">
        <v>3550</v>
      </c>
      <c r="U3949" t="s">
        <v>204</v>
      </c>
    </row>
    <row r="3950" spans="1:21" x14ac:dyDescent="0.3">
      <c r="A3950" t="s">
        <v>2825</v>
      </c>
      <c r="B3950" t="s">
        <v>3553</v>
      </c>
      <c r="C3950" t="s">
        <v>3553</v>
      </c>
      <c r="D3950" t="s">
        <v>3553</v>
      </c>
      <c r="E3950">
        <v>2021</v>
      </c>
      <c r="F3950" t="s">
        <v>212</v>
      </c>
      <c r="G3950" s="1" t="s">
        <v>202</v>
      </c>
      <c r="H3950" s="1" t="s">
        <v>206</v>
      </c>
      <c r="I3950" s="3" t="s">
        <v>1</v>
      </c>
      <c r="J3950" s="1" t="s">
        <v>1</v>
      </c>
      <c r="K3950" s="1" t="s">
        <v>1</v>
      </c>
      <c r="L3950" s="1" t="s">
        <v>1</v>
      </c>
      <c r="M3950" s="1" t="s">
        <v>204</v>
      </c>
      <c r="N3950" t="s">
        <v>1</v>
      </c>
      <c r="O3950" s="10" t="s">
        <v>1</v>
      </c>
      <c r="P3950" t="s">
        <v>1</v>
      </c>
      <c r="Q3950" s="1" t="s">
        <v>1</v>
      </c>
      <c r="R3950" s="4">
        <v>12.5</v>
      </c>
      <c r="S3950" s="3">
        <v>1</v>
      </c>
      <c r="U3950" t="s">
        <v>204</v>
      </c>
    </row>
    <row r="3951" spans="1:21" x14ac:dyDescent="0.3">
      <c r="A3951" t="s">
        <v>2825</v>
      </c>
      <c r="B3951" t="s">
        <v>3553</v>
      </c>
      <c r="C3951" t="s">
        <v>3553</v>
      </c>
      <c r="D3951" t="s">
        <v>3553</v>
      </c>
      <c r="E3951">
        <v>2021</v>
      </c>
      <c r="F3951" t="s">
        <v>212</v>
      </c>
      <c r="G3951" s="1" t="s">
        <v>202</v>
      </c>
      <c r="H3951" s="1" t="s">
        <v>219</v>
      </c>
      <c r="I3951" s="3" t="s">
        <v>1</v>
      </c>
      <c r="J3951" s="1" t="s">
        <v>1</v>
      </c>
      <c r="K3951" s="1" t="s">
        <v>1</v>
      </c>
      <c r="L3951" s="1" t="s">
        <v>1</v>
      </c>
      <c r="M3951" t="s">
        <v>208</v>
      </c>
      <c r="N3951">
        <v>0</v>
      </c>
      <c r="O3951" s="10">
        <v>4000</v>
      </c>
      <c r="P3951">
        <v>1000</v>
      </c>
      <c r="Q3951" s="1" t="s">
        <v>209</v>
      </c>
      <c r="R3951" s="4">
        <v>0</v>
      </c>
      <c r="S3951" s="3">
        <v>1</v>
      </c>
      <c r="U3951" t="s">
        <v>204</v>
      </c>
    </row>
    <row r="3952" spans="1:21" x14ac:dyDescent="0.3">
      <c r="A3952" t="s">
        <v>2825</v>
      </c>
      <c r="B3952" t="s">
        <v>3553</v>
      </c>
      <c r="C3952" t="s">
        <v>3553</v>
      </c>
      <c r="D3952" t="s">
        <v>3553</v>
      </c>
      <c r="E3952">
        <v>2021</v>
      </c>
      <c r="F3952" t="s">
        <v>212</v>
      </c>
      <c r="G3952" s="1" t="s">
        <v>202</v>
      </c>
      <c r="H3952" s="1" t="s">
        <v>219</v>
      </c>
      <c r="I3952" s="3" t="s">
        <v>1</v>
      </c>
      <c r="J3952" s="1" t="s">
        <v>1</v>
      </c>
      <c r="K3952" s="1" t="s">
        <v>1</v>
      </c>
      <c r="L3952" s="1" t="s">
        <v>1</v>
      </c>
      <c r="M3952" s="1" t="s">
        <v>208</v>
      </c>
      <c r="N3952">
        <v>4001</v>
      </c>
      <c r="O3952" s="10">
        <v>10000</v>
      </c>
      <c r="P3952">
        <v>1000</v>
      </c>
      <c r="Q3952" s="1" t="s">
        <v>209</v>
      </c>
      <c r="R3952" s="4">
        <v>0.95</v>
      </c>
      <c r="S3952" s="3">
        <v>1</v>
      </c>
      <c r="U3952" t="s">
        <v>204</v>
      </c>
    </row>
    <row r="3953" spans="1:21" x14ac:dyDescent="0.3">
      <c r="A3953" t="s">
        <v>2825</v>
      </c>
      <c r="B3953" t="s">
        <v>3553</v>
      </c>
      <c r="C3953" t="s">
        <v>3553</v>
      </c>
      <c r="D3953" t="s">
        <v>3553</v>
      </c>
      <c r="E3953">
        <v>2021</v>
      </c>
      <c r="F3953" t="s">
        <v>212</v>
      </c>
      <c r="G3953" s="1" t="s">
        <v>202</v>
      </c>
      <c r="H3953" s="1" t="s">
        <v>219</v>
      </c>
      <c r="I3953" s="3" t="s">
        <v>1</v>
      </c>
      <c r="J3953" s="1" t="s">
        <v>1</v>
      </c>
      <c r="K3953" s="1" t="s">
        <v>1</v>
      </c>
      <c r="L3953" s="1" t="s">
        <v>1</v>
      </c>
      <c r="M3953" s="1" t="s">
        <v>208</v>
      </c>
      <c r="N3953">
        <v>10001</v>
      </c>
      <c r="O3953" s="10">
        <v>15000</v>
      </c>
      <c r="P3953">
        <v>1000</v>
      </c>
      <c r="Q3953" s="1" t="s">
        <v>209</v>
      </c>
      <c r="R3953" s="4">
        <v>1.3</v>
      </c>
      <c r="S3953" s="3">
        <v>1</v>
      </c>
      <c r="U3953" t="s">
        <v>204</v>
      </c>
    </row>
    <row r="3954" spans="1:21" x14ac:dyDescent="0.3">
      <c r="A3954" t="s">
        <v>2825</v>
      </c>
      <c r="B3954" t="s">
        <v>3553</v>
      </c>
      <c r="C3954" t="s">
        <v>3553</v>
      </c>
      <c r="D3954" t="s">
        <v>3553</v>
      </c>
      <c r="E3954">
        <v>2021</v>
      </c>
      <c r="F3954" t="s">
        <v>212</v>
      </c>
      <c r="G3954" s="1" t="s">
        <v>202</v>
      </c>
      <c r="H3954" s="1" t="s">
        <v>219</v>
      </c>
      <c r="I3954" s="3" t="s">
        <v>1</v>
      </c>
      <c r="J3954" s="1" t="s">
        <v>1</v>
      </c>
      <c r="K3954" s="1" t="s">
        <v>1</v>
      </c>
      <c r="L3954" s="1" t="s">
        <v>1</v>
      </c>
      <c r="M3954" s="1" t="s">
        <v>208</v>
      </c>
      <c r="N3954">
        <v>15001</v>
      </c>
      <c r="O3954" s="10">
        <v>35000</v>
      </c>
      <c r="P3954">
        <v>1000</v>
      </c>
      <c r="Q3954" s="1" t="s">
        <v>209</v>
      </c>
      <c r="R3954" s="4">
        <v>1.6</v>
      </c>
      <c r="S3954" s="3">
        <v>1</v>
      </c>
      <c r="U3954" t="s">
        <v>204</v>
      </c>
    </row>
    <row r="3955" spans="1:21" x14ac:dyDescent="0.3">
      <c r="A3955" t="s">
        <v>2825</v>
      </c>
      <c r="B3955" t="s">
        <v>3553</v>
      </c>
      <c r="C3955" t="s">
        <v>3553</v>
      </c>
      <c r="D3955" t="s">
        <v>3553</v>
      </c>
      <c r="E3955">
        <v>2021</v>
      </c>
      <c r="F3955" t="s">
        <v>212</v>
      </c>
      <c r="G3955" s="1" t="s">
        <v>202</v>
      </c>
      <c r="H3955" s="1" t="s">
        <v>219</v>
      </c>
      <c r="I3955" s="3" t="s">
        <v>1</v>
      </c>
      <c r="J3955" s="1" t="s">
        <v>1</v>
      </c>
      <c r="K3955" s="1" t="s">
        <v>1</v>
      </c>
      <c r="L3955" s="1" t="s">
        <v>1</v>
      </c>
      <c r="M3955" s="1" t="s">
        <v>208</v>
      </c>
      <c r="N3955">
        <v>35001</v>
      </c>
      <c r="O3955" s="10">
        <v>1000000000</v>
      </c>
      <c r="P3955">
        <v>1000</v>
      </c>
      <c r="Q3955" s="1" t="s">
        <v>209</v>
      </c>
      <c r="R3955" s="4">
        <v>2</v>
      </c>
      <c r="S3955" s="3">
        <v>1</v>
      </c>
      <c r="U3955" t="s">
        <v>204</v>
      </c>
    </row>
    <row r="3956" spans="1:21" x14ac:dyDescent="0.3">
      <c r="A3956" t="s">
        <v>2825</v>
      </c>
      <c r="B3956" t="s">
        <v>3553</v>
      </c>
      <c r="C3956" t="s">
        <v>3553</v>
      </c>
      <c r="D3956" t="s">
        <v>3553</v>
      </c>
      <c r="E3956">
        <v>2021</v>
      </c>
      <c r="F3956" t="s">
        <v>212</v>
      </c>
      <c r="G3956" t="s">
        <v>202</v>
      </c>
      <c r="H3956" t="s">
        <v>711</v>
      </c>
      <c r="I3956" s="3" t="s">
        <v>1</v>
      </c>
      <c r="J3956" t="s">
        <v>1</v>
      </c>
      <c r="K3956" t="s">
        <v>1</v>
      </c>
      <c r="L3956" t="s">
        <v>1</v>
      </c>
      <c r="M3956" s="1" t="s">
        <v>208</v>
      </c>
      <c r="N3956">
        <v>0</v>
      </c>
      <c r="O3956" s="10">
        <v>1000000000</v>
      </c>
      <c r="P3956">
        <v>1000</v>
      </c>
      <c r="Q3956" s="1" t="s">
        <v>209</v>
      </c>
      <c r="R3956" s="4">
        <v>4.68</v>
      </c>
      <c r="S3956" s="3">
        <v>1</v>
      </c>
      <c r="T3956" t="s">
        <v>3526</v>
      </c>
      <c r="U3956" t="s">
        <v>204</v>
      </c>
    </row>
    <row r="3957" spans="1:21" x14ac:dyDescent="0.3">
      <c r="A3957" t="s">
        <v>2825</v>
      </c>
      <c r="B3957" t="s">
        <v>3553</v>
      </c>
      <c r="C3957" t="s">
        <v>3553</v>
      </c>
      <c r="D3957" t="s">
        <v>3553</v>
      </c>
      <c r="E3957">
        <v>2021</v>
      </c>
      <c r="F3957" t="s">
        <v>213</v>
      </c>
      <c r="G3957" s="1" t="s">
        <v>202</v>
      </c>
      <c r="H3957" s="1" t="s">
        <v>206</v>
      </c>
      <c r="I3957" s="3" t="s">
        <v>1</v>
      </c>
      <c r="J3957" s="1" t="s">
        <v>1</v>
      </c>
      <c r="K3957" s="1" t="s">
        <v>1</v>
      </c>
      <c r="L3957" s="1" t="s">
        <v>1</v>
      </c>
      <c r="M3957" s="1" t="s">
        <v>204</v>
      </c>
      <c r="N3957" s="1" t="s">
        <v>1</v>
      </c>
      <c r="O3957" s="1" t="s">
        <v>1</v>
      </c>
      <c r="P3957" s="1" t="s">
        <v>1</v>
      </c>
      <c r="Q3957" s="1" t="s">
        <v>1</v>
      </c>
      <c r="R3957" s="4">
        <v>24.87</v>
      </c>
      <c r="S3957" s="3">
        <v>1</v>
      </c>
      <c r="U3957" t="s">
        <v>204</v>
      </c>
    </row>
    <row r="3958" spans="1:21" x14ac:dyDescent="0.3">
      <c r="A3958" t="s">
        <v>2825</v>
      </c>
      <c r="B3958" t="s">
        <v>3553</v>
      </c>
      <c r="C3958" t="s">
        <v>3553</v>
      </c>
      <c r="D3958" t="s">
        <v>3553</v>
      </c>
      <c r="E3958">
        <v>2021</v>
      </c>
      <c r="F3958" t="s">
        <v>213</v>
      </c>
      <c r="G3958" s="1" t="s">
        <v>202</v>
      </c>
      <c r="H3958" s="1" t="s">
        <v>219</v>
      </c>
      <c r="I3958" s="3" t="s">
        <v>1</v>
      </c>
      <c r="J3958" s="1" t="s">
        <v>1</v>
      </c>
      <c r="K3958" s="1" t="s">
        <v>1</v>
      </c>
      <c r="L3958" s="1" t="s">
        <v>1</v>
      </c>
      <c r="M3958" t="s">
        <v>208</v>
      </c>
      <c r="N3958">
        <v>0</v>
      </c>
      <c r="O3958" s="10">
        <v>4000</v>
      </c>
      <c r="P3958">
        <v>1000</v>
      </c>
      <c r="Q3958" s="1" t="s">
        <v>209</v>
      </c>
      <c r="R3958" s="4">
        <v>0</v>
      </c>
      <c r="S3958" s="3">
        <v>1</v>
      </c>
      <c r="U3958" t="s">
        <v>204</v>
      </c>
    </row>
    <row r="3959" spans="1:21" x14ac:dyDescent="0.3">
      <c r="A3959" t="s">
        <v>2825</v>
      </c>
      <c r="B3959" t="s">
        <v>3553</v>
      </c>
      <c r="C3959" t="s">
        <v>3553</v>
      </c>
      <c r="D3959" t="s">
        <v>3553</v>
      </c>
      <c r="E3959">
        <v>2021</v>
      </c>
      <c r="F3959" t="s">
        <v>213</v>
      </c>
      <c r="G3959" s="1" t="s">
        <v>202</v>
      </c>
      <c r="H3959" s="1" t="s">
        <v>219</v>
      </c>
      <c r="I3959" s="3" t="s">
        <v>1</v>
      </c>
      <c r="J3959" s="1" t="s">
        <v>1</v>
      </c>
      <c r="K3959" s="1" t="s">
        <v>1</v>
      </c>
      <c r="L3959" s="1" t="s">
        <v>1</v>
      </c>
      <c r="M3959" s="1" t="s">
        <v>208</v>
      </c>
      <c r="N3959">
        <v>4001</v>
      </c>
      <c r="O3959" s="10">
        <v>10000</v>
      </c>
      <c r="P3959">
        <v>1000</v>
      </c>
      <c r="Q3959" s="1" t="s">
        <v>209</v>
      </c>
      <c r="R3959" s="4">
        <v>0.25</v>
      </c>
      <c r="S3959" s="3">
        <v>1</v>
      </c>
      <c r="U3959" t="s">
        <v>204</v>
      </c>
    </row>
    <row r="3960" spans="1:21" x14ac:dyDescent="0.3">
      <c r="A3960" t="s">
        <v>2825</v>
      </c>
      <c r="B3960" t="s">
        <v>3553</v>
      </c>
      <c r="C3960" t="s">
        <v>3553</v>
      </c>
      <c r="D3960" t="s">
        <v>3553</v>
      </c>
      <c r="E3960">
        <v>2021</v>
      </c>
      <c r="F3960" t="s">
        <v>213</v>
      </c>
      <c r="G3960" s="1" t="s">
        <v>202</v>
      </c>
      <c r="H3960" s="1" t="s">
        <v>219</v>
      </c>
      <c r="I3960" s="3" t="s">
        <v>1</v>
      </c>
      <c r="J3960" s="1" t="s">
        <v>1</v>
      </c>
      <c r="K3960" s="1" t="s">
        <v>1</v>
      </c>
      <c r="L3960" s="1" t="s">
        <v>1</v>
      </c>
      <c r="M3960" s="1" t="s">
        <v>208</v>
      </c>
      <c r="N3960">
        <v>10001</v>
      </c>
      <c r="O3960" s="10">
        <v>15000</v>
      </c>
      <c r="P3960">
        <v>1000</v>
      </c>
      <c r="Q3960" s="1" t="s">
        <v>209</v>
      </c>
      <c r="R3960" s="4">
        <v>0.35</v>
      </c>
      <c r="S3960" s="3">
        <v>1</v>
      </c>
      <c r="U3960" t="s">
        <v>204</v>
      </c>
    </row>
    <row r="3961" spans="1:21" x14ac:dyDescent="0.3">
      <c r="A3961" t="s">
        <v>2825</v>
      </c>
      <c r="B3961" t="s">
        <v>3553</v>
      </c>
      <c r="C3961" t="s">
        <v>3553</v>
      </c>
      <c r="D3961" t="s">
        <v>3553</v>
      </c>
      <c r="E3961">
        <v>2021</v>
      </c>
      <c r="F3961" t="s">
        <v>213</v>
      </c>
      <c r="G3961" s="1" t="s">
        <v>202</v>
      </c>
      <c r="H3961" s="1" t="s">
        <v>219</v>
      </c>
      <c r="I3961" s="3" t="s">
        <v>1</v>
      </c>
      <c r="J3961" s="1" t="s">
        <v>1</v>
      </c>
      <c r="K3961" s="1" t="s">
        <v>1</v>
      </c>
      <c r="L3961" s="1" t="s">
        <v>1</v>
      </c>
      <c r="M3961" s="1" t="s">
        <v>208</v>
      </c>
      <c r="N3961">
        <v>15001</v>
      </c>
      <c r="O3961" s="10">
        <v>1000000000</v>
      </c>
      <c r="P3961">
        <v>1000</v>
      </c>
      <c r="Q3961" s="1" t="s">
        <v>209</v>
      </c>
      <c r="R3961" s="4">
        <v>0.5</v>
      </c>
      <c r="S3961" s="3">
        <v>1</v>
      </c>
      <c r="U3961" t="s">
        <v>204</v>
      </c>
    </row>
    <row r="3962" spans="1:21" x14ac:dyDescent="0.3">
      <c r="A3962" t="s">
        <v>2831</v>
      </c>
      <c r="B3962" t="s">
        <v>3554</v>
      </c>
      <c r="C3962" t="s">
        <v>3554</v>
      </c>
      <c r="D3962" t="s">
        <v>3554</v>
      </c>
      <c r="E3962">
        <v>2021</v>
      </c>
      <c r="F3962" t="s">
        <v>212</v>
      </c>
      <c r="G3962" s="1" t="s">
        <v>202</v>
      </c>
      <c r="H3962" s="1" t="s">
        <v>206</v>
      </c>
      <c r="I3962" s="3" t="s">
        <v>1</v>
      </c>
      <c r="J3962" s="1" t="s">
        <v>1</v>
      </c>
      <c r="K3962" s="1" t="s">
        <v>1</v>
      </c>
      <c r="L3962" s="1" t="s">
        <v>1</v>
      </c>
      <c r="M3962" s="1" t="s">
        <v>204</v>
      </c>
      <c r="N3962" t="s">
        <v>1</v>
      </c>
      <c r="O3962" s="10" t="s">
        <v>1</v>
      </c>
      <c r="P3962" t="s">
        <v>1</v>
      </c>
      <c r="Q3962" s="1" t="s">
        <v>1</v>
      </c>
      <c r="R3962" s="4">
        <v>10</v>
      </c>
      <c r="S3962" s="3">
        <v>1</v>
      </c>
      <c r="U3962" t="s">
        <v>204</v>
      </c>
    </row>
    <row r="3963" spans="1:21" x14ac:dyDescent="0.3">
      <c r="A3963" t="s">
        <v>2831</v>
      </c>
      <c r="B3963" t="s">
        <v>3554</v>
      </c>
      <c r="C3963" t="s">
        <v>3554</v>
      </c>
      <c r="D3963" t="s">
        <v>3554</v>
      </c>
      <c r="E3963">
        <v>2021</v>
      </c>
      <c r="F3963" t="s">
        <v>212</v>
      </c>
      <c r="G3963" s="1" t="s">
        <v>202</v>
      </c>
      <c r="H3963" s="1" t="s">
        <v>219</v>
      </c>
      <c r="I3963" s="3" t="s">
        <v>1</v>
      </c>
      <c r="J3963" s="1" t="s">
        <v>1</v>
      </c>
      <c r="K3963" s="1" t="s">
        <v>1</v>
      </c>
      <c r="L3963" s="1" t="s">
        <v>1</v>
      </c>
      <c r="M3963" t="s">
        <v>208</v>
      </c>
      <c r="N3963">
        <v>0</v>
      </c>
      <c r="O3963" s="10">
        <v>10000</v>
      </c>
      <c r="P3963">
        <v>1000</v>
      </c>
      <c r="Q3963" s="1" t="s">
        <v>209</v>
      </c>
      <c r="R3963" s="4">
        <v>0</v>
      </c>
      <c r="S3963" s="3">
        <v>1</v>
      </c>
      <c r="U3963" t="s">
        <v>204</v>
      </c>
    </row>
    <row r="3964" spans="1:21" x14ac:dyDescent="0.3">
      <c r="A3964" t="s">
        <v>2831</v>
      </c>
      <c r="B3964" t="s">
        <v>3554</v>
      </c>
      <c r="C3964" t="s">
        <v>3554</v>
      </c>
      <c r="D3964" t="s">
        <v>3554</v>
      </c>
      <c r="E3964">
        <v>2021</v>
      </c>
      <c r="F3964" t="s">
        <v>212</v>
      </c>
      <c r="G3964" s="1" t="s">
        <v>202</v>
      </c>
      <c r="H3964" s="1" t="s">
        <v>219</v>
      </c>
      <c r="I3964" s="3" t="s">
        <v>1</v>
      </c>
      <c r="J3964" s="1" t="s">
        <v>1</v>
      </c>
      <c r="K3964" s="1" t="s">
        <v>1</v>
      </c>
      <c r="L3964" s="1" t="s">
        <v>1</v>
      </c>
      <c r="M3964" s="1" t="s">
        <v>208</v>
      </c>
      <c r="N3964">
        <v>10001</v>
      </c>
      <c r="O3964" s="10">
        <v>20000</v>
      </c>
      <c r="P3964">
        <v>1000</v>
      </c>
      <c r="Q3964" s="1" t="s">
        <v>209</v>
      </c>
      <c r="R3964" s="4">
        <v>1</v>
      </c>
      <c r="S3964" s="3">
        <v>1</v>
      </c>
      <c r="U3964" t="s">
        <v>204</v>
      </c>
    </row>
    <row r="3965" spans="1:21" x14ac:dyDescent="0.3">
      <c r="A3965" t="s">
        <v>2831</v>
      </c>
      <c r="B3965" t="s">
        <v>3554</v>
      </c>
      <c r="C3965" t="s">
        <v>3554</v>
      </c>
      <c r="D3965" t="s">
        <v>3554</v>
      </c>
      <c r="E3965">
        <v>2021</v>
      </c>
      <c r="F3965" t="s">
        <v>212</v>
      </c>
      <c r="G3965" s="1" t="s">
        <v>202</v>
      </c>
      <c r="H3965" s="1" t="s">
        <v>219</v>
      </c>
      <c r="I3965" s="3" t="s">
        <v>1</v>
      </c>
      <c r="J3965" s="1" t="s">
        <v>1</v>
      </c>
      <c r="K3965" s="1" t="s">
        <v>1</v>
      </c>
      <c r="L3965" s="1" t="s">
        <v>1</v>
      </c>
      <c r="M3965" s="1" t="s">
        <v>208</v>
      </c>
      <c r="N3965">
        <v>20001</v>
      </c>
      <c r="O3965" s="10">
        <v>30000</v>
      </c>
      <c r="P3965">
        <v>1000</v>
      </c>
      <c r="Q3965" s="1" t="s">
        <v>209</v>
      </c>
      <c r="R3965" s="4">
        <v>3</v>
      </c>
      <c r="S3965" s="3">
        <v>1</v>
      </c>
      <c r="U3965" t="s">
        <v>204</v>
      </c>
    </row>
    <row r="3966" spans="1:21" x14ac:dyDescent="0.3">
      <c r="A3966" t="s">
        <v>2831</v>
      </c>
      <c r="B3966" t="s">
        <v>3554</v>
      </c>
      <c r="C3966" t="s">
        <v>3554</v>
      </c>
      <c r="D3966" t="s">
        <v>3554</v>
      </c>
      <c r="E3966">
        <v>2021</v>
      </c>
      <c r="F3966" t="s">
        <v>212</v>
      </c>
      <c r="G3966" s="1" t="s">
        <v>202</v>
      </c>
      <c r="H3966" s="1" t="s">
        <v>219</v>
      </c>
      <c r="I3966" s="3" t="s">
        <v>1</v>
      </c>
      <c r="J3966" s="1" t="s">
        <v>1</v>
      </c>
      <c r="K3966" s="1" t="s">
        <v>1</v>
      </c>
      <c r="L3966" s="1" t="s">
        <v>1</v>
      </c>
      <c r="M3966" s="1" t="s">
        <v>208</v>
      </c>
      <c r="N3966">
        <v>30001</v>
      </c>
      <c r="O3966" s="10">
        <v>50000</v>
      </c>
      <c r="P3966">
        <v>1000</v>
      </c>
      <c r="Q3966" s="1" t="s">
        <v>209</v>
      </c>
      <c r="R3966" s="4">
        <v>4</v>
      </c>
      <c r="S3966" s="3">
        <v>1</v>
      </c>
      <c r="U3966" t="s">
        <v>204</v>
      </c>
    </row>
    <row r="3967" spans="1:21" x14ac:dyDescent="0.3">
      <c r="A3967" t="s">
        <v>2831</v>
      </c>
      <c r="B3967" t="s">
        <v>3554</v>
      </c>
      <c r="C3967" t="s">
        <v>3554</v>
      </c>
      <c r="D3967" t="s">
        <v>3554</v>
      </c>
      <c r="E3967">
        <v>2021</v>
      </c>
      <c r="F3967" t="s">
        <v>212</v>
      </c>
      <c r="G3967" s="1" t="s">
        <v>202</v>
      </c>
      <c r="H3967" s="1" t="s">
        <v>219</v>
      </c>
      <c r="I3967" s="3" t="s">
        <v>1</v>
      </c>
      <c r="J3967" s="1" t="s">
        <v>1</v>
      </c>
      <c r="K3967" s="1" t="s">
        <v>1</v>
      </c>
      <c r="L3967" s="1" t="s">
        <v>1</v>
      </c>
      <c r="M3967" s="1" t="s">
        <v>208</v>
      </c>
      <c r="N3967">
        <v>50001</v>
      </c>
      <c r="O3967" s="10">
        <v>1000000000</v>
      </c>
      <c r="P3967">
        <v>1000</v>
      </c>
      <c r="Q3967" s="1" t="s">
        <v>209</v>
      </c>
      <c r="R3967" s="4">
        <v>4.75</v>
      </c>
      <c r="S3967" s="3">
        <v>1</v>
      </c>
      <c r="U3967" t="s">
        <v>204</v>
      </c>
    </row>
    <row r="3968" spans="1:21" x14ac:dyDescent="0.3">
      <c r="A3968" t="s">
        <v>2831</v>
      </c>
      <c r="B3968" t="s">
        <v>3554</v>
      </c>
      <c r="C3968" t="s">
        <v>3554</v>
      </c>
      <c r="D3968" t="s">
        <v>3554</v>
      </c>
      <c r="E3968">
        <v>2021</v>
      </c>
      <c r="F3968" t="s">
        <v>212</v>
      </c>
      <c r="G3968" t="s">
        <v>202</v>
      </c>
      <c r="H3968" t="s">
        <v>711</v>
      </c>
      <c r="I3968" s="3" t="s">
        <v>1</v>
      </c>
      <c r="J3968" t="s">
        <v>1</v>
      </c>
      <c r="K3968" t="s">
        <v>1</v>
      </c>
      <c r="L3968" t="s">
        <v>1</v>
      </c>
      <c r="M3968" s="1" t="s">
        <v>208</v>
      </c>
      <c r="N3968">
        <v>0</v>
      </c>
      <c r="O3968" s="10">
        <v>1000000000</v>
      </c>
      <c r="P3968">
        <v>1000</v>
      </c>
      <c r="Q3968" s="1" t="s">
        <v>209</v>
      </c>
      <c r="R3968" s="4">
        <v>3.8</v>
      </c>
      <c r="S3968" s="3">
        <v>1</v>
      </c>
      <c r="T3968" t="s">
        <v>3526</v>
      </c>
      <c r="U3968" t="s">
        <v>204</v>
      </c>
    </row>
    <row r="3969" spans="1:21" x14ac:dyDescent="0.3">
      <c r="A3969" t="s">
        <v>2831</v>
      </c>
      <c r="B3969" t="s">
        <v>3554</v>
      </c>
      <c r="C3969" t="s">
        <v>3554</v>
      </c>
      <c r="D3969" t="s">
        <v>3554</v>
      </c>
      <c r="E3969">
        <v>2021</v>
      </c>
      <c r="F3969" t="s">
        <v>213</v>
      </c>
      <c r="G3969" s="1" t="s">
        <v>202</v>
      </c>
      <c r="H3969" s="1" t="s">
        <v>206</v>
      </c>
      <c r="I3969" s="3" t="s">
        <v>1</v>
      </c>
      <c r="J3969" t="s">
        <v>1</v>
      </c>
      <c r="K3969" s="1" t="s">
        <v>183</v>
      </c>
      <c r="L3969" s="1" t="s">
        <v>3528</v>
      </c>
      <c r="M3969" s="1" t="s">
        <v>204</v>
      </c>
      <c r="N3969" s="1" t="s">
        <v>1</v>
      </c>
      <c r="O3969" s="1" t="s">
        <v>1</v>
      </c>
      <c r="P3969" s="1" t="s">
        <v>1</v>
      </c>
      <c r="Q3969" s="1" t="s">
        <v>1</v>
      </c>
      <c r="R3969" s="4">
        <v>9</v>
      </c>
      <c r="S3969" s="3">
        <v>1</v>
      </c>
      <c r="U3969" t="s">
        <v>204</v>
      </c>
    </row>
    <row r="3970" spans="1:21" x14ac:dyDescent="0.3">
      <c r="A3970" t="s">
        <v>2831</v>
      </c>
      <c r="B3970" t="s">
        <v>3554</v>
      </c>
      <c r="C3970" t="s">
        <v>3554</v>
      </c>
      <c r="D3970" t="s">
        <v>3554</v>
      </c>
      <c r="E3970">
        <v>2021</v>
      </c>
      <c r="F3970" t="s">
        <v>213</v>
      </c>
      <c r="G3970" s="1" t="s">
        <v>202</v>
      </c>
      <c r="H3970" s="1" t="s">
        <v>231</v>
      </c>
      <c r="I3970" s="3" t="s">
        <v>1</v>
      </c>
      <c r="J3970" t="s">
        <v>1</v>
      </c>
      <c r="K3970" s="1" t="s">
        <v>183</v>
      </c>
      <c r="L3970" s="1" t="s">
        <v>3528</v>
      </c>
      <c r="M3970" s="1" t="s">
        <v>208</v>
      </c>
      <c r="N3970">
        <v>0</v>
      </c>
      <c r="O3970" s="10">
        <v>5000</v>
      </c>
      <c r="P3970">
        <v>1000</v>
      </c>
      <c r="Q3970" s="1" t="s">
        <v>209</v>
      </c>
      <c r="R3970" s="4">
        <v>0</v>
      </c>
      <c r="S3970" s="3">
        <v>1</v>
      </c>
      <c r="U3970" t="s">
        <v>204</v>
      </c>
    </row>
    <row r="3971" spans="1:21" x14ac:dyDescent="0.3">
      <c r="A3971" t="s">
        <v>2831</v>
      </c>
      <c r="B3971" t="s">
        <v>3554</v>
      </c>
      <c r="C3971" t="s">
        <v>3554</v>
      </c>
      <c r="D3971" t="s">
        <v>3554</v>
      </c>
      <c r="E3971">
        <v>2021</v>
      </c>
      <c r="F3971" t="s">
        <v>213</v>
      </c>
      <c r="G3971" s="1" t="s">
        <v>202</v>
      </c>
      <c r="H3971" s="1" t="s">
        <v>231</v>
      </c>
      <c r="I3971" s="3" t="s">
        <v>1</v>
      </c>
      <c r="J3971" t="s">
        <v>1</v>
      </c>
      <c r="K3971" s="1" t="s">
        <v>183</v>
      </c>
      <c r="L3971" s="1" t="s">
        <v>3528</v>
      </c>
      <c r="M3971" s="1" t="s">
        <v>208</v>
      </c>
      <c r="N3971">
        <v>5001</v>
      </c>
      <c r="O3971" s="10">
        <v>1000000000</v>
      </c>
      <c r="P3971">
        <v>1000</v>
      </c>
      <c r="Q3971" s="1" t="s">
        <v>209</v>
      </c>
      <c r="R3971" s="4">
        <v>0.5</v>
      </c>
      <c r="S3971" s="3">
        <v>1</v>
      </c>
      <c r="U3971" t="s">
        <v>204</v>
      </c>
    </row>
    <row r="3972" spans="1:21" x14ac:dyDescent="0.3">
      <c r="A3972" t="s">
        <v>2831</v>
      </c>
      <c r="B3972" t="s">
        <v>3554</v>
      </c>
      <c r="C3972" t="s">
        <v>3554</v>
      </c>
      <c r="D3972" t="s">
        <v>3554</v>
      </c>
      <c r="E3972">
        <v>2021</v>
      </c>
      <c r="F3972" t="s">
        <v>213</v>
      </c>
      <c r="G3972" s="1" t="s">
        <v>202</v>
      </c>
      <c r="H3972" s="1" t="s">
        <v>206</v>
      </c>
      <c r="I3972" s="3" t="s">
        <v>1</v>
      </c>
      <c r="J3972" t="s">
        <v>1</v>
      </c>
      <c r="K3972" s="1" t="s">
        <v>183</v>
      </c>
      <c r="L3972" s="1" t="s">
        <v>3555</v>
      </c>
      <c r="M3972" s="1" t="s">
        <v>204</v>
      </c>
      <c r="N3972" s="1" t="s">
        <v>1</v>
      </c>
      <c r="O3972" s="1" t="s">
        <v>1</v>
      </c>
      <c r="P3972" s="1" t="s">
        <v>1</v>
      </c>
      <c r="Q3972" s="1" t="s">
        <v>1</v>
      </c>
      <c r="R3972" s="4">
        <v>28.6</v>
      </c>
      <c r="S3972" s="3">
        <v>1</v>
      </c>
      <c r="U3972" t="s">
        <v>204</v>
      </c>
    </row>
    <row r="3973" spans="1:21" x14ac:dyDescent="0.3">
      <c r="A3973" t="s">
        <v>2831</v>
      </c>
      <c r="B3973" t="s">
        <v>3554</v>
      </c>
      <c r="C3973" t="s">
        <v>3554</v>
      </c>
      <c r="D3973" t="s">
        <v>3554</v>
      </c>
      <c r="E3973">
        <v>2021</v>
      </c>
      <c r="F3973" t="s">
        <v>213</v>
      </c>
      <c r="G3973" s="1" t="s">
        <v>202</v>
      </c>
      <c r="H3973" s="1" t="s">
        <v>231</v>
      </c>
      <c r="I3973" s="3" t="s">
        <v>1</v>
      </c>
      <c r="J3973" t="s">
        <v>1</v>
      </c>
      <c r="K3973" s="1" t="s">
        <v>183</v>
      </c>
      <c r="L3973" s="1" t="s">
        <v>3555</v>
      </c>
      <c r="M3973" s="1" t="s">
        <v>208</v>
      </c>
      <c r="N3973">
        <v>0</v>
      </c>
      <c r="O3973" s="10">
        <v>5000</v>
      </c>
      <c r="P3973">
        <v>1000</v>
      </c>
      <c r="Q3973" s="1" t="s">
        <v>209</v>
      </c>
      <c r="R3973" s="4">
        <v>0</v>
      </c>
      <c r="S3973" s="3">
        <v>1</v>
      </c>
      <c r="U3973" t="s">
        <v>204</v>
      </c>
    </row>
    <row r="3974" spans="1:21" x14ac:dyDescent="0.3">
      <c r="A3974" t="s">
        <v>2831</v>
      </c>
      <c r="B3974" t="s">
        <v>3554</v>
      </c>
      <c r="C3974" t="s">
        <v>3554</v>
      </c>
      <c r="D3974" t="s">
        <v>3554</v>
      </c>
      <c r="E3974">
        <v>2021</v>
      </c>
      <c r="F3974" t="s">
        <v>213</v>
      </c>
      <c r="G3974" s="1" t="s">
        <v>202</v>
      </c>
      <c r="H3974" s="1" t="s">
        <v>231</v>
      </c>
      <c r="I3974" s="3" t="s">
        <v>1</v>
      </c>
      <c r="J3974" t="s">
        <v>1</v>
      </c>
      <c r="K3974" s="1" t="s">
        <v>183</v>
      </c>
      <c r="L3974" s="1" t="s">
        <v>3555</v>
      </c>
      <c r="M3974" s="1" t="s">
        <v>208</v>
      </c>
      <c r="N3974">
        <v>5001</v>
      </c>
      <c r="O3974" s="10">
        <v>1000000000</v>
      </c>
      <c r="P3974">
        <v>1000</v>
      </c>
      <c r="Q3974" s="1" t="s">
        <v>209</v>
      </c>
      <c r="R3974" s="4">
        <v>0.5</v>
      </c>
      <c r="S3974" s="3">
        <v>1</v>
      </c>
      <c r="U3974" t="s">
        <v>204</v>
      </c>
    </row>
    <row r="3975" spans="1:21" x14ac:dyDescent="0.3">
      <c r="A3975" t="s">
        <v>2831</v>
      </c>
      <c r="B3975" t="s">
        <v>3554</v>
      </c>
      <c r="C3975" t="s">
        <v>3554</v>
      </c>
      <c r="D3975" t="s">
        <v>3554</v>
      </c>
      <c r="E3975">
        <v>2021</v>
      </c>
      <c r="F3975" t="s">
        <v>213</v>
      </c>
      <c r="G3975" s="1" t="s">
        <v>202</v>
      </c>
      <c r="H3975" s="1" t="s">
        <v>206</v>
      </c>
      <c r="I3975" s="3" t="s">
        <v>1</v>
      </c>
      <c r="J3975" t="s">
        <v>1</v>
      </c>
      <c r="K3975" s="1" t="s">
        <v>183</v>
      </c>
      <c r="L3975" s="1" t="s">
        <v>3556</v>
      </c>
      <c r="M3975" s="1" t="s">
        <v>204</v>
      </c>
      <c r="N3975" s="1" t="s">
        <v>1</v>
      </c>
      <c r="O3975" s="1" t="s">
        <v>1</v>
      </c>
      <c r="P3975" s="1" t="s">
        <v>1</v>
      </c>
      <c r="Q3975" s="1" t="s">
        <v>1</v>
      </c>
      <c r="R3975" s="4">
        <v>28.6</v>
      </c>
      <c r="S3975" s="3">
        <v>1</v>
      </c>
      <c r="U3975" t="s">
        <v>204</v>
      </c>
    </row>
    <row r="3976" spans="1:21" x14ac:dyDescent="0.3">
      <c r="A3976" t="s">
        <v>2831</v>
      </c>
      <c r="B3976" t="s">
        <v>3554</v>
      </c>
      <c r="C3976" t="s">
        <v>3554</v>
      </c>
      <c r="D3976" t="s">
        <v>3554</v>
      </c>
      <c r="E3976">
        <v>2021</v>
      </c>
      <c r="F3976" t="s">
        <v>213</v>
      </c>
      <c r="G3976" s="1" t="s">
        <v>202</v>
      </c>
      <c r="H3976" s="1" t="s">
        <v>231</v>
      </c>
      <c r="I3976" s="3" t="s">
        <v>1</v>
      </c>
      <c r="J3976" t="s">
        <v>1</v>
      </c>
      <c r="K3976" s="1" t="s">
        <v>183</v>
      </c>
      <c r="L3976" s="1" t="s">
        <v>3556</v>
      </c>
      <c r="M3976" s="1" t="s">
        <v>208</v>
      </c>
      <c r="N3976">
        <v>0</v>
      </c>
      <c r="O3976" s="10">
        <v>5000</v>
      </c>
      <c r="P3976">
        <v>1000</v>
      </c>
      <c r="Q3976" s="1" t="s">
        <v>209</v>
      </c>
      <c r="R3976" s="4">
        <v>0</v>
      </c>
      <c r="S3976" s="3">
        <v>1</v>
      </c>
      <c r="U3976" t="s">
        <v>204</v>
      </c>
    </row>
    <row r="3977" spans="1:21" x14ac:dyDescent="0.3">
      <c r="A3977" t="s">
        <v>2831</v>
      </c>
      <c r="B3977" t="s">
        <v>3554</v>
      </c>
      <c r="C3977" t="s">
        <v>3554</v>
      </c>
      <c r="D3977" t="s">
        <v>3554</v>
      </c>
      <c r="E3977">
        <v>2021</v>
      </c>
      <c r="F3977" t="s">
        <v>213</v>
      </c>
      <c r="G3977" s="1" t="s">
        <v>202</v>
      </c>
      <c r="H3977" s="1" t="s">
        <v>231</v>
      </c>
      <c r="I3977" s="3" t="s">
        <v>1</v>
      </c>
      <c r="J3977" t="s">
        <v>1</v>
      </c>
      <c r="K3977" s="1" t="s">
        <v>183</v>
      </c>
      <c r="L3977" s="1" t="s">
        <v>3556</v>
      </c>
      <c r="M3977" s="1" t="s">
        <v>208</v>
      </c>
      <c r="N3977">
        <v>5001</v>
      </c>
      <c r="O3977" s="10">
        <v>1000000000</v>
      </c>
      <c r="P3977">
        <v>1000</v>
      </c>
      <c r="Q3977" s="1" t="s">
        <v>209</v>
      </c>
      <c r="R3977" s="4">
        <v>0.5</v>
      </c>
      <c r="S3977" s="3">
        <v>1</v>
      </c>
      <c r="U3977" t="s">
        <v>204</v>
      </c>
    </row>
    <row r="3978" spans="1:21" x14ac:dyDescent="0.3">
      <c r="A3978" t="s">
        <v>2835</v>
      </c>
      <c r="B3978" t="s">
        <v>3557</v>
      </c>
      <c r="C3978" t="s">
        <v>3557</v>
      </c>
      <c r="D3978" t="s">
        <v>3557</v>
      </c>
      <c r="E3978">
        <v>2021</v>
      </c>
      <c r="F3978" t="s">
        <v>212</v>
      </c>
      <c r="G3978" s="1" t="s">
        <v>202</v>
      </c>
      <c r="H3978" s="1" t="s">
        <v>206</v>
      </c>
      <c r="I3978" s="3" t="s">
        <v>1</v>
      </c>
      <c r="J3978" t="s">
        <v>1</v>
      </c>
      <c r="K3978" s="1" t="s">
        <v>1</v>
      </c>
      <c r="L3978" s="1" t="s">
        <v>1</v>
      </c>
      <c r="M3978" s="1" t="s">
        <v>204</v>
      </c>
      <c r="N3978" s="1" t="s">
        <v>1</v>
      </c>
      <c r="O3978" s="1" t="s">
        <v>1</v>
      </c>
      <c r="P3978" s="1" t="s">
        <v>1</v>
      </c>
      <c r="Q3978" s="1" t="s">
        <v>1</v>
      </c>
      <c r="R3978" s="4">
        <v>14.5</v>
      </c>
      <c r="S3978" s="3">
        <v>1</v>
      </c>
      <c r="U3978" t="s">
        <v>204</v>
      </c>
    </row>
    <row r="3979" spans="1:21" x14ac:dyDescent="0.3">
      <c r="A3979" t="s">
        <v>2835</v>
      </c>
      <c r="B3979" t="s">
        <v>3557</v>
      </c>
      <c r="C3979" t="s">
        <v>3557</v>
      </c>
      <c r="D3979" t="s">
        <v>3557</v>
      </c>
      <c r="E3979">
        <v>2021</v>
      </c>
      <c r="F3979" t="s">
        <v>212</v>
      </c>
      <c r="G3979" s="1" t="s">
        <v>202</v>
      </c>
      <c r="H3979" s="1" t="s">
        <v>231</v>
      </c>
      <c r="I3979" s="3" t="s">
        <v>1</v>
      </c>
      <c r="J3979" t="s">
        <v>1</v>
      </c>
      <c r="K3979" s="1" t="s">
        <v>1</v>
      </c>
      <c r="L3979" s="1" t="s">
        <v>1</v>
      </c>
      <c r="M3979" s="1" t="s">
        <v>208</v>
      </c>
      <c r="N3979">
        <v>0</v>
      </c>
      <c r="O3979" s="10">
        <v>5000</v>
      </c>
      <c r="P3979">
        <v>1000</v>
      </c>
      <c r="Q3979" s="1" t="s">
        <v>209</v>
      </c>
      <c r="R3979" s="4">
        <v>0</v>
      </c>
      <c r="S3979" s="3">
        <v>1</v>
      </c>
      <c r="U3979" t="s">
        <v>204</v>
      </c>
    </row>
    <row r="3980" spans="1:21" x14ac:dyDescent="0.3">
      <c r="A3980" t="s">
        <v>2835</v>
      </c>
      <c r="B3980" t="s">
        <v>3557</v>
      </c>
      <c r="C3980" t="s">
        <v>3557</v>
      </c>
      <c r="D3980" t="s">
        <v>3557</v>
      </c>
      <c r="E3980">
        <v>2021</v>
      </c>
      <c r="F3980" t="s">
        <v>212</v>
      </c>
      <c r="G3980" s="1" t="s">
        <v>202</v>
      </c>
      <c r="H3980" s="1" t="s">
        <v>231</v>
      </c>
      <c r="I3980" s="3" t="s">
        <v>1</v>
      </c>
      <c r="J3980" t="s">
        <v>1</v>
      </c>
      <c r="K3980" s="1" t="s">
        <v>1</v>
      </c>
      <c r="L3980" s="1" t="s">
        <v>1</v>
      </c>
      <c r="M3980" s="1" t="s">
        <v>208</v>
      </c>
      <c r="N3980">
        <v>5001</v>
      </c>
      <c r="O3980" s="10">
        <v>1000000000</v>
      </c>
      <c r="P3980">
        <v>1000</v>
      </c>
      <c r="Q3980" s="1" t="s">
        <v>209</v>
      </c>
      <c r="R3980" s="4">
        <v>1.5</v>
      </c>
      <c r="S3980" s="3">
        <v>1</v>
      </c>
      <c r="U3980" t="s">
        <v>204</v>
      </c>
    </row>
    <row r="3981" spans="1:21" x14ac:dyDescent="0.3">
      <c r="A3981" t="s">
        <v>2835</v>
      </c>
      <c r="B3981" t="s">
        <v>3557</v>
      </c>
      <c r="C3981" t="s">
        <v>3557</v>
      </c>
      <c r="D3981" t="s">
        <v>3557</v>
      </c>
      <c r="E3981">
        <v>2021</v>
      </c>
      <c r="F3981" t="s">
        <v>212</v>
      </c>
      <c r="G3981" s="1" t="s">
        <v>202</v>
      </c>
      <c r="H3981" s="1" t="s">
        <v>711</v>
      </c>
      <c r="I3981" s="3" t="s">
        <v>1</v>
      </c>
      <c r="J3981" t="s">
        <v>1</v>
      </c>
      <c r="K3981" s="1" t="s">
        <v>1</v>
      </c>
      <c r="L3981" s="1" t="s">
        <v>1</v>
      </c>
      <c r="M3981" s="1" t="s">
        <v>208</v>
      </c>
      <c r="N3981">
        <v>0</v>
      </c>
      <c r="O3981" s="10">
        <v>1000000000</v>
      </c>
      <c r="P3981">
        <v>1000</v>
      </c>
      <c r="Q3981" s="1" t="s">
        <v>209</v>
      </c>
      <c r="R3981" s="4">
        <v>4.47</v>
      </c>
      <c r="S3981" s="3">
        <v>1</v>
      </c>
      <c r="T3981" t="s">
        <v>3526</v>
      </c>
      <c r="U3981" t="s">
        <v>204</v>
      </c>
    </row>
    <row r="3982" spans="1:21" x14ac:dyDescent="0.3">
      <c r="A3982" t="s">
        <v>2835</v>
      </c>
      <c r="B3982" t="s">
        <v>3557</v>
      </c>
      <c r="C3982" t="s">
        <v>3557</v>
      </c>
      <c r="D3982" t="s">
        <v>3557</v>
      </c>
      <c r="E3982">
        <v>2021</v>
      </c>
      <c r="F3982" t="s">
        <v>213</v>
      </c>
      <c r="G3982" t="s">
        <v>202</v>
      </c>
      <c r="H3982" s="1" t="s">
        <v>206</v>
      </c>
      <c r="I3982" s="3" t="s">
        <v>1</v>
      </c>
      <c r="J3982" t="s">
        <v>1</v>
      </c>
      <c r="K3982" s="1" t="s">
        <v>1</v>
      </c>
      <c r="L3982" s="1" t="s">
        <v>1</v>
      </c>
      <c r="M3982" s="1" t="s">
        <v>204</v>
      </c>
      <c r="N3982" t="s">
        <v>1</v>
      </c>
      <c r="O3982" s="10" t="s">
        <v>1</v>
      </c>
      <c r="P3982" t="s">
        <v>1</v>
      </c>
      <c r="Q3982" s="1" t="s">
        <v>1</v>
      </c>
      <c r="R3982" s="4">
        <v>36.31</v>
      </c>
      <c r="S3982" s="3">
        <v>1</v>
      </c>
      <c r="U3982" t="s">
        <v>204</v>
      </c>
    </row>
    <row r="3983" spans="1:21" x14ac:dyDescent="0.3">
      <c r="A3983" t="s">
        <v>1599</v>
      </c>
      <c r="B3983" t="s">
        <v>3558</v>
      </c>
      <c r="C3983" t="s">
        <v>3558</v>
      </c>
      <c r="D3983" t="s">
        <v>3558</v>
      </c>
      <c r="E3983">
        <v>2021</v>
      </c>
      <c r="F3983" t="s">
        <v>212</v>
      </c>
      <c r="G3983" s="1" t="s">
        <v>202</v>
      </c>
      <c r="H3983" s="1" t="s">
        <v>206</v>
      </c>
      <c r="I3983" s="3" t="s">
        <v>1</v>
      </c>
      <c r="J3983" s="1" t="s">
        <v>1</v>
      </c>
      <c r="K3983" s="1" t="s">
        <v>1</v>
      </c>
      <c r="L3983" s="1" t="s">
        <v>1</v>
      </c>
      <c r="M3983" s="1" t="s">
        <v>204</v>
      </c>
      <c r="N3983" t="s">
        <v>1</v>
      </c>
      <c r="O3983" s="10" t="s">
        <v>1</v>
      </c>
      <c r="P3983" t="s">
        <v>1</v>
      </c>
      <c r="Q3983" s="1" t="s">
        <v>1</v>
      </c>
      <c r="R3983" s="4">
        <v>12</v>
      </c>
      <c r="S3983" s="3">
        <v>1</v>
      </c>
      <c r="U3983" t="s">
        <v>204</v>
      </c>
    </row>
    <row r="3984" spans="1:21" x14ac:dyDescent="0.3">
      <c r="A3984" t="s">
        <v>1599</v>
      </c>
      <c r="B3984" t="s">
        <v>3558</v>
      </c>
      <c r="C3984" t="s">
        <v>3558</v>
      </c>
      <c r="D3984" t="s">
        <v>3558</v>
      </c>
      <c r="E3984">
        <v>2021</v>
      </c>
      <c r="F3984" t="s">
        <v>212</v>
      </c>
      <c r="G3984" s="1" t="s">
        <v>202</v>
      </c>
      <c r="H3984" s="1" t="s">
        <v>219</v>
      </c>
      <c r="I3984" s="3" t="s">
        <v>1</v>
      </c>
      <c r="J3984" s="1" t="s">
        <v>1</v>
      </c>
      <c r="K3984" s="1" t="s">
        <v>1</v>
      </c>
      <c r="L3984" s="1" t="s">
        <v>1</v>
      </c>
      <c r="M3984" t="s">
        <v>208</v>
      </c>
      <c r="N3984">
        <v>0</v>
      </c>
      <c r="O3984" s="10">
        <v>6000</v>
      </c>
      <c r="P3984">
        <v>1000</v>
      </c>
      <c r="Q3984" s="1" t="s">
        <v>209</v>
      </c>
      <c r="R3984" s="4">
        <v>0</v>
      </c>
      <c r="S3984" s="3">
        <v>1</v>
      </c>
      <c r="U3984" t="s">
        <v>204</v>
      </c>
    </row>
    <row r="3985" spans="1:21" x14ac:dyDescent="0.3">
      <c r="A3985" t="s">
        <v>1599</v>
      </c>
      <c r="B3985" t="s">
        <v>3558</v>
      </c>
      <c r="C3985" t="s">
        <v>3558</v>
      </c>
      <c r="D3985" t="s">
        <v>3558</v>
      </c>
      <c r="E3985">
        <v>2021</v>
      </c>
      <c r="F3985" t="s">
        <v>212</v>
      </c>
      <c r="G3985" s="1" t="s">
        <v>202</v>
      </c>
      <c r="H3985" s="1" t="s">
        <v>219</v>
      </c>
      <c r="I3985" s="3" t="s">
        <v>1</v>
      </c>
      <c r="J3985" s="1" t="s">
        <v>1</v>
      </c>
      <c r="K3985" s="1" t="s">
        <v>1</v>
      </c>
      <c r="L3985" s="1" t="s">
        <v>1</v>
      </c>
      <c r="M3985" s="1" t="s">
        <v>208</v>
      </c>
      <c r="N3985">
        <v>6001</v>
      </c>
      <c r="O3985" s="10">
        <v>10000</v>
      </c>
      <c r="P3985">
        <v>1000</v>
      </c>
      <c r="Q3985" s="1" t="s">
        <v>209</v>
      </c>
      <c r="R3985" s="4">
        <v>1</v>
      </c>
      <c r="S3985" s="3">
        <v>1</v>
      </c>
      <c r="U3985" t="s">
        <v>204</v>
      </c>
    </row>
    <row r="3986" spans="1:21" x14ac:dyDescent="0.3">
      <c r="A3986" t="s">
        <v>1599</v>
      </c>
      <c r="B3986" t="s">
        <v>3558</v>
      </c>
      <c r="C3986" t="s">
        <v>3558</v>
      </c>
      <c r="D3986" t="s">
        <v>3558</v>
      </c>
      <c r="E3986">
        <v>2021</v>
      </c>
      <c r="F3986" t="s">
        <v>212</v>
      </c>
      <c r="G3986" s="1" t="s">
        <v>202</v>
      </c>
      <c r="H3986" s="1" t="s">
        <v>219</v>
      </c>
      <c r="I3986" s="3" t="s">
        <v>1</v>
      </c>
      <c r="J3986" s="1" t="s">
        <v>1</v>
      </c>
      <c r="K3986" s="1" t="s">
        <v>1</v>
      </c>
      <c r="L3986" s="1" t="s">
        <v>1</v>
      </c>
      <c r="M3986" s="1" t="s">
        <v>208</v>
      </c>
      <c r="N3986">
        <v>10001</v>
      </c>
      <c r="O3986" s="10">
        <v>15000</v>
      </c>
      <c r="P3986">
        <v>1000</v>
      </c>
      <c r="Q3986" s="1" t="s">
        <v>209</v>
      </c>
      <c r="R3986" s="4">
        <v>2</v>
      </c>
      <c r="S3986" s="3">
        <v>1</v>
      </c>
      <c r="U3986" t="s">
        <v>204</v>
      </c>
    </row>
    <row r="3987" spans="1:21" x14ac:dyDescent="0.3">
      <c r="A3987" t="s">
        <v>1599</v>
      </c>
      <c r="B3987" t="s">
        <v>3558</v>
      </c>
      <c r="C3987" t="s">
        <v>3558</v>
      </c>
      <c r="D3987" t="s">
        <v>3558</v>
      </c>
      <c r="E3987">
        <v>2021</v>
      </c>
      <c r="F3987" t="s">
        <v>212</v>
      </c>
      <c r="G3987" s="1" t="s">
        <v>202</v>
      </c>
      <c r="H3987" s="1" t="s">
        <v>219</v>
      </c>
      <c r="I3987" s="3" t="s">
        <v>1</v>
      </c>
      <c r="J3987" s="1" t="s">
        <v>1</v>
      </c>
      <c r="K3987" s="1" t="s">
        <v>1</v>
      </c>
      <c r="L3987" s="1" t="s">
        <v>1</v>
      </c>
      <c r="M3987" s="1" t="s">
        <v>208</v>
      </c>
      <c r="N3987">
        <v>15001</v>
      </c>
      <c r="O3987" s="10">
        <v>20000</v>
      </c>
      <c r="P3987">
        <v>1000</v>
      </c>
      <c r="Q3987" s="1" t="s">
        <v>209</v>
      </c>
      <c r="R3987" s="4">
        <v>2.5</v>
      </c>
      <c r="S3987" s="3">
        <v>1</v>
      </c>
      <c r="U3987" t="s">
        <v>204</v>
      </c>
    </row>
    <row r="3988" spans="1:21" x14ac:dyDescent="0.3">
      <c r="A3988" t="s">
        <v>1599</v>
      </c>
      <c r="B3988" t="s">
        <v>3558</v>
      </c>
      <c r="C3988" t="s">
        <v>3558</v>
      </c>
      <c r="D3988" t="s">
        <v>3558</v>
      </c>
      <c r="E3988">
        <v>2021</v>
      </c>
      <c r="F3988" t="s">
        <v>212</v>
      </c>
      <c r="G3988" s="1" t="s">
        <v>202</v>
      </c>
      <c r="H3988" s="1" t="s">
        <v>219</v>
      </c>
      <c r="I3988" s="3" t="s">
        <v>1</v>
      </c>
      <c r="J3988" s="1" t="s">
        <v>1</v>
      </c>
      <c r="K3988" s="1" t="s">
        <v>1</v>
      </c>
      <c r="L3988" s="1" t="s">
        <v>1</v>
      </c>
      <c r="M3988" s="1" t="s">
        <v>208</v>
      </c>
      <c r="N3988">
        <v>20001</v>
      </c>
      <c r="O3988" s="10">
        <v>30000</v>
      </c>
      <c r="P3988">
        <v>1000</v>
      </c>
      <c r="Q3988" s="1" t="s">
        <v>209</v>
      </c>
      <c r="R3988" s="4">
        <v>3</v>
      </c>
      <c r="S3988" s="3">
        <v>1</v>
      </c>
      <c r="U3988" t="s">
        <v>204</v>
      </c>
    </row>
    <row r="3989" spans="1:21" x14ac:dyDescent="0.3">
      <c r="A3989" t="s">
        <v>1599</v>
      </c>
      <c r="B3989" t="s">
        <v>3558</v>
      </c>
      <c r="C3989" t="s">
        <v>3558</v>
      </c>
      <c r="D3989" t="s">
        <v>3558</v>
      </c>
      <c r="E3989">
        <v>2021</v>
      </c>
      <c r="F3989" t="s">
        <v>212</v>
      </c>
      <c r="G3989" s="1" t="s">
        <v>202</v>
      </c>
      <c r="H3989" s="1" t="s">
        <v>219</v>
      </c>
      <c r="I3989" s="3" t="s">
        <v>1</v>
      </c>
      <c r="J3989" s="1" t="s">
        <v>1</v>
      </c>
      <c r="K3989" s="1" t="s">
        <v>1</v>
      </c>
      <c r="L3989" s="1" t="s">
        <v>1</v>
      </c>
      <c r="M3989" s="1" t="s">
        <v>208</v>
      </c>
      <c r="N3989">
        <v>30001</v>
      </c>
      <c r="O3989" s="10">
        <v>1000000000</v>
      </c>
      <c r="P3989">
        <v>1000</v>
      </c>
      <c r="Q3989" s="1" t="s">
        <v>209</v>
      </c>
      <c r="R3989" s="4">
        <v>3.5</v>
      </c>
      <c r="S3989" s="3">
        <v>1</v>
      </c>
      <c r="U3989" t="s">
        <v>204</v>
      </c>
    </row>
    <row r="3990" spans="1:21" x14ac:dyDescent="0.3">
      <c r="A3990" t="s">
        <v>1599</v>
      </c>
      <c r="B3990" t="s">
        <v>3558</v>
      </c>
      <c r="C3990" t="s">
        <v>3558</v>
      </c>
      <c r="D3990" t="s">
        <v>3558</v>
      </c>
      <c r="E3990">
        <v>2021</v>
      </c>
      <c r="F3990" t="s">
        <v>212</v>
      </c>
      <c r="G3990" t="s">
        <v>202</v>
      </c>
      <c r="H3990" t="s">
        <v>399</v>
      </c>
      <c r="I3990" s="3" t="s">
        <v>1</v>
      </c>
      <c r="J3990" t="s">
        <v>1</v>
      </c>
      <c r="K3990" t="s">
        <v>1</v>
      </c>
      <c r="L3990" t="s">
        <v>1</v>
      </c>
      <c r="M3990" s="1" t="s">
        <v>208</v>
      </c>
      <c r="N3990">
        <v>0</v>
      </c>
      <c r="O3990" s="10">
        <v>1000000000</v>
      </c>
      <c r="P3990">
        <v>1000</v>
      </c>
      <c r="Q3990" s="1" t="s">
        <v>209</v>
      </c>
      <c r="R3990" s="4">
        <v>1.5</v>
      </c>
      <c r="S3990" s="3">
        <v>1</v>
      </c>
      <c r="U3990" t="s">
        <v>204</v>
      </c>
    </row>
    <row r="3991" spans="1:21" x14ac:dyDescent="0.3">
      <c r="A3991" t="s">
        <v>1599</v>
      </c>
      <c r="B3991" t="s">
        <v>3558</v>
      </c>
      <c r="C3991" t="s">
        <v>3558</v>
      </c>
      <c r="D3991" t="s">
        <v>3558</v>
      </c>
      <c r="E3991">
        <v>2021</v>
      </c>
      <c r="F3991" t="s">
        <v>213</v>
      </c>
      <c r="G3991" s="1" t="s">
        <v>202</v>
      </c>
      <c r="H3991" s="1" t="s">
        <v>206</v>
      </c>
      <c r="I3991" s="3" t="s">
        <v>1</v>
      </c>
      <c r="J3991" t="s">
        <v>1</v>
      </c>
      <c r="K3991" s="1" t="s">
        <v>1</v>
      </c>
      <c r="L3991" s="1" t="s">
        <v>1</v>
      </c>
      <c r="M3991" s="1" t="s">
        <v>204</v>
      </c>
      <c r="N3991" s="1" t="s">
        <v>1</v>
      </c>
      <c r="O3991" s="1" t="s">
        <v>1</v>
      </c>
      <c r="P3991" s="1" t="s">
        <v>1</v>
      </c>
      <c r="Q3991" s="1" t="s">
        <v>1</v>
      </c>
      <c r="R3991" s="4">
        <v>28.19</v>
      </c>
      <c r="S3991" s="3">
        <v>1</v>
      </c>
      <c r="U3991" t="s">
        <v>204</v>
      </c>
    </row>
    <row r="3992" spans="1:21" x14ac:dyDescent="0.3">
      <c r="A3992" t="s">
        <v>1727</v>
      </c>
      <c r="B3992" t="s">
        <v>3559</v>
      </c>
      <c r="C3992" t="s">
        <v>3559</v>
      </c>
      <c r="D3992" t="s">
        <v>3559</v>
      </c>
      <c r="E3992">
        <v>2018</v>
      </c>
      <c r="F3992" t="s">
        <v>212</v>
      </c>
      <c r="G3992" s="1" t="s">
        <v>202</v>
      </c>
      <c r="H3992" s="1" t="s">
        <v>206</v>
      </c>
      <c r="I3992" s="3" t="s">
        <v>1</v>
      </c>
      <c r="J3992" t="s">
        <v>1</v>
      </c>
      <c r="K3992" s="1" t="s">
        <v>1</v>
      </c>
      <c r="L3992" s="1" t="s">
        <v>1</v>
      </c>
      <c r="M3992" s="1" t="s">
        <v>204</v>
      </c>
      <c r="N3992" s="1" t="s">
        <v>1</v>
      </c>
      <c r="O3992" s="1" t="s">
        <v>1</v>
      </c>
      <c r="P3992" s="1" t="s">
        <v>1</v>
      </c>
      <c r="Q3992" s="1" t="s">
        <v>1</v>
      </c>
      <c r="R3992" s="4">
        <v>35.770000000000003</v>
      </c>
      <c r="S3992" s="3">
        <v>1</v>
      </c>
      <c r="U3992" t="s">
        <v>204</v>
      </c>
    </row>
    <row r="3993" spans="1:21" x14ac:dyDescent="0.3">
      <c r="A3993" t="s">
        <v>1727</v>
      </c>
      <c r="B3993" t="s">
        <v>3559</v>
      </c>
      <c r="C3993" t="s">
        <v>3559</v>
      </c>
      <c r="D3993" t="s">
        <v>3559</v>
      </c>
      <c r="E3993">
        <v>2018</v>
      </c>
      <c r="F3993" t="s">
        <v>212</v>
      </c>
      <c r="G3993" s="1" t="s">
        <v>202</v>
      </c>
      <c r="H3993" s="1" t="s">
        <v>231</v>
      </c>
      <c r="I3993" s="3" t="s">
        <v>1</v>
      </c>
      <c r="J3993" t="s">
        <v>1</v>
      </c>
      <c r="K3993" s="1" t="s">
        <v>1</v>
      </c>
      <c r="L3993" s="1" t="s">
        <v>1</v>
      </c>
      <c r="M3993" s="1" t="s">
        <v>208</v>
      </c>
      <c r="N3993">
        <v>0</v>
      </c>
      <c r="O3993" s="10">
        <v>2000</v>
      </c>
      <c r="P3993">
        <v>1000</v>
      </c>
      <c r="Q3993" s="1" t="s">
        <v>209</v>
      </c>
      <c r="R3993" s="4">
        <v>0</v>
      </c>
      <c r="S3993" s="3">
        <v>1</v>
      </c>
      <c r="U3993" t="s">
        <v>204</v>
      </c>
    </row>
    <row r="3994" spans="1:21" x14ac:dyDescent="0.3">
      <c r="A3994" t="s">
        <v>1727</v>
      </c>
      <c r="B3994" t="s">
        <v>3559</v>
      </c>
      <c r="C3994" t="s">
        <v>3559</v>
      </c>
      <c r="D3994" t="s">
        <v>3559</v>
      </c>
      <c r="E3994">
        <v>2018</v>
      </c>
      <c r="F3994" t="s">
        <v>212</v>
      </c>
      <c r="G3994" s="1" t="s">
        <v>202</v>
      </c>
      <c r="H3994" s="1" t="s">
        <v>231</v>
      </c>
      <c r="I3994" s="3" t="s">
        <v>1</v>
      </c>
      <c r="J3994" t="s">
        <v>1</v>
      </c>
      <c r="K3994" s="1" t="s">
        <v>1</v>
      </c>
      <c r="L3994" s="1" t="s">
        <v>1</v>
      </c>
      <c r="M3994" s="1" t="s">
        <v>208</v>
      </c>
      <c r="N3994">
        <v>2001</v>
      </c>
      <c r="O3994" s="10">
        <v>1000000000</v>
      </c>
      <c r="P3994">
        <v>1000</v>
      </c>
      <c r="Q3994" s="1" t="s">
        <v>209</v>
      </c>
      <c r="R3994" s="4">
        <v>5.75</v>
      </c>
      <c r="S3994" s="3">
        <v>1</v>
      </c>
      <c r="U3994" t="s">
        <v>204</v>
      </c>
    </row>
    <row r="3995" spans="1:21" x14ac:dyDescent="0.3">
      <c r="A3995" t="s">
        <v>1727</v>
      </c>
      <c r="B3995" t="s">
        <v>3559</v>
      </c>
      <c r="C3995" t="s">
        <v>3559</v>
      </c>
      <c r="D3995" s="1" t="s">
        <v>898</v>
      </c>
      <c r="E3995">
        <v>2021</v>
      </c>
      <c r="F3995" t="s">
        <v>213</v>
      </c>
      <c r="G3995" s="1" t="s">
        <v>202</v>
      </c>
      <c r="H3995" s="1" t="s">
        <v>206</v>
      </c>
      <c r="I3995" s="3" t="s">
        <v>1</v>
      </c>
      <c r="J3995" t="s">
        <v>1</v>
      </c>
      <c r="K3995" s="1" t="s">
        <v>1</v>
      </c>
      <c r="L3995" s="1" t="s">
        <v>1</v>
      </c>
      <c r="M3995" s="1" t="s">
        <v>204</v>
      </c>
      <c r="N3995" t="s">
        <v>1</v>
      </c>
      <c r="O3995" t="s">
        <v>1</v>
      </c>
      <c r="P3995" t="s">
        <v>1</v>
      </c>
      <c r="Q3995" s="1" t="s">
        <v>1</v>
      </c>
      <c r="R3995" s="4">
        <v>32.89</v>
      </c>
      <c r="S3995" s="3">
        <v>1</v>
      </c>
      <c r="U3995" t="s">
        <v>204</v>
      </c>
    </row>
    <row r="3996" spans="1:21" x14ac:dyDescent="0.3">
      <c r="A3996" t="s">
        <v>1731</v>
      </c>
      <c r="B3996" t="s">
        <v>3562</v>
      </c>
      <c r="C3996" t="s">
        <v>3562</v>
      </c>
      <c r="D3996" t="s">
        <v>3562</v>
      </c>
      <c r="E3996">
        <v>2021</v>
      </c>
      <c r="F3996" t="s">
        <v>212</v>
      </c>
      <c r="G3996" s="1" t="s">
        <v>202</v>
      </c>
      <c r="H3996" s="1" t="s">
        <v>206</v>
      </c>
      <c r="I3996" s="3">
        <v>0.625</v>
      </c>
      <c r="J3996" t="s">
        <v>203</v>
      </c>
      <c r="K3996" s="1" t="s">
        <v>1</v>
      </c>
      <c r="L3996" s="1" t="s">
        <v>1</v>
      </c>
      <c r="M3996" s="1" t="s">
        <v>204</v>
      </c>
      <c r="N3996" s="1" t="s">
        <v>1</v>
      </c>
      <c r="O3996" s="1" t="s">
        <v>1</v>
      </c>
      <c r="P3996" s="1" t="s">
        <v>1</v>
      </c>
      <c r="Q3996" s="1" t="s">
        <v>1</v>
      </c>
      <c r="R3996" s="4">
        <v>42</v>
      </c>
      <c r="S3996" s="3">
        <v>1</v>
      </c>
      <c r="U3996" t="s">
        <v>204</v>
      </c>
    </row>
    <row r="3997" spans="1:21" x14ac:dyDescent="0.3">
      <c r="A3997" t="s">
        <v>1731</v>
      </c>
      <c r="B3997" t="s">
        <v>3562</v>
      </c>
      <c r="C3997" t="s">
        <v>3562</v>
      </c>
      <c r="D3997" t="s">
        <v>3562</v>
      </c>
      <c r="E3997">
        <v>2021</v>
      </c>
      <c r="F3997" t="s">
        <v>212</v>
      </c>
      <c r="G3997" s="1" t="s">
        <v>202</v>
      </c>
      <c r="H3997" s="1" t="s">
        <v>219</v>
      </c>
      <c r="I3997" s="3" t="s">
        <v>1</v>
      </c>
      <c r="J3997" t="s">
        <v>1</v>
      </c>
      <c r="K3997" s="1" t="s">
        <v>1</v>
      </c>
      <c r="L3997" s="1" t="s">
        <v>1</v>
      </c>
      <c r="M3997" s="1" t="s">
        <v>208</v>
      </c>
      <c r="N3997">
        <v>0</v>
      </c>
      <c r="O3997">
        <v>2000</v>
      </c>
      <c r="P3997">
        <v>1000</v>
      </c>
      <c r="Q3997" s="1" t="s">
        <v>209</v>
      </c>
      <c r="R3997" s="4">
        <v>2.5</v>
      </c>
      <c r="S3997" s="3">
        <v>1</v>
      </c>
      <c r="U3997" t="s">
        <v>204</v>
      </c>
    </row>
    <row r="3998" spans="1:21" x14ac:dyDescent="0.3">
      <c r="A3998" t="s">
        <v>1731</v>
      </c>
      <c r="B3998" t="s">
        <v>3562</v>
      </c>
      <c r="C3998" t="s">
        <v>3562</v>
      </c>
      <c r="D3998" t="s">
        <v>3562</v>
      </c>
      <c r="E3998">
        <v>2021</v>
      </c>
      <c r="F3998" t="s">
        <v>212</v>
      </c>
      <c r="G3998" s="1" t="s">
        <v>202</v>
      </c>
      <c r="H3998" s="1" t="s">
        <v>219</v>
      </c>
      <c r="I3998" s="3" t="s">
        <v>1</v>
      </c>
      <c r="J3998" t="s">
        <v>1</v>
      </c>
      <c r="K3998" s="1" t="s">
        <v>1</v>
      </c>
      <c r="L3998" s="1" t="s">
        <v>1</v>
      </c>
      <c r="M3998" s="1" t="s">
        <v>208</v>
      </c>
      <c r="N3998">
        <v>2001</v>
      </c>
      <c r="O3998">
        <v>6000</v>
      </c>
      <c r="P3998">
        <v>1000</v>
      </c>
      <c r="Q3998" s="1" t="s">
        <v>209</v>
      </c>
      <c r="R3998" s="4">
        <v>3</v>
      </c>
      <c r="S3998" s="3">
        <v>1</v>
      </c>
      <c r="U3998" t="s">
        <v>204</v>
      </c>
    </row>
    <row r="3999" spans="1:21" x14ac:dyDescent="0.3">
      <c r="A3999" t="s">
        <v>1731</v>
      </c>
      <c r="B3999" t="s">
        <v>3562</v>
      </c>
      <c r="C3999" t="s">
        <v>3562</v>
      </c>
      <c r="D3999" t="s">
        <v>3562</v>
      </c>
      <c r="E3999">
        <v>2021</v>
      </c>
      <c r="F3999" t="s">
        <v>212</v>
      </c>
      <c r="G3999" s="1" t="s">
        <v>202</v>
      </c>
      <c r="H3999" s="1" t="s">
        <v>219</v>
      </c>
      <c r="I3999" s="3" t="s">
        <v>1</v>
      </c>
      <c r="J3999" t="s">
        <v>1</v>
      </c>
      <c r="K3999" s="1" t="s">
        <v>1</v>
      </c>
      <c r="L3999" s="1" t="s">
        <v>1</v>
      </c>
      <c r="M3999" s="1" t="s">
        <v>208</v>
      </c>
      <c r="N3999">
        <v>6001</v>
      </c>
      <c r="O3999">
        <v>10000</v>
      </c>
      <c r="P3999">
        <v>1000</v>
      </c>
      <c r="Q3999" s="1" t="s">
        <v>209</v>
      </c>
      <c r="R3999" s="4">
        <v>3.25</v>
      </c>
      <c r="S3999" s="3">
        <v>1</v>
      </c>
      <c r="U3999" t="s">
        <v>204</v>
      </c>
    </row>
    <row r="4000" spans="1:21" x14ac:dyDescent="0.3">
      <c r="A4000" t="s">
        <v>1731</v>
      </c>
      <c r="B4000" t="s">
        <v>3562</v>
      </c>
      <c r="C4000" t="s">
        <v>3562</v>
      </c>
      <c r="D4000" t="s">
        <v>3562</v>
      </c>
      <c r="E4000">
        <v>2021</v>
      </c>
      <c r="F4000" t="s">
        <v>212</v>
      </c>
      <c r="G4000" s="1" t="s">
        <v>202</v>
      </c>
      <c r="H4000" s="1" t="s">
        <v>219</v>
      </c>
      <c r="I4000" s="3" t="s">
        <v>1</v>
      </c>
      <c r="J4000" t="s">
        <v>1</v>
      </c>
      <c r="K4000" s="1" t="s">
        <v>1</v>
      </c>
      <c r="L4000" s="1" t="s">
        <v>1</v>
      </c>
      <c r="M4000" s="1" t="s">
        <v>208</v>
      </c>
      <c r="N4000">
        <v>10001</v>
      </c>
      <c r="O4000">
        <v>15000</v>
      </c>
      <c r="P4000">
        <v>1000</v>
      </c>
      <c r="Q4000" s="1" t="s">
        <v>209</v>
      </c>
      <c r="R4000" s="4">
        <v>4.5</v>
      </c>
      <c r="S4000" s="3">
        <v>1</v>
      </c>
      <c r="U4000" t="s">
        <v>204</v>
      </c>
    </row>
    <row r="4001" spans="1:21" x14ac:dyDescent="0.3">
      <c r="A4001" t="s">
        <v>1731</v>
      </c>
      <c r="B4001" t="s">
        <v>3562</v>
      </c>
      <c r="C4001" t="s">
        <v>3562</v>
      </c>
      <c r="D4001" t="s">
        <v>3562</v>
      </c>
      <c r="E4001">
        <v>2021</v>
      </c>
      <c r="F4001" t="s">
        <v>212</v>
      </c>
      <c r="G4001" s="1" t="s">
        <v>202</v>
      </c>
      <c r="H4001" s="1" t="s">
        <v>219</v>
      </c>
      <c r="I4001" s="3" t="s">
        <v>1</v>
      </c>
      <c r="J4001" t="s">
        <v>1</v>
      </c>
      <c r="K4001" s="1" t="s">
        <v>1</v>
      </c>
      <c r="L4001" s="1" t="s">
        <v>1</v>
      </c>
      <c r="M4001" s="1" t="s">
        <v>208</v>
      </c>
      <c r="N4001">
        <v>15001</v>
      </c>
      <c r="O4001" s="10">
        <v>1000000000</v>
      </c>
      <c r="P4001">
        <v>1000</v>
      </c>
      <c r="Q4001" s="1" t="s">
        <v>209</v>
      </c>
      <c r="R4001" s="4">
        <v>5.5</v>
      </c>
      <c r="S4001" s="3">
        <v>1</v>
      </c>
      <c r="U4001" t="s">
        <v>204</v>
      </c>
    </row>
    <row r="4002" spans="1:21" x14ac:dyDescent="0.3">
      <c r="A4002" t="s">
        <v>1731</v>
      </c>
      <c r="B4002" t="s">
        <v>3562</v>
      </c>
      <c r="C4002" t="s">
        <v>3562</v>
      </c>
      <c r="D4002" t="s">
        <v>3562</v>
      </c>
      <c r="E4002">
        <v>2021</v>
      </c>
      <c r="F4002" t="s">
        <v>213</v>
      </c>
      <c r="G4002" s="1" t="s">
        <v>202</v>
      </c>
      <c r="H4002" s="1" t="s">
        <v>206</v>
      </c>
      <c r="I4002" s="3" t="s">
        <v>1</v>
      </c>
      <c r="J4002" t="s">
        <v>1</v>
      </c>
      <c r="K4002" s="1" t="s">
        <v>1</v>
      </c>
      <c r="L4002" s="1" t="s">
        <v>1</v>
      </c>
      <c r="M4002" s="1" t="s">
        <v>204</v>
      </c>
      <c r="N4002" s="1" t="s">
        <v>1</v>
      </c>
      <c r="O4002" s="1" t="s">
        <v>1</v>
      </c>
      <c r="P4002" s="1" t="s">
        <v>1</v>
      </c>
      <c r="Q4002" s="1" t="s">
        <v>1</v>
      </c>
      <c r="R4002" s="4">
        <v>25</v>
      </c>
      <c r="S4002" s="3">
        <v>1</v>
      </c>
      <c r="U4002" t="s">
        <v>204</v>
      </c>
    </row>
    <row r="4003" spans="1:21" x14ac:dyDescent="0.3">
      <c r="A4003" t="s">
        <v>1731</v>
      </c>
      <c r="B4003" t="s">
        <v>3562</v>
      </c>
      <c r="C4003" t="s">
        <v>3562</v>
      </c>
      <c r="D4003" t="s">
        <v>3562</v>
      </c>
      <c r="E4003">
        <v>2021</v>
      </c>
      <c r="F4003" t="s">
        <v>213</v>
      </c>
      <c r="G4003" s="1" t="s">
        <v>202</v>
      </c>
      <c r="H4003" s="1" t="s">
        <v>219</v>
      </c>
      <c r="I4003" s="3" t="s">
        <v>1</v>
      </c>
      <c r="J4003" t="s">
        <v>1</v>
      </c>
      <c r="K4003" s="1" t="s">
        <v>1</v>
      </c>
      <c r="L4003" s="1" t="s">
        <v>1</v>
      </c>
      <c r="M4003" s="1" t="s">
        <v>208</v>
      </c>
      <c r="N4003">
        <v>0</v>
      </c>
      <c r="O4003">
        <v>2000</v>
      </c>
      <c r="P4003">
        <v>1000</v>
      </c>
      <c r="Q4003" s="1" t="s">
        <v>209</v>
      </c>
      <c r="R4003" s="4">
        <v>3.25</v>
      </c>
      <c r="S4003" s="3">
        <v>1</v>
      </c>
      <c r="T4003" t="s">
        <v>3564</v>
      </c>
      <c r="U4003" t="s">
        <v>204</v>
      </c>
    </row>
    <row r="4004" spans="1:21" x14ac:dyDescent="0.3">
      <c r="A4004" t="s">
        <v>1731</v>
      </c>
      <c r="B4004" t="s">
        <v>3562</v>
      </c>
      <c r="C4004" t="s">
        <v>3562</v>
      </c>
      <c r="D4004" t="s">
        <v>3562</v>
      </c>
      <c r="E4004">
        <v>2021</v>
      </c>
      <c r="F4004" t="s">
        <v>213</v>
      </c>
      <c r="G4004" s="1" t="s">
        <v>202</v>
      </c>
      <c r="H4004" s="1" t="s">
        <v>219</v>
      </c>
      <c r="I4004" s="3" t="s">
        <v>1</v>
      </c>
      <c r="J4004" t="s">
        <v>1</v>
      </c>
      <c r="K4004" s="1" t="s">
        <v>1</v>
      </c>
      <c r="L4004" s="1" t="s">
        <v>1</v>
      </c>
      <c r="M4004" s="1" t="s">
        <v>208</v>
      </c>
      <c r="N4004">
        <v>2001</v>
      </c>
      <c r="O4004">
        <v>6000</v>
      </c>
      <c r="P4004">
        <v>1000</v>
      </c>
      <c r="Q4004" s="1" t="s">
        <v>209</v>
      </c>
      <c r="R4004" s="4">
        <v>3.5</v>
      </c>
      <c r="S4004" s="3">
        <v>1</v>
      </c>
      <c r="T4004" t="s">
        <v>3564</v>
      </c>
      <c r="U4004" t="s">
        <v>204</v>
      </c>
    </row>
    <row r="4005" spans="1:21" x14ac:dyDescent="0.3">
      <c r="A4005" t="s">
        <v>1731</v>
      </c>
      <c r="B4005" t="s">
        <v>3562</v>
      </c>
      <c r="C4005" t="s">
        <v>3562</v>
      </c>
      <c r="D4005" t="s">
        <v>3562</v>
      </c>
      <c r="E4005">
        <v>2021</v>
      </c>
      <c r="F4005" t="s">
        <v>213</v>
      </c>
      <c r="G4005" s="1" t="s">
        <v>202</v>
      </c>
      <c r="H4005" s="1" t="s">
        <v>219</v>
      </c>
      <c r="I4005" s="3" t="s">
        <v>1</v>
      </c>
      <c r="J4005" t="s">
        <v>1</v>
      </c>
      <c r="K4005" s="1" t="s">
        <v>1</v>
      </c>
      <c r="L4005" s="1" t="s">
        <v>1</v>
      </c>
      <c r="M4005" s="1" t="s">
        <v>208</v>
      </c>
      <c r="N4005">
        <v>6001</v>
      </c>
      <c r="O4005" s="10">
        <v>1000000000</v>
      </c>
      <c r="P4005">
        <v>1000</v>
      </c>
      <c r="Q4005" s="1" t="s">
        <v>209</v>
      </c>
      <c r="R4005" s="4">
        <v>7.62</v>
      </c>
      <c r="S4005" s="3">
        <v>1</v>
      </c>
      <c r="T4005" t="s">
        <v>3564</v>
      </c>
      <c r="U4005" t="s">
        <v>204</v>
      </c>
    </row>
    <row r="4006" spans="1:21" x14ac:dyDescent="0.3">
      <c r="A4006" t="s">
        <v>1738</v>
      </c>
      <c r="B4006" t="s">
        <v>3565</v>
      </c>
      <c r="C4006" t="s">
        <v>3565</v>
      </c>
      <c r="D4006" t="s">
        <v>3565</v>
      </c>
      <c r="E4006">
        <v>2021</v>
      </c>
      <c r="F4006" t="s">
        <v>212</v>
      </c>
      <c r="G4006" s="1" t="s">
        <v>202</v>
      </c>
      <c r="H4006" s="1" t="s">
        <v>206</v>
      </c>
      <c r="I4006" s="3" t="s">
        <v>1</v>
      </c>
      <c r="J4006" s="1" t="s">
        <v>1</v>
      </c>
      <c r="K4006" s="1" t="s">
        <v>1</v>
      </c>
      <c r="L4006" s="1" t="s">
        <v>1</v>
      </c>
      <c r="M4006" s="1" t="s">
        <v>204</v>
      </c>
      <c r="N4006" t="s">
        <v>1</v>
      </c>
      <c r="O4006" s="10" t="s">
        <v>1</v>
      </c>
      <c r="P4006" t="s">
        <v>1</v>
      </c>
      <c r="Q4006" s="1" t="s">
        <v>1</v>
      </c>
      <c r="R4006" s="4">
        <v>8.25</v>
      </c>
      <c r="S4006" s="3">
        <v>1</v>
      </c>
      <c r="U4006" t="s">
        <v>204</v>
      </c>
    </row>
    <row r="4007" spans="1:21" x14ac:dyDescent="0.3">
      <c r="A4007" t="s">
        <v>1738</v>
      </c>
      <c r="B4007" t="s">
        <v>3565</v>
      </c>
      <c r="C4007" t="s">
        <v>3565</v>
      </c>
      <c r="D4007" t="s">
        <v>3565</v>
      </c>
      <c r="E4007">
        <v>2021</v>
      </c>
      <c r="F4007" t="s">
        <v>212</v>
      </c>
      <c r="G4007" s="1" t="s">
        <v>202</v>
      </c>
      <c r="H4007" s="1" t="s">
        <v>219</v>
      </c>
      <c r="I4007" s="3" t="s">
        <v>1</v>
      </c>
      <c r="J4007" s="1" t="s">
        <v>1</v>
      </c>
      <c r="K4007" s="1" t="s">
        <v>1</v>
      </c>
      <c r="L4007" s="1" t="s">
        <v>1</v>
      </c>
      <c r="M4007" t="s">
        <v>208</v>
      </c>
      <c r="N4007">
        <v>0</v>
      </c>
      <c r="O4007" s="10">
        <v>5000</v>
      </c>
      <c r="P4007">
        <v>1000</v>
      </c>
      <c r="Q4007" s="1" t="s">
        <v>209</v>
      </c>
      <c r="R4007" s="4">
        <v>0</v>
      </c>
      <c r="S4007" s="3">
        <v>1</v>
      </c>
      <c r="U4007" t="s">
        <v>204</v>
      </c>
    </row>
    <row r="4008" spans="1:21" x14ac:dyDescent="0.3">
      <c r="A4008" t="s">
        <v>1738</v>
      </c>
      <c r="B4008" t="s">
        <v>3565</v>
      </c>
      <c r="C4008" t="s">
        <v>3565</v>
      </c>
      <c r="D4008" t="s">
        <v>3565</v>
      </c>
      <c r="E4008">
        <v>2021</v>
      </c>
      <c r="F4008" t="s">
        <v>212</v>
      </c>
      <c r="G4008" s="1" t="s">
        <v>202</v>
      </c>
      <c r="H4008" s="1" t="s">
        <v>219</v>
      </c>
      <c r="I4008" s="3" t="s">
        <v>1</v>
      </c>
      <c r="J4008" s="1" t="s">
        <v>1</v>
      </c>
      <c r="K4008" s="1" t="s">
        <v>1</v>
      </c>
      <c r="L4008" s="1" t="s">
        <v>1</v>
      </c>
      <c r="M4008" s="1" t="s">
        <v>208</v>
      </c>
      <c r="N4008">
        <v>5001</v>
      </c>
      <c r="O4008" s="10">
        <v>20000</v>
      </c>
      <c r="P4008">
        <v>1000</v>
      </c>
      <c r="Q4008" s="1" t="s">
        <v>209</v>
      </c>
      <c r="R4008" s="4">
        <v>0.84</v>
      </c>
      <c r="S4008" s="3">
        <v>1</v>
      </c>
      <c r="U4008" t="s">
        <v>204</v>
      </c>
    </row>
    <row r="4009" spans="1:21" x14ac:dyDescent="0.3">
      <c r="A4009" t="s">
        <v>1738</v>
      </c>
      <c r="B4009" t="s">
        <v>3565</v>
      </c>
      <c r="C4009" t="s">
        <v>3565</v>
      </c>
      <c r="D4009" t="s">
        <v>3565</v>
      </c>
      <c r="E4009">
        <v>2021</v>
      </c>
      <c r="F4009" t="s">
        <v>212</v>
      </c>
      <c r="G4009" s="1" t="s">
        <v>202</v>
      </c>
      <c r="H4009" s="1" t="s">
        <v>219</v>
      </c>
      <c r="I4009" s="3" t="s">
        <v>1</v>
      </c>
      <c r="J4009" s="1" t="s">
        <v>1</v>
      </c>
      <c r="K4009" s="1" t="s">
        <v>1</v>
      </c>
      <c r="L4009" s="1" t="s">
        <v>1</v>
      </c>
      <c r="M4009" s="1" t="s">
        <v>208</v>
      </c>
      <c r="N4009">
        <v>20001</v>
      </c>
      <c r="O4009" s="10">
        <v>50000</v>
      </c>
      <c r="P4009">
        <v>1000</v>
      </c>
      <c r="Q4009" s="1" t="s">
        <v>209</v>
      </c>
      <c r="R4009" s="4">
        <v>1.18</v>
      </c>
      <c r="S4009" s="3">
        <v>1</v>
      </c>
      <c r="U4009" t="s">
        <v>204</v>
      </c>
    </row>
    <row r="4010" spans="1:21" x14ac:dyDescent="0.3">
      <c r="A4010" t="s">
        <v>1738</v>
      </c>
      <c r="B4010" t="s">
        <v>3565</v>
      </c>
      <c r="C4010" t="s">
        <v>3565</v>
      </c>
      <c r="D4010" t="s">
        <v>3565</v>
      </c>
      <c r="E4010">
        <v>2021</v>
      </c>
      <c r="F4010" t="s">
        <v>212</v>
      </c>
      <c r="G4010" s="1" t="s">
        <v>202</v>
      </c>
      <c r="H4010" s="1" t="s">
        <v>219</v>
      </c>
      <c r="I4010" s="3" t="s">
        <v>1</v>
      </c>
      <c r="J4010" s="1" t="s">
        <v>1</v>
      </c>
      <c r="K4010" s="1" t="s">
        <v>1</v>
      </c>
      <c r="L4010" s="1" t="s">
        <v>1</v>
      </c>
      <c r="M4010" s="1" t="s">
        <v>208</v>
      </c>
      <c r="N4010">
        <v>50001</v>
      </c>
      <c r="O4010" s="10">
        <v>1000000000</v>
      </c>
      <c r="P4010">
        <v>1000</v>
      </c>
      <c r="Q4010" s="1" t="s">
        <v>209</v>
      </c>
      <c r="R4010" s="4">
        <v>1.77</v>
      </c>
      <c r="S4010" s="3">
        <v>1</v>
      </c>
      <c r="U4010" t="s">
        <v>204</v>
      </c>
    </row>
    <row r="4011" spans="1:21" x14ac:dyDescent="0.3">
      <c r="A4011" t="s">
        <v>1738</v>
      </c>
      <c r="B4011" t="s">
        <v>3565</v>
      </c>
      <c r="C4011" t="s">
        <v>3565</v>
      </c>
      <c r="D4011" t="s">
        <v>3565</v>
      </c>
      <c r="E4011">
        <v>2021</v>
      </c>
      <c r="F4011" t="s">
        <v>212</v>
      </c>
      <c r="G4011" t="s">
        <v>202</v>
      </c>
      <c r="H4011" t="s">
        <v>711</v>
      </c>
      <c r="I4011" s="3" t="s">
        <v>1</v>
      </c>
      <c r="J4011" t="s">
        <v>1</v>
      </c>
      <c r="K4011" t="s">
        <v>1</v>
      </c>
      <c r="L4011" t="s">
        <v>1</v>
      </c>
      <c r="M4011" s="1" t="s">
        <v>208</v>
      </c>
      <c r="N4011">
        <v>0</v>
      </c>
      <c r="O4011" s="10">
        <v>1000000000</v>
      </c>
      <c r="P4011">
        <v>1000</v>
      </c>
      <c r="Q4011" s="1" t="s">
        <v>209</v>
      </c>
      <c r="R4011" s="4">
        <v>4.7</v>
      </c>
      <c r="S4011" s="3">
        <v>1</v>
      </c>
      <c r="T4011" t="s">
        <v>3526</v>
      </c>
      <c r="U4011" t="s">
        <v>204</v>
      </c>
    </row>
    <row r="4012" spans="1:21" x14ac:dyDescent="0.3">
      <c r="A4012" t="s">
        <v>1738</v>
      </c>
      <c r="B4012" t="s">
        <v>3565</v>
      </c>
      <c r="C4012" t="s">
        <v>3565</v>
      </c>
      <c r="D4012" t="s">
        <v>3565</v>
      </c>
      <c r="E4012">
        <v>2021</v>
      </c>
      <c r="F4012" t="s">
        <v>213</v>
      </c>
      <c r="G4012" s="1" t="s">
        <v>202</v>
      </c>
      <c r="H4012" s="1" t="s">
        <v>206</v>
      </c>
      <c r="I4012" s="3" t="s">
        <v>1</v>
      </c>
      <c r="J4012" s="1" t="s">
        <v>1</v>
      </c>
      <c r="K4012" s="1" t="s">
        <v>1</v>
      </c>
      <c r="L4012" s="1" t="s">
        <v>1</v>
      </c>
      <c r="M4012" s="1" t="s">
        <v>204</v>
      </c>
      <c r="N4012" t="s">
        <v>1</v>
      </c>
      <c r="O4012" t="s">
        <v>1</v>
      </c>
      <c r="P4012" t="s">
        <v>1</v>
      </c>
      <c r="Q4012" s="1" t="s">
        <v>1</v>
      </c>
      <c r="R4012" s="4">
        <v>13</v>
      </c>
      <c r="S4012" s="3">
        <v>1</v>
      </c>
      <c r="U4012" t="s">
        <v>204</v>
      </c>
    </row>
    <row r="4013" spans="1:21" x14ac:dyDescent="0.3">
      <c r="A4013" t="s">
        <v>1738</v>
      </c>
      <c r="B4013" t="s">
        <v>3565</v>
      </c>
      <c r="C4013" t="s">
        <v>3565</v>
      </c>
      <c r="D4013" t="s">
        <v>3565</v>
      </c>
      <c r="E4013">
        <v>2021</v>
      </c>
      <c r="F4013" t="s">
        <v>213</v>
      </c>
      <c r="G4013" s="1" t="s">
        <v>202</v>
      </c>
      <c r="H4013" s="1" t="s">
        <v>231</v>
      </c>
      <c r="I4013" s="3" t="s">
        <v>1</v>
      </c>
      <c r="J4013" s="1" t="s">
        <v>1</v>
      </c>
      <c r="K4013" s="1" t="s">
        <v>1</v>
      </c>
      <c r="L4013" s="1" t="s">
        <v>1</v>
      </c>
      <c r="M4013" s="1" t="s">
        <v>208</v>
      </c>
      <c r="N4013">
        <v>0</v>
      </c>
      <c r="O4013" s="10">
        <v>10000</v>
      </c>
      <c r="P4013">
        <v>1000</v>
      </c>
      <c r="Q4013" s="1" t="s">
        <v>209</v>
      </c>
      <c r="R4013" s="4">
        <v>0</v>
      </c>
      <c r="S4013" s="3">
        <v>1</v>
      </c>
      <c r="U4013" t="s">
        <v>204</v>
      </c>
    </row>
    <row r="4014" spans="1:21" x14ac:dyDescent="0.3">
      <c r="A4014" t="s">
        <v>1738</v>
      </c>
      <c r="B4014" t="s">
        <v>3565</v>
      </c>
      <c r="C4014" t="s">
        <v>3565</v>
      </c>
      <c r="D4014" t="s">
        <v>3565</v>
      </c>
      <c r="E4014">
        <v>2021</v>
      </c>
      <c r="F4014" t="s">
        <v>213</v>
      </c>
      <c r="G4014" s="1" t="s">
        <v>202</v>
      </c>
      <c r="H4014" s="1" t="s">
        <v>231</v>
      </c>
      <c r="I4014" s="3" t="s">
        <v>1</v>
      </c>
      <c r="J4014" s="1" t="s">
        <v>1</v>
      </c>
      <c r="K4014" s="1" t="s">
        <v>1</v>
      </c>
      <c r="L4014" s="1" t="s">
        <v>1</v>
      </c>
      <c r="M4014" s="1" t="s">
        <v>208</v>
      </c>
      <c r="N4014">
        <v>10001</v>
      </c>
      <c r="O4014" s="10">
        <v>1000000000</v>
      </c>
      <c r="P4014">
        <v>1000</v>
      </c>
      <c r="Q4014" s="1" t="s">
        <v>209</v>
      </c>
      <c r="R4014" s="4">
        <v>1.18</v>
      </c>
      <c r="S4014" s="3">
        <v>1</v>
      </c>
      <c r="U4014" t="s">
        <v>204</v>
      </c>
    </row>
    <row r="4015" spans="1:21" x14ac:dyDescent="0.3">
      <c r="A4015" t="s">
        <v>1740</v>
      </c>
      <c r="B4015" t="s">
        <v>3568</v>
      </c>
      <c r="C4015" t="s">
        <v>3568</v>
      </c>
      <c r="D4015" t="s">
        <v>3568</v>
      </c>
      <c r="E4015">
        <v>2021</v>
      </c>
      <c r="F4015" t="s">
        <v>212</v>
      </c>
      <c r="G4015" s="1" t="s">
        <v>202</v>
      </c>
      <c r="H4015" s="1" t="s">
        <v>206</v>
      </c>
      <c r="I4015" s="3">
        <v>0.625</v>
      </c>
      <c r="J4015" s="1" t="s">
        <v>203</v>
      </c>
      <c r="K4015" s="1" t="s">
        <v>1</v>
      </c>
      <c r="L4015" s="1" t="s">
        <v>1</v>
      </c>
      <c r="M4015" s="1" t="s">
        <v>204</v>
      </c>
      <c r="N4015" s="1" t="s">
        <v>1</v>
      </c>
      <c r="O4015" s="1" t="s">
        <v>1</v>
      </c>
      <c r="P4015" s="1" t="s">
        <v>1</v>
      </c>
      <c r="Q4015" s="1" t="s">
        <v>1</v>
      </c>
      <c r="R4015" s="4">
        <v>10</v>
      </c>
      <c r="S4015" s="3">
        <f>1+0.5/100</f>
        <v>1.0049999999999999</v>
      </c>
      <c r="T4015" s="1" t="s">
        <v>3570</v>
      </c>
      <c r="U4015" t="s">
        <v>204</v>
      </c>
    </row>
    <row r="4016" spans="1:21" x14ac:dyDescent="0.3">
      <c r="A4016" t="s">
        <v>1740</v>
      </c>
      <c r="B4016" t="s">
        <v>3568</v>
      </c>
      <c r="C4016" t="s">
        <v>3568</v>
      </c>
      <c r="D4016" t="s">
        <v>3568</v>
      </c>
      <c r="E4016">
        <v>2021</v>
      </c>
      <c r="F4016" t="s">
        <v>212</v>
      </c>
      <c r="G4016" s="1" t="s">
        <v>202</v>
      </c>
      <c r="H4016" s="1" t="s">
        <v>219</v>
      </c>
      <c r="I4016" s="3" t="s">
        <v>1</v>
      </c>
      <c r="J4016" s="1" t="s">
        <v>1</v>
      </c>
      <c r="K4016" s="1" t="s">
        <v>1</v>
      </c>
      <c r="L4016" s="1" t="s">
        <v>1</v>
      </c>
      <c r="M4016" t="s">
        <v>208</v>
      </c>
      <c r="N4016">
        <v>0</v>
      </c>
      <c r="O4016" s="10">
        <v>5000</v>
      </c>
      <c r="P4016">
        <v>1000</v>
      </c>
      <c r="Q4016" s="1" t="s">
        <v>209</v>
      </c>
      <c r="R4016" s="4">
        <v>0</v>
      </c>
      <c r="S4016" s="3">
        <f t="shared" ref="S4016:S4034" si="2">1+0.5/100</f>
        <v>1.0049999999999999</v>
      </c>
      <c r="T4016" s="1" t="s">
        <v>3570</v>
      </c>
      <c r="U4016" t="s">
        <v>204</v>
      </c>
    </row>
    <row r="4017" spans="1:21" x14ac:dyDescent="0.3">
      <c r="A4017" t="s">
        <v>1740</v>
      </c>
      <c r="B4017" t="s">
        <v>3568</v>
      </c>
      <c r="C4017" t="s">
        <v>3568</v>
      </c>
      <c r="D4017" t="s">
        <v>3568</v>
      </c>
      <c r="E4017">
        <v>2021</v>
      </c>
      <c r="F4017" t="s">
        <v>212</v>
      </c>
      <c r="G4017" s="1" t="s">
        <v>202</v>
      </c>
      <c r="H4017" s="1" t="s">
        <v>219</v>
      </c>
      <c r="I4017" s="3" t="s">
        <v>1</v>
      </c>
      <c r="J4017" s="1" t="s">
        <v>1</v>
      </c>
      <c r="K4017" s="1" t="s">
        <v>1</v>
      </c>
      <c r="L4017" s="1" t="s">
        <v>1</v>
      </c>
      <c r="M4017" s="1" t="s">
        <v>208</v>
      </c>
      <c r="N4017">
        <v>5001</v>
      </c>
      <c r="O4017" s="10">
        <v>10000</v>
      </c>
      <c r="P4017">
        <v>1000</v>
      </c>
      <c r="Q4017" s="1" t="s">
        <v>209</v>
      </c>
      <c r="R4017" s="4">
        <v>1.1000000000000001</v>
      </c>
      <c r="S4017" s="3">
        <f t="shared" si="2"/>
        <v>1.0049999999999999</v>
      </c>
      <c r="T4017" s="1" t="s">
        <v>3570</v>
      </c>
      <c r="U4017" t="s">
        <v>204</v>
      </c>
    </row>
    <row r="4018" spans="1:21" x14ac:dyDescent="0.3">
      <c r="A4018" t="s">
        <v>1740</v>
      </c>
      <c r="B4018" t="s">
        <v>3568</v>
      </c>
      <c r="C4018" t="s">
        <v>3568</v>
      </c>
      <c r="D4018" t="s">
        <v>3568</v>
      </c>
      <c r="E4018">
        <v>2021</v>
      </c>
      <c r="F4018" t="s">
        <v>212</v>
      </c>
      <c r="G4018" s="1" t="s">
        <v>202</v>
      </c>
      <c r="H4018" s="1" t="s">
        <v>219</v>
      </c>
      <c r="I4018" s="3" t="s">
        <v>1</v>
      </c>
      <c r="J4018" s="1" t="s">
        <v>1</v>
      </c>
      <c r="K4018" s="1" t="s">
        <v>1</v>
      </c>
      <c r="L4018" s="1" t="s">
        <v>1</v>
      </c>
      <c r="M4018" s="1" t="s">
        <v>208</v>
      </c>
      <c r="N4018">
        <v>10001</v>
      </c>
      <c r="O4018" s="10">
        <v>15000</v>
      </c>
      <c r="P4018">
        <v>1000</v>
      </c>
      <c r="Q4018" s="1" t="s">
        <v>209</v>
      </c>
      <c r="R4018" s="4">
        <v>1.5</v>
      </c>
      <c r="S4018" s="3">
        <f t="shared" si="2"/>
        <v>1.0049999999999999</v>
      </c>
      <c r="T4018" s="1" t="s">
        <v>3570</v>
      </c>
      <c r="U4018" t="s">
        <v>204</v>
      </c>
    </row>
    <row r="4019" spans="1:21" x14ac:dyDescent="0.3">
      <c r="A4019" t="s">
        <v>1740</v>
      </c>
      <c r="B4019" t="s">
        <v>3568</v>
      </c>
      <c r="C4019" t="s">
        <v>3568</v>
      </c>
      <c r="D4019" t="s">
        <v>3568</v>
      </c>
      <c r="E4019">
        <v>2021</v>
      </c>
      <c r="F4019" t="s">
        <v>212</v>
      </c>
      <c r="G4019" s="1" t="s">
        <v>202</v>
      </c>
      <c r="H4019" s="1" t="s">
        <v>219</v>
      </c>
      <c r="I4019" s="3" t="s">
        <v>1</v>
      </c>
      <c r="J4019" s="1" t="s">
        <v>1</v>
      </c>
      <c r="K4019" s="1" t="s">
        <v>1</v>
      </c>
      <c r="L4019" s="1" t="s">
        <v>1</v>
      </c>
      <c r="M4019" s="1" t="s">
        <v>208</v>
      </c>
      <c r="N4019">
        <v>15001</v>
      </c>
      <c r="O4019" s="10">
        <v>1000000000</v>
      </c>
      <c r="P4019">
        <v>1000</v>
      </c>
      <c r="Q4019" s="1" t="s">
        <v>209</v>
      </c>
      <c r="R4019" s="4">
        <v>2</v>
      </c>
      <c r="S4019" s="3">
        <f t="shared" si="2"/>
        <v>1.0049999999999999</v>
      </c>
      <c r="T4019" s="1" t="s">
        <v>3570</v>
      </c>
      <c r="U4019" t="s">
        <v>204</v>
      </c>
    </row>
    <row r="4020" spans="1:21" x14ac:dyDescent="0.3">
      <c r="A4020" t="s">
        <v>1740</v>
      </c>
      <c r="B4020" t="s">
        <v>3568</v>
      </c>
      <c r="C4020" t="s">
        <v>3568</v>
      </c>
      <c r="D4020" t="s">
        <v>3568</v>
      </c>
      <c r="E4020">
        <v>2021</v>
      </c>
      <c r="F4020" t="s">
        <v>212</v>
      </c>
      <c r="G4020" t="s">
        <v>202</v>
      </c>
      <c r="H4020" t="s">
        <v>3531</v>
      </c>
      <c r="I4020" s="3" t="s">
        <v>1</v>
      </c>
      <c r="J4020" t="s">
        <v>1</v>
      </c>
      <c r="K4020" t="s">
        <v>1</v>
      </c>
      <c r="L4020" t="s">
        <v>1</v>
      </c>
      <c r="M4020" s="1" t="s">
        <v>208</v>
      </c>
      <c r="N4020">
        <v>0</v>
      </c>
      <c r="O4020" s="10">
        <v>1000000000</v>
      </c>
      <c r="P4020">
        <v>1000</v>
      </c>
      <c r="Q4020" s="1" t="s">
        <v>209</v>
      </c>
      <c r="R4020" s="4">
        <v>1.08</v>
      </c>
      <c r="S4020" s="3">
        <f t="shared" si="2"/>
        <v>1.0049999999999999</v>
      </c>
      <c r="T4020" s="1" t="s">
        <v>3570</v>
      </c>
      <c r="U4020" t="s">
        <v>204</v>
      </c>
    </row>
    <row r="4021" spans="1:21" x14ac:dyDescent="0.3">
      <c r="A4021" t="s">
        <v>1740</v>
      </c>
      <c r="B4021" t="s">
        <v>3568</v>
      </c>
      <c r="C4021" t="s">
        <v>3568</v>
      </c>
      <c r="D4021" t="s">
        <v>3568</v>
      </c>
      <c r="E4021">
        <v>2021</v>
      </c>
      <c r="F4021" t="s">
        <v>213</v>
      </c>
      <c r="G4021" s="1" t="s">
        <v>202</v>
      </c>
      <c r="H4021" s="1" t="s">
        <v>206</v>
      </c>
      <c r="I4021" s="3">
        <v>0.625</v>
      </c>
      <c r="J4021" s="1" t="s">
        <v>203</v>
      </c>
      <c r="K4021" s="1" t="s">
        <v>1</v>
      </c>
      <c r="L4021" s="1" t="s">
        <v>1</v>
      </c>
      <c r="M4021" s="1" t="s">
        <v>204</v>
      </c>
      <c r="N4021" s="1" t="s">
        <v>1</v>
      </c>
      <c r="O4021" s="1" t="s">
        <v>1</v>
      </c>
      <c r="P4021" s="1" t="s">
        <v>1</v>
      </c>
      <c r="Q4021" s="1" t="s">
        <v>1</v>
      </c>
      <c r="R4021" s="4">
        <v>10</v>
      </c>
      <c r="S4021" s="3">
        <f>1+0.5/100</f>
        <v>1.0049999999999999</v>
      </c>
      <c r="T4021" s="1" t="s">
        <v>3570</v>
      </c>
      <c r="U4021" t="s">
        <v>204</v>
      </c>
    </row>
    <row r="4022" spans="1:21" x14ac:dyDescent="0.3">
      <c r="A4022" t="s">
        <v>1740</v>
      </c>
      <c r="B4022" t="s">
        <v>3568</v>
      </c>
      <c r="C4022" t="s">
        <v>3568</v>
      </c>
      <c r="D4022" t="s">
        <v>3568</v>
      </c>
      <c r="E4022">
        <v>2021</v>
      </c>
      <c r="F4022" t="s">
        <v>213</v>
      </c>
      <c r="G4022" s="1" t="s">
        <v>202</v>
      </c>
      <c r="H4022" s="1" t="s">
        <v>219</v>
      </c>
      <c r="I4022" s="3" t="s">
        <v>1</v>
      </c>
      <c r="J4022" s="1" t="s">
        <v>1</v>
      </c>
      <c r="K4022" s="1" t="s">
        <v>1</v>
      </c>
      <c r="L4022" s="1" t="s">
        <v>1</v>
      </c>
      <c r="M4022" t="s">
        <v>208</v>
      </c>
      <c r="N4022">
        <v>0</v>
      </c>
      <c r="O4022" s="10">
        <v>5000</v>
      </c>
      <c r="P4022">
        <v>1000</v>
      </c>
      <c r="Q4022" s="1" t="s">
        <v>209</v>
      </c>
      <c r="R4022" s="4">
        <v>0</v>
      </c>
      <c r="S4022" s="3">
        <f t="shared" si="2"/>
        <v>1.0049999999999999</v>
      </c>
      <c r="T4022" s="1" t="s">
        <v>3570</v>
      </c>
      <c r="U4022" t="s">
        <v>204</v>
      </c>
    </row>
    <row r="4023" spans="1:21" x14ac:dyDescent="0.3">
      <c r="A4023" t="s">
        <v>1740</v>
      </c>
      <c r="B4023" t="s">
        <v>3568</v>
      </c>
      <c r="C4023" t="s">
        <v>3568</v>
      </c>
      <c r="D4023" t="s">
        <v>3568</v>
      </c>
      <c r="E4023">
        <v>2021</v>
      </c>
      <c r="F4023" t="s">
        <v>213</v>
      </c>
      <c r="G4023" s="1" t="s">
        <v>202</v>
      </c>
      <c r="H4023" s="1" t="s">
        <v>219</v>
      </c>
      <c r="I4023" s="3" t="s">
        <v>1</v>
      </c>
      <c r="J4023" s="1" t="s">
        <v>1</v>
      </c>
      <c r="K4023" s="1" t="s">
        <v>1</v>
      </c>
      <c r="L4023" s="1" t="s">
        <v>1</v>
      </c>
      <c r="M4023" s="1" t="s">
        <v>208</v>
      </c>
      <c r="N4023">
        <v>5001</v>
      </c>
      <c r="O4023" s="10">
        <v>10000</v>
      </c>
      <c r="P4023">
        <v>1000</v>
      </c>
      <c r="Q4023" s="1" t="s">
        <v>209</v>
      </c>
      <c r="R4023" s="4">
        <v>0.5</v>
      </c>
      <c r="S4023" s="3">
        <f t="shared" si="2"/>
        <v>1.0049999999999999</v>
      </c>
      <c r="T4023" s="1" t="s">
        <v>3570</v>
      </c>
      <c r="U4023" t="s">
        <v>204</v>
      </c>
    </row>
    <row r="4024" spans="1:21" x14ac:dyDescent="0.3">
      <c r="A4024" t="s">
        <v>1740</v>
      </c>
      <c r="B4024" t="s">
        <v>3568</v>
      </c>
      <c r="C4024" t="s">
        <v>3568</v>
      </c>
      <c r="D4024" t="s">
        <v>3568</v>
      </c>
      <c r="E4024">
        <v>2021</v>
      </c>
      <c r="F4024" t="s">
        <v>213</v>
      </c>
      <c r="G4024" s="1" t="s">
        <v>202</v>
      </c>
      <c r="H4024" s="1" t="s">
        <v>219</v>
      </c>
      <c r="I4024" s="3" t="s">
        <v>1</v>
      </c>
      <c r="J4024" s="1" t="s">
        <v>1</v>
      </c>
      <c r="K4024" s="1" t="s">
        <v>1</v>
      </c>
      <c r="L4024" s="1" t="s">
        <v>1</v>
      </c>
      <c r="M4024" s="1" t="s">
        <v>208</v>
      </c>
      <c r="N4024">
        <v>10001</v>
      </c>
      <c r="O4024" s="10">
        <v>15000</v>
      </c>
      <c r="P4024">
        <v>1000</v>
      </c>
      <c r="Q4024" s="1" t="s">
        <v>209</v>
      </c>
      <c r="R4024" s="4">
        <v>0.75</v>
      </c>
      <c r="S4024" s="3">
        <f t="shared" si="2"/>
        <v>1.0049999999999999</v>
      </c>
      <c r="T4024" s="1" t="s">
        <v>3570</v>
      </c>
      <c r="U4024" t="s">
        <v>204</v>
      </c>
    </row>
    <row r="4025" spans="1:21" x14ac:dyDescent="0.3">
      <c r="A4025" t="s">
        <v>1740</v>
      </c>
      <c r="B4025" t="s">
        <v>3568</v>
      </c>
      <c r="C4025" t="s">
        <v>3568</v>
      </c>
      <c r="D4025" t="s">
        <v>3568</v>
      </c>
      <c r="E4025">
        <v>2021</v>
      </c>
      <c r="F4025" t="s">
        <v>213</v>
      </c>
      <c r="G4025" s="1" t="s">
        <v>202</v>
      </c>
      <c r="H4025" s="1" t="s">
        <v>219</v>
      </c>
      <c r="I4025" s="3" t="s">
        <v>1</v>
      </c>
      <c r="J4025" s="1" t="s">
        <v>1</v>
      </c>
      <c r="K4025" s="1" t="s">
        <v>1</v>
      </c>
      <c r="L4025" s="1" t="s">
        <v>1</v>
      </c>
      <c r="M4025" s="1" t="s">
        <v>208</v>
      </c>
      <c r="N4025">
        <v>15001</v>
      </c>
      <c r="O4025" s="10">
        <v>1000000000</v>
      </c>
      <c r="P4025">
        <v>1000</v>
      </c>
      <c r="Q4025" s="1" t="s">
        <v>209</v>
      </c>
      <c r="R4025" s="4">
        <v>1</v>
      </c>
      <c r="S4025" s="3">
        <f t="shared" si="2"/>
        <v>1.0049999999999999</v>
      </c>
      <c r="T4025" s="1" t="s">
        <v>3570</v>
      </c>
      <c r="U4025" t="s">
        <v>204</v>
      </c>
    </row>
    <row r="4026" spans="1:21" x14ac:dyDescent="0.3">
      <c r="A4026" t="s">
        <v>1141</v>
      </c>
      <c r="B4026" t="s">
        <v>3571</v>
      </c>
      <c r="C4026" t="s">
        <v>3571</v>
      </c>
      <c r="D4026" t="s">
        <v>3571</v>
      </c>
      <c r="E4026">
        <v>2017</v>
      </c>
      <c r="F4026" t="s">
        <v>212</v>
      </c>
      <c r="G4026" s="1" t="s">
        <v>202</v>
      </c>
      <c r="H4026" s="1" t="s">
        <v>206</v>
      </c>
      <c r="I4026" s="3">
        <v>0.625</v>
      </c>
      <c r="J4026" s="1" t="s">
        <v>203</v>
      </c>
      <c r="K4026" s="1" t="s">
        <v>1</v>
      </c>
      <c r="L4026" s="1" t="s">
        <v>1</v>
      </c>
      <c r="M4026" s="1" t="s">
        <v>204</v>
      </c>
      <c r="N4026" s="1" t="s">
        <v>1</v>
      </c>
      <c r="O4026" s="10" t="s">
        <v>1</v>
      </c>
      <c r="P4026" s="1" t="s">
        <v>1</v>
      </c>
      <c r="Q4026" s="1" t="s">
        <v>1</v>
      </c>
      <c r="R4026" s="4">
        <v>18.2</v>
      </c>
      <c r="S4026" s="3">
        <f t="shared" si="2"/>
        <v>1.0049999999999999</v>
      </c>
      <c r="T4026" s="1" t="s">
        <v>3570</v>
      </c>
      <c r="U4026" t="s">
        <v>204</v>
      </c>
    </row>
    <row r="4027" spans="1:21" x14ac:dyDescent="0.3">
      <c r="A4027" t="s">
        <v>1141</v>
      </c>
      <c r="B4027" t="s">
        <v>3571</v>
      </c>
      <c r="C4027" t="s">
        <v>3571</v>
      </c>
      <c r="D4027" t="s">
        <v>3571</v>
      </c>
      <c r="E4027">
        <v>2017</v>
      </c>
      <c r="F4027" t="s">
        <v>212</v>
      </c>
      <c r="G4027" s="1" t="s">
        <v>202</v>
      </c>
      <c r="H4027" s="1" t="s">
        <v>219</v>
      </c>
      <c r="I4027" s="3" t="s">
        <v>1</v>
      </c>
      <c r="J4027" s="1" t="s">
        <v>1</v>
      </c>
      <c r="K4027" s="1" t="s">
        <v>1</v>
      </c>
      <c r="L4027" s="1" t="s">
        <v>1</v>
      </c>
      <c r="M4027" t="s">
        <v>208</v>
      </c>
      <c r="N4027">
        <v>0</v>
      </c>
      <c r="O4027" s="10">
        <v>1000</v>
      </c>
      <c r="P4027">
        <v>1000</v>
      </c>
      <c r="Q4027" s="1" t="s">
        <v>209</v>
      </c>
      <c r="R4027" s="4">
        <v>0</v>
      </c>
      <c r="S4027" s="3">
        <f t="shared" si="2"/>
        <v>1.0049999999999999</v>
      </c>
      <c r="T4027" s="1" t="s">
        <v>3570</v>
      </c>
      <c r="U4027" t="s">
        <v>204</v>
      </c>
    </row>
    <row r="4028" spans="1:21" x14ac:dyDescent="0.3">
      <c r="A4028" t="s">
        <v>1141</v>
      </c>
      <c r="B4028" t="s">
        <v>3571</v>
      </c>
      <c r="C4028" t="s">
        <v>3571</v>
      </c>
      <c r="D4028" t="s">
        <v>3571</v>
      </c>
      <c r="E4028">
        <v>2017</v>
      </c>
      <c r="F4028" t="s">
        <v>212</v>
      </c>
      <c r="G4028" s="1" t="s">
        <v>202</v>
      </c>
      <c r="H4028" s="1" t="s">
        <v>219</v>
      </c>
      <c r="I4028" s="3" t="s">
        <v>1</v>
      </c>
      <c r="J4028" s="1" t="s">
        <v>1</v>
      </c>
      <c r="K4028" s="1" t="s">
        <v>1</v>
      </c>
      <c r="L4028" s="1" t="s">
        <v>1</v>
      </c>
      <c r="M4028" s="1" t="s">
        <v>208</v>
      </c>
      <c r="N4028">
        <v>1001</v>
      </c>
      <c r="O4028" s="10">
        <v>6000</v>
      </c>
      <c r="P4028">
        <v>1000</v>
      </c>
      <c r="Q4028" s="1" t="s">
        <v>209</v>
      </c>
      <c r="R4028" s="4">
        <v>2.15</v>
      </c>
      <c r="S4028" s="3">
        <f t="shared" si="2"/>
        <v>1.0049999999999999</v>
      </c>
      <c r="T4028" s="1" t="s">
        <v>3570</v>
      </c>
      <c r="U4028" t="s">
        <v>204</v>
      </c>
    </row>
    <row r="4029" spans="1:21" x14ac:dyDescent="0.3">
      <c r="A4029" t="s">
        <v>1141</v>
      </c>
      <c r="B4029" t="s">
        <v>3571</v>
      </c>
      <c r="C4029" t="s">
        <v>3571</v>
      </c>
      <c r="D4029" t="s">
        <v>3571</v>
      </c>
      <c r="E4029">
        <v>2017</v>
      </c>
      <c r="F4029" t="s">
        <v>212</v>
      </c>
      <c r="G4029" s="1" t="s">
        <v>202</v>
      </c>
      <c r="H4029" s="1" t="s">
        <v>219</v>
      </c>
      <c r="I4029" s="3" t="s">
        <v>1</v>
      </c>
      <c r="J4029" s="1" t="s">
        <v>1</v>
      </c>
      <c r="K4029" s="1" t="s">
        <v>1</v>
      </c>
      <c r="L4029" s="1" t="s">
        <v>1</v>
      </c>
      <c r="M4029" s="1" t="s">
        <v>208</v>
      </c>
      <c r="N4029">
        <v>6001</v>
      </c>
      <c r="O4029" s="10">
        <v>18000</v>
      </c>
      <c r="P4029">
        <v>1000</v>
      </c>
      <c r="Q4029" s="1" t="s">
        <v>209</v>
      </c>
      <c r="R4029" s="4">
        <v>3.15</v>
      </c>
      <c r="S4029" s="3">
        <f t="shared" si="2"/>
        <v>1.0049999999999999</v>
      </c>
      <c r="T4029" s="1" t="s">
        <v>3570</v>
      </c>
      <c r="U4029" t="s">
        <v>204</v>
      </c>
    </row>
    <row r="4030" spans="1:21" x14ac:dyDescent="0.3">
      <c r="A4030" t="s">
        <v>1141</v>
      </c>
      <c r="B4030" t="s">
        <v>3571</v>
      </c>
      <c r="C4030" t="s">
        <v>3571</v>
      </c>
      <c r="D4030" t="s">
        <v>3571</v>
      </c>
      <c r="E4030">
        <v>2017</v>
      </c>
      <c r="F4030" t="s">
        <v>212</v>
      </c>
      <c r="G4030" s="1" t="s">
        <v>202</v>
      </c>
      <c r="H4030" s="1" t="s">
        <v>219</v>
      </c>
      <c r="I4030" s="3" t="s">
        <v>1</v>
      </c>
      <c r="J4030" s="1" t="s">
        <v>1</v>
      </c>
      <c r="K4030" s="1" t="s">
        <v>1</v>
      </c>
      <c r="L4030" s="1" t="s">
        <v>1</v>
      </c>
      <c r="M4030" s="1" t="s">
        <v>208</v>
      </c>
      <c r="N4030">
        <v>18001</v>
      </c>
      <c r="O4030" s="10">
        <v>1000000000</v>
      </c>
      <c r="P4030">
        <v>1000</v>
      </c>
      <c r="Q4030" s="1" t="s">
        <v>209</v>
      </c>
      <c r="R4030" s="4">
        <v>4.1500000000000004</v>
      </c>
      <c r="S4030" s="3">
        <f t="shared" si="2"/>
        <v>1.0049999999999999</v>
      </c>
      <c r="T4030" s="1" t="s">
        <v>3570</v>
      </c>
      <c r="U4030" t="s">
        <v>204</v>
      </c>
    </row>
    <row r="4031" spans="1:21" x14ac:dyDescent="0.3">
      <c r="A4031" t="s">
        <v>1141</v>
      </c>
      <c r="B4031" t="s">
        <v>3571</v>
      </c>
      <c r="C4031" t="s">
        <v>3571</v>
      </c>
      <c r="D4031" t="s">
        <v>3571</v>
      </c>
      <c r="E4031">
        <v>2017</v>
      </c>
      <c r="F4031" t="s">
        <v>212</v>
      </c>
      <c r="G4031" s="1" t="s">
        <v>202</v>
      </c>
      <c r="H4031" s="1" t="s">
        <v>3576</v>
      </c>
      <c r="I4031" s="3" t="s">
        <v>1</v>
      </c>
      <c r="J4031" s="1" t="s">
        <v>1</v>
      </c>
      <c r="K4031" s="1" t="s">
        <v>1</v>
      </c>
      <c r="L4031" s="1" t="s">
        <v>1</v>
      </c>
      <c r="M4031" s="1" t="s">
        <v>204</v>
      </c>
      <c r="N4031" s="1" t="s">
        <v>1</v>
      </c>
      <c r="O4031" s="10" t="s">
        <v>1</v>
      </c>
      <c r="P4031" s="1" t="s">
        <v>1</v>
      </c>
      <c r="Q4031" s="1" t="s">
        <v>1</v>
      </c>
      <c r="R4031" s="4">
        <v>3.65</v>
      </c>
      <c r="S4031" s="3">
        <f t="shared" si="2"/>
        <v>1.0049999999999999</v>
      </c>
      <c r="T4031" s="1" t="s">
        <v>3570</v>
      </c>
      <c r="U4031" t="s">
        <v>204</v>
      </c>
    </row>
    <row r="4032" spans="1:21" x14ac:dyDescent="0.3">
      <c r="A4032" t="s">
        <v>1141</v>
      </c>
      <c r="B4032" t="s">
        <v>3571</v>
      </c>
      <c r="C4032" t="s">
        <v>3571</v>
      </c>
      <c r="D4032" t="s">
        <v>3571</v>
      </c>
      <c r="E4032">
        <v>2017</v>
      </c>
      <c r="F4032" t="s">
        <v>212</v>
      </c>
      <c r="G4032" s="1" t="s">
        <v>202</v>
      </c>
      <c r="H4032" s="1" t="s">
        <v>3577</v>
      </c>
      <c r="I4032" s="3" t="s">
        <v>1</v>
      </c>
      <c r="J4032" s="1" t="s">
        <v>1</v>
      </c>
      <c r="K4032" s="1" t="s">
        <v>1</v>
      </c>
      <c r="L4032" s="1" t="s">
        <v>1</v>
      </c>
      <c r="M4032" s="1" t="s">
        <v>204</v>
      </c>
      <c r="N4032" s="1" t="s">
        <v>1</v>
      </c>
      <c r="O4032" s="10" t="s">
        <v>1</v>
      </c>
      <c r="P4032" s="1" t="s">
        <v>1</v>
      </c>
      <c r="Q4032" s="1" t="s">
        <v>1</v>
      </c>
      <c r="R4032" s="4">
        <v>5</v>
      </c>
      <c r="S4032" s="3">
        <f t="shared" si="2"/>
        <v>1.0049999999999999</v>
      </c>
      <c r="T4032" s="1" t="s">
        <v>3570</v>
      </c>
      <c r="U4032" t="s">
        <v>204</v>
      </c>
    </row>
    <row r="4033" spans="1:21" x14ac:dyDescent="0.3">
      <c r="A4033" t="s">
        <v>1141</v>
      </c>
      <c r="B4033" t="s">
        <v>3571</v>
      </c>
      <c r="C4033" t="s">
        <v>3571</v>
      </c>
      <c r="D4033" t="s">
        <v>3571</v>
      </c>
      <c r="E4033">
        <v>2017</v>
      </c>
      <c r="F4033" t="s">
        <v>212</v>
      </c>
      <c r="G4033" s="1" t="s">
        <v>202</v>
      </c>
      <c r="H4033" s="1" t="s">
        <v>3578</v>
      </c>
      <c r="I4033" s="3" t="s">
        <v>1</v>
      </c>
      <c r="J4033" s="1" t="s">
        <v>1</v>
      </c>
      <c r="K4033" s="1" t="s">
        <v>1</v>
      </c>
      <c r="L4033" s="1" t="s">
        <v>1</v>
      </c>
      <c r="M4033" s="1" t="s">
        <v>204</v>
      </c>
      <c r="N4033" s="1" t="s">
        <v>1</v>
      </c>
      <c r="O4033" s="10" t="s">
        <v>1</v>
      </c>
      <c r="P4033" s="1" t="s">
        <v>1</v>
      </c>
      <c r="Q4033" s="1" t="s">
        <v>1</v>
      </c>
      <c r="R4033" s="4">
        <v>4</v>
      </c>
      <c r="S4033" s="3">
        <f t="shared" si="2"/>
        <v>1.0049999999999999</v>
      </c>
      <c r="T4033" s="1" t="s">
        <v>3570</v>
      </c>
      <c r="U4033" t="s">
        <v>204</v>
      </c>
    </row>
    <row r="4034" spans="1:21" x14ac:dyDescent="0.3">
      <c r="A4034" t="s">
        <v>1141</v>
      </c>
      <c r="B4034" t="s">
        <v>3571</v>
      </c>
      <c r="C4034" t="s">
        <v>3571</v>
      </c>
      <c r="D4034" t="s">
        <v>3571</v>
      </c>
      <c r="E4034">
        <v>2017</v>
      </c>
      <c r="F4034" t="s">
        <v>212</v>
      </c>
      <c r="G4034" s="1" t="s">
        <v>202</v>
      </c>
      <c r="H4034" s="1" t="s">
        <v>3579</v>
      </c>
      <c r="I4034" s="3" t="s">
        <v>1</v>
      </c>
      <c r="J4034" t="s">
        <v>1</v>
      </c>
      <c r="K4034" s="1" t="s">
        <v>1</v>
      </c>
      <c r="L4034" s="1" t="s">
        <v>1</v>
      </c>
      <c r="M4034" s="1" t="s">
        <v>204</v>
      </c>
      <c r="N4034" s="1" t="s">
        <v>1</v>
      </c>
      <c r="O4034" s="10" t="s">
        <v>1</v>
      </c>
      <c r="P4034" s="1" t="s">
        <v>1</v>
      </c>
      <c r="Q4034" s="1" t="s">
        <v>1</v>
      </c>
      <c r="R4034" s="4">
        <v>2</v>
      </c>
      <c r="S4034" s="3">
        <f t="shared" si="2"/>
        <v>1.0049999999999999</v>
      </c>
      <c r="T4034" s="1" t="s">
        <v>3570</v>
      </c>
      <c r="U4034" t="s">
        <v>204</v>
      </c>
    </row>
    <row r="4035" spans="1:21" x14ac:dyDescent="0.3">
      <c r="A4035" t="s">
        <v>1141</v>
      </c>
      <c r="B4035" t="s">
        <v>3571</v>
      </c>
      <c r="C4035" t="s">
        <v>3571</v>
      </c>
      <c r="D4035" t="s">
        <v>3580</v>
      </c>
      <c r="E4035">
        <v>2021</v>
      </c>
      <c r="F4035" t="s">
        <v>213</v>
      </c>
      <c r="G4035" s="1" t="s">
        <v>202</v>
      </c>
      <c r="H4035" s="1" t="s">
        <v>206</v>
      </c>
      <c r="I4035" s="3">
        <v>0.625</v>
      </c>
      <c r="J4035" s="1" t="s">
        <v>203</v>
      </c>
      <c r="K4035" s="1" t="s">
        <v>1</v>
      </c>
      <c r="L4035" s="1" t="s">
        <v>1</v>
      </c>
      <c r="M4035" s="1" t="s">
        <v>204</v>
      </c>
      <c r="N4035" s="1" t="s">
        <v>1</v>
      </c>
      <c r="O4035" s="10" t="s">
        <v>1</v>
      </c>
      <c r="P4035" s="1" t="s">
        <v>1</v>
      </c>
      <c r="Q4035" s="1" t="s">
        <v>1</v>
      </c>
      <c r="R4035" s="4">
        <v>17.43</v>
      </c>
      <c r="S4035" s="3">
        <v>1</v>
      </c>
      <c r="U4035" t="s">
        <v>204</v>
      </c>
    </row>
    <row r="4036" spans="1:21" x14ac:dyDescent="0.3">
      <c r="A4036" t="s">
        <v>1141</v>
      </c>
      <c r="B4036" t="s">
        <v>3571</v>
      </c>
      <c r="C4036" t="s">
        <v>3571</v>
      </c>
      <c r="D4036" t="s">
        <v>3580</v>
      </c>
      <c r="E4036">
        <v>2021</v>
      </c>
      <c r="F4036" t="s">
        <v>213</v>
      </c>
      <c r="G4036" s="1" t="s">
        <v>202</v>
      </c>
      <c r="H4036" s="1" t="s">
        <v>219</v>
      </c>
      <c r="I4036" s="3" t="s">
        <v>1</v>
      </c>
      <c r="J4036" s="1" t="s">
        <v>1</v>
      </c>
      <c r="K4036" s="1" t="s">
        <v>1</v>
      </c>
      <c r="L4036" s="1" t="s">
        <v>1</v>
      </c>
      <c r="M4036" s="1" t="s">
        <v>208</v>
      </c>
      <c r="N4036">
        <v>0</v>
      </c>
      <c r="O4036" s="10">
        <v>1496</v>
      </c>
      <c r="P4036">
        <v>1000</v>
      </c>
      <c r="Q4036" s="1" t="s">
        <v>209</v>
      </c>
      <c r="R4036" s="4">
        <v>0</v>
      </c>
      <c r="S4036" s="3">
        <v>1</v>
      </c>
      <c r="U4036" t="s">
        <v>204</v>
      </c>
    </row>
    <row r="4037" spans="1:21" x14ac:dyDescent="0.3">
      <c r="A4037" t="s">
        <v>1141</v>
      </c>
      <c r="B4037" t="s">
        <v>3571</v>
      </c>
      <c r="C4037" t="s">
        <v>3571</v>
      </c>
      <c r="D4037" t="s">
        <v>3580</v>
      </c>
      <c r="E4037">
        <v>2021</v>
      </c>
      <c r="F4037" t="s">
        <v>213</v>
      </c>
      <c r="G4037" s="1" t="s">
        <v>202</v>
      </c>
      <c r="H4037" s="1" t="s">
        <v>219</v>
      </c>
      <c r="I4037" s="3" t="s">
        <v>1</v>
      </c>
      <c r="J4037" s="1" t="s">
        <v>1</v>
      </c>
      <c r="K4037" s="1" t="s">
        <v>1</v>
      </c>
      <c r="L4037" s="1" t="s">
        <v>1</v>
      </c>
      <c r="M4037" s="1" t="s">
        <v>208</v>
      </c>
      <c r="N4037">
        <v>1497</v>
      </c>
      <c r="O4037" s="10">
        <v>2992</v>
      </c>
      <c r="P4037">
        <v>1000</v>
      </c>
      <c r="Q4037" s="1" t="s">
        <v>209</v>
      </c>
      <c r="R4037" s="4">
        <v>3.726</v>
      </c>
      <c r="S4037" s="3">
        <v>1</v>
      </c>
      <c r="U4037" t="s">
        <v>204</v>
      </c>
    </row>
    <row r="4038" spans="1:21" x14ac:dyDescent="0.3">
      <c r="A4038" t="s">
        <v>1141</v>
      </c>
      <c r="B4038" t="s">
        <v>3571</v>
      </c>
      <c r="C4038" t="s">
        <v>3571</v>
      </c>
      <c r="D4038" t="s">
        <v>3580</v>
      </c>
      <c r="E4038">
        <v>2021</v>
      </c>
      <c r="F4038" t="s">
        <v>213</v>
      </c>
      <c r="G4038" s="1" t="s">
        <v>202</v>
      </c>
      <c r="H4038" s="1" t="s">
        <v>219</v>
      </c>
      <c r="I4038" s="3" t="s">
        <v>1</v>
      </c>
      <c r="J4038" s="1" t="s">
        <v>1</v>
      </c>
      <c r="K4038" s="1" t="s">
        <v>1</v>
      </c>
      <c r="L4038" s="1" t="s">
        <v>1</v>
      </c>
      <c r="M4038" s="1" t="s">
        <v>208</v>
      </c>
      <c r="N4038">
        <v>2993</v>
      </c>
      <c r="O4038" s="10">
        <v>1000000000</v>
      </c>
      <c r="P4038">
        <v>1000</v>
      </c>
      <c r="Q4038" s="1" t="s">
        <v>209</v>
      </c>
      <c r="R4038" s="4">
        <v>5.5880000000000001</v>
      </c>
      <c r="S4038" s="3">
        <v>1</v>
      </c>
      <c r="U4038" t="s">
        <v>204</v>
      </c>
    </row>
    <row r="4039" spans="1:21" x14ac:dyDescent="0.3">
      <c r="A4039" t="s">
        <v>1143</v>
      </c>
      <c r="B4039" t="s">
        <v>3581</v>
      </c>
      <c r="C4039" t="s">
        <v>3581</v>
      </c>
      <c r="D4039" t="s">
        <v>3581</v>
      </c>
      <c r="E4039">
        <v>2016</v>
      </c>
      <c r="F4039" t="s">
        <v>212</v>
      </c>
      <c r="G4039" s="1" t="s">
        <v>202</v>
      </c>
      <c r="H4039" s="1" t="s">
        <v>206</v>
      </c>
      <c r="I4039" s="3" t="s">
        <v>1</v>
      </c>
      <c r="J4039" s="1" t="s">
        <v>1</v>
      </c>
      <c r="K4039" s="1" t="s">
        <v>1</v>
      </c>
      <c r="L4039" s="1" t="s">
        <v>1</v>
      </c>
      <c r="M4039" s="1" t="s">
        <v>204</v>
      </c>
      <c r="N4039" s="1" t="s">
        <v>1</v>
      </c>
      <c r="O4039" s="1" t="s">
        <v>1</v>
      </c>
      <c r="P4039" s="1" t="s">
        <v>1</v>
      </c>
      <c r="Q4039" s="1" t="s">
        <v>1</v>
      </c>
      <c r="R4039" s="4">
        <v>20.309999999999999</v>
      </c>
      <c r="S4039" s="3">
        <v>1</v>
      </c>
      <c r="U4039" t="s">
        <v>204</v>
      </c>
    </row>
    <row r="4040" spans="1:21" x14ac:dyDescent="0.3">
      <c r="A4040" t="s">
        <v>1143</v>
      </c>
      <c r="B4040" t="s">
        <v>3581</v>
      </c>
      <c r="C4040" t="s">
        <v>3581</v>
      </c>
      <c r="D4040" t="s">
        <v>3581</v>
      </c>
      <c r="E4040">
        <v>2016</v>
      </c>
      <c r="F4040" t="s">
        <v>212</v>
      </c>
      <c r="G4040" s="1" t="s">
        <v>202</v>
      </c>
      <c r="H4040" s="1" t="s">
        <v>219</v>
      </c>
      <c r="I4040" s="3" t="s">
        <v>1</v>
      </c>
      <c r="J4040" s="1" t="s">
        <v>1</v>
      </c>
      <c r="K4040" s="1" t="s">
        <v>1</v>
      </c>
      <c r="L4040" s="1" t="s">
        <v>1</v>
      </c>
      <c r="M4040" t="s">
        <v>208</v>
      </c>
      <c r="N4040">
        <v>0</v>
      </c>
      <c r="O4040" s="10">
        <v>400</v>
      </c>
      <c r="P4040">
        <v>100</v>
      </c>
      <c r="Q4040" s="1" t="s">
        <v>236</v>
      </c>
      <c r="R4040" s="4">
        <v>0</v>
      </c>
      <c r="S4040" s="3">
        <v>1</v>
      </c>
      <c r="U4040" t="s">
        <v>204</v>
      </c>
    </row>
    <row r="4041" spans="1:21" x14ac:dyDescent="0.3">
      <c r="A4041" t="s">
        <v>1143</v>
      </c>
      <c r="B4041" t="s">
        <v>3581</v>
      </c>
      <c r="C4041" t="s">
        <v>3581</v>
      </c>
      <c r="D4041" t="s">
        <v>3581</v>
      </c>
      <c r="E4041">
        <v>2016</v>
      </c>
      <c r="F4041" t="s">
        <v>212</v>
      </c>
      <c r="G4041" s="1" t="s">
        <v>202</v>
      </c>
      <c r="H4041" s="1" t="s">
        <v>219</v>
      </c>
      <c r="I4041" s="3" t="s">
        <v>1</v>
      </c>
      <c r="J4041" s="1" t="s">
        <v>1</v>
      </c>
      <c r="K4041" s="1" t="s">
        <v>1</v>
      </c>
      <c r="L4041" s="1" t="s">
        <v>1</v>
      </c>
      <c r="M4041" t="s">
        <v>208</v>
      </c>
      <c r="N4041">
        <v>401</v>
      </c>
      <c r="O4041" s="10">
        <v>1000</v>
      </c>
      <c r="P4041">
        <v>100</v>
      </c>
      <c r="Q4041" s="1" t="s">
        <v>236</v>
      </c>
      <c r="R4041" s="4">
        <f>0.0316*100</f>
        <v>3.16</v>
      </c>
      <c r="S4041" s="3">
        <v>1</v>
      </c>
      <c r="U4041" t="s">
        <v>204</v>
      </c>
    </row>
    <row r="4042" spans="1:21" x14ac:dyDescent="0.3">
      <c r="A4042" t="s">
        <v>1143</v>
      </c>
      <c r="B4042" t="s">
        <v>3581</v>
      </c>
      <c r="C4042" t="s">
        <v>3581</v>
      </c>
      <c r="D4042" t="s">
        <v>3581</v>
      </c>
      <c r="E4042">
        <v>2016</v>
      </c>
      <c r="F4042" t="s">
        <v>212</v>
      </c>
      <c r="G4042" s="1" t="s">
        <v>202</v>
      </c>
      <c r="H4042" s="1" t="s">
        <v>219</v>
      </c>
      <c r="I4042" s="3" t="s">
        <v>1</v>
      </c>
      <c r="J4042" s="1" t="s">
        <v>1</v>
      </c>
      <c r="K4042" s="1" t="s">
        <v>1</v>
      </c>
      <c r="L4042" s="1" t="s">
        <v>1</v>
      </c>
      <c r="M4042" s="1" t="s">
        <v>208</v>
      </c>
      <c r="N4042">
        <v>1001</v>
      </c>
      <c r="O4042" s="10">
        <v>2000</v>
      </c>
      <c r="P4042">
        <v>100</v>
      </c>
      <c r="Q4042" s="1" t="s">
        <v>236</v>
      </c>
      <c r="R4042" s="4">
        <v>3.3</v>
      </c>
      <c r="S4042" s="3">
        <v>1</v>
      </c>
      <c r="U4042" t="s">
        <v>204</v>
      </c>
    </row>
    <row r="4043" spans="1:21" x14ac:dyDescent="0.3">
      <c r="A4043" t="s">
        <v>1143</v>
      </c>
      <c r="B4043" t="s">
        <v>3581</v>
      </c>
      <c r="C4043" t="s">
        <v>3581</v>
      </c>
      <c r="D4043" t="s">
        <v>3581</v>
      </c>
      <c r="E4043">
        <v>2016</v>
      </c>
      <c r="F4043" t="s">
        <v>212</v>
      </c>
      <c r="G4043" s="1" t="s">
        <v>202</v>
      </c>
      <c r="H4043" s="1" t="s">
        <v>219</v>
      </c>
      <c r="I4043" s="3" t="s">
        <v>1</v>
      </c>
      <c r="J4043" s="1" t="s">
        <v>1</v>
      </c>
      <c r="K4043" s="1" t="s">
        <v>1</v>
      </c>
      <c r="L4043" s="1" t="s">
        <v>1</v>
      </c>
      <c r="M4043" s="1" t="s">
        <v>208</v>
      </c>
      <c r="N4043">
        <v>2001</v>
      </c>
      <c r="O4043" s="10">
        <v>3000</v>
      </c>
      <c r="P4043">
        <v>100</v>
      </c>
      <c r="Q4043" s="1" t="s">
        <v>236</v>
      </c>
      <c r="R4043" s="4">
        <v>3.49</v>
      </c>
      <c r="S4043" s="3">
        <v>1</v>
      </c>
      <c r="U4043" t="s">
        <v>204</v>
      </c>
    </row>
    <row r="4044" spans="1:21" x14ac:dyDescent="0.3">
      <c r="A4044" t="s">
        <v>1143</v>
      </c>
      <c r="B4044" t="s">
        <v>3581</v>
      </c>
      <c r="C4044" t="s">
        <v>3581</v>
      </c>
      <c r="D4044" t="s">
        <v>3581</v>
      </c>
      <c r="E4044">
        <v>2016</v>
      </c>
      <c r="F4044" t="s">
        <v>212</v>
      </c>
      <c r="G4044" s="1" t="s">
        <v>202</v>
      </c>
      <c r="H4044" s="1" t="s">
        <v>219</v>
      </c>
      <c r="I4044" s="3" t="s">
        <v>1</v>
      </c>
      <c r="J4044" s="1" t="s">
        <v>1</v>
      </c>
      <c r="K4044" s="1" t="s">
        <v>1</v>
      </c>
      <c r="L4044" s="1" t="s">
        <v>1</v>
      </c>
      <c r="M4044" s="1" t="s">
        <v>208</v>
      </c>
      <c r="N4044">
        <v>3001</v>
      </c>
      <c r="O4044" s="10">
        <v>4000</v>
      </c>
      <c r="P4044">
        <v>100</v>
      </c>
      <c r="Q4044" s="1" t="s">
        <v>236</v>
      </c>
      <c r="R4044" s="4">
        <v>3.66</v>
      </c>
      <c r="S4044" s="3">
        <v>1</v>
      </c>
      <c r="U4044" t="s">
        <v>204</v>
      </c>
    </row>
    <row r="4045" spans="1:21" x14ac:dyDescent="0.3">
      <c r="A4045" t="s">
        <v>1143</v>
      </c>
      <c r="B4045" t="s">
        <v>3581</v>
      </c>
      <c r="C4045" t="s">
        <v>3581</v>
      </c>
      <c r="D4045" t="s">
        <v>3581</v>
      </c>
      <c r="E4045">
        <v>2016</v>
      </c>
      <c r="F4045" t="s">
        <v>212</v>
      </c>
      <c r="G4045" s="1" t="s">
        <v>202</v>
      </c>
      <c r="H4045" s="1" t="s">
        <v>219</v>
      </c>
      <c r="I4045" s="3" t="s">
        <v>1</v>
      </c>
      <c r="J4045" s="1" t="s">
        <v>1</v>
      </c>
      <c r="K4045" s="1" t="s">
        <v>1</v>
      </c>
      <c r="L4045" s="1" t="s">
        <v>1</v>
      </c>
      <c r="M4045" s="1" t="s">
        <v>208</v>
      </c>
      <c r="N4045">
        <v>4001</v>
      </c>
      <c r="O4045" s="10">
        <v>5000</v>
      </c>
      <c r="P4045">
        <v>100</v>
      </c>
      <c r="Q4045" s="1" t="s">
        <v>236</v>
      </c>
      <c r="R4045" s="4">
        <v>3.9</v>
      </c>
      <c r="S4045" s="3">
        <v>1</v>
      </c>
      <c r="U4045" t="s">
        <v>204</v>
      </c>
    </row>
    <row r="4046" spans="1:21" x14ac:dyDescent="0.3">
      <c r="A4046" t="s">
        <v>1143</v>
      </c>
      <c r="B4046" t="s">
        <v>3581</v>
      </c>
      <c r="C4046" t="s">
        <v>3581</v>
      </c>
      <c r="D4046" t="s">
        <v>3581</v>
      </c>
      <c r="E4046">
        <v>2016</v>
      </c>
      <c r="F4046" t="s">
        <v>212</v>
      </c>
      <c r="G4046" s="1" t="s">
        <v>202</v>
      </c>
      <c r="H4046" s="1" t="s">
        <v>219</v>
      </c>
      <c r="I4046" s="3" t="s">
        <v>1</v>
      </c>
      <c r="J4046" s="1" t="s">
        <v>1</v>
      </c>
      <c r="K4046" s="1" t="s">
        <v>1</v>
      </c>
      <c r="L4046" s="1" t="s">
        <v>1</v>
      </c>
      <c r="M4046" s="1" t="s">
        <v>208</v>
      </c>
      <c r="N4046">
        <v>5001</v>
      </c>
      <c r="O4046" s="10">
        <v>6000</v>
      </c>
      <c r="P4046">
        <v>100</v>
      </c>
      <c r="Q4046" s="1" t="s">
        <v>236</v>
      </c>
      <c r="R4046" s="4">
        <v>4.07</v>
      </c>
      <c r="S4046" s="3">
        <v>1</v>
      </c>
      <c r="U4046" t="s">
        <v>204</v>
      </c>
    </row>
    <row r="4047" spans="1:21" x14ac:dyDescent="0.3">
      <c r="A4047" t="s">
        <v>1143</v>
      </c>
      <c r="B4047" t="s">
        <v>3581</v>
      </c>
      <c r="C4047" t="s">
        <v>3581</v>
      </c>
      <c r="D4047" t="s">
        <v>3581</v>
      </c>
      <c r="E4047">
        <v>2016</v>
      </c>
      <c r="F4047" t="s">
        <v>212</v>
      </c>
      <c r="G4047" s="1" t="s">
        <v>202</v>
      </c>
      <c r="H4047" s="1" t="s">
        <v>219</v>
      </c>
      <c r="I4047" s="3" t="s">
        <v>1</v>
      </c>
      <c r="J4047" s="1" t="s">
        <v>1</v>
      </c>
      <c r="K4047" s="1" t="s">
        <v>1</v>
      </c>
      <c r="L4047" s="1" t="s">
        <v>1</v>
      </c>
      <c r="M4047" s="1" t="s">
        <v>208</v>
      </c>
      <c r="N4047">
        <v>6001</v>
      </c>
      <c r="O4047" s="10">
        <v>7000</v>
      </c>
      <c r="P4047">
        <v>100</v>
      </c>
      <c r="Q4047" s="1" t="s">
        <v>236</v>
      </c>
      <c r="R4047" s="4">
        <v>4.17</v>
      </c>
      <c r="S4047" s="3">
        <v>1</v>
      </c>
      <c r="U4047" t="s">
        <v>204</v>
      </c>
    </row>
    <row r="4048" spans="1:21" x14ac:dyDescent="0.3">
      <c r="A4048" t="s">
        <v>1143</v>
      </c>
      <c r="B4048" t="s">
        <v>3581</v>
      </c>
      <c r="C4048" t="s">
        <v>3581</v>
      </c>
      <c r="D4048" t="s">
        <v>3581</v>
      </c>
      <c r="E4048">
        <v>2016</v>
      </c>
      <c r="F4048" t="s">
        <v>212</v>
      </c>
      <c r="G4048" s="1" t="s">
        <v>202</v>
      </c>
      <c r="H4048" s="1" t="s">
        <v>219</v>
      </c>
      <c r="I4048" s="3" t="s">
        <v>1</v>
      </c>
      <c r="J4048" s="1" t="s">
        <v>1</v>
      </c>
      <c r="K4048" s="1" t="s">
        <v>1</v>
      </c>
      <c r="L4048" s="1" t="s">
        <v>1</v>
      </c>
      <c r="M4048" s="1" t="s">
        <v>208</v>
      </c>
      <c r="N4048">
        <v>7001</v>
      </c>
      <c r="O4048" s="10">
        <v>1000000000</v>
      </c>
      <c r="P4048">
        <v>100</v>
      </c>
      <c r="Q4048" s="1" t="s">
        <v>236</v>
      </c>
      <c r="R4048" s="4">
        <v>4.38</v>
      </c>
      <c r="S4048" s="3">
        <v>1</v>
      </c>
      <c r="U4048" t="s">
        <v>204</v>
      </c>
    </row>
    <row r="4049" spans="1:21" x14ac:dyDescent="0.3">
      <c r="A4049" t="s">
        <v>1143</v>
      </c>
      <c r="B4049" t="s">
        <v>3581</v>
      </c>
      <c r="C4049" t="s">
        <v>3581</v>
      </c>
      <c r="D4049" t="s">
        <v>3581</v>
      </c>
      <c r="E4049">
        <v>2016</v>
      </c>
      <c r="F4049" t="s">
        <v>213</v>
      </c>
      <c r="G4049" s="1" t="s">
        <v>202</v>
      </c>
      <c r="H4049" t="s">
        <v>206</v>
      </c>
      <c r="I4049" s="3" t="s">
        <v>1</v>
      </c>
      <c r="J4049" t="s">
        <v>1</v>
      </c>
      <c r="K4049" t="s">
        <v>1</v>
      </c>
      <c r="L4049" t="s">
        <v>1</v>
      </c>
      <c r="M4049" t="s">
        <v>204</v>
      </c>
      <c r="N4049" t="s">
        <v>1</v>
      </c>
      <c r="O4049" t="s">
        <v>1</v>
      </c>
      <c r="P4049" t="s">
        <v>1</v>
      </c>
      <c r="Q4049" t="s">
        <v>1</v>
      </c>
      <c r="R4049" s="4">
        <v>17.170000000000002</v>
      </c>
      <c r="S4049" s="3">
        <v>1</v>
      </c>
      <c r="U4049" t="s">
        <v>204</v>
      </c>
    </row>
    <row r="4050" spans="1:21" x14ac:dyDescent="0.3">
      <c r="A4050" t="s">
        <v>1143</v>
      </c>
      <c r="B4050" t="s">
        <v>3581</v>
      </c>
      <c r="C4050" t="s">
        <v>3581</v>
      </c>
      <c r="D4050" t="s">
        <v>3581</v>
      </c>
      <c r="E4050">
        <v>2016</v>
      </c>
      <c r="F4050" t="s">
        <v>213</v>
      </c>
      <c r="G4050" s="1" t="s">
        <v>202</v>
      </c>
      <c r="H4050" s="1" t="s">
        <v>219</v>
      </c>
      <c r="I4050" s="3" t="s">
        <v>1</v>
      </c>
      <c r="J4050" s="1" t="s">
        <v>1</v>
      </c>
      <c r="K4050" s="1" t="s">
        <v>1</v>
      </c>
      <c r="L4050" s="1" t="s">
        <v>1</v>
      </c>
      <c r="M4050" s="1" t="s">
        <v>208</v>
      </c>
      <c r="N4050">
        <v>0</v>
      </c>
      <c r="O4050" s="10">
        <v>400</v>
      </c>
      <c r="P4050">
        <v>100</v>
      </c>
      <c r="Q4050" s="1" t="s">
        <v>236</v>
      </c>
      <c r="R4050" s="4">
        <v>0</v>
      </c>
      <c r="S4050" s="3">
        <v>1</v>
      </c>
      <c r="U4050" t="s">
        <v>204</v>
      </c>
    </row>
    <row r="4051" spans="1:21" x14ac:dyDescent="0.3">
      <c r="A4051" t="s">
        <v>1143</v>
      </c>
      <c r="B4051" t="s">
        <v>3581</v>
      </c>
      <c r="C4051" t="s">
        <v>3581</v>
      </c>
      <c r="D4051" t="s">
        <v>3581</v>
      </c>
      <c r="E4051">
        <v>2016</v>
      </c>
      <c r="F4051" t="s">
        <v>213</v>
      </c>
      <c r="G4051" s="1" t="s">
        <v>202</v>
      </c>
      <c r="H4051" s="1" t="s">
        <v>219</v>
      </c>
      <c r="I4051" s="3" t="s">
        <v>1</v>
      </c>
      <c r="J4051" s="1" t="s">
        <v>1</v>
      </c>
      <c r="K4051" s="1" t="s">
        <v>1</v>
      </c>
      <c r="L4051" s="1" t="s">
        <v>1</v>
      </c>
      <c r="M4051" s="1" t="s">
        <v>208</v>
      </c>
      <c r="N4051">
        <v>401</v>
      </c>
      <c r="O4051" s="10">
        <v>1500</v>
      </c>
      <c r="P4051">
        <v>100</v>
      </c>
      <c r="Q4051" s="1" t="s">
        <v>236</v>
      </c>
      <c r="R4051" s="4">
        <v>3.43</v>
      </c>
      <c r="S4051" s="3">
        <v>1</v>
      </c>
      <c r="U4051" t="s">
        <v>204</v>
      </c>
    </row>
    <row r="4052" spans="1:21" x14ac:dyDescent="0.3">
      <c r="A4052" t="s">
        <v>1143</v>
      </c>
      <c r="B4052" t="s">
        <v>3581</v>
      </c>
      <c r="C4052" t="s">
        <v>3581</v>
      </c>
      <c r="D4052" t="s">
        <v>3581</v>
      </c>
      <c r="E4052">
        <v>2016</v>
      </c>
      <c r="F4052" t="s">
        <v>213</v>
      </c>
      <c r="G4052" s="1" t="s">
        <v>202</v>
      </c>
      <c r="H4052" s="1" t="s">
        <v>219</v>
      </c>
      <c r="I4052" s="3" t="s">
        <v>1</v>
      </c>
      <c r="J4052" s="1" t="s">
        <v>1</v>
      </c>
      <c r="K4052" s="1" t="s">
        <v>1</v>
      </c>
      <c r="L4052" s="1" t="s">
        <v>1</v>
      </c>
      <c r="M4052" s="1" t="s">
        <v>208</v>
      </c>
      <c r="N4052">
        <v>1501</v>
      </c>
      <c r="O4052" s="10">
        <v>1000000000</v>
      </c>
      <c r="P4052">
        <v>100</v>
      </c>
      <c r="Q4052" s="1" t="s">
        <v>236</v>
      </c>
      <c r="R4052" s="4">
        <v>0</v>
      </c>
      <c r="S4052" s="3">
        <v>1</v>
      </c>
      <c r="T4052" t="s">
        <v>3583</v>
      </c>
      <c r="U4052" t="s">
        <v>204</v>
      </c>
    </row>
    <row r="4053" spans="1:21" x14ac:dyDescent="0.3">
      <c r="A4053" t="s">
        <v>1143</v>
      </c>
      <c r="B4053" t="s">
        <v>3581</v>
      </c>
      <c r="C4053" t="s">
        <v>3584</v>
      </c>
      <c r="D4053" t="s">
        <v>3584</v>
      </c>
      <c r="E4053">
        <v>2016</v>
      </c>
      <c r="F4053" t="s">
        <v>217</v>
      </c>
      <c r="G4053" s="1" t="s">
        <v>202</v>
      </c>
      <c r="H4053" s="1" t="s">
        <v>206</v>
      </c>
      <c r="I4053" s="3" t="s">
        <v>1</v>
      </c>
      <c r="J4053" s="1" t="s">
        <v>1</v>
      </c>
      <c r="K4053" s="1" t="s">
        <v>1</v>
      </c>
      <c r="L4053" s="1" t="s">
        <v>1</v>
      </c>
      <c r="M4053" s="1" t="s">
        <v>204</v>
      </c>
      <c r="N4053" s="1" t="s">
        <v>1</v>
      </c>
      <c r="O4053" s="1" t="s">
        <v>1</v>
      </c>
      <c r="P4053" s="1" t="s">
        <v>1</v>
      </c>
      <c r="Q4053" s="1" t="s">
        <v>1</v>
      </c>
      <c r="R4053" s="4">
        <v>6.5</v>
      </c>
      <c r="S4053" s="3">
        <v>1</v>
      </c>
      <c r="U4053" t="s">
        <v>204</v>
      </c>
    </row>
    <row r="4054" spans="1:21" x14ac:dyDescent="0.3">
      <c r="A4054" t="s">
        <v>1146</v>
      </c>
      <c r="B4054" t="s">
        <v>3585</v>
      </c>
      <c r="C4054" t="s">
        <v>3585</v>
      </c>
      <c r="D4054" t="s">
        <v>3585</v>
      </c>
      <c r="E4054">
        <v>2003</v>
      </c>
      <c r="F4054" t="s">
        <v>212</v>
      </c>
      <c r="G4054" s="1" t="s">
        <v>202</v>
      </c>
      <c r="H4054" s="1" t="s">
        <v>206</v>
      </c>
      <c r="I4054" s="3" t="s">
        <v>1</v>
      </c>
      <c r="J4054" s="1" t="s">
        <v>1</v>
      </c>
      <c r="K4054" s="1" t="s">
        <v>1</v>
      </c>
      <c r="L4054" s="1" t="s">
        <v>1</v>
      </c>
      <c r="M4054" s="1" t="s">
        <v>204</v>
      </c>
      <c r="N4054" s="1" t="s">
        <v>1</v>
      </c>
      <c r="O4054" s="1" t="s">
        <v>1</v>
      </c>
      <c r="P4054" s="1" t="s">
        <v>1</v>
      </c>
      <c r="Q4054" s="1" t="s">
        <v>1</v>
      </c>
      <c r="R4054" s="4">
        <v>27.14</v>
      </c>
      <c r="S4054" s="3">
        <v>1</v>
      </c>
      <c r="U4054" t="s">
        <v>204</v>
      </c>
    </row>
    <row r="4055" spans="1:21" x14ac:dyDescent="0.3">
      <c r="A4055" t="s">
        <v>1146</v>
      </c>
      <c r="B4055" t="s">
        <v>3585</v>
      </c>
      <c r="C4055" t="s">
        <v>3585</v>
      </c>
      <c r="D4055" t="s">
        <v>3585</v>
      </c>
      <c r="E4055">
        <v>2003</v>
      </c>
      <c r="F4055" t="s">
        <v>212</v>
      </c>
      <c r="G4055" s="1" t="s">
        <v>202</v>
      </c>
      <c r="H4055" s="1" t="s">
        <v>219</v>
      </c>
      <c r="I4055" s="3" t="s">
        <v>1</v>
      </c>
      <c r="J4055" s="1" t="s">
        <v>1</v>
      </c>
      <c r="K4055" s="1" t="s">
        <v>1</v>
      </c>
      <c r="L4055" s="1" t="s">
        <v>1</v>
      </c>
      <c r="M4055" s="1" t="s">
        <v>208</v>
      </c>
      <c r="N4055">
        <v>0</v>
      </c>
      <c r="O4055" s="10">
        <v>7000</v>
      </c>
      <c r="P4055">
        <v>1000</v>
      </c>
      <c r="Q4055" s="1" t="s">
        <v>209</v>
      </c>
      <c r="R4055" s="4">
        <v>0.35</v>
      </c>
      <c r="S4055" s="3">
        <v>1</v>
      </c>
      <c r="U4055" t="s">
        <v>204</v>
      </c>
    </row>
    <row r="4056" spans="1:21" x14ac:dyDescent="0.3">
      <c r="A4056" t="s">
        <v>1146</v>
      </c>
      <c r="B4056" t="s">
        <v>3585</v>
      </c>
      <c r="C4056" t="s">
        <v>3585</v>
      </c>
      <c r="D4056" t="s">
        <v>3585</v>
      </c>
      <c r="E4056">
        <v>2003</v>
      </c>
      <c r="F4056" t="s">
        <v>212</v>
      </c>
      <c r="G4056" s="1" t="s">
        <v>202</v>
      </c>
      <c r="H4056" s="1" t="s">
        <v>219</v>
      </c>
      <c r="I4056" s="3" t="s">
        <v>1</v>
      </c>
      <c r="J4056" s="1" t="s">
        <v>1</v>
      </c>
      <c r="K4056" s="1" t="s">
        <v>1</v>
      </c>
      <c r="L4056" s="1" t="s">
        <v>1</v>
      </c>
      <c r="M4056" s="1" t="s">
        <v>208</v>
      </c>
      <c r="N4056">
        <v>7001</v>
      </c>
      <c r="O4056" s="10">
        <v>1000000000</v>
      </c>
      <c r="P4056">
        <v>1000</v>
      </c>
      <c r="Q4056" s="1" t="s">
        <v>209</v>
      </c>
      <c r="R4056" s="4">
        <v>0.45</v>
      </c>
      <c r="S4056" s="3">
        <v>1</v>
      </c>
      <c r="U4056" t="s">
        <v>204</v>
      </c>
    </row>
    <row r="4057" spans="1:21" x14ac:dyDescent="0.3">
      <c r="A4057" t="s">
        <v>1146</v>
      </c>
      <c r="B4057" t="s">
        <v>3585</v>
      </c>
      <c r="C4057" t="s">
        <v>3585</v>
      </c>
      <c r="D4057" s="1" t="s">
        <v>898</v>
      </c>
      <c r="E4057">
        <v>2021</v>
      </c>
      <c r="F4057" t="s">
        <v>213</v>
      </c>
      <c r="G4057" s="1" t="s">
        <v>202</v>
      </c>
      <c r="H4057" s="1" t="s">
        <v>206</v>
      </c>
      <c r="I4057" s="3" t="s">
        <v>1</v>
      </c>
      <c r="J4057" s="1" t="s">
        <v>1</v>
      </c>
      <c r="K4057" s="1" t="s">
        <v>1</v>
      </c>
      <c r="L4057" s="1" t="s">
        <v>1</v>
      </c>
      <c r="M4057" s="1" t="s">
        <v>204</v>
      </c>
      <c r="N4057" s="1" t="s">
        <v>1</v>
      </c>
      <c r="O4057" s="1" t="s">
        <v>1</v>
      </c>
      <c r="P4057" s="1" t="s">
        <v>1</v>
      </c>
      <c r="Q4057" s="1" t="s">
        <v>1</v>
      </c>
      <c r="R4057" s="4">
        <v>32.89</v>
      </c>
      <c r="S4057" s="3">
        <v>1</v>
      </c>
      <c r="U4057" t="s">
        <v>204</v>
      </c>
    </row>
    <row r="4058" spans="1:21" x14ac:dyDescent="0.3">
      <c r="A4058" t="s">
        <v>1152</v>
      </c>
      <c r="B4058" t="s">
        <v>3592</v>
      </c>
      <c r="C4058" t="s">
        <v>3592</v>
      </c>
      <c r="D4058" t="s">
        <v>3592</v>
      </c>
      <c r="E4058">
        <v>2021</v>
      </c>
      <c r="F4058" t="s">
        <v>212</v>
      </c>
      <c r="G4058" s="1" t="s">
        <v>202</v>
      </c>
      <c r="H4058" s="1" t="s">
        <v>206</v>
      </c>
      <c r="I4058" s="3">
        <v>0.625</v>
      </c>
      <c r="J4058" s="1" t="s">
        <v>203</v>
      </c>
      <c r="K4058" s="1" t="s">
        <v>1</v>
      </c>
      <c r="L4058" s="1" t="s">
        <v>1</v>
      </c>
      <c r="M4058" s="1" t="s">
        <v>204</v>
      </c>
      <c r="N4058" s="1" t="s">
        <v>1</v>
      </c>
      <c r="O4058" s="1" t="s">
        <v>1</v>
      </c>
      <c r="P4058" s="1" t="s">
        <v>1</v>
      </c>
      <c r="Q4058" s="1" t="s">
        <v>1</v>
      </c>
      <c r="R4058" s="4">
        <v>29.95</v>
      </c>
      <c r="S4058" s="3">
        <v>1</v>
      </c>
      <c r="U4058" t="s">
        <v>204</v>
      </c>
    </row>
    <row r="4059" spans="1:21" x14ac:dyDescent="0.3">
      <c r="A4059" t="s">
        <v>1152</v>
      </c>
      <c r="B4059" t="s">
        <v>3592</v>
      </c>
      <c r="C4059" t="s">
        <v>3592</v>
      </c>
      <c r="D4059" t="s">
        <v>3592</v>
      </c>
      <c r="E4059">
        <v>2021</v>
      </c>
      <c r="F4059" t="s">
        <v>212</v>
      </c>
      <c r="G4059" s="1" t="s">
        <v>202</v>
      </c>
      <c r="H4059" s="1" t="s">
        <v>219</v>
      </c>
      <c r="I4059" s="3" t="s">
        <v>1</v>
      </c>
      <c r="J4059" s="1" t="s">
        <v>1</v>
      </c>
      <c r="K4059" s="1" t="s">
        <v>1</v>
      </c>
      <c r="L4059" s="1" t="s">
        <v>1</v>
      </c>
      <c r="M4059" s="1" t="s">
        <v>208</v>
      </c>
      <c r="N4059">
        <v>0</v>
      </c>
      <c r="O4059" s="10">
        <v>8000</v>
      </c>
      <c r="P4059">
        <v>1000</v>
      </c>
      <c r="Q4059" s="1" t="s">
        <v>209</v>
      </c>
      <c r="R4059" s="4">
        <v>4.75</v>
      </c>
      <c r="S4059" s="3">
        <v>1</v>
      </c>
      <c r="U4059" t="s">
        <v>204</v>
      </c>
    </row>
    <row r="4060" spans="1:21" x14ac:dyDescent="0.3">
      <c r="A4060" t="s">
        <v>1152</v>
      </c>
      <c r="B4060" t="s">
        <v>3592</v>
      </c>
      <c r="C4060" t="s">
        <v>3592</v>
      </c>
      <c r="D4060" t="s">
        <v>3592</v>
      </c>
      <c r="E4060">
        <v>2021</v>
      </c>
      <c r="F4060" t="s">
        <v>212</v>
      </c>
      <c r="G4060" s="1" t="s">
        <v>202</v>
      </c>
      <c r="H4060" s="1" t="s">
        <v>219</v>
      </c>
      <c r="I4060" s="3" t="s">
        <v>1</v>
      </c>
      <c r="J4060" s="1" t="s">
        <v>1</v>
      </c>
      <c r="K4060" s="1" t="s">
        <v>1</v>
      </c>
      <c r="L4060" s="1" t="s">
        <v>1</v>
      </c>
      <c r="M4060" s="1" t="s">
        <v>208</v>
      </c>
      <c r="N4060">
        <v>8001</v>
      </c>
      <c r="O4060" s="10">
        <v>25000</v>
      </c>
      <c r="P4060">
        <v>1000</v>
      </c>
      <c r="Q4060" s="1" t="s">
        <v>209</v>
      </c>
      <c r="R4060" s="4">
        <v>5.25</v>
      </c>
      <c r="S4060" s="3">
        <v>1</v>
      </c>
      <c r="U4060" t="s">
        <v>204</v>
      </c>
    </row>
    <row r="4061" spans="1:21" x14ac:dyDescent="0.3">
      <c r="A4061" t="s">
        <v>1152</v>
      </c>
      <c r="B4061" t="s">
        <v>3592</v>
      </c>
      <c r="C4061" t="s">
        <v>3592</v>
      </c>
      <c r="D4061" t="s">
        <v>3592</v>
      </c>
      <c r="E4061">
        <v>2021</v>
      </c>
      <c r="F4061" t="s">
        <v>212</v>
      </c>
      <c r="G4061" s="1" t="s">
        <v>202</v>
      </c>
      <c r="H4061" s="1" t="s">
        <v>219</v>
      </c>
      <c r="I4061" s="3" t="s">
        <v>1</v>
      </c>
      <c r="J4061" s="1" t="s">
        <v>1</v>
      </c>
      <c r="K4061" s="1" t="s">
        <v>1</v>
      </c>
      <c r="L4061" s="1" t="s">
        <v>1</v>
      </c>
      <c r="M4061" s="1" t="s">
        <v>208</v>
      </c>
      <c r="N4061">
        <v>25001</v>
      </c>
      <c r="O4061" s="10">
        <v>50000</v>
      </c>
      <c r="P4061">
        <v>1000</v>
      </c>
      <c r="Q4061" s="1" t="s">
        <v>209</v>
      </c>
      <c r="R4061" s="4">
        <v>5.5</v>
      </c>
      <c r="S4061" s="3">
        <v>1</v>
      </c>
      <c r="U4061" t="s">
        <v>204</v>
      </c>
    </row>
    <row r="4062" spans="1:21" x14ac:dyDescent="0.3">
      <c r="A4062" t="s">
        <v>1152</v>
      </c>
      <c r="B4062" t="s">
        <v>3592</v>
      </c>
      <c r="C4062" t="s">
        <v>3592</v>
      </c>
      <c r="D4062" t="s">
        <v>3592</v>
      </c>
      <c r="E4062">
        <v>2021</v>
      </c>
      <c r="F4062" t="s">
        <v>212</v>
      </c>
      <c r="G4062" s="1" t="s">
        <v>202</v>
      </c>
      <c r="H4062" s="1" t="s">
        <v>219</v>
      </c>
      <c r="I4062" s="3" t="s">
        <v>1</v>
      </c>
      <c r="J4062" s="1" t="s">
        <v>1</v>
      </c>
      <c r="K4062" s="1" t="s">
        <v>1</v>
      </c>
      <c r="L4062" s="1" t="s">
        <v>1</v>
      </c>
      <c r="M4062" s="1" t="s">
        <v>208</v>
      </c>
      <c r="N4062">
        <v>50001</v>
      </c>
      <c r="O4062" s="10">
        <v>1000000000</v>
      </c>
      <c r="P4062">
        <v>1000</v>
      </c>
      <c r="Q4062" s="1" t="s">
        <v>209</v>
      </c>
      <c r="R4062" s="4">
        <v>6</v>
      </c>
      <c r="S4062" s="3">
        <v>1</v>
      </c>
      <c r="U4062" t="s">
        <v>204</v>
      </c>
    </row>
    <row r="4063" spans="1:21" x14ac:dyDescent="0.3">
      <c r="A4063" t="s">
        <v>1152</v>
      </c>
      <c r="B4063" t="s">
        <v>3592</v>
      </c>
      <c r="C4063" t="s">
        <v>3592</v>
      </c>
      <c r="D4063" s="1" t="s">
        <v>898</v>
      </c>
      <c r="E4063">
        <v>2021</v>
      </c>
      <c r="F4063" t="s">
        <v>213</v>
      </c>
      <c r="G4063" s="1" t="s">
        <v>202</v>
      </c>
      <c r="H4063" s="1" t="s">
        <v>206</v>
      </c>
      <c r="I4063" s="3" t="s">
        <v>1</v>
      </c>
      <c r="J4063" s="1" t="s">
        <v>1</v>
      </c>
      <c r="K4063" s="1" t="s">
        <v>1</v>
      </c>
      <c r="L4063" s="1" t="s">
        <v>1</v>
      </c>
      <c r="M4063" s="1" t="s">
        <v>204</v>
      </c>
      <c r="N4063" t="s">
        <v>1</v>
      </c>
      <c r="O4063" t="s">
        <v>1</v>
      </c>
      <c r="P4063" t="s">
        <v>1</v>
      </c>
      <c r="Q4063" s="1" t="s">
        <v>1</v>
      </c>
      <c r="R4063" s="4">
        <v>32.89</v>
      </c>
      <c r="S4063" s="3">
        <v>1</v>
      </c>
      <c r="U4063" t="s">
        <v>204</v>
      </c>
    </row>
    <row r="4064" spans="1:21" x14ac:dyDescent="0.3">
      <c r="A4064" t="s">
        <v>1154</v>
      </c>
      <c r="B4064" t="s">
        <v>3596</v>
      </c>
      <c r="C4064" t="s">
        <v>3596</v>
      </c>
      <c r="D4064" t="s">
        <v>3596</v>
      </c>
      <c r="E4064">
        <v>2020</v>
      </c>
      <c r="F4064" t="s">
        <v>212</v>
      </c>
      <c r="G4064" s="1" t="s">
        <v>202</v>
      </c>
      <c r="H4064" t="s">
        <v>206</v>
      </c>
      <c r="I4064" s="3">
        <v>0.625</v>
      </c>
      <c r="J4064" s="1" t="s">
        <v>203</v>
      </c>
      <c r="K4064" s="1" t="s">
        <v>1</v>
      </c>
      <c r="L4064" s="1" t="s">
        <v>1</v>
      </c>
      <c r="M4064" s="1" t="s">
        <v>204</v>
      </c>
      <c r="N4064" s="1" t="s">
        <v>1</v>
      </c>
      <c r="O4064" s="1" t="s">
        <v>1</v>
      </c>
      <c r="P4064" s="1" t="s">
        <v>1</v>
      </c>
      <c r="Q4064" s="1" t="s">
        <v>1</v>
      </c>
      <c r="R4064" s="4">
        <v>51</v>
      </c>
      <c r="S4064" s="3">
        <v>1</v>
      </c>
      <c r="U4064" t="s">
        <v>204</v>
      </c>
    </row>
    <row r="4065" spans="1:21" x14ac:dyDescent="0.3">
      <c r="A4065" t="s">
        <v>1154</v>
      </c>
      <c r="B4065" t="s">
        <v>3596</v>
      </c>
      <c r="C4065" t="s">
        <v>3596</v>
      </c>
      <c r="D4065" t="s">
        <v>3596</v>
      </c>
      <c r="E4065">
        <v>2020</v>
      </c>
      <c r="F4065" t="s">
        <v>212</v>
      </c>
      <c r="G4065" s="1" t="s">
        <v>202</v>
      </c>
      <c r="H4065" s="1" t="s">
        <v>219</v>
      </c>
      <c r="I4065" s="3" t="s">
        <v>1</v>
      </c>
      <c r="J4065" s="1" t="s">
        <v>1</v>
      </c>
      <c r="K4065" s="1" t="s">
        <v>1</v>
      </c>
      <c r="L4065" s="1" t="s">
        <v>1</v>
      </c>
      <c r="M4065" s="1" t="s">
        <v>208</v>
      </c>
      <c r="N4065">
        <v>0</v>
      </c>
      <c r="O4065" s="10">
        <v>2000</v>
      </c>
      <c r="P4065">
        <v>1000</v>
      </c>
      <c r="Q4065" s="1" t="s">
        <v>209</v>
      </c>
      <c r="R4065" s="4">
        <v>0</v>
      </c>
      <c r="S4065" s="3">
        <v>1</v>
      </c>
      <c r="U4065" t="s">
        <v>204</v>
      </c>
    </row>
    <row r="4066" spans="1:21" x14ac:dyDescent="0.3">
      <c r="A4066" t="s">
        <v>1154</v>
      </c>
      <c r="B4066" t="s">
        <v>3596</v>
      </c>
      <c r="C4066" t="s">
        <v>3596</v>
      </c>
      <c r="D4066" t="s">
        <v>3596</v>
      </c>
      <c r="E4066">
        <v>2020</v>
      </c>
      <c r="F4066" t="s">
        <v>212</v>
      </c>
      <c r="G4066" s="1" t="s">
        <v>202</v>
      </c>
      <c r="H4066" s="1" t="s">
        <v>219</v>
      </c>
      <c r="I4066" s="3" t="s">
        <v>1</v>
      </c>
      <c r="J4066" s="1" t="s">
        <v>1</v>
      </c>
      <c r="K4066" s="1" t="s">
        <v>1</v>
      </c>
      <c r="L4066" s="1" t="s">
        <v>1</v>
      </c>
      <c r="M4066" s="1" t="s">
        <v>208</v>
      </c>
      <c r="N4066">
        <v>2001</v>
      </c>
      <c r="O4066" s="10">
        <v>6000</v>
      </c>
      <c r="P4066">
        <v>1000</v>
      </c>
      <c r="Q4066" s="1" t="s">
        <v>209</v>
      </c>
      <c r="R4066" s="4">
        <v>3.5</v>
      </c>
      <c r="S4066" s="3">
        <v>1</v>
      </c>
      <c r="U4066" t="s">
        <v>204</v>
      </c>
    </row>
    <row r="4067" spans="1:21" x14ac:dyDescent="0.3">
      <c r="A4067" t="s">
        <v>1154</v>
      </c>
      <c r="B4067" t="s">
        <v>3596</v>
      </c>
      <c r="C4067" t="s">
        <v>3596</v>
      </c>
      <c r="D4067" t="s">
        <v>3596</v>
      </c>
      <c r="E4067">
        <v>2020</v>
      </c>
      <c r="F4067" t="s">
        <v>212</v>
      </c>
      <c r="G4067" s="1" t="s">
        <v>202</v>
      </c>
      <c r="H4067" s="1" t="s">
        <v>219</v>
      </c>
      <c r="I4067" s="3" t="s">
        <v>1</v>
      </c>
      <c r="J4067" s="1" t="s">
        <v>1</v>
      </c>
      <c r="K4067" s="1" t="s">
        <v>1</v>
      </c>
      <c r="L4067" s="1" t="s">
        <v>1</v>
      </c>
      <c r="M4067" s="1" t="s">
        <v>208</v>
      </c>
      <c r="N4067">
        <v>6001</v>
      </c>
      <c r="O4067" s="10">
        <v>10000</v>
      </c>
      <c r="P4067">
        <v>1000</v>
      </c>
      <c r="Q4067" s="1" t="s">
        <v>209</v>
      </c>
      <c r="R4067" s="4">
        <v>3.75</v>
      </c>
      <c r="S4067" s="3">
        <v>1</v>
      </c>
      <c r="U4067" t="s">
        <v>204</v>
      </c>
    </row>
    <row r="4068" spans="1:21" x14ac:dyDescent="0.3">
      <c r="A4068" t="s">
        <v>1154</v>
      </c>
      <c r="B4068" t="s">
        <v>3596</v>
      </c>
      <c r="C4068" t="s">
        <v>3596</v>
      </c>
      <c r="D4068" t="s">
        <v>3596</v>
      </c>
      <c r="E4068">
        <v>2020</v>
      </c>
      <c r="F4068" t="s">
        <v>212</v>
      </c>
      <c r="G4068" s="1" t="s">
        <v>202</v>
      </c>
      <c r="H4068" s="1" t="s">
        <v>219</v>
      </c>
      <c r="I4068" s="3" t="s">
        <v>1</v>
      </c>
      <c r="J4068" s="1" t="s">
        <v>1</v>
      </c>
      <c r="K4068" s="1" t="s">
        <v>1</v>
      </c>
      <c r="L4068" s="1" t="s">
        <v>1</v>
      </c>
      <c r="M4068" s="1" t="s">
        <v>208</v>
      </c>
      <c r="N4068">
        <v>10001</v>
      </c>
      <c r="O4068" s="10">
        <v>20000</v>
      </c>
      <c r="P4068">
        <v>1000</v>
      </c>
      <c r="Q4068" s="1" t="s">
        <v>209</v>
      </c>
      <c r="R4068" s="4">
        <v>4</v>
      </c>
      <c r="S4068" s="3">
        <v>1</v>
      </c>
      <c r="U4068" t="s">
        <v>204</v>
      </c>
    </row>
    <row r="4069" spans="1:21" x14ac:dyDescent="0.3">
      <c r="A4069" t="s">
        <v>1154</v>
      </c>
      <c r="B4069" t="s">
        <v>3596</v>
      </c>
      <c r="C4069" t="s">
        <v>3596</v>
      </c>
      <c r="D4069" t="s">
        <v>3596</v>
      </c>
      <c r="E4069">
        <v>2020</v>
      </c>
      <c r="F4069" t="s">
        <v>212</v>
      </c>
      <c r="G4069" s="1" t="s">
        <v>202</v>
      </c>
      <c r="H4069" s="1" t="s">
        <v>219</v>
      </c>
      <c r="I4069" s="3" t="s">
        <v>1</v>
      </c>
      <c r="J4069" s="1" t="s">
        <v>1</v>
      </c>
      <c r="K4069" s="1" t="s">
        <v>1</v>
      </c>
      <c r="L4069" s="1" t="s">
        <v>1</v>
      </c>
      <c r="M4069" s="1" t="s">
        <v>208</v>
      </c>
      <c r="N4069">
        <v>20001</v>
      </c>
      <c r="O4069" s="10">
        <v>50000</v>
      </c>
      <c r="P4069">
        <v>1000</v>
      </c>
      <c r="Q4069" s="1" t="s">
        <v>209</v>
      </c>
      <c r="R4069" s="4">
        <v>4.25</v>
      </c>
      <c r="S4069" s="3">
        <v>1</v>
      </c>
      <c r="U4069" t="s">
        <v>204</v>
      </c>
    </row>
    <row r="4070" spans="1:21" x14ac:dyDescent="0.3">
      <c r="A4070" t="s">
        <v>1154</v>
      </c>
      <c r="B4070" t="s">
        <v>3596</v>
      </c>
      <c r="C4070" t="s">
        <v>3596</v>
      </c>
      <c r="D4070" t="s">
        <v>3596</v>
      </c>
      <c r="E4070">
        <v>2020</v>
      </c>
      <c r="F4070" t="s">
        <v>212</v>
      </c>
      <c r="G4070" s="1" t="s">
        <v>202</v>
      </c>
      <c r="H4070" s="1" t="s">
        <v>219</v>
      </c>
      <c r="I4070" s="3" t="s">
        <v>1</v>
      </c>
      <c r="J4070" s="1" t="s">
        <v>1</v>
      </c>
      <c r="K4070" s="1" t="s">
        <v>1</v>
      </c>
      <c r="L4070" s="1" t="s">
        <v>1</v>
      </c>
      <c r="M4070" s="1" t="s">
        <v>208</v>
      </c>
      <c r="N4070">
        <v>50001</v>
      </c>
      <c r="O4070" s="10">
        <v>1000000000</v>
      </c>
      <c r="P4070">
        <v>1000</v>
      </c>
      <c r="Q4070" s="1" t="s">
        <v>209</v>
      </c>
      <c r="R4070" s="4">
        <v>4.5</v>
      </c>
      <c r="S4070" s="3">
        <v>1</v>
      </c>
      <c r="U4070" t="s">
        <v>204</v>
      </c>
    </row>
    <row r="4071" spans="1:21" x14ac:dyDescent="0.3">
      <c r="A4071" t="s">
        <v>1154</v>
      </c>
      <c r="B4071" t="s">
        <v>3596</v>
      </c>
      <c r="C4071" t="s">
        <v>3596</v>
      </c>
      <c r="D4071" t="s">
        <v>3598</v>
      </c>
      <c r="E4071">
        <v>2020</v>
      </c>
      <c r="F4071" t="s">
        <v>213</v>
      </c>
      <c r="G4071" s="1" t="s">
        <v>202</v>
      </c>
      <c r="H4071" s="1" t="s">
        <v>206</v>
      </c>
      <c r="I4071" s="3" t="s">
        <v>1</v>
      </c>
      <c r="J4071" s="1" t="s">
        <v>1</v>
      </c>
      <c r="K4071" s="1" t="s">
        <v>1</v>
      </c>
      <c r="L4071" s="1" t="s">
        <v>1</v>
      </c>
      <c r="M4071" s="1" t="s">
        <v>204</v>
      </c>
      <c r="N4071" s="1" t="s">
        <v>1</v>
      </c>
      <c r="O4071" s="1" t="s">
        <v>1</v>
      </c>
      <c r="P4071" s="1" t="s">
        <v>1</v>
      </c>
      <c r="Q4071" s="1" t="s">
        <v>1</v>
      </c>
      <c r="R4071" s="4">
        <v>40</v>
      </c>
      <c r="S4071" s="3">
        <v>1</v>
      </c>
      <c r="U4071" t="s">
        <v>204</v>
      </c>
    </row>
    <row r="4072" spans="1:21" x14ac:dyDescent="0.3">
      <c r="A4072" t="s">
        <v>1154</v>
      </c>
      <c r="B4072" t="s">
        <v>3596</v>
      </c>
      <c r="C4072" t="s">
        <v>3596</v>
      </c>
      <c r="D4072" t="s">
        <v>3598</v>
      </c>
      <c r="E4072">
        <v>2020</v>
      </c>
      <c r="F4072" t="s">
        <v>213</v>
      </c>
      <c r="G4072" s="1" t="s">
        <v>202</v>
      </c>
      <c r="H4072" s="1" t="s">
        <v>231</v>
      </c>
      <c r="I4072" s="3" t="s">
        <v>1</v>
      </c>
      <c r="J4072" s="1" t="s">
        <v>1</v>
      </c>
      <c r="K4072" s="1" t="s">
        <v>1</v>
      </c>
      <c r="L4072" s="1" t="s">
        <v>1</v>
      </c>
      <c r="M4072" s="1" t="s">
        <v>208</v>
      </c>
      <c r="N4072">
        <v>0</v>
      </c>
      <c r="O4072" s="10">
        <v>1000000000</v>
      </c>
      <c r="P4072">
        <v>1000</v>
      </c>
      <c r="Q4072" s="1" t="s">
        <v>209</v>
      </c>
      <c r="R4072" s="4">
        <v>6</v>
      </c>
      <c r="S4072" s="3">
        <v>1</v>
      </c>
      <c r="U4072" t="s">
        <v>204</v>
      </c>
    </row>
    <row r="4073" spans="1:21" x14ac:dyDescent="0.3">
      <c r="A4073" t="s">
        <v>1157</v>
      </c>
      <c r="B4073" t="s">
        <v>3601</v>
      </c>
      <c r="C4073" t="s">
        <v>3601</v>
      </c>
      <c r="D4073" t="s">
        <v>3601</v>
      </c>
      <c r="E4073">
        <v>2020</v>
      </c>
      <c r="F4073" t="s">
        <v>212</v>
      </c>
      <c r="G4073" s="1" t="s">
        <v>202</v>
      </c>
      <c r="H4073" s="1" t="s">
        <v>206</v>
      </c>
      <c r="I4073" s="3">
        <v>0.75</v>
      </c>
      <c r="J4073" s="1" t="s">
        <v>203</v>
      </c>
      <c r="K4073" s="1" t="s">
        <v>220</v>
      </c>
      <c r="L4073" s="1" t="s">
        <v>221</v>
      </c>
      <c r="M4073" s="1" t="s">
        <v>204</v>
      </c>
      <c r="N4073" s="1" t="s">
        <v>1</v>
      </c>
      <c r="O4073" s="1" t="s">
        <v>1</v>
      </c>
      <c r="P4073" s="1" t="s">
        <v>1</v>
      </c>
      <c r="Q4073" s="1" t="s">
        <v>1</v>
      </c>
      <c r="R4073" s="4">
        <v>16.5</v>
      </c>
      <c r="S4073" s="3">
        <v>1</v>
      </c>
      <c r="U4073" t="s">
        <v>204</v>
      </c>
    </row>
    <row r="4074" spans="1:21" x14ac:dyDescent="0.3">
      <c r="A4074" t="s">
        <v>1157</v>
      </c>
      <c r="B4074" t="s">
        <v>3601</v>
      </c>
      <c r="C4074" t="s">
        <v>3601</v>
      </c>
      <c r="D4074" t="s">
        <v>3601</v>
      </c>
      <c r="E4074">
        <v>2020</v>
      </c>
      <c r="F4074" t="s">
        <v>212</v>
      </c>
      <c r="G4074" s="1" t="s">
        <v>202</v>
      </c>
      <c r="H4074" s="1" t="s">
        <v>231</v>
      </c>
      <c r="I4074" s="3" t="s">
        <v>1</v>
      </c>
      <c r="J4074" s="1" t="s">
        <v>1</v>
      </c>
      <c r="K4074" s="1" t="s">
        <v>220</v>
      </c>
      <c r="L4074" s="1" t="s">
        <v>221</v>
      </c>
      <c r="M4074" s="1" t="s">
        <v>208</v>
      </c>
      <c r="N4074">
        <v>0</v>
      </c>
      <c r="O4074" s="10">
        <v>1000000000</v>
      </c>
      <c r="P4074">
        <v>1000</v>
      </c>
      <c r="Q4074" s="1" t="s">
        <v>209</v>
      </c>
      <c r="R4074" s="4">
        <v>3.1749999999999998</v>
      </c>
      <c r="S4074" s="3">
        <v>1</v>
      </c>
      <c r="U4074" t="s">
        <v>204</v>
      </c>
    </row>
    <row r="4075" spans="1:21" x14ac:dyDescent="0.3">
      <c r="A4075" t="s">
        <v>1157</v>
      </c>
      <c r="B4075" t="s">
        <v>3601</v>
      </c>
      <c r="C4075" t="s">
        <v>3601</v>
      </c>
      <c r="D4075" t="s">
        <v>3601</v>
      </c>
      <c r="E4075">
        <v>2020</v>
      </c>
      <c r="F4075" t="s">
        <v>212</v>
      </c>
      <c r="G4075" s="1" t="s">
        <v>202</v>
      </c>
      <c r="H4075" s="1" t="s">
        <v>206</v>
      </c>
      <c r="I4075" s="3">
        <v>0.75</v>
      </c>
      <c r="J4075" s="1" t="s">
        <v>203</v>
      </c>
      <c r="K4075" s="1" t="s">
        <v>220</v>
      </c>
      <c r="L4075" s="1" t="s">
        <v>225</v>
      </c>
      <c r="M4075" s="1" t="s">
        <v>204</v>
      </c>
      <c r="N4075" s="1" t="s">
        <v>1</v>
      </c>
      <c r="O4075" s="1" t="s">
        <v>1</v>
      </c>
      <c r="P4075" s="1" t="s">
        <v>1</v>
      </c>
      <c r="Q4075" s="1" t="s">
        <v>1</v>
      </c>
      <c r="R4075" s="4">
        <f>16.5*1.5</f>
        <v>24.75</v>
      </c>
      <c r="S4075" s="3">
        <v>1</v>
      </c>
      <c r="U4075" t="s">
        <v>204</v>
      </c>
    </row>
    <row r="4076" spans="1:21" x14ac:dyDescent="0.3">
      <c r="A4076" t="s">
        <v>1157</v>
      </c>
      <c r="B4076" t="s">
        <v>3601</v>
      </c>
      <c r="C4076" t="s">
        <v>3601</v>
      </c>
      <c r="D4076" t="s">
        <v>3601</v>
      </c>
      <c r="E4076">
        <v>2020</v>
      </c>
      <c r="F4076" t="s">
        <v>212</v>
      </c>
      <c r="G4076" s="1" t="s">
        <v>202</v>
      </c>
      <c r="H4076" s="1" t="s">
        <v>231</v>
      </c>
      <c r="I4076" s="3" t="s">
        <v>1</v>
      </c>
      <c r="J4076" s="1" t="s">
        <v>1</v>
      </c>
      <c r="K4076" s="1" t="s">
        <v>220</v>
      </c>
      <c r="L4076" s="1" t="s">
        <v>225</v>
      </c>
      <c r="M4076" s="1" t="s">
        <v>208</v>
      </c>
      <c r="N4076">
        <v>0</v>
      </c>
      <c r="O4076" s="10">
        <v>1000000000</v>
      </c>
      <c r="P4076">
        <v>1000</v>
      </c>
      <c r="Q4076" s="1" t="s">
        <v>209</v>
      </c>
      <c r="R4076" s="4">
        <f>3.175*1.5</f>
        <v>4.7624999999999993</v>
      </c>
      <c r="S4076" s="3">
        <v>1</v>
      </c>
      <c r="U4076" t="s">
        <v>204</v>
      </c>
    </row>
    <row r="4077" spans="1:21" x14ac:dyDescent="0.3">
      <c r="A4077" t="s">
        <v>1157</v>
      </c>
      <c r="B4077" t="s">
        <v>3601</v>
      </c>
      <c r="C4077" t="s">
        <v>3601</v>
      </c>
      <c r="D4077" t="s">
        <v>3601</v>
      </c>
      <c r="E4077">
        <v>2020</v>
      </c>
      <c r="F4077" t="s">
        <v>213</v>
      </c>
      <c r="G4077" s="1" t="s">
        <v>202</v>
      </c>
      <c r="H4077" s="1" t="s">
        <v>206</v>
      </c>
      <c r="I4077" s="3">
        <v>0.75</v>
      </c>
      <c r="J4077" s="1" t="s">
        <v>203</v>
      </c>
      <c r="K4077" s="1" t="s">
        <v>220</v>
      </c>
      <c r="L4077" s="1" t="s">
        <v>221</v>
      </c>
      <c r="M4077" s="1" t="s">
        <v>204</v>
      </c>
      <c r="N4077" s="1" t="s">
        <v>1</v>
      </c>
      <c r="O4077" s="1" t="s">
        <v>1</v>
      </c>
      <c r="P4077" s="1" t="s">
        <v>1</v>
      </c>
      <c r="Q4077" s="1" t="s">
        <v>1</v>
      </c>
      <c r="R4077" s="4">
        <v>17.5</v>
      </c>
      <c r="S4077" s="3">
        <v>1</v>
      </c>
      <c r="U4077" t="s">
        <v>204</v>
      </c>
    </row>
    <row r="4078" spans="1:21" x14ac:dyDescent="0.3">
      <c r="A4078" t="s">
        <v>1157</v>
      </c>
      <c r="B4078" t="s">
        <v>3601</v>
      </c>
      <c r="C4078" t="s">
        <v>3601</v>
      </c>
      <c r="D4078" t="s">
        <v>3601</v>
      </c>
      <c r="E4078">
        <v>2020</v>
      </c>
      <c r="F4078" t="s">
        <v>213</v>
      </c>
      <c r="G4078" s="1" t="s">
        <v>202</v>
      </c>
      <c r="H4078" s="1" t="s">
        <v>231</v>
      </c>
      <c r="I4078" s="3" t="s">
        <v>1</v>
      </c>
      <c r="J4078" s="1" t="s">
        <v>1</v>
      </c>
      <c r="K4078" s="1" t="s">
        <v>220</v>
      </c>
      <c r="L4078" s="1" t="s">
        <v>221</v>
      </c>
      <c r="M4078" s="1" t="s">
        <v>208</v>
      </c>
      <c r="N4078">
        <v>0</v>
      </c>
      <c r="O4078" s="10">
        <v>1000000000</v>
      </c>
      <c r="P4078">
        <v>1000</v>
      </c>
      <c r="Q4078" s="1" t="s">
        <v>209</v>
      </c>
      <c r="R4078" s="4">
        <v>3.1</v>
      </c>
      <c r="S4078" s="3">
        <v>1</v>
      </c>
      <c r="U4078" t="s">
        <v>204</v>
      </c>
    </row>
    <row r="4079" spans="1:21" x14ac:dyDescent="0.3">
      <c r="A4079" t="s">
        <v>1157</v>
      </c>
      <c r="B4079" t="s">
        <v>3601</v>
      </c>
      <c r="C4079" t="s">
        <v>3601</v>
      </c>
      <c r="D4079" t="s">
        <v>3601</v>
      </c>
      <c r="E4079">
        <v>2020</v>
      </c>
      <c r="F4079" t="s">
        <v>213</v>
      </c>
      <c r="G4079" s="1" t="s">
        <v>202</v>
      </c>
      <c r="H4079" s="1" t="s">
        <v>206</v>
      </c>
      <c r="I4079" s="3">
        <v>0.75</v>
      </c>
      <c r="J4079" s="1" t="s">
        <v>203</v>
      </c>
      <c r="K4079" s="1" t="s">
        <v>220</v>
      </c>
      <c r="L4079" s="1" t="s">
        <v>225</v>
      </c>
      <c r="M4079" s="1" t="s">
        <v>204</v>
      </c>
      <c r="N4079" s="1" t="s">
        <v>1</v>
      </c>
      <c r="O4079" s="1" t="s">
        <v>1</v>
      </c>
      <c r="P4079" s="1" t="s">
        <v>1</v>
      </c>
      <c r="Q4079" s="1" t="s">
        <v>1</v>
      </c>
      <c r="R4079" s="4">
        <f>1.5*17.5</f>
        <v>26.25</v>
      </c>
      <c r="S4079" s="3">
        <v>1</v>
      </c>
      <c r="U4079" t="s">
        <v>204</v>
      </c>
    </row>
    <row r="4080" spans="1:21" x14ac:dyDescent="0.3">
      <c r="A4080" t="s">
        <v>1157</v>
      </c>
      <c r="B4080" t="s">
        <v>3601</v>
      </c>
      <c r="C4080" t="s">
        <v>3601</v>
      </c>
      <c r="D4080" t="s">
        <v>3601</v>
      </c>
      <c r="E4080">
        <v>2020</v>
      </c>
      <c r="F4080" t="s">
        <v>213</v>
      </c>
      <c r="G4080" s="1" t="s">
        <v>202</v>
      </c>
      <c r="H4080" s="1" t="s">
        <v>231</v>
      </c>
      <c r="I4080" s="3" t="s">
        <v>1</v>
      </c>
      <c r="J4080" s="1" t="s">
        <v>1</v>
      </c>
      <c r="K4080" s="1" t="s">
        <v>220</v>
      </c>
      <c r="L4080" s="1" t="s">
        <v>225</v>
      </c>
      <c r="M4080" s="1" t="s">
        <v>208</v>
      </c>
      <c r="N4080">
        <v>0</v>
      </c>
      <c r="O4080" s="10">
        <v>1000000000</v>
      </c>
      <c r="P4080">
        <v>1000</v>
      </c>
      <c r="Q4080" s="1" t="s">
        <v>209</v>
      </c>
      <c r="R4080" s="4">
        <f>AVERAGE(3.1,3.25)*1.5</f>
        <v>4.7624999999999993</v>
      </c>
      <c r="S4080" s="3">
        <v>1</v>
      </c>
      <c r="U4080" t="s">
        <v>204</v>
      </c>
    </row>
    <row r="4081" spans="1:21" x14ac:dyDescent="0.3">
      <c r="A4081" t="s">
        <v>1160</v>
      </c>
      <c r="B4081" t="s">
        <v>3603</v>
      </c>
      <c r="C4081" t="s">
        <v>3603</v>
      </c>
      <c r="D4081" t="s">
        <v>3603</v>
      </c>
      <c r="E4081">
        <v>2020</v>
      </c>
      <c r="F4081" t="s">
        <v>212</v>
      </c>
      <c r="G4081" s="1" t="s">
        <v>202</v>
      </c>
      <c r="H4081" s="1" t="s">
        <v>206</v>
      </c>
      <c r="I4081" s="3" t="s">
        <v>1</v>
      </c>
      <c r="J4081" s="1" t="s">
        <v>1</v>
      </c>
      <c r="K4081" s="1" t="s">
        <v>1</v>
      </c>
      <c r="L4081" s="1" t="s">
        <v>1</v>
      </c>
      <c r="M4081" s="1" t="s">
        <v>204</v>
      </c>
      <c r="N4081" s="1" t="s">
        <v>1</v>
      </c>
      <c r="O4081" s="1" t="s">
        <v>1</v>
      </c>
      <c r="P4081" s="1" t="s">
        <v>1</v>
      </c>
      <c r="Q4081" s="1" t="s">
        <v>1</v>
      </c>
      <c r="R4081" s="4">
        <v>43</v>
      </c>
      <c r="S4081" s="3">
        <v>1</v>
      </c>
      <c r="U4081" t="s">
        <v>204</v>
      </c>
    </row>
    <row r="4082" spans="1:21" x14ac:dyDescent="0.3">
      <c r="A4082" t="s">
        <v>1160</v>
      </c>
      <c r="B4082" t="s">
        <v>3603</v>
      </c>
      <c r="C4082" t="s">
        <v>3603</v>
      </c>
      <c r="D4082" t="s">
        <v>3603</v>
      </c>
      <c r="E4082">
        <v>2020</v>
      </c>
      <c r="F4082" t="s">
        <v>212</v>
      </c>
      <c r="G4082" s="1" t="s">
        <v>202</v>
      </c>
      <c r="H4082" s="1" t="s">
        <v>231</v>
      </c>
      <c r="I4082" s="3" t="s">
        <v>1</v>
      </c>
      <c r="J4082" s="1" t="s">
        <v>1</v>
      </c>
      <c r="K4082" s="1" t="s">
        <v>1</v>
      </c>
      <c r="L4082" s="1" t="s">
        <v>1</v>
      </c>
      <c r="M4082" s="1" t="s">
        <v>208</v>
      </c>
      <c r="N4082">
        <v>0</v>
      </c>
      <c r="O4082" s="10">
        <v>1000000000</v>
      </c>
      <c r="P4082">
        <v>1000</v>
      </c>
      <c r="Q4082" s="1" t="s">
        <v>209</v>
      </c>
      <c r="R4082" s="4">
        <v>5.65</v>
      </c>
      <c r="S4082" s="3">
        <v>1</v>
      </c>
      <c r="T4082" t="s">
        <v>3605</v>
      </c>
      <c r="U4082" t="s">
        <v>204</v>
      </c>
    </row>
    <row r="4083" spans="1:21" x14ac:dyDescent="0.3">
      <c r="A4083" t="s">
        <v>1160</v>
      </c>
      <c r="B4083" t="s">
        <v>3603</v>
      </c>
      <c r="C4083" t="s">
        <v>3603</v>
      </c>
      <c r="D4083" s="1" t="s">
        <v>898</v>
      </c>
      <c r="E4083">
        <v>2020</v>
      </c>
      <c r="F4083" t="s">
        <v>213</v>
      </c>
      <c r="G4083" s="1" t="s">
        <v>202</v>
      </c>
      <c r="H4083" s="1" t="s">
        <v>206</v>
      </c>
      <c r="I4083" s="3" t="s">
        <v>1</v>
      </c>
      <c r="J4083" s="1" t="s">
        <v>1</v>
      </c>
      <c r="K4083" s="1" t="s">
        <v>1</v>
      </c>
      <c r="L4083" s="1" t="s">
        <v>1</v>
      </c>
      <c r="M4083" s="1" t="s">
        <v>204</v>
      </c>
      <c r="N4083" s="1" t="s">
        <v>1</v>
      </c>
      <c r="O4083" s="1" t="s">
        <v>1</v>
      </c>
      <c r="P4083" s="1" t="s">
        <v>1</v>
      </c>
      <c r="Q4083" s="1" t="s">
        <v>1</v>
      </c>
      <c r="R4083" s="4">
        <v>32.89</v>
      </c>
      <c r="S4083" s="3">
        <v>1</v>
      </c>
      <c r="U4083" t="s">
        <v>204</v>
      </c>
    </row>
    <row r="4084" spans="1:21" x14ac:dyDescent="0.3">
      <c r="A4084" t="s">
        <v>1162</v>
      </c>
      <c r="B4084" t="s">
        <v>3606</v>
      </c>
      <c r="C4084" t="s">
        <v>3606</v>
      </c>
      <c r="D4084" t="s">
        <v>3606</v>
      </c>
      <c r="E4084">
        <v>2020</v>
      </c>
      <c r="F4084" t="s">
        <v>212</v>
      </c>
      <c r="G4084" s="1" t="s">
        <v>202</v>
      </c>
      <c r="H4084" s="1" t="s">
        <v>206</v>
      </c>
      <c r="I4084" s="3" t="s">
        <v>1</v>
      </c>
      <c r="J4084" s="1" t="s">
        <v>1</v>
      </c>
      <c r="K4084" s="1" t="s">
        <v>220</v>
      </c>
      <c r="L4084" s="1" t="s">
        <v>221</v>
      </c>
      <c r="M4084" s="1" t="s">
        <v>204</v>
      </c>
      <c r="N4084" s="1" t="s">
        <v>1</v>
      </c>
      <c r="O4084" s="10" t="s">
        <v>1</v>
      </c>
      <c r="P4084" s="1" t="s">
        <v>1</v>
      </c>
      <c r="Q4084" s="1" t="s">
        <v>1</v>
      </c>
      <c r="R4084" s="4">
        <v>15</v>
      </c>
      <c r="S4084" s="3">
        <v>1</v>
      </c>
      <c r="U4084" t="s">
        <v>204</v>
      </c>
    </row>
    <row r="4085" spans="1:21" x14ac:dyDescent="0.3">
      <c r="A4085" t="s">
        <v>1162</v>
      </c>
      <c r="B4085" t="s">
        <v>3606</v>
      </c>
      <c r="C4085" t="s">
        <v>3606</v>
      </c>
      <c r="D4085" t="s">
        <v>3606</v>
      </c>
      <c r="E4085">
        <v>2020</v>
      </c>
      <c r="F4085" t="s">
        <v>212</v>
      </c>
      <c r="G4085" s="1" t="s">
        <v>202</v>
      </c>
      <c r="H4085" s="1" t="s">
        <v>231</v>
      </c>
      <c r="I4085" s="3" t="s">
        <v>1</v>
      </c>
      <c r="J4085" s="1" t="s">
        <v>1</v>
      </c>
      <c r="K4085" s="1" t="s">
        <v>220</v>
      </c>
      <c r="L4085" s="1" t="s">
        <v>221</v>
      </c>
      <c r="M4085" s="1" t="s">
        <v>208</v>
      </c>
      <c r="N4085">
        <v>0</v>
      </c>
      <c r="O4085" s="10">
        <v>1000000000</v>
      </c>
      <c r="P4085">
        <v>1000</v>
      </c>
      <c r="Q4085" s="1" t="s">
        <v>209</v>
      </c>
      <c r="R4085" s="4">
        <f>AVERAGE(2.25, 2.25, 2.25, 2.25, 2.25, 2.25, 2.25, 2.25, 2.95, 2.95, 2.95, 2.95)</f>
        <v>2.4833333333333329</v>
      </c>
      <c r="S4085" s="3">
        <v>1</v>
      </c>
      <c r="T4085" t="s">
        <v>3607</v>
      </c>
      <c r="U4085" t="s">
        <v>204</v>
      </c>
    </row>
    <row r="4086" spans="1:21" x14ac:dyDescent="0.3">
      <c r="A4086" t="s">
        <v>1162</v>
      </c>
      <c r="B4086" t="s">
        <v>3606</v>
      </c>
      <c r="C4086" t="s">
        <v>3606</v>
      </c>
      <c r="D4086" t="s">
        <v>3606</v>
      </c>
      <c r="E4086">
        <v>2020</v>
      </c>
      <c r="F4086" t="s">
        <v>212</v>
      </c>
      <c r="G4086" s="1" t="s">
        <v>202</v>
      </c>
      <c r="H4086" s="1" t="s">
        <v>206</v>
      </c>
      <c r="I4086" s="3" t="s">
        <v>1</v>
      </c>
      <c r="J4086" s="1" t="s">
        <v>1</v>
      </c>
      <c r="K4086" s="1" t="s">
        <v>220</v>
      </c>
      <c r="L4086" s="1" t="s">
        <v>225</v>
      </c>
      <c r="M4086" s="1" t="s">
        <v>204</v>
      </c>
      <c r="N4086" s="1" t="s">
        <v>1</v>
      </c>
      <c r="O4086" s="10" t="s">
        <v>1</v>
      </c>
      <c r="P4086" s="1" t="s">
        <v>1</v>
      </c>
      <c r="Q4086" s="1" t="s">
        <v>1</v>
      </c>
      <c r="R4086" s="4">
        <v>39.14</v>
      </c>
      <c r="S4086" s="3">
        <v>1</v>
      </c>
      <c r="U4086" t="s">
        <v>204</v>
      </c>
    </row>
    <row r="4087" spans="1:21" x14ac:dyDescent="0.3">
      <c r="A4087" t="s">
        <v>1162</v>
      </c>
      <c r="B4087" t="s">
        <v>3606</v>
      </c>
      <c r="C4087" t="s">
        <v>3606</v>
      </c>
      <c r="D4087" t="s">
        <v>3606</v>
      </c>
      <c r="E4087">
        <v>2020</v>
      </c>
      <c r="F4087" t="s">
        <v>212</v>
      </c>
      <c r="G4087" s="1" t="s">
        <v>202</v>
      </c>
      <c r="H4087" s="1" t="s">
        <v>231</v>
      </c>
      <c r="I4087" s="3" t="s">
        <v>1</v>
      </c>
      <c r="J4087" s="1" t="s">
        <v>1</v>
      </c>
      <c r="K4087" s="1" t="s">
        <v>220</v>
      </c>
      <c r="L4087" s="1" t="s">
        <v>225</v>
      </c>
      <c r="M4087" s="1" t="s">
        <v>208</v>
      </c>
      <c r="N4087">
        <v>0</v>
      </c>
      <c r="O4087" s="10">
        <v>1000000000</v>
      </c>
      <c r="P4087">
        <v>1000</v>
      </c>
      <c r="Q4087" s="1" t="s">
        <v>209</v>
      </c>
      <c r="R4087" s="4">
        <f>AVERAGE(2.25, 2.25, 2.25, 2.25, 2.25, 2.25, 2.25, 2.25, 2.95, 2.95, 2.95, 2.95)</f>
        <v>2.4833333333333329</v>
      </c>
      <c r="S4087" s="3">
        <v>1</v>
      </c>
      <c r="T4087" t="s">
        <v>3607</v>
      </c>
      <c r="U4087" t="s">
        <v>204</v>
      </c>
    </row>
    <row r="4088" spans="1:21" x14ac:dyDescent="0.3">
      <c r="A4088" t="s">
        <v>1162</v>
      </c>
      <c r="B4088" t="s">
        <v>3606</v>
      </c>
      <c r="C4088" t="s">
        <v>3606</v>
      </c>
      <c r="D4088" t="s">
        <v>3606</v>
      </c>
      <c r="E4088">
        <v>2020</v>
      </c>
      <c r="F4088" t="s">
        <v>213</v>
      </c>
      <c r="G4088" s="1" t="s">
        <v>202</v>
      </c>
      <c r="H4088" s="1" t="s">
        <v>206</v>
      </c>
      <c r="I4088" s="3" t="s">
        <v>1</v>
      </c>
      <c r="J4088" s="1" t="s">
        <v>1</v>
      </c>
      <c r="K4088" s="1" t="s">
        <v>220</v>
      </c>
      <c r="L4088" s="1" t="s">
        <v>221</v>
      </c>
      <c r="M4088" s="1" t="s">
        <v>204</v>
      </c>
      <c r="N4088" s="1" t="s">
        <v>1</v>
      </c>
      <c r="O4088" s="10" t="s">
        <v>1</v>
      </c>
      <c r="P4088" s="1" t="s">
        <v>1</v>
      </c>
      <c r="Q4088" s="1" t="s">
        <v>1</v>
      </c>
      <c r="R4088" s="4">
        <v>6</v>
      </c>
      <c r="S4088" s="3">
        <v>1</v>
      </c>
      <c r="U4088" t="s">
        <v>204</v>
      </c>
    </row>
    <row r="4089" spans="1:21" x14ac:dyDescent="0.3">
      <c r="A4089" t="s">
        <v>1162</v>
      </c>
      <c r="B4089" t="s">
        <v>3606</v>
      </c>
      <c r="C4089" t="s">
        <v>3606</v>
      </c>
      <c r="D4089" t="s">
        <v>3606</v>
      </c>
      <c r="E4089">
        <v>2020</v>
      </c>
      <c r="F4089" t="s">
        <v>213</v>
      </c>
      <c r="G4089" s="1" t="s">
        <v>202</v>
      </c>
      <c r="H4089" s="1" t="s">
        <v>231</v>
      </c>
      <c r="I4089" s="3" t="s">
        <v>1</v>
      </c>
      <c r="J4089" s="1" t="s">
        <v>1</v>
      </c>
      <c r="K4089" s="1" t="s">
        <v>220</v>
      </c>
      <c r="L4089" s="1" t="s">
        <v>221</v>
      </c>
      <c r="M4089" s="1" t="s">
        <v>208</v>
      </c>
      <c r="N4089">
        <v>0</v>
      </c>
      <c r="O4089" s="10">
        <v>1000000000</v>
      </c>
      <c r="P4089">
        <v>1000</v>
      </c>
      <c r="Q4089" s="1" t="s">
        <v>209</v>
      </c>
      <c r="R4089" s="4">
        <v>2.7</v>
      </c>
      <c r="S4089" s="3">
        <v>1</v>
      </c>
      <c r="T4089" t="s">
        <v>3609</v>
      </c>
      <c r="U4089" t="s">
        <v>204</v>
      </c>
    </row>
    <row r="4090" spans="1:21" x14ac:dyDescent="0.3">
      <c r="A4090" t="s">
        <v>1162</v>
      </c>
      <c r="B4090" t="s">
        <v>3606</v>
      </c>
      <c r="C4090" t="s">
        <v>3606</v>
      </c>
      <c r="D4090" t="s">
        <v>3606</v>
      </c>
      <c r="E4090">
        <v>2020</v>
      </c>
      <c r="F4090" t="s">
        <v>213</v>
      </c>
      <c r="G4090" s="1" t="s">
        <v>202</v>
      </c>
      <c r="H4090" s="1" t="s">
        <v>206</v>
      </c>
      <c r="I4090" s="3" t="s">
        <v>1</v>
      </c>
      <c r="J4090" s="1" t="s">
        <v>1</v>
      </c>
      <c r="K4090" s="1" t="s">
        <v>220</v>
      </c>
      <c r="L4090" s="1" t="s">
        <v>225</v>
      </c>
      <c r="M4090" s="1" t="s">
        <v>204</v>
      </c>
      <c r="N4090" s="1" t="s">
        <v>1</v>
      </c>
      <c r="O4090" s="10" t="s">
        <v>1</v>
      </c>
      <c r="P4090" s="1" t="s">
        <v>1</v>
      </c>
      <c r="Q4090" s="1" t="s">
        <v>1</v>
      </c>
      <c r="R4090" s="4">
        <v>12</v>
      </c>
      <c r="S4090" s="3">
        <v>1</v>
      </c>
      <c r="U4090" t="s">
        <v>204</v>
      </c>
    </row>
    <row r="4091" spans="1:21" x14ac:dyDescent="0.3">
      <c r="A4091" t="s">
        <v>1162</v>
      </c>
      <c r="B4091" t="s">
        <v>3606</v>
      </c>
      <c r="C4091" t="s">
        <v>3606</v>
      </c>
      <c r="D4091" t="s">
        <v>3606</v>
      </c>
      <c r="E4091">
        <v>2020</v>
      </c>
      <c r="F4091" t="s">
        <v>213</v>
      </c>
      <c r="G4091" s="1" t="s">
        <v>202</v>
      </c>
      <c r="H4091" s="1" t="s">
        <v>231</v>
      </c>
      <c r="I4091" s="3" t="s">
        <v>1</v>
      </c>
      <c r="J4091" s="1" t="s">
        <v>1</v>
      </c>
      <c r="K4091" s="1" t="s">
        <v>220</v>
      </c>
      <c r="L4091" s="1" t="s">
        <v>225</v>
      </c>
      <c r="M4091" s="1" t="s">
        <v>208</v>
      </c>
      <c r="N4091">
        <v>0</v>
      </c>
      <c r="O4091" s="10">
        <v>1000000000</v>
      </c>
      <c r="P4091">
        <v>1000</v>
      </c>
      <c r="Q4091" s="1" t="s">
        <v>209</v>
      </c>
      <c r="R4091" s="4">
        <v>10</v>
      </c>
      <c r="S4091" s="3">
        <v>1</v>
      </c>
      <c r="T4091" t="s">
        <v>3609</v>
      </c>
      <c r="U4091" t="s">
        <v>204</v>
      </c>
    </row>
    <row r="4092" spans="1:21" x14ac:dyDescent="0.3">
      <c r="A4092" t="s">
        <v>1165</v>
      </c>
      <c r="B4092" t="s">
        <v>3610</v>
      </c>
      <c r="C4092" t="s">
        <v>3610</v>
      </c>
      <c r="D4092" t="s">
        <v>3610</v>
      </c>
      <c r="E4092">
        <v>2015</v>
      </c>
      <c r="F4092" t="s">
        <v>212</v>
      </c>
      <c r="G4092" s="1" t="s">
        <v>202</v>
      </c>
      <c r="H4092" s="1" t="s">
        <v>206</v>
      </c>
      <c r="I4092" s="3" t="s">
        <v>1</v>
      </c>
      <c r="J4092" s="1" t="s">
        <v>1</v>
      </c>
      <c r="K4092" s="1" t="s">
        <v>1</v>
      </c>
      <c r="L4092" s="1" t="s">
        <v>1</v>
      </c>
      <c r="M4092" s="1" t="s">
        <v>204</v>
      </c>
      <c r="N4092" s="1" t="s">
        <v>1</v>
      </c>
      <c r="O4092" s="1" t="s">
        <v>1</v>
      </c>
      <c r="P4092" s="1" t="s">
        <v>1</v>
      </c>
      <c r="Q4092" s="1" t="s">
        <v>1</v>
      </c>
      <c r="R4092" s="4">
        <v>26.4</v>
      </c>
      <c r="S4092" s="3">
        <v>1</v>
      </c>
      <c r="U4092" t="s">
        <v>204</v>
      </c>
    </row>
    <row r="4093" spans="1:21" x14ac:dyDescent="0.3">
      <c r="A4093" t="s">
        <v>1165</v>
      </c>
      <c r="B4093" t="s">
        <v>3610</v>
      </c>
      <c r="C4093" t="s">
        <v>3610</v>
      </c>
      <c r="D4093" t="s">
        <v>3610</v>
      </c>
      <c r="E4093">
        <v>2015</v>
      </c>
      <c r="F4093" t="s">
        <v>212</v>
      </c>
      <c r="G4093" s="1" t="s">
        <v>202</v>
      </c>
      <c r="H4093" s="1" t="s">
        <v>219</v>
      </c>
      <c r="I4093" s="3" t="s">
        <v>1</v>
      </c>
      <c r="J4093" s="1" t="s">
        <v>1</v>
      </c>
      <c r="K4093" s="1" t="s">
        <v>1</v>
      </c>
      <c r="L4093" s="1" t="s">
        <v>1</v>
      </c>
      <c r="M4093" s="1" t="s">
        <v>208</v>
      </c>
      <c r="N4093">
        <v>0</v>
      </c>
      <c r="O4093" s="10">
        <v>2000</v>
      </c>
      <c r="P4093">
        <v>1000</v>
      </c>
      <c r="Q4093" s="1" t="s">
        <v>209</v>
      </c>
      <c r="R4093" s="4">
        <v>0</v>
      </c>
      <c r="S4093" s="3">
        <v>1</v>
      </c>
      <c r="U4093" t="s">
        <v>204</v>
      </c>
    </row>
    <row r="4094" spans="1:21" x14ac:dyDescent="0.3">
      <c r="A4094" t="s">
        <v>1165</v>
      </c>
      <c r="B4094" t="s">
        <v>3610</v>
      </c>
      <c r="C4094" t="s">
        <v>3610</v>
      </c>
      <c r="D4094" t="s">
        <v>3610</v>
      </c>
      <c r="E4094">
        <v>2015</v>
      </c>
      <c r="F4094" t="s">
        <v>212</v>
      </c>
      <c r="G4094" s="1" t="s">
        <v>202</v>
      </c>
      <c r="H4094" s="1" t="s">
        <v>219</v>
      </c>
      <c r="I4094" s="3" t="s">
        <v>1</v>
      </c>
      <c r="J4094" s="1" t="s">
        <v>1</v>
      </c>
      <c r="K4094" s="1" t="s">
        <v>1</v>
      </c>
      <c r="L4094" s="1" t="s">
        <v>1</v>
      </c>
      <c r="M4094" s="1" t="s">
        <v>208</v>
      </c>
      <c r="N4094">
        <v>2001</v>
      </c>
      <c r="O4094" s="10">
        <v>8000</v>
      </c>
      <c r="P4094">
        <v>1000</v>
      </c>
      <c r="Q4094" s="1" t="s">
        <v>209</v>
      </c>
      <c r="R4094" s="4">
        <v>4.3899999999999997</v>
      </c>
      <c r="S4094" s="3">
        <v>1</v>
      </c>
      <c r="U4094" t="s">
        <v>204</v>
      </c>
    </row>
    <row r="4095" spans="1:21" x14ac:dyDescent="0.3">
      <c r="A4095" t="s">
        <v>1165</v>
      </c>
      <c r="B4095" t="s">
        <v>3610</v>
      </c>
      <c r="C4095" t="s">
        <v>3610</v>
      </c>
      <c r="D4095" t="s">
        <v>3610</v>
      </c>
      <c r="E4095">
        <v>2015</v>
      </c>
      <c r="F4095" t="s">
        <v>212</v>
      </c>
      <c r="G4095" s="1" t="s">
        <v>202</v>
      </c>
      <c r="H4095" s="1" t="s">
        <v>219</v>
      </c>
      <c r="I4095" s="3" t="s">
        <v>1</v>
      </c>
      <c r="J4095" s="1" t="s">
        <v>1</v>
      </c>
      <c r="K4095" s="1" t="s">
        <v>1</v>
      </c>
      <c r="L4095" s="1" t="s">
        <v>1</v>
      </c>
      <c r="M4095" s="1" t="s">
        <v>208</v>
      </c>
      <c r="N4095">
        <v>8001</v>
      </c>
      <c r="O4095" s="10">
        <v>20000</v>
      </c>
      <c r="P4095">
        <v>1000</v>
      </c>
      <c r="Q4095" s="1" t="s">
        <v>209</v>
      </c>
      <c r="R4095" s="4">
        <v>5.74</v>
      </c>
      <c r="S4095" s="3">
        <v>1</v>
      </c>
      <c r="U4095" t="s">
        <v>204</v>
      </c>
    </row>
    <row r="4096" spans="1:21" x14ac:dyDescent="0.3">
      <c r="A4096" t="s">
        <v>1165</v>
      </c>
      <c r="B4096" t="s">
        <v>3610</v>
      </c>
      <c r="C4096" t="s">
        <v>3610</v>
      </c>
      <c r="D4096" t="s">
        <v>3610</v>
      </c>
      <c r="E4096">
        <v>2015</v>
      </c>
      <c r="F4096" t="s">
        <v>212</v>
      </c>
      <c r="G4096" s="1" t="s">
        <v>202</v>
      </c>
      <c r="H4096" s="1" t="s">
        <v>219</v>
      </c>
      <c r="I4096" s="3" t="s">
        <v>1</v>
      </c>
      <c r="J4096" s="1" t="s">
        <v>1</v>
      </c>
      <c r="K4096" s="1" t="s">
        <v>1</v>
      </c>
      <c r="L4096" s="1" t="s">
        <v>1</v>
      </c>
      <c r="M4096" s="1" t="s">
        <v>208</v>
      </c>
      <c r="N4096">
        <v>20001</v>
      </c>
      <c r="O4096" s="10">
        <v>35000</v>
      </c>
      <c r="P4096">
        <v>1000</v>
      </c>
      <c r="Q4096" s="1" t="s">
        <v>209</v>
      </c>
      <c r="R4096" s="4">
        <v>5.89</v>
      </c>
      <c r="S4096" s="3">
        <v>1</v>
      </c>
      <c r="U4096" t="s">
        <v>204</v>
      </c>
    </row>
    <row r="4097" spans="1:21" x14ac:dyDescent="0.3">
      <c r="A4097" t="s">
        <v>1165</v>
      </c>
      <c r="B4097" t="s">
        <v>3610</v>
      </c>
      <c r="C4097" t="s">
        <v>3610</v>
      </c>
      <c r="D4097" t="s">
        <v>3610</v>
      </c>
      <c r="E4097">
        <v>2015</v>
      </c>
      <c r="F4097" t="s">
        <v>212</v>
      </c>
      <c r="G4097" s="1" t="s">
        <v>202</v>
      </c>
      <c r="H4097" s="1" t="s">
        <v>219</v>
      </c>
      <c r="I4097" s="3" t="s">
        <v>1</v>
      </c>
      <c r="J4097" s="1" t="s">
        <v>1</v>
      </c>
      <c r="K4097" s="1" t="s">
        <v>1</v>
      </c>
      <c r="L4097" s="1" t="s">
        <v>1</v>
      </c>
      <c r="M4097" s="1" t="s">
        <v>208</v>
      </c>
      <c r="N4097">
        <v>35001</v>
      </c>
      <c r="O4097" s="10">
        <v>50000</v>
      </c>
      <c r="P4097">
        <v>1000</v>
      </c>
      <c r="Q4097" s="1" t="s">
        <v>209</v>
      </c>
      <c r="R4097" s="4">
        <v>6.04</v>
      </c>
      <c r="S4097" s="3">
        <v>1</v>
      </c>
      <c r="U4097" t="s">
        <v>204</v>
      </c>
    </row>
    <row r="4098" spans="1:21" x14ac:dyDescent="0.3">
      <c r="A4098" t="s">
        <v>1165</v>
      </c>
      <c r="B4098" t="s">
        <v>3610</v>
      </c>
      <c r="C4098" t="s">
        <v>3610</v>
      </c>
      <c r="D4098" t="s">
        <v>3610</v>
      </c>
      <c r="E4098">
        <v>2015</v>
      </c>
      <c r="F4098" t="s">
        <v>212</v>
      </c>
      <c r="G4098" s="1" t="s">
        <v>202</v>
      </c>
      <c r="H4098" s="1" t="s">
        <v>219</v>
      </c>
      <c r="I4098" s="3" t="s">
        <v>1</v>
      </c>
      <c r="J4098" s="1" t="s">
        <v>1</v>
      </c>
      <c r="K4098" s="1" t="s">
        <v>1</v>
      </c>
      <c r="L4098" s="1" t="s">
        <v>1</v>
      </c>
      <c r="M4098" s="1" t="s">
        <v>208</v>
      </c>
      <c r="N4098">
        <v>50001</v>
      </c>
      <c r="O4098" s="10">
        <v>1000000000</v>
      </c>
      <c r="P4098">
        <v>1000</v>
      </c>
      <c r="Q4098" s="1" t="s">
        <v>209</v>
      </c>
      <c r="R4098" s="4">
        <v>6.43</v>
      </c>
      <c r="S4098" s="3">
        <v>1</v>
      </c>
      <c r="U4098" t="s">
        <v>204</v>
      </c>
    </row>
    <row r="4099" spans="1:21" x14ac:dyDescent="0.3">
      <c r="A4099" t="s">
        <v>1165</v>
      </c>
      <c r="B4099" t="s">
        <v>3610</v>
      </c>
      <c r="C4099" t="s">
        <v>3610</v>
      </c>
      <c r="D4099" t="s">
        <v>3610</v>
      </c>
      <c r="E4099">
        <v>2015</v>
      </c>
      <c r="F4099" t="s">
        <v>213</v>
      </c>
      <c r="G4099" s="1" t="s">
        <v>202</v>
      </c>
      <c r="H4099" s="1" t="s">
        <v>206</v>
      </c>
      <c r="I4099" s="3" t="s">
        <v>1</v>
      </c>
      <c r="J4099" s="1" t="s">
        <v>1</v>
      </c>
      <c r="K4099" s="1" t="s">
        <v>1</v>
      </c>
      <c r="L4099" s="1" t="s">
        <v>1</v>
      </c>
      <c r="M4099" s="1" t="s">
        <v>204</v>
      </c>
      <c r="N4099" t="s">
        <v>1</v>
      </c>
      <c r="O4099" t="s">
        <v>1</v>
      </c>
      <c r="P4099" t="s">
        <v>1</v>
      </c>
      <c r="Q4099" s="1" t="s">
        <v>1</v>
      </c>
      <c r="R4099" s="4">
        <v>26.3</v>
      </c>
      <c r="S4099" s="3">
        <v>1</v>
      </c>
      <c r="U4099" t="s">
        <v>204</v>
      </c>
    </row>
    <row r="4100" spans="1:21" x14ac:dyDescent="0.3">
      <c r="A4100" t="s">
        <v>1167</v>
      </c>
      <c r="B4100" t="s">
        <v>3612</v>
      </c>
      <c r="C4100" t="s">
        <v>3612</v>
      </c>
      <c r="D4100" t="s">
        <v>3612</v>
      </c>
      <c r="E4100">
        <v>2021</v>
      </c>
      <c r="F4100" t="s">
        <v>212</v>
      </c>
      <c r="G4100" s="1" t="s">
        <v>202</v>
      </c>
      <c r="H4100" s="1" t="s">
        <v>206</v>
      </c>
      <c r="I4100" s="3" t="s">
        <v>1</v>
      </c>
      <c r="J4100" s="1" t="s">
        <v>1</v>
      </c>
      <c r="K4100" s="1" t="s">
        <v>1</v>
      </c>
      <c r="L4100" s="1" t="s">
        <v>1</v>
      </c>
      <c r="M4100" s="1" t="s">
        <v>204</v>
      </c>
      <c r="N4100" s="1" t="s">
        <v>1</v>
      </c>
      <c r="O4100" s="1" t="s">
        <v>1</v>
      </c>
      <c r="P4100" s="1" t="s">
        <v>1</v>
      </c>
      <c r="Q4100" s="1" t="s">
        <v>1</v>
      </c>
      <c r="R4100" s="4">
        <v>30.39</v>
      </c>
      <c r="S4100" s="3">
        <v>1</v>
      </c>
      <c r="U4100" t="s">
        <v>204</v>
      </c>
    </row>
    <row r="4101" spans="1:21" x14ac:dyDescent="0.3">
      <c r="A4101" t="s">
        <v>1167</v>
      </c>
      <c r="B4101" t="s">
        <v>3612</v>
      </c>
      <c r="C4101" t="s">
        <v>3612</v>
      </c>
      <c r="D4101" t="s">
        <v>3612</v>
      </c>
      <c r="E4101">
        <v>2021</v>
      </c>
      <c r="F4101" t="s">
        <v>212</v>
      </c>
      <c r="G4101" s="1" t="s">
        <v>202</v>
      </c>
      <c r="H4101" s="1" t="s">
        <v>219</v>
      </c>
      <c r="I4101" s="3" t="s">
        <v>1</v>
      </c>
      <c r="J4101" s="1" t="s">
        <v>1</v>
      </c>
      <c r="K4101" s="1" t="s">
        <v>1</v>
      </c>
      <c r="L4101" s="1" t="s">
        <v>1</v>
      </c>
      <c r="M4101" s="1" t="s">
        <v>208</v>
      </c>
      <c r="N4101">
        <v>0</v>
      </c>
      <c r="O4101" s="10">
        <v>5000</v>
      </c>
      <c r="P4101">
        <v>1000</v>
      </c>
      <c r="Q4101" s="1" t="s">
        <v>209</v>
      </c>
      <c r="R4101" s="4">
        <v>4</v>
      </c>
      <c r="S4101" s="3">
        <v>1</v>
      </c>
      <c r="U4101" t="s">
        <v>204</v>
      </c>
    </row>
    <row r="4102" spans="1:21" x14ac:dyDescent="0.3">
      <c r="A4102" t="s">
        <v>1167</v>
      </c>
      <c r="B4102" t="s">
        <v>3612</v>
      </c>
      <c r="C4102" t="s">
        <v>3612</v>
      </c>
      <c r="D4102" t="s">
        <v>3612</v>
      </c>
      <c r="E4102">
        <v>2021</v>
      </c>
      <c r="F4102" t="s">
        <v>212</v>
      </c>
      <c r="G4102" s="1" t="s">
        <v>202</v>
      </c>
      <c r="H4102" s="1" t="s">
        <v>219</v>
      </c>
      <c r="I4102" s="3" t="s">
        <v>1</v>
      </c>
      <c r="J4102" s="1" t="s">
        <v>1</v>
      </c>
      <c r="K4102" s="1" t="s">
        <v>1</v>
      </c>
      <c r="L4102" s="1" t="s">
        <v>1</v>
      </c>
      <c r="M4102" s="1" t="s">
        <v>208</v>
      </c>
      <c r="N4102">
        <v>5001</v>
      </c>
      <c r="O4102" s="10">
        <v>10000</v>
      </c>
      <c r="P4102">
        <v>1000</v>
      </c>
      <c r="Q4102" s="1" t="s">
        <v>209</v>
      </c>
      <c r="R4102" s="4">
        <v>4.95</v>
      </c>
      <c r="S4102" s="3">
        <v>1</v>
      </c>
      <c r="U4102" t="s">
        <v>204</v>
      </c>
    </row>
    <row r="4103" spans="1:21" x14ac:dyDescent="0.3">
      <c r="A4103" t="s">
        <v>1167</v>
      </c>
      <c r="B4103" t="s">
        <v>3612</v>
      </c>
      <c r="C4103" t="s">
        <v>3612</v>
      </c>
      <c r="D4103" t="s">
        <v>3612</v>
      </c>
      <c r="E4103">
        <v>2021</v>
      </c>
      <c r="F4103" t="s">
        <v>212</v>
      </c>
      <c r="G4103" s="1" t="s">
        <v>202</v>
      </c>
      <c r="H4103" s="1" t="s">
        <v>219</v>
      </c>
      <c r="I4103" s="3" t="s">
        <v>1</v>
      </c>
      <c r="J4103" s="1" t="s">
        <v>1</v>
      </c>
      <c r="K4103" s="1" t="s">
        <v>1</v>
      </c>
      <c r="L4103" s="1" t="s">
        <v>1</v>
      </c>
      <c r="M4103" s="1" t="s">
        <v>208</v>
      </c>
      <c r="N4103">
        <v>10001</v>
      </c>
      <c r="O4103" s="10">
        <v>15000</v>
      </c>
      <c r="P4103">
        <v>1000</v>
      </c>
      <c r="Q4103" s="1" t="s">
        <v>209</v>
      </c>
      <c r="R4103" s="4">
        <v>5.5</v>
      </c>
      <c r="S4103" s="3">
        <v>1</v>
      </c>
      <c r="U4103" t="s">
        <v>204</v>
      </c>
    </row>
    <row r="4104" spans="1:21" x14ac:dyDescent="0.3">
      <c r="A4104" t="s">
        <v>1167</v>
      </c>
      <c r="B4104" t="s">
        <v>3612</v>
      </c>
      <c r="C4104" t="s">
        <v>3612</v>
      </c>
      <c r="D4104" t="s">
        <v>3612</v>
      </c>
      <c r="E4104">
        <v>2021</v>
      </c>
      <c r="F4104" t="s">
        <v>212</v>
      </c>
      <c r="G4104" s="1" t="s">
        <v>202</v>
      </c>
      <c r="H4104" s="1" t="s">
        <v>219</v>
      </c>
      <c r="I4104" s="3" t="s">
        <v>1</v>
      </c>
      <c r="J4104" s="1" t="s">
        <v>1</v>
      </c>
      <c r="K4104" s="1" t="s">
        <v>1</v>
      </c>
      <c r="L4104" s="1" t="s">
        <v>1</v>
      </c>
      <c r="M4104" s="1" t="s">
        <v>208</v>
      </c>
      <c r="N4104">
        <v>15001</v>
      </c>
      <c r="O4104" s="10">
        <v>20000</v>
      </c>
      <c r="P4104">
        <v>1000</v>
      </c>
      <c r="Q4104" s="1" t="s">
        <v>209</v>
      </c>
      <c r="R4104" s="4">
        <v>6.5</v>
      </c>
      <c r="S4104" s="3">
        <v>1</v>
      </c>
      <c r="U4104" t="s">
        <v>204</v>
      </c>
    </row>
    <row r="4105" spans="1:21" x14ac:dyDescent="0.3">
      <c r="A4105" t="s">
        <v>1167</v>
      </c>
      <c r="B4105" t="s">
        <v>3612</v>
      </c>
      <c r="C4105" t="s">
        <v>3612</v>
      </c>
      <c r="D4105" t="s">
        <v>3612</v>
      </c>
      <c r="E4105">
        <v>2021</v>
      </c>
      <c r="F4105" t="s">
        <v>212</v>
      </c>
      <c r="G4105" s="1" t="s">
        <v>202</v>
      </c>
      <c r="H4105" s="1" t="s">
        <v>219</v>
      </c>
      <c r="I4105" s="3" t="s">
        <v>1</v>
      </c>
      <c r="J4105" s="1" t="s">
        <v>1</v>
      </c>
      <c r="K4105" s="1" t="s">
        <v>1</v>
      </c>
      <c r="L4105" s="1" t="s">
        <v>1</v>
      </c>
      <c r="M4105" s="1" t="s">
        <v>208</v>
      </c>
      <c r="N4105">
        <v>20001</v>
      </c>
      <c r="O4105" s="10">
        <v>25000</v>
      </c>
      <c r="P4105">
        <v>1000</v>
      </c>
      <c r="Q4105" s="1" t="s">
        <v>209</v>
      </c>
      <c r="R4105" s="4">
        <v>7.25</v>
      </c>
      <c r="S4105" s="3">
        <v>1</v>
      </c>
      <c r="U4105" t="s">
        <v>204</v>
      </c>
    </row>
    <row r="4106" spans="1:21" x14ac:dyDescent="0.3">
      <c r="A4106" t="s">
        <v>1167</v>
      </c>
      <c r="B4106" t="s">
        <v>3612</v>
      </c>
      <c r="C4106" t="s">
        <v>3612</v>
      </c>
      <c r="D4106" t="s">
        <v>3612</v>
      </c>
      <c r="E4106">
        <v>2021</v>
      </c>
      <c r="F4106" t="s">
        <v>212</v>
      </c>
      <c r="G4106" s="1" t="s">
        <v>202</v>
      </c>
      <c r="H4106" s="1" t="s">
        <v>219</v>
      </c>
      <c r="I4106" s="3" t="s">
        <v>1</v>
      </c>
      <c r="J4106" s="1" t="s">
        <v>1</v>
      </c>
      <c r="K4106" s="1" t="s">
        <v>1</v>
      </c>
      <c r="L4106" s="1" t="s">
        <v>1</v>
      </c>
      <c r="M4106" s="1" t="s">
        <v>208</v>
      </c>
      <c r="N4106">
        <v>25001</v>
      </c>
      <c r="O4106" s="10">
        <v>1000000000</v>
      </c>
      <c r="P4106">
        <v>1000</v>
      </c>
      <c r="Q4106" s="1" t="s">
        <v>209</v>
      </c>
      <c r="R4106" s="4">
        <v>8</v>
      </c>
      <c r="S4106" s="3">
        <v>1</v>
      </c>
      <c r="U4106" t="s">
        <v>204</v>
      </c>
    </row>
    <row r="4107" spans="1:21" x14ac:dyDescent="0.3">
      <c r="A4107" t="s">
        <v>1167</v>
      </c>
      <c r="B4107" t="s">
        <v>3612</v>
      </c>
      <c r="C4107" t="s">
        <v>3612</v>
      </c>
      <c r="D4107" s="1" t="s">
        <v>898</v>
      </c>
      <c r="E4107">
        <v>2021</v>
      </c>
      <c r="F4107" t="s">
        <v>213</v>
      </c>
      <c r="G4107" s="1" t="s">
        <v>202</v>
      </c>
      <c r="H4107" s="1" t="s">
        <v>206</v>
      </c>
      <c r="I4107" s="3" t="s">
        <v>1</v>
      </c>
      <c r="J4107" s="1" t="s">
        <v>1</v>
      </c>
      <c r="K4107" s="1" t="s">
        <v>1</v>
      </c>
      <c r="L4107" s="1" t="s">
        <v>1</v>
      </c>
      <c r="M4107" s="1" t="s">
        <v>204</v>
      </c>
      <c r="N4107" s="1" t="s">
        <v>1</v>
      </c>
      <c r="O4107" s="1" t="s">
        <v>1</v>
      </c>
      <c r="P4107" s="1" t="s">
        <v>1</v>
      </c>
      <c r="Q4107" s="1" t="s">
        <v>1</v>
      </c>
      <c r="R4107" s="4">
        <v>32.89</v>
      </c>
      <c r="S4107" s="3">
        <v>1</v>
      </c>
      <c r="U4107" t="s">
        <v>204</v>
      </c>
    </row>
    <row r="4108" spans="1:21" x14ac:dyDescent="0.3">
      <c r="A4108" t="s">
        <v>1169</v>
      </c>
      <c r="B4108" t="s">
        <v>3614</v>
      </c>
      <c r="C4108" t="s">
        <v>3614</v>
      </c>
      <c r="D4108" t="s">
        <v>3614</v>
      </c>
      <c r="E4108">
        <v>2019</v>
      </c>
      <c r="F4108" t="s">
        <v>212</v>
      </c>
      <c r="G4108" s="1" t="s">
        <v>202</v>
      </c>
      <c r="H4108" s="1" t="s">
        <v>206</v>
      </c>
      <c r="I4108" s="3">
        <v>0.625</v>
      </c>
      <c r="J4108" s="1" t="s">
        <v>1</v>
      </c>
      <c r="K4108" s="1" t="s">
        <v>1</v>
      </c>
      <c r="L4108" s="1" t="s">
        <v>1</v>
      </c>
      <c r="M4108" s="1" t="s">
        <v>204</v>
      </c>
      <c r="N4108" s="1" t="s">
        <v>1</v>
      </c>
      <c r="O4108" s="1" t="s">
        <v>1</v>
      </c>
      <c r="P4108" s="1" t="s">
        <v>1</v>
      </c>
      <c r="Q4108" s="1" t="s">
        <v>1</v>
      </c>
      <c r="R4108" s="4">
        <v>25.95</v>
      </c>
      <c r="S4108" s="3">
        <v>1</v>
      </c>
      <c r="U4108" t="s">
        <v>204</v>
      </c>
    </row>
    <row r="4109" spans="1:21" x14ac:dyDescent="0.3">
      <c r="A4109" t="s">
        <v>1169</v>
      </c>
      <c r="B4109" t="s">
        <v>3614</v>
      </c>
      <c r="C4109" t="s">
        <v>3614</v>
      </c>
      <c r="D4109" t="s">
        <v>3614</v>
      </c>
      <c r="E4109">
        <v>2019</v>
      </c>
      <c r="F4109" t="s">
        <v>212</v>
      </c>
      <c r="G4109" s="1" t="s">
        <v>202</v>
      </c>
      <c r="H4109" s="1" t="s">
        <v>219</v>
      </c>
      <c r="I4109" s="3" t="s">
        <v>1</v>
      </c>
      <c r="J4109" s="1" t="s">
        <v>1</v>
      </c>
      <c r="K4109" s="1" t="s">
        <v>1</v>
      </c>
      <c r="L4109" s="1" t="s">
        <v>1</v>
      </c>
      <c r="M4109" s="1" t="s">
        <v>208</v>
      </c>
      <c r="N4109">
        <v>0</v>
      </c>
      <c r="O4109" s="10">
        <v>275</v>
      </c>
      <c r="P4109">
        <v>100</v>
      </c>
      <c r="Q4109" s="1" t="s">
        <v>236</v>
      </c>
      <c r="R4109" s="4">
        <v>0</v>
      </c>
      <c r="S4109" s="3">
        <v>1</v>
      </c>
      <c r="U4109" t="s">
        <v>204</v>
      </c>
    </row>
    <row r="4110" spans="1:21" x14ac:dyDescent="0.3">
      <c r="A4110" t="s">
        <v>1169</v>
      </c>
      <c r="B4110" t="s">
        <v>3614</v>
      </c>
      <c r="C4110" t="s">
        <v>3614</v>
      </c>
      <c r="D4110" t="s">
        <v>3614</v>
      </c>
      <c r="E4110">
        <v>2019</v>
      </c>
      <c r="F4110" t="s">
        <v>212</v>
      </c>
      <c r="G4110" s="1" t="s">
        <v>202</v>
      </c>
      <c r="H4110" s="1" t="s">
        <v>219</v>
      </c>
      <c r="I4110" s="3" t="s">
        <v>1</v>
      </c>
      <c r="J4110" s="1" t="s">
        <v>1</v>
      </c>
      <c r="K4110" s="1" t="s">
        <v>1</v>
      </c>
      <c r="L4110" s="1" t="s">
        <v>1</v>
      </c>
      <c r="M4110" s="1" t="s">
        <v>208</v>
      </c>
      <c r="N4110">
        <v>276</v>
      </c>
      <c r="O4110" s="10">
        <v>1500</v>
      </c>
      <c r="P4110">
        <v>100</v>
      </c>
      <c r="Q4110" s="1" t="s">
        <v>236</v>
      </c>
      <c r="R4110" s="4">
        <v>3.02</v>
      </c>
      <c r="S4110" s="3">
        <v>1</v>
      </c>
      <c r="U4110" t="s">
        <v>204</v>
      </c>
    </row>
    <row r="4111" spans="1:21" x14ac:dyDescent="0.3">
      <c r="A4111" t="s">
        <v>1169</v>
      </c>
      <c r="B4111" t="s">
        <v>3614</v>
      </c>
      <c r="C4111" t="s">
        <v>3614</v>
      </c>
      <c r="D4111" t="s">
        <v>3614</v>
      </c>
      <c r="E4111">
        <v>2019</v>
      </c>
      <c r="F4111" t="s">
        <v>212</v>
      </c>
      <c r="G4111" s="1" t="s">
        <v>202</v>
      </c>
      <c r="H4111" s="1" t="s">
        <v>219</v>
      </c>
      <c r="I4111" s="3" t="s">
        <v>1</v>
      </c>
      <c r="J4111" s="1" t="s">
        <v>1</v>
      </c>
      <c r="K4111" s="1" t="s">
        <v>1</v>
      </c>
      <c r="L4111" s="1" t="s">
        <v>1</v>
      </c>
      <c r="M4111" s="1" t="s">
        <v>208</v>
      </c>
      <c r="N4111">
        <v>1501</v>
      </c>
      <c r="O4111" s="10">
        <v>2000</v>
      </c>
      <c r="P4111">
        <v>100</v>
      </c>
      <c r="Q4111" s="1" t="s">
        <v>236</v>
      </c>
      <c r="R4111" s="4">
        <v>4</v>
      </c>
      <c r="S4111" s="3">
        <v>1</v>
      </c>
      <c r="U4111" t="s">
        <v>204</v>
      </c>
    </row>
    <row r="4112" spans="1:21" x14ac:dyDescent="0.3">
      <c r="A4112" t="s">
        <v>1169</v>
      </c>
      <c r="B4112" t="s">
        <v>3614</v>
      </c>
      <c r="C4112" t="s">
        <v>3614</v>
      </c>
      <c r="D4112" t="s">
        <v>3614</v>
      </c>
      <c r="E4112">
        <v>2019</v>
      </c>
      <c r="F4112" t="s">
        <v>212</v>
      </c>
      <c r="G4112" s="1" t="s">
        <v>202</v>
      </c>
      <c r="H4112" s="1" t="s">
        <v>219</v>
      </c>
      <c r="I4112" s="3" t="s">
        <v>1</v>
      </c>
      <c r="J4112" s="1" t="s">
        <v>1</v>
      </c>
      <c r="K4112" s="1" t="s">
        <v>1</v>
      </c>
      <c r="L4112" s="1" t="s">
        <v>1</v>
      </c>
      <c r="M4112" s="1" t="s">
        <v>208</v>
      </c>
      <c r="N4112">
        <v>2001</v>
      </c>
      <c r="O4112" s="10">
        <v>4000</v>
      </c>
      <c r="P4112">
        <v>100</v>
      </c>
      <c r="Q4112" s="1" t="s">
        <v>236</v>
      </c>
      <c r="R4112" s="4">
        <v>4.0999999999999996</v>
      </c>
      <c r="S4112" s="3">
        <v>1</v>
      </c>
      <c r="U4112" t="s">
        <v>204</v>
      </c>
    </row>
    <row r="4113" spans="1:21" x14ac:dyDescent="0.3">
      <c r="A4113" t="s">
        <v>1169</v>
      </c>
      <c r="B4113" t="s">
        <v>3614</v>
      </c>
      <c r="C4113" t="s">
        <v>3614</v>
      </c>
      <c r="D4113" t="s">
        <v>3614</v>
      </c>
      <c r="E4113">
        <v>2019</v>
      </c>
      <c r="F4113" t="s">
        <v>212</v>
      </c>
      <c r="G4113" s="1" t="s">
        <v>202</v>
      </c>
      <c r="H4113" s="1" t="s">
        <v>219</v>
      </c>
      <c r="I4113" s="3" t="s">
        <v>1</v>
      </c>
      <c r="J4113" s="1" t="s">
        <v>1</v>
      </c>
      <c r="K4113" s="1" t="s">
        <v>1</v>
      </c>
      <c r="L4113" s="1" t="s">
        <v>1</v>
      </c>
      <c r="M4113" s="1" t="s">
        <v>208</v>
      </c>
      <c r="N4113">
        <v>4001</v>
      </c>
      <c r="O4113" s="10">
        <v>6000</v>
      </c>
      <c r="P4113">
        <v>100</v>
      </c>
      <c r="Q4113" s="1" t="s">
        <v>236</v>
      </c>
      <c r="R4113" s="4">
        <v>4.2</v>
      </c>
      <c r="S4113" s="3">
        <v>1</v>
      </c>
      <c r="U4113" t="s">
        <v>204</v>
      </c>
    </row>
    <row r="4114" spans="1:21" x14ac:dyDescent="0.3">
      <c r="A4114" t="s">
        <v>1169</v>
      </c>
      <c r="B4114" t="s">
        <v>3614</v>
      </c>
      <c r="C4114" t="s">
        <v>3614</v>
      </c>
      <c r="D4114" t="s">
        <v>3614</v>
      </c>
      <c r="E4114">
        <v>2019</v>
      </c>
      <c r="F4114" t="s">
        <v>212</v>
      </c>
      <c r="G4114" s="1" t="s">
        <v>202</v>
      </c>
      <c r="H4114" s="1" t="s">
        <v>219</v>
      </c>
      <c r="I4114" s="3" t="s">
        <v>1</v>
      </c>
      <c r="J4114" s="1" t="s">
        <v>1</v>
      </c>
      <c r="K4114" s="1" t="s">
        <v>1</v>
      </c>
      <c r="L4114" s="1" t="s">
        <v>1</v>
      </c>
      <c r="M4114" s="1" t="s">
        <v>208</v>
      </c>
      <c r="N4114">
        <v>6001</v>
      </c>
      <c r="O4114" s="10">
        <v>8000</v>
      </c>
      <c r="P4114">
        <v>100</v>
      </c>
      <c r="Q4114" s="1" t="s">
        <v>236</v>
      </c>
      <c r="R4114" s="4">
        <v>4.3</v>
      </c>
      <c r="S4114" s="3">
        <v>1</v>
      </c>
      <c r="U4114" t="s">
        <v>204</v>
      </c>
    </row>
    <row r="4115" spans="1:21" x14ac:dyDescent="0.3">
      <c r="A4115" t="s">
        <v>1169</v>
      </c>
      <c r="B4115" t="s">
        <v>3614</v>
      </c>
      <c r="C4115" t="s">
        <v>3614</v>
      </c>
      <c r="D4115" t="s">
        <v>3614</v>
      </c>
      <c r="E4115">
        <v>2019</v>
      </c>
      <c r="F4115" t="s">
        <v>212</v>
      </c>
      <c r="G4115" s="1" t="s">
        <v>202</v>
      </c>
      <c r="H4115" s="1" t="s">
        <v>219</v>
      </c>
      <c r="I4115" s="3" t="s">
        <v>1</v>
      </c>
      <c r="J4115" s="1" t="s">
        <v>1</v>
      </c>
      <c r="K4115" s="1" t="s">
        <v>1</v>
      </c>
      <c r="L4115" s="1" t="s">
        <v>1</v>
      </c>
      <c r="M4115" s="1" t="s">
        <v>208</v>
      </c>
      <c r="N4115">
        <v>8001</v>
      </c>
      <c r="O4115" s="10">
        <v>1000000000</v>
      </c>
      <c r="P4115">
        <v>100</v>
      </c>
      <c r="Q4115" s="1" t="s">
        <v>236</v>
      </c>
      <c r="R4115" s="4">
        <v>4.45</v>
      </c>
      <c r="S4115" s="3">
        <v>1</v>
      </c>
      <c r="U4115" t="s">
        <v>204</v>
      </c>
    </row>
    <row r="4116" spans="1:21" x14ac:dyDescent="0.3">
      <c r="A4116" t="s">
        <v>1169</v>
      </c>
      <c r="B4116" t="s">
        <v>3614</v>
      </c>
      <c r="C4116" t="s">
        <v>3614</v>
      </c>
      <c r="D4116" t="s">
        <v>3614</v>
      </c>
      <c r="E4116">
        <v>2019</v>
      </c>
      <c r="F4116" t="s">
        <v>213</v>
      </c>
      <c r="G4116" s="1" t="s">
        <v>202</v>
      </c>
      <c r="H4116" s="1" t="s">
        <v>206</v>
      </c>
      <c r="I4116" s="3" t="s">
        <v>1</v>
      </c>
      <c r="J4116" s="1" t="s">
        <v>1</v>
      </c>
      <c r="K4116" s="1" t="s">
        <v>1</v>
      </c>
      <c r="L4116" s="1" t="s">
        <v>1</v>
      </c>
      <c r="M4116" s="1" t="s">
        <v>204</v>
      </c>
      <c r="N4116" t="s">
        <v>1</v>
      </c>
      <c r="O4116" t="s">
        <v>1</v>
      </c>
      <c r="P4116" t="s">
        <v>1</v>
      </c>
      <c r="Q4116" s="1" t="s">
        <v>1</v>
      </c>
      <c r="R4116" s="4">
        <v>23</v>
      </c>
      <c r="S4116" s="3">
        <v>1</v>
      </c>
      <c r="U4116" t="s">
        <v>204</v>
      </c>
    </row>
    <row r="4117" spans="1:21" x14ac:dyDescent="0.3">
      <c r="A4117" t="s">
        <v>1169</v>
      </c>
      <c r="B4117" t="s">
        <v>3614</v>
      </c>
      <c r="C4117" t="s">
        <v>3614</v>
      </c>
      <c r="D4117" t="s">
        <v>3614</v>
      </c>
      <c r="E4117">
        <v>2019</v>
      </c>
      <c r="F4117" t="s">
        <v>213</v>
      </c>
      <c r="G4117" s="1" t="s">
        <v>202</v>
      </c>
      <c r="H4117" s="1" t="s">
        <v>231</v>
      </c>
      <c r="I4117" s="3" t="s">
        <v>1</v>
      </c>
      <c r="J4117" s="1" t="s">
        <v>1</v>
      </c>
      <c r="K4117" s="1" t="s">
        <v>1</v>
      </c>
      <c r="L4117" s="1" t="s">
        <v>1</v>
      </c>
      <c r="M4117" s="1" t="s">
        <v>208</v>
      </c>
      <c r="N4117">
        <v>0</v>
      </c>
      <c r="O4117" s="10">
        <v>1000000000</v>
      </c>
      <c r="P4117">
        <v>100</v>
      </c>
      <c r="Q4117" s="1" t="s">
        <v>236</v>
      </c>
      <c r="R4117" s="4">
        <v>2.52</v>
      </c>
      <c r="S4117" s="3">
        <v>1</v>
      </c>
      <c r="T4117" t="s">
        <v>3616</v>
      </c>
      <c r="U4117" t="s">
        <v>204</v>
      </c>
    </row>
    <row r="4118" spans="1:21" x14ac:dyDescent="0.3">
      <c r="A4118" t="s">
        <v>1172</v>
      </c>
      <c r="B4118" t="s">
        <v>3618</v>
      </c>
      <c r="C4118" t="s">
        <v>3618</v>
      </c>
      <c r="D4118" t="s">
        <v>3618</v>
      </c>
      <c r="E4118">
        <v>2019</v>
      </c>
      <c r="F4118" t="s">
        <v>212</v>
      </c>
      <c r="G4118" s="1" t="s">
        <v>202</v>
      </c>
      <c r="H4118" s="1" t="s">
        <v>206</v>
      </c>
      <c r="I4118" s="3">
        <v>0.625</v>
      </c>
      <c r="J4118" s="1" t="s">
        <v>203</v>
      </c>
      <c r="K4118" s="1" t="s">
        <v>1</v>
      </c>
      <c r="L4118" s="1" t="s">
        <v>1</v>
      </c>
      <c r="M4118" s="1" t="s">
        <v>204</v>
      </c>
      <c r="N4118" s="1" t="s">
        <v>1</v>
      </c>
      <c r="O4118" s="1" t="s">
        <v>1</v>
      </c>
      <c r="P4118" s="1" t="s">
        <v>1</v>
      </c>
      <c r="Q4118" s="1" t="s">
        <v>1</v>
      </c>
      <c r="R4118" s="4">
        <v>21.48</v>
      </c>
      <c r="S4118" s="3">
        <v>1</v>
      </c>
      <c r="U4118" t="s">
        <v>204</v>
      </c>
    </row>
    <row r="4119" spans="1:21" x14ac:dyDescent="0.3">
      <c r="A4119" t="s">
        <v>1172</v>
      </c>
      <c r="B4119" t="s">
        <v>3618</v>
      </c>
      <c r="C4119" t="s">
        <v>3618</v>
      </c>
      <c r="D4119" t="s">
        <v>3618</v>
      </c>
      <c r="E4119">
        <v>2019</v>
      </c>
      <c r="F4119" t="s">
        <v>212</v>
      </c>
      <c r="G4119" s="1" t="s">
        <v>202</v>
      </c>
      <c r="H4119" s="1" t="s">
        <v>219</v>
      </c>
      <c r="I4119" s="3" t="s">
        <v>1</v>
      </c>
      <c r="J4119" s="1" t="s">
        <v>1</v>
      </c>
      <c r="K4119" s="1" t="s">
        <v>1</v>
      </c>
      <c r="L4119" s="1" t="s">
        <v>1</v>
      </c>
      <c r="M4119" s="1" t="s">
        <v>208</v>
      </c>
      <c r="N4119">
        <v>0</v>
      </c>
      <c r="O4119" s="10">
        <v>2000</v>
      </c>
      <c r="P4119">
        <v>1000</v>
      </c>
      <c r="Q4119" s="1" t="s">
        <v>209</v>
      </c>
      <c r="R4119" s="4">
        <v>0</v>
      </c>
      <c r="S4119" s="3">
        <v>1</v>
      </c>
      <c r="U4119" t="s">
        <v>204</v>
      </c>
    </row>
    <row r="4120" spans="1:21" x14ac:dyDescent="0.3">
      <c r="A4120" t="s">
        <v>1172</v>
      </c>
      <c r="B4120" t="s">
        <v>3618</v>
      </c>
      <c r="C4120" t="s">
        <v>3618</v>
      </c>
      <c r="D4120" t="s">
        <v>3618</v>
      </c>
      <c r="E4120">
        <v>2019</v>
      </c>
      <c r="F4120" t="s">
        <v>212</v>
      </c>
      <c r="G4120" s="1" t="s">
        <v>202</v>
      </c>
      <c r="H4120" s="1" t="s">
        <v>219</v>
      </c>
      <c r="I4120" s="3" t="s">
        <v>1</v>
      </c>
      <c r="J4120" s="1" t="s">
        <v>1</v>
      </c>
      <c r="K4120" s="1" t="s">
        <v>1</v>
      </c>
      <c r="L4120" s="1" t="s">
        <v>1</v>
      </c>
      <c r="M4120" s="1" t="s">
        <v>208</v>
      </c>
      <c r="N4120">
        <v>2001</v>
      </c>
      <c r="O4120" s="10">
        <v>5000</v>
      </c>
      <c r="P4120">
        <v>1000</v>
      </c>
      <c r="Q4120" s="1" t="s">
        <v>209</v>
      </c>
      <c r="R4120" s="4">
        <v>2</v>
      </c>
      <c r="S4120" s="3">
        <v>1</v>
      </c>
      <c r="U4120" t="s">
        <v>204</v>
      </c>
    </row>
    <row r="4121" spans="1:21" x14ac:dyDescent="0.3">
      <c r="A4121" t="s">
        <v>1172</v>
      </c>
      <c r="B4121" t="s">
        <v>3618</v>
      </c>
      <c r="C4121" t="s">
        <v>3618</v>
      </c>
      <c r="D4121" t="s">
        <v>3618</v>
      </c>
      <c r="E4121">
        <v>2019</v>
      </c>
      <c r="F4121" t="s">
        <v>212</v>
      </c>
      <c r="G4121" s="1" t="s">
        <v>202</v>
      </c>
      <c r="H4121" s="1" t="s">
        <v>219</v>
      </c>
      <c r="I4121" s="3" t="s">
        <v>1</v>
      </c>
      <c r="J4121" s="1" t="s">
        <v>1</v>
      </c>
      <c r="K4121" s="1" t="s">
        <v>1</v>
      </c>
      <c r="L4121" s="1" t="s">
        <v>1</v>
      </c>
      <c r="M4121" s="1" t="s">
        <v>208</v>
      </c>
      <c r="N4121">
        <v>5001</v>
      </c>
      <c r="O4121" s="10">
        <v>10000</v>
      </c>
      <c r="P4121">
        <v>1000</v>
      </c>
      <c r="Q4121" s="1" t="s">
        <v>209</v>
      </c>
      <c r="R4121" s="4">
        <v>2.5099999999999998</v>
      </c>
      <c r="S4121" s="3">
        <v>1</v>
      </c>
      <c r="U4121" t="s">
        <v>204</v>
      </c>
    </row>
    <row r="4122" spans="1:21" x14ac:dyDescent="0.3">
      <c r="A4122" t="s">
        <v>1172</v>
      </c>
      <c r="B4122" t="s">
        <v>3618</v>
      </c>
      <c r="C4122" t="s">
        <v>3618</v>
      </c>
      <c r="D4122" t="s">
        <v>3618</v>
      </c>
      <c r="E4122">
        <v>2019</v>
      </c>
      <c r="F4122" t="s">
        <v>212</v>
      </c>
      <c r="G4122" s="1" t="s">
        <v>202</v>
      </c>
      <c r="H4122" s="1" t="s">
        <v>219</v>
      </c>
      <c r="I4122" s="3" t="s">
        <v>1</v>
      </c>
      <c r="J4122" s="1" t="s">
        <v>1</v>
      </c>
      <c r="K4122" s="1" t="s">
        <v>1</v>
      </c>
      <c r="L4122" s="1" t="s">
        <v>1</v>
      </c>
      <c r="M4122" s="1" t="s">
        <v>208</v>
      </c>
      <c r="N4122">
        <v>10001</v>
      </c>
      <c r="O4122" s="10">
        <v>1000000000</v>
      </c>
      <c r="P4122">
        <v>1000</v>
      </c>
      <c r="Q4122" s="1" t="s">
        <v>209</v>
      </c>
      <c r="R4122" s="4">
        <v>3.02</v>
      </c>
      <c r="S4122" s="3">
        <v>1</v>
      </c>
      <c r="U4122" t="s">
        <v>204</v>
      </c>
    </row>
    <row r="4123" spans="1:21" x14ac:dyDescent="0.3">
      <c r="A4123" t="s">
        <v>1172</v>
      </c>
      <c r="B4123" t="s">
        <v>3618</v>
      </c>
      <c r="C4123" t="s">
        <v>3618</v>
      </c>
      <c r="D4123" t="s">
        <v>3618</v>
      </c>
      <c r="E4123">
        <v>2019</v>
      </c>
      <c r="F4123" t="s">
        <v>213</v>
      </c>
      <c r="G4123" s="1" t="s">
        <v>202</v>
      </c>
      <c r="H4123" s="1" t="s">
        <v>206</v>
      </c>
      <c r="I4123" s="3" t="s">
        <v>1</v>
      </c>
      <c r="J4123" s="1" t="s">
        <v>1</v>
      </c>
      <c r="K4123" s="1" t="s">
        <v>1</v>
      </c>
      <c r="L4123" s="1" t="s">
        <v>1</v>
      </c>
      <c r="M4123" s="1" t="s">
        <v>204</v>
      </c>
      <c r="N4123" s="1" t="s">
        <v>1</v>
      </c>
      <c r="O4123" s="1" t="s">
        <v>1</v>
      </c>
      <c r="P4123" s="1" t="s">
        <v>1</v>
      </c>
      <c r="Q4123" s="1" t="s">
        <v>1</v>
      </c>
      <c r="R4123" s="4">
        <v>19.690000000000001</v>
      </c>
      <c r="S4123" s="3">
        <v>1</v>
      </c>
      <c r="U4123" t="s">
        <v>204</v>
      </c>
    </row>
    <row r="4124" spans="1:21" x14ac:dyDescent="0.3">
      <c r="A4124" t="s">
        <v>1172</v>
      </c>
      <c r="B4124" t="s">
        <v>3618</v>
      </c>
      <c r="C4124" t="s">
        <v>3618</v>
      </c>
      <c r="D4124" t="s">
        <v>3618</v>
      </c>
      <c r="E4124">
        <v>2019</v>
      </c>
      <c r="F4124" t="s">
        <v>213</v>
      </c>
      <c r="G4124" s="1" t="s">
        <v>202</v>
      </c>
      <c r="H4124" s="1" t="s">
        <v>219</v>
      </c>
      <c r="I4124" s="3" t="s">
        <v>1</v>
      </c>
      <c r="J4124" s="1" t="s">
        <v>1</v>
      </c>
      <c r="K4124" s="1" t="s">
        <v>1</v>
      </c>
      <c r="L4124" s="1" t="s">
        <v>1</v>
      </c>
      <c r="M4124" s="1" t="s">
        <v>208</v>
      </c>
      <c r="N4124">
        <v>0</v>
      </c>
      <c r="O4124" s="10">
        <v>5000</v>
      </c>
      <c r="P4124">
        <v>1000</v>
      </c>
      <c r="Q4124" s="1" t="s">
        <v>209</v>
      </c>
      <c r="R4124" s="4">
        <v>0</v>
      </c>
      <c r="S4124" s="3">
        <v>1</v>
      </c>
      <c r="U4124" t="s">
        <v>204</v>
      </c>
    </row>
    <row r="4125" spans="1:21" x14ac:dyDescent="0.3">
      <c r="A4125" t="s">
        <v>1172</v>
      </c>
      <c r="B4125" t="s">
        <v>3618</v>
      </c>
      <c r="C4125" t="s">
        <v>3618</v>
      </c>
      <c r="D4125" t="s">
        <v>3618</v>
      </c>
      <c r="E4125">
        <v>2019</v>
      </c>
      <c r="F4125" t="s">
        <v>213</v>
      </c>
      <c r="G4125" s="1" t="s">
        <v>202</v>
      </c>
      <c r="H4125" s="1" t="s">
        <v>219</v>
      </c>
      <c r="I4125" s="3" t="s">
        <v>1</v>
      </c>
      <c r="J4125" s="1" t="s">
        <v>1</v>
      </c>
      <c r="K4125" s="1" t="s">
        <v>1</v>
      </c>
      <c r="L4125" s="1" t="s">
        <v>1</v>
      </c>
      <c r="M4125" s="1" t="s">
        <v>208</v>
      </c>
      <c r="N4125">
        <v>5001</v>
      </c>
      <c r="O4125" s="10">
        <v>15000</v>
      </c>
      <c r="P4125">
        <v>1000</v>
      </c>
      <c r="Q4125" s="1" t="s">
        <v>209</v>
      </c>
      <c r="R4125" s="4">
        <v>4.8600000000000003</v>
      </c>
      <c r="S4125" s="3">
        <v>1</v>
      </c>
      <c r="U4125" t="s">
        <v>204</v>
      </c>
    </row>
    <row r="4126" spans="1:21" x14ac:dyDescent="0.3">
      <c r="A4126" t="s">
        <v>1172</v>
      </c>
      <c r="B4126" t="s">
        <v>3618</v>
      </c>
      <c r="C4126" t="s">
        <v>3618</v>
      </c>
      <c r="D4126" t="s">
        <v>3618</v>
      </c>
      <c r="E4126">
        <v>2019</v>
      </c>
      <c r="F4126" t="s">
        <v>213</v>
      </c>
      <c r="G4126" s="1" t="s">
        <v>202</v>
      </c>
      <c r="H4126" s="1" t="s">
        <v>219</v>
      </c>
      <c r="I4126" s="3" t="s">
        <v>1</v>
      </c>
      <c r="J4126" s="1" t="s">
        <v>1</v>
      </c>
      <c r="K4126" s="1" t="s">
        <v>1</v>
      </c>
      <c r="L4126" s="1" t="s">
        <v>1</v>
      </c>
      <c r="M4126" s="1" t="s">
        <v>208</v>
      </c>
      <c r="N4126">
        <v>15001</v>
      </c>
      <c r="O4126" s="10">
        <v>1000000000</v>
      </c>
      <c r="P4126">
        <v>1000</v>
      </c>
      <c r="Q4126" s="1" t="s">
        <v>209</v>
      </c>
      <c r="R4126" s="4">
        <v>0</v>
      </c>
      <c r="S4126" s="3">
        <v>1</v>
      </c>
      <c r="T4126" t="s">
        <v>3621</v>
      </c>
      <c r="U4126" t="s">
        <v>204</v>
      </c>
    </row>
    <row r="4127" spans="1:21" x14ac:dyDescent="0.3">
      <c r="A4127" t="s">
        <v>1175</v>
      </c>
      <c r="B4127" t="s">
        <v>3622</v>
      </c>
      <c r="C4127" t="s">
        <v>3622</v>
      </c>
      <c r="D4127" t="s">
        <v>3622</v>
      </c>
      <c r="E4127">
        <v>2017</v>
      </c>
      <c r="F4127" t="s">
        <v>212</v>
      </c>
      <c r="G4127" s="1" t="s">
        <v>202</v>
      </c>
      <c r="H4127" s="1" t="s">
        <v>206</v>
      </c>
      <c r="I4127" s="3">
        <v>0.625</v>
      </c>
      <c r="J4127" s="1" t="s">
        <v>203</v>
      </c>
      <c r="K4127" s="1" t="s">
        <v>220</v>
      </c>
      <c r="L4127" s="1" t="s">
        <v>221</v>
      </c>
      <c r="M4127" s="1" t="s">
        <v>204</v>
      </c>
      <c r="N4127" s="1" t="s">
        <v>1</v>
      </c>
      <c r="O4127" s="1" t="s">
        <v>1</v>
      </c>
      <c r="P4127" s="1" t="s">
        <v>1</v>
      </c>
      <c r="Q4127" s="1" t="s">
        <v>1</v>
      </c>
      <c r="R4127" s="4">
        <v>27.39</v>
      </c>
      <c r="S4127" s="3">
        <v>1</v>
      </c>
      <c r="U4127" t="s">
        <v>204</v>
      </c>
    </row>
    <row r="4128" spans="1:21" x14ac:dyDescent="0.3">
      <c r="A4128" t="s">
        <v>1175</v>
      </c>
      <c r="B4128" t="s">
        <v>3622</v>
      </c>
      <c r="C4128" t="s">
        <v>3622</v>
      </c>
      <c r="D4128" t="s">
        <v>3622</v>
      </c>
      <c r="E4128">
        <v>2017</v>
      </c>
      <c r="F4128" t="s">
        <v>212</v>
      </c>
      <c r="G4128" s="1" t="s">
        <v>202</v>
      </c>
      <c r="H4128" s="1" t="s">
        <v>231</v>
      </c>
      <c r="I4128" s="3" t="s">
        <v>1</v>
      </c>
      <c r="J4128" s="1" t="s">
        <v>1</v>
      </c>
      <c r="K4128" s="1" t="s">
        <v>220</v>
      </c>
      <c r="L4128" s="1" t="s">
        <v>221</v>
      </c>
      <c r="M4128" s="1" t="s">
        <v>208</v>
      </c>
      <c r="N4128">
        <v>0</v>
      </c>
      <c r="O4128" s="10">
        <v>2000</v>
      </c>
      <c r="P4128">
        <v>1000</v>
      </c>
      <c r="Q4128" s="1" t="s">
        <v>209</v>
      </c>
      <c r="R4128" s="4">
        <v>0</v>
      </c>
      <c r="S4128" s="3">
        <v>1</v>
      </c>
      <c r="U4128" t="s">
        <v>204</v>
      </c>
    </row>
    <row r="4129" spans="1:21" x14ac:dyDescent="0.3">
      <c r="A4129" t="s">
        <v>1175</v>
      </c>
      <c r="B4129" t="s">
        <v>3622</v>
      </c>
      <c r="C4129" t="s">
        <v>3622</v>
      </c>
      <c r="D4129" t="s">
        <v>3622</v>
      </c>
      <c r="E4129">
        <v>2017</v>
      </c>
      <c r="F4129" t="s">
        <v>212</v>
      </c>
      <c r="G4129" s="1" t="s">
        <v>202</v>
      </c>
      <c r="H4129" s="1" t="s">
        <v>231</v>
      </c>
      <c r="I4129" s="3" t="s">
        <v>1</v>
      </c>
      <c r="J4129" s="1" t="s">
        <v>1</v>
      </c>
      <c r="K4129" s="1" t="s">
        <v>220</v>
      </c>
      <c r="L4129" s="1" t="s">
        <v>221</v>
      </c>
      <c r="M4129" s="1" t="s">
        <v>208</v>
      </c>
      <c r="N4129">
        <v>2001</v>
      </c>
      <c r="O4129" s="10">
        <v>1000000000</v>
      </c>
      <c r="P4129">
        <v>1000</v>
      </c>
      <c r="Q4129" s="1" t="s">
        <v>209</v>
      </c>
      <c r="R4129" s="4">
        <v>4.1100000000000003</v>
      </c>
      <c r="S4129" s="3">
        <v>1</v>
      </c>
      <c r="U4129" t="s">
        <v>204</v>
      </c>
    </row>
    <row r="4130" spans="1:21" x14ac:dyDescent="0.3">
      <c r="A4130" t="s">
        <v>1175</v>
      </c>
      <c r="B4130" t="s">
        <v>3622</v>
      </c>
      <c r="C4130" t="s">
        <v>3622</v>
      </c>
      <c r="D4130" t="s">
        <v>3622</v>
      </c>
      <c r="E4130">
        <v>2017</v>
      </c>
      <c r="F4130" t="s">
        <v>212</v>
      </c>
      <c r="G4130" s="1" t="s">
        <v>202</v>
      </c>
      <c r="H4130" s="1" t="s">
        <v>206</v>
      </c>
      <c r="I4130" s="3">
        <v>0.625</v>
      </c>
      <c r="J4130" s="1" t="s">
        <v>203</v>
      </c>
      <c r="K4130" s="1" t="s">
        <v>220</v>
      </c>
      <c r="L4130" s="1" t="s">
        <v>225</v>
      </c>
      <c r="M4130" s="1" t="s">
        <v>204</v>
      </c>
      <c r="N4130" s="1" t="s">
        <v>1</v>
      </c>
      <c r="O4130" s="1" t="s">
        <v>1</v>
      </c>
      <c r="P4130" s="1" t="s">
        <v>1</v>
      </c>
      <c r="Q4130" s="1" t="s">
        <v>1</v>
      </c>
      <c r="R4130" s="4">
        <v>48.3</v>
      </c>
      <c r="S4130" s="3">
        <v>1</v>
      </c>
      <c r="U4130" t="s">
        <v>204</v>
      </c>
    </row>
    <row r="4131" spans="1:21" x14ac:dyDescent="0.3">
      <c r="A4131" t="s">
        <v>1175</v>
      </c>
      <c r="B4131" t="s">
        <v>3622</v>
      </c>
      <c r="C4131" t="s">
        <v>3622</v>
      </c>
      <c r="D4131" t="s">
        <v>3622</v>
      </c>
      <c r="E4131">
        <v>2017</v>
      </c>
      <c r="F4131" t="s">
        <v>212</v>
      </c>
      <c r="G4131" s="1" t="s">
        <v>202</v>
      </c>
      <c r="H4131" s="1" t="s">
        <v>231</v>
      </c>
      <c r="I4131" s="3" t="s">
        <v>1</v>
      </c>
      <c r="J4131" s="1" t="s">
        <v>1</v>
      </c>
      <c r="K4131" s="1" t="s">
        <v>220</v>
      </c>
      <c r="L4131" s="1" t="s">
        <v>225</v>
      </c>
      <c r="M4131" s="1" t="s">
        <v>208</v>
      </c>
      <c r="N4131">
        <v>0</v>
      </c>
      <c r="O4131" s="10">
        <v>2000</v>
      </c>
      <c r="P4131">
        <v>1000</v>
      </c>
      <c r="Q4131" s="1" t="s">
        <v>209</v>
      </c>
      <c r="R4131" s="4">
        <v>0</v>
      </c>
      <c r="S4131" s="3">
        <v>1</v>
      </c>
      <c r="U4131" t="s">
        <v>204</v>
      </c>
    </row>
    <row r="4132" spans="1:21" x14ac:dyDescent="0.3">
      <c r="A4132" t="s">
        <v>1175</v>
      </c>
      <c r="B4132" t="s">
        <v>3622</v>
      </c>
      <c r="C4132" t="s">
        <v>3622</v>
      </c>
      <c r="D4132" t="s">
        <v>3622</v>
      </c>
      <c r="E4132">
        <v>2017</v>
      </c>
      <c r="F4132" t="s">
        <v>212</v>
      </c>
      <c r="G4132" s="1" t="s">
        <v>202</v>
      </c>
      <c r="H4132" s="1" t="s">
        <v>231</v>
      </c>
      <c r="I4132" s="3" t="s">
        <v>1</v>
      </c>
      <c r="J4132" s="1" t="s">
        <v>1</v>
      </c>
      <c r="K4132" s="1" t="s">
        <v>220</v>
      </c>
      <c r="L4132" s="1" t="s">
        <v>225</v>
      </c>
      <c r="M4132" s="1" t="s">
        <v>208</v>
      </c>
      <c r="N4132">
        <v>2001</v>
      </c>
      <c r="O4132" s="10">
        <v>1000000000</v>
      </c>
      <c r="P4132">
        <v>1000</v>
      </c>
      <c r="Q4132" s="1" t="s">
        <v>209</v>
      </c>
      <c r="R4132" s="4">
        <v>5.52</v>
      </c>
      <c r="S4132" s="3">
        <v>1</v>
      </c>
      <c r="U4132" t="s">
        <v>204</v>
      </c>
    </row>
    <row r="4133" spans="1:21" x14ac:dyDescent="0.3">
      <c r="A4133" t="s">
        <v>1175</v>
      </c>
      <c r="B4133" t="s">
        <v>3622</v>
      </c>
      <c r="C4133" t="s">
        <v>3622</v>
      </c>
      <c r="D4133" t="s">
        <v>3622</v>
      </c>
      <c r="E4133">
        <v>2017</v>
      </c>
      <c r="F4133" t="s">
        <v>213</v>
      </c>
      <c r="G4133" s="1" t="s">
        <v>202</v>
      </c>
      <c r="H4133" s="1" t="s">
        <v>206</v>
      </c>
      <c r="I4133" s="3" t="s">
        <v>1</v>
      </c>
      <c r="J4133" s="1" t="s">
        <v>1</v>
      </c>
      <c r="K4133" s="1" t="s">
        <v>220</v>
      </c>
      <c r="L4133" s="1" t="s">
        <v>221</v>
      </c>
      <c r="M4133" s="1" t="s">
        <v>204</v>
      </c>
      <c r="N4133" s="1" t="s">
        <v>1</v>
      </c>
      <c r="O4133" s="10" t="s">
        <v>1</v>
      </c>
      <c r="P4133" s="1" t="s">
        <v>1</v>
      </c>
      <c r="Q4133" s="1" t="s">
        <v>1</v>
      </c>
      <c r="R4133" s="4">
        <v>17.16</v>
      </c>
      <c r="S4133" s="3">
        <v>1</v>
      </c>
      <c r="U4133" t="s">
        <v>204</v>
      </c>
    </row>
    <row r="4134" spans="1:21" x14ac:dyDescent="0.3">
      <c r="A4134" t="s">
        <v>1175</v>
      </c>
      <c r="B4134" t="s">
        <v>3622</v>
      </c>
      <c r="C4134" t="s">
        <v>3622</v>
      </c>
      <c r="D4134" t="s">
        <v>3622</v>
      </c>
      <c r="E4134">
        <v>2017</v>
      </c>
      <c r="F4134" t="s">
        <v>213</v>
      </c>
      <c r="G4134" s="1" t="s">
        <v>202</v>
      </c>
      <c r="H4134" s="1" t="s">
        <v>206</v>
      </c>
      <c r="I4134" s="3" t="s">
        <v>1</v>
      </c>
      <c r="J4134" s="1" t="s">
        <v>1</v>
      </c>
      <c r="K4134" s="1" t="s">
        <v>220</v>
      </c>
      <c r="L4134" s="1" t="s">
        <v>225</v>
      </c>
      <c r="M4134" s="1" t="s">
        <v>204</v>
      </c>
      <c r="N4134" s="1" t="s">
        <v>1</v>
      </c>
      <c r="O4134" s="10" t="s">
        <v>1</v>
      </c>
      <c r="P4134" s="1" t="s">
        <v>1</v>
      </c>
      <c r="Q4134" s="1" t="s">
        <v>1</v>
      </c>
      <c r="R4134" s="4">
        <v>31.93</v>
      </c>
      <c r="S4134" s="3">
        <v>1</v>
      </c>
      <c r="U4134" t="s">
        <v>204</v>
      </c>
    </row>
    <row r="4135" spans="1:21" x14ac:dyDescent="0.3">
      <c r="A4135" t="s">
        <v>1175</v>
      </c>
      <c r="B4135" t="s">
        <v>3622</v>
      </c>
      <c r="C4135" t="s">
        <v>3622</v>
      </c>
      <c r="D4135" t="s">
        <v>3622</v>
      </c>
      <c r="E4135">
        <v>2017</v>
      </c>
      <c r="F4135" t="s">
        <v>213</v>
      </c>
      <c r="G4135" s="1" t="s">
        <v>202</v>
      </c>
      <c r="H4135" s="1" t="s">
        <v>231</v>
      </c>
      <c r="I4135" s="3" t="s">
        <v>1</v>
      </c>
      <c r="J4135" s="1" t="s">
        <v>1</v>
      </c>
      <c r="K4135" s="1" t="s">
        <v>220</v>
      </c>
      <c r="L4135" s="1" t="s">
        <v>225</v>
      </c>
      <c r="M4135" s="1" t="s">
        <v>208</v>
      </c>
      <c r="N4135">
        <v>0</v>
      </c>
      <c r="O4135" s="10">
        <v>1000</v>
      </c>
      <c r="P4135">
        <v>1000</v>
      </c>
      <c r="Q4135" s="1" t="s">
        <v>209</v>
      </c>
      <c r="R4135" s="4">
        <v>0</v>
      </c>
      <c r="S4135" s="3">
        <v>1</v>
      </c>
      <c r="U4135" t="s">
        <v>204</v>
      </c>
    </row>
    <row r="4136" spans="1:21" x14ac:dyDescent="0.3">
      <c r="A4136" t="s">
        <v>1175</v>
      </c>
      <c r="B4136" t="s">
        <v>3622</v>
      </c>
      <c r="C4136" t="s">
        <v>3622</v>
      </c>
      <c r="D4136" t="s">
        <v>3622</v>
      </c>
      <c r="E4136">
        <v>2017</v>
      </c>
      <c r="F4136" t="s">
        <v>213</v>
      </c>
      <c r="G4136" s="1" t="s">
        <v>202</v>
      </c>
      <c r="H4136" s="1" t="s">
        <v>231</v>
      </c>
      <c r="I4136" s="3" t="s">
        <v>1</v>
      </c>
      <c r="J4136" s="1" t="s">
        <v>1</v>
      </c>
      <c r="K4136" s="1" t="s">
        <v>220</v>
      </c>
      <c r="L4136" s="1" t="s">
        <v>225</v>
      </c>
      <c r="M4136" s="1" t="s">
        <v>208</v>
      </c>
      <c r="N4136">
        <v>1001</v>
      </c>
      <c r="O4136" s="10">
        <v>1000000000</v>
      </c>
      <c r="P4136">
        <v>1000</v>
      </c>
      <c r="Q4136" s="1" t="s">
        <v>209</v>
      </c>
      <c r="R4136" s="4">
        <v>3.55</v>
      </c>
      <c r="S4136" s="3">
        <v>1</v>
      </c>
      <c r="U4136" t="s">
        <v>204</v>
      </c>
    </row>
    <row r="4137" spans="1:21" x14ac:dyDescent="0.3">
      <c r="A4137" t="s">
        <v>1177</v>
      </c>
      <c r="B4137" t="s">
        <v>3624</v>
      </c>
      <c r="C4137" t="s">
        <v>3624</v>
      </c>
      <c r="D4137" t="s">
        <v>3624</v>
      </c>
      <c r="E4137">
        <v>2020</v>
      </c>
      <c r="F4137" t="s">
        <v>212</v>
      </c>
      <c r="G4137" s="1" t="s">
        <v>202</v>
      </c>
      <c r="H4137" s="1" t="s">
        <v>206</v>
      </c>
      <c r="I4137" s="3" t="s">
        <v>1</v>
      </c>
      <c r="J4137" s="1" t="s">
        <v>1</v>
      </c>
      <c r="K4137" s="1" t="s">
        <v>1</v>
      </c>
      <c r="L4137" s="1" t="s">
        <v>1</v>
      </c>
      <c r="M4137" s="1" t="s">
        <v>204</v>
      </c>
      <c r="N4137" s="1" t="s">
        <v>1</v>
      </c>
      <c r="O4137" s="1" t="s">
        <v>1</v>
      </c>
      <c r="P4137" s="1" t="s">
        <v>1</v>
      </c>
      <c r="Q4137" s="1" t="s">
        <v>1</v>
      </c>
      <c r="R4137" s="4">
        <v>7.93</v>
      </c>
      <c r="S4137" s="3">
        <v>1</v>
      </c>
      <c r="U4137" t="s">
        <v>204</v>
      </c>
    </row>
    <row r="4138" spans="1:21" x14ac:dyDescent="0.3">
      <c r="A4138" t="s">
        <v>1177</v>
      </c>
      <c r="B4138" t="s">
        <v>3624</v>
      </c>
      <c r="C4138" t="s">
        <v>3624</v>
      </c>
      <c r="D4138" t="s">
        <v>3624</v>
      </c>
      <c r="E4138">
        <v>2020</v>
      </c>
      <c r="F4138" t="s">
        <v>212</v>
      </c>
      <c r="G4138" s="1" t="s">
        <v>202</v>
      </c>
      <c r="H4138" s="1" t="s">
        <v>219</v>
      </c>
      <c r="I4138" s="3" t="s">
        <v>1</v>
      </c>
      <c r="J4138" s="1" t="s">
        <v>1</v>
      </c>
      <c r="K4138" s="1" t="s">
        <v>1</v>
      </c>
      <c r="L4138" s="1" t="s">
        <v>1</v>
      </c>
      <c r="M4138" s="1" t="s">
        <v>208</v>
      </c>
      <c r="N4138">
        <v>0</v>
      </c>
      <c r="O4138" s="10">
        <v>2000</v>
      </c>
      <c r="P4138">
        <v>1000</v>
      </c>
      <c r="Q4138" s="1" t="s">
        <v>209</v>
      </c>
      <c r="R4138" s="4">
        <v>1.9</v>
      </c>
      <c r="S4138" s="3">
        <v>1</v>
      </c>
      <c r="U4138" t="s">
        <v>204</v>
      </c>
    </row>
    <row r="4139" spans="1:21" x14ac:dyDescent="0.3">
      <c r="A4139" t="s">
        <v>1177</v>
      </c>
      <c r="B4139" t="s">
        <v>3624</v>
      </c>
      <c r="C4139" t="s">
        <v>3624</v>
      </c>
      <c r="D4139" t="s">
        <v>3624</v>
      </c>
      <c r="E4139">
        <v>2020</v>
      </c>
      <c r="F4139" t="s">
        <v>212</v>
      </c>
      <c r="G4139" s="1" t="s">
        <v>202</v>
      </c>
      <c r="H4139" s="1" t="s">
        <v>219</v>
      </c>
      <c r="I4139" s="3" t="s">
        <v>1</v>
      </c>
      <c r="J4139" s="1" t="s">
        <v>1</v>
      </c>
      <c r="K4139" s="1" t="s">
        <v>1</v>
      </c>
      <c r="L4139" s="1" t="s">
        <v>1</v>
      </c>
      <c r="M4139" s="1" t="s">
        <v>208</v>
      </c>
      <c r="N4139">
        <v>2001</v>
      </c>
      <c r="O4139" s="10">
        <v>4000</v>
      </c>
      <c r="P4139">
        <v>1000</v>
      </c>
      <c r="Q4139" s="1" t="s">
        <v>209</v>
      </c>
      <c r="R4139" s="4">
        <v>2.54</v>
      </c>
      <c r="S4139" s="3">
        <v>1</v>
      </c>
      <c r="U4139" t="s">
        <v>204</v>
      </c>
    </row>
    <row r="4140" spans="1:21" x14ac:dyDescent="0.3">
      <c r="A4140" t="s">
        <v>1177</v>
      </c>
      <c r="B4140" t="s">
        <v>3624</v>
      </c>
      <c r="C4140" t="s">
        <v>3624</v>
      </c>
      <c r="D4140" t="s">
        <v>3624</v>
      </c>
      <c r="E4140">
        <v>2020</v>
      </c>
      <c r="F4140" t="s">
        <v>212</v>
      </c>
      <c r="G4140" s="1" t="s">
        <v>202</v>
      </c>
      <c r="H4140" s="1" t="s">
        <v>219</v>
      </c>
      <c r="I4140" s="3" t="s">
        <v>1</v>
      </c>
      <c r="J4140" s="1" t="s">
        <v>1</v>
      </c>
      <c r="K4140" s="1" t="s">
        <v>1</v>
      </c>
      <c r="L4140" s="1" t="s">
        <v>1</v>
      </c>
      <c r="M4140" s="1" t="s">
        <v>208</v>
      </c>
      <c r="N4140">
        <v>4001</v>
      </c>
      <c r="O4140" s="10">
        <v>6000</v>
      </c>
      <c r="P4140">
        <v>1000</v>
      </c>
      <c r="Q4140" s="1" t="s">
        <v>209</v>
      </c>
      <c r="R4140" s="4">
        <v>3.18</v>
      </c>
      <c r="S4140" s="3">
        <v>1</v>
      </c>
      <c r="U4140" t="s">
        <v>204</v>
      </c>
    </row>
    <row r="4141" spans="1:21" x14ac:dyDescent="0.3">
      <c r="A4141" t="s">
        <v>1177</v>
      </c>
      <c r="B4141" t="s">
        <v>3624</v>
      </c>
      <c r="C4141" t="s">
        <v>3624</v>
      </c>
      <c r="D4141" t="s">
        <v>3624</v>
      </c>
      <c r="E4141">
        <v>2020</v>
      </c>
      <c r="F4141" t="s">
        <v>212</v>
      </c>
      <c r="G4141" s="1" t="s">
        <v>202</v>
      </c>
      <c r="H4141" s="1" t="s">
        <v>219</v>
      </c>
      <c r="I4141" s="3" t="s">
        <v>1</v>
      </c>
      <c r="J4141" s="1" t="s">
        <v>1</v>
      </c>
      <c r="K4141" s="1" t="s">
        <v>1</v>
      </c>
      <c r="L4141" s="1" t="s">
        <v>1</v>
      </c>
      <c r="M4141" s="1" t="s">
        <v>208</v>
      </c>
      <c r="N4141">
        <v>6001</v>
      </c>
      <c r="O4141" s="10">
        <v>8000</v>
      </c>
      <c r="P4141">
        <v>1000</v>
      </c>
      <c r="Q4141" s="1" t="s">
        <v>209</v>
      </c>
      <c r="R4141" s="4">
        <v>3.49</v>
      </c>
      <c r="S4141" s="3">
        <v>1</v>
      </c>
      <c r="U4141" t="s">
        <v>204</v>
      </c>
    </row>
    <row r="4142" spans="1:21" x14ac:dyDescent="0.3">
      <c r="A4142" t="s">
        <v>1177</v>
      </c>
      <c r="B4142" t="s">
        <v>3624</v>
      </c>
      <c r="C4142" t="s">
        <v>3624</v>
      </c>
      <c r="D4142" t="s">
        <v>3624</v>
      </c>
      <c r="E4142">
        <v>2020</v>
      </c>
      <c r="F4142" t="s">
        <v>212</v>
      </c>
      <c r="G4142" s="1" t="s">
        <v>202</v>
      </c>
      <c r="H4142" s="1" t="s">
        <v>219</v>
      </c>
      <c r="I4142" s="3" t="s">
        <v>1</v>
      </c>
      <c r="J4142" s="1" t="s">
        <v>1</v>
      </c>
      <c r="K4142" s="1" t="s">
        <v>1</v>
      </c>
      <c r="L4142" s="1" t="s">
        <v>1</v>
      </c>
      <c r="M4142" s="1" t="s">
        <v>208</v>
      </c>
      <c r="N4142">
        <v>8001</v>
      </c>
      <c r="O4142" s="10">
        <v>10000</v>
      </c>
      <c r="P4142">
        <v>1000</v>
      </c>
      <c r="Q4142" s="1" t="s">
        <v>209</v>
      </c>
      <c r="R4142" s="4">
        <v>4.13</v>
      </c>
      <c r="S4142" s="3">
        <v>1</v>
      </c>
      <c r="U4142" t="s">
        <v>204</v>
      </c>
    </row>
    <row r="4143" spans="1:21" x14ac:dyDescent="0.3">
      <c r="A4143" t="s">
        <v>1177</v>
      </c>
      <c r="B4143" t="s">
        <v>3624</v>
      </c>
      <c r="C4143" t="s">
        <v>3624</v>
      </c>
      <c r="D4143" t="s">
        <v>3624</v>
      </c>
      <c r="E4143">
        <v>2020</v>
      </c>
      <c r="F4143" t="s">
        <v>212</v>
      </c>
      <c r="G4143" s="1" t="s">
        <v>202</v>
      </c>
      <c r="H4143" s="1" t="s">
        <v>219</v>
      </c>
      <c r="I4143" s="3" t="s">
        <v>1</v>
      </c>
      <c r="J4143" s="1" t="s">
        <v>1</v>
      </c>
      <c r="K4143" s="1" t="s">
        <v>1</v>
      </c>
      <c r="L4143" s="1" t="s">
        <v>1</v>
      </c>
      <c r="M4143" s="1" t="s">
        <v>208</v>
      </c>
      <c r="N4143">
        <v>10001</v>
      </c>
      <c r="O4143" s="10">
        <v>15000</v>
      </c>
      <c r="P4143">
        <v>1000</v>
      </c>
      <c r="Q4143" s="1" t="s">
        <v>209</v>
      </c>
      <c r="R4143" s="4">
        <v>4.76</v>
      </c>
      <c r="S4143" s="3">
        <v>1</v>
      </c>
      <c r="U4143" t="s">
        <v>204</v>
      </c>
    </row>
    <row r="4144" spans="1:21" x14ac:dyDescent="0.3">
      <c r="A4144" t="s">
        <v>1177</v>
      </c>
      <c r="B4144" t="s">
        <v>3624</v>
      </c>
      <c r="C4144" t="s">
        <v>3624</v>
      </c>
      <c r="D4144" t="s">
        <v>3624</v>
      </c>
      <c r="E4144">
        <v>2020</v>
      </c>
      <c r="F4144" t="s">
        <v>212</v>
      </c>
      <c r="G4144" s="1" t="s">
        <v>202</v>
      </c>
      <c r="H4144" s="1" t="s">
        <v>219</v>
      </c>
      <c r="I4144" s="3" t="s">
        <v>1</v>
      </c>
      <c r="J4144" s="1" t="s">
        <v>1</v>
      </c>
      <c r="K4144" s="1" t="s">
        <v>1</v>
      </c>
      <c r="L4144" s="1" t="s">
        <v>1</v>
      </c>
      <c r="M4144" s="1" t="s">
        <v>208</v>
      </c>
      <c r="N4144">
        <v>15001</v>
      </c>
      <c r="O4144" s="10">
        <v>20000</v>
      </c>
      <c r="P4144">
        <v>1000</v>
      </c>
      <c r="Q4144" s="1" t="s">
        <v>209</v>
      </c>
      <c r="R4144" s="4">
        <v>5.08</v>
      </c>
      <c r="S4144" s="3">
        <v>1</v>
      </c>
      <c r="U4144" t="s">
        <v>204</v>
      </c>
    </row>
    <row r="4145" spans="1:21" x14ac:dyDescent="0.3">
      <c r="A4145" t="s">
        <v>1177</v>
      </c>
      <c r="B4145" t="s">
        <v>3624</v>
      </c>
      <c r="C4145" t="s">
        <v>3624</v>
      </c>
      <c r="D4145" t="s">
        <v>3624</v>
      </c>
      <c r="E4145">
        <v>2020</v>
      </c>
      <c r="F4145" t="s">
        <v>212</v>
      </c>
      <c r="G4145" s="1" t="s">
        <v>202</v>
      </c>
      <c r="H4145" s="1" t="s">
        <v>219</v>
      </c>
      <c r="I4145" s="3" t="s">
        <v>1</v>
      </c>
      <c r="J4145" s="1" t="s">
        <v>1</v>
      </c>
      <c r="K4145" s="1" t="s">
        <v>1</v>
      </c>
      <c r="L4145" s="1" t="s">
        <v>1</v>
      </c>
      <c r="M4145" s="1" t="s">
        <v>208</v>
      </c>
      <c r="N4145">
        <v>20001</v>
      </c>
      <c r="O4145" s="10">
        <v>1000000000</v>
      </c>
      <c r="P4145">
        <v>1000</v>
      </c>
      <c r="Q4145" s="1" t="s">
        <v>209</v>
      </c>
      <c r="R4145" s="4">
        <v>5.71</v>
      </c>
      <c r="S4145" s="3">
        <v>1</v>
      </c>
      <c r="U4145" t="s">
        <v>204</v>
      </c>
    </row>
    <row r="4146" spans="1:21" x14ac:dyDescent="0.3">
      <c r="A4146" t="s">
        <v>1177</v>
      </c>
      <c r="B4146" t="s">
        <v>3624</v>
      </c>
      <c r="C4146" t="s">
        <v>3624</v>
      </c>
      <c r="D4146" t="s">
        <v>3624</v>
      </c>
      <c r="E4146">
        <v>2020</v>
      </c>
      <c r="F4146" t="s">
        <v>213</v>
      </c>
      <c r="G4146" s="1" t="s">
        <v>202</v>
      </c>
      <c r="H4146" s="1" t="s">
        <v>206</v>
      </c>
      <c r="I4146" s="3" t="s">
        <v>1</v>
      </c>
      <c r="J4146" s="1" t="s">
        <v>1</v>
      </c>
      <c r="K4146" s="1" t="s">
        <v>1</v>
      </c>
      <c r="L4146" s="1" t="s">
        <v>1</v>
      </c>
      <c r="M4146" s="1" t="s">
        <v>204</v>
      </c>
      <c r="N4146" s="1" t="s">
        <v>1</v>
      </c>
      <c r="O4146" s="1" t="s">
        <v>1</v>
      </c>
      <c r="P4146" s="1" t="s">
        <v>1</v>
      </c>
      <c r="Q4146" s="1" t="s">
        <v>1</v>
      </c>
      <c r="R4146" s="4">
        <v>8.25</v>
      </c>
      <c r="S4146" s="3">
        <v>1</v>
      </c>
      <c r="U4146" t="s">
        <v>204</v>
      </c>
    </row>
    <row r="4147" spans="1:21" x14ac:dyDescent="0.3">
      <c r="A4147" t="s">
        <v>1177</v>
      </c>
      <c r="B4147" t="s">
        <v>3624</v>
      </c>
      <c r="C4147" t="s">
        <v>3624</v>
      </c>
      <c r="D4147" t="s">
        <v>3624</v>
      </c>
      <c r="E4147">
        <v>2020</v>
      </c>
      <c r="F4147" t="s">
        <v>213</v>
      </c>
      <c r="G4147" s="1" t="s">
        <v>202</v>
      </c>
      <c r="H4147" s="1" t="s">
        <v>231</v>
      </c>
      <c r="I4147" s="3" t="s">
        <v>1</v>
      </c>
      <c r="J4147" s="1" t="s">
        <v>1</v>
      </c>
      <c r="K4147" s="1" t="s">
        <v>1</v>
      </c>
      <c r="L4147" s="1" t="s">
        <v>1</v>
      </c>
      <c r="M4147" s="1" t="s">
        <v>208</v>
      </c>
      <c r="N4147">
        <v>0</v>
      </c>
      <c r="O4147" s="10">
        <v>1000000000</v>
      </c>
      <c r="P4147">
        <v>1000</v>
      </c>
      <c r="Q4147" s="1" t="s">
        <v>209</v>
      </c>
      <c r="R4147" s="4">
        <v>3.18</v>
      </c>
      <c r="S4147" s="3">
        <v>1</v>
      </c>
      <c r="U4147" t="s">
        <v>204</v>
      </c>
    </row>
    <row r="4148" spans="1:21" x14ac:dyDescent="0.3">
      <c r="A4148" t="s">
        <v>1836</v>
      </c>
      <c r="B4148" t="s">
        <v>3628</v>
      </c>
      <c r="C4148" t="s">
        <v>3628</v>
      </c>
      <c r="D4148" t="s">
        <v>3628</v>
      </c>
      <c r="E4148">
        <v>2021</v>
      </c>
      <c r="F4148" t="s">
        <v>212</v>
      </c>
      <c r="G4148" s="1" t="s">
        <v>202</v>
      </c>
      <c r="H4148" s="1" t="s">
        <v>206</v>
      </c>
      <c r="I4148" s="3">
        <v>0.625</v>
      </c>
      <c r="J4148" s="1" t="s">
        <v>203</v>
      </c>
      <c r="K4148" s="1" t="s">
        <v>1</v>
      </c>
      <c r="L4148" s="1" t="s">
        <v>1</v>
      </c>
      <c r="M4148" s="1" t="s">
        <v>204</v>
      </c>
      <c r="N4148" s="1" t="s">
        <v>1</v>
      </c>
      <c r="O4148" s="1" t="s">
        <v>1</v>
      </c>
      <c r="P4148" s="1" t="s">
        <v>1</v>
      </c>
      <c r="Q4148" s="1" t="s">
        <v>1</v>
      </c>
      <c r="R4148" s="4">
        <v>3.31</v>
      </c>
      <c r="S4148" s="3">
        <v>1</v>
      </c>
      <c r="U4148" t="s">
        <v>204</v>
      </c>
    </row>
    <row r="4149" spans="1:21" x14ac:dyDescent="0.3">
      <c r="A4149" t="s">
        <v>1836</v>
      </c>
      <c r="B4149" t="s">
        <v>3628</v>
      </c>
      <c r="C4149" t="s">
        <v>3628</v>
      </c>
      <c r="D4149" t="s">
        <v>3628</v>
      </c>
      <c r="E4149">
        <v>2021</v>
      </c>
      <c r="F4149" t="s">
        <v>212</v>
      </c>
      <c r="G4149" s="1" t="s">
        <v>202</v>
      </c>
      <c r="H4149" s="1" t="s">
        <v>219</v>
      </c>
      <c r="I4149" s="3" t="s">
        <v>1</v>
      </c>
      <c r="J4149" s="1" t="s">
        <v>1</v>
      </c>
      <c r="K4149" s="1" t="s">
        <v>1</v>
      </c>
      <c r="L4149" s="1" t="s">
        <v>1</v>
      </c>
      <c r="M4149" s="1" t="s">
        <v>208</v>
      </c>
      <c r="N4149">
        <v>0</v>
      </c>
      <c r="O4149" s="10">
        <v>500</v>
      </c>
      <c r="P4149">
        <v>100</v>
      </c>
      <c r="Q4149" s="1" t="s">
        <v>236</v>
      </c>
      <c r="R4149" s="4">
        <v>0.92</v>
      </c>
      <c r="S4149" s="3">
        <v>1</v>
      </c>
      <c r="U4149" t="s">
        <v>204</v>
      </c>
    </row>
    <row r="4150" spans="1:21" x14ac:dyDescent="0.3">
      <c r="A4150" t="s">
        <v>1836</v>
      </c>
      <c r="B4150" t="s">
        <v>3628</v>
      </c>
      <c r="C4150" t="s">
        <v>3628</v>
      </c>
      <c r="D4150" t="s">
        <v>3628</v>
      </c>
      <c r="E4150">
        <v>2021</v>
      </c>
      <c r="F4150" t="s">
        <v>212</v>
      </c>
      <c r="G4150" s="1" t="s">
        <v>202</v>
      </c>
      <c r="H4150" s="1" t="s">
        <v>219</v>
      </c>
      <c r="I4150" s="3" t="s">
        <v>1</v>
      </c>
      <c r="J4150" s="1" t="s">
        <v>1</v>
      </c>
      <c r="K4150" s="1" t="s">
        <v>1</v>
      </c>
      <c r="L4150" s="1" t="s">
        <v>1</v>
      </c>
      <c r="M4150" s="1" t="s">
        <v>208</v>
      </c>
      <c r="N4150" s="1">
        <v>501</v>
      </c>
      <c r="O4150" s="1">
        <v>1000</v>
      </c>
      <c r="P4150">
        <v>100</v>
      </c>
      <c r="Q4150" s="1" t="s">
        <v>236</v>
      </c>
      <c r="R4150" s="4">
        <v>1.25</v>
      </c>
      <c r="S4150" s="3">
        <v>1</v>
      </c>
      <c r="U4150" t="s">
        <v>204</v>
      </c>
    </row>
    <row r="4151" spans="1:21" x14ac:dyDescent="0.3">
      <c r="A4151" t="s">
        <v>1836</v>
      </c>
      <c r="B4151" t="s">
        <v>3628</v>
      </c>
      <c r="C4151" t="s">
        <v>3628</v>
      </c>
      <c r="D4151" t="s">
        <v>3628</v>
      </c>
      <c r="E4151">
        <v>2021</v>
      </c>
      <c r="F4151" t="s">
        <v>212</v>
      </c>
      <c r="G4151" s="1" t="s">
        <v>202</v>
      </c>
      <c r="H4151" s="1" t="s">
        <v>219</v>
      </c>
      <c r="I4151" s="3" t="s">
        <v>1</v>
      </c>
      <c r="J4151" s="1" t="s">
        <v>1</v>
      </c>
      <c r="K4151" s="1" t="s">
        <v>1</v>
      </c>
      <c r="L4151" s="1" t="s">
        <v>1</v>
      </c>
      <c r="M4151" s="1" t="s">
        <v>208</v>
      </c>
      <c r="N4151">
        <v>1001</v>
      </c>
      <c r="O4151" s="10">
        <v>2300</v>
      </c>
      <c r="P4151">
        <v>100</v>
      </c>
      <c r="Q4151" s="1" t="s">
        <v>236</v>
      </c>
      <c r="R4151" s="4">
        <v>1.8</v>
      </c>
      <c r="S4151" s="3">
        <v>1</v>
      </c>
      <c r="U4151" t="s">
        <v>204</v>
      </c>
    </row>
    <row r="4152" spans="1:21" x14ac:dyDescent="0.3">
      <c r="A4152" t="s">
        <v>1836</v>
      </c>
      <c r="B4152" t="s">
        <v>3628</v>
      </c>
      <c r="C4152" t="s">
        <v>3628</v>
      </c>
      <c r="D4152" t="s">
        <v>3628</v>
      </c>
      <c r="E4152">
        <v>2021</v>
      </c>
      <c r="F4152" t="s">
        <v>212</v>
      </c>
      <c r="G4152" s="1" t="s">
        <v>202</v>
      </c>
      <c r="H4152" s="1" t="s">
        <v>219</v>
      </c>
      <c r="I4152" s="3" t="s">
        <v>1</v>
      </c>
      <c r="J4152" s="1" t="s">
        <v>1</v>
      </c>
      <c r="K4152" s="1" t="s">
        <v>1</v>
      </c>
      <c r="L4152" s="1" t="s">
        <v>1</v>
      </c>
      <c r="M4152" s="1" t="s">
        <v>208</v>
      </c>
      <c r="N4152" s="1">
        <v>2301</v>
      </c>
      <c r="O4152" s="10">
        <v>1000000000</v>
      </c>
      <c r="P4152">
        <v>100</v>
      </c>
      <c r="Q4152" s="1" t="s">
        <v>236</v>
      </c>
      <c r="R4152" s="4">
        <v>3.05</v>
      </c>
      <c r="S4152" s="3">
        <v>1</v>
      </c>
      <c r="U4152" t="s">
        <v>204</v>
      </c>
    </row>
    <row r="4153" spans="1:21" x14ac:dyDescent="0.3">
      <c r="A4153" t="s">
        <v>1836</v>
      </c>
      <c r="B4153" t="s">
        <v>3628</v>
      </c>
      <c r="C4153" t="s">
        <v>3628</v>
      </c>
      <c r="D4153" t="s">
        <v>3628</v>
      </c>
      <c r="E4153">
        <v>2021</v>
      </c>
      <c r="F4153" t="s">
        <v>213</v>
      </c>
      <c r="G4153" s="1" t="s">
        <v>202</v>
      </c>
      <c r="H4153" s="1" t="s">
        <v>206</v>
      </c>
      <c r="I4153" s="3" t="s">
        <v>1</v>
      </c>
      <c r="J4153" s="1" t="s">
        <v>1</v>
      </c>
      <c r="K4153" s="1" t="s">
        <v>1</v>
      </c>
      <c r="L4153" s="1" t="s">
        <v>1</v>
      </c>
      <c r="M4153" s="1" t="s">
        <v>204</v>
      </c>
      <c r="N4153" t="s">
        <v>1</v>
      </c>
      <c r="O4153" t="s">
        <v>1</v>
      </c>
      <c r="P4153" t="s">
        <v>1</v>
      </c>
      <c r="Q4153" s="1" t="s">
        <v>1</v>
      </c>
      <c r="R4153" s="4">
        <v>23.53</v>
      </c>
      <c r="S4153" s="3">
        <v>1</v>
      </c>
      <c r="U4153" t="s">
        <v>204</v>
      </c>
    </row>
    <row r="4154" spans="1:21" x14ac:dyDescent="0.3">
      <c r="A4154" t="s">
        <v>1836</v>
      </c>
      <c r="B4154" t="s">
        <v>3628</v>
      </c>
      <c r="C4154" t="s">
        <v>3628</v>
      </c>
      <c r="D4154" t="s">
        <v>3628</v>
      </c>
      <c r="E4154">
        <v>2021</v>
      </c>
      <c r="F4154" t="s">
        <v>213</v>
      </c>
      <c r="G4154" s="1" t="s">
        <v>202</v>
      </c>
      <c r="H4154" s="1" t="s">
        <v>231</v>
      </c>
      <c r="I4154" s="3" t="s">
        <v>1</v>
      </c>
      <c r="J4154" s="1" t="s">
        <v>1</v>
      </c>
      <c r="K4154" s="1" t="s">
        <v>1</v>
      </c>
      <c r="L4154" s="1" t="s">
        <v>1</v>
      </c>
      <c r="M4154" s="1" t="s">
        <v>208</v>
      </c>
      <c r="N4154">
        <v>0</v>
      </c>
      <c r="O4154" s="10">
        <v>500</v>
      </c>
      <c r="P4154">
        <v>100</v>
      </c>
      <c r="Q4154" s="1" t="s">
        <v>236</v>
      </c>
      <c r="R4154" s="4">
        <v>0</v>
      </c>
      <c r="S4154" s="3">
        <v>1</v>
      </c>
      <c r="U4154" t="s">
        <v>204</v>
      </c>
    </row>
    <row r="4155" spans="1:21" x14ac:dyDescent="0.3">
      <c r="A4155" t="s">
        <v>1836</v>
      </c>
      <c r="B4155" t="s">
        <v>3628</v>
      </c>
      <c r="C4155" t="s">
        <v>3628</v>
      </c>
      <c r="D4155" t="s">
        <v>3628</v>
      </c>
      <c r="E4155">
        <v>2021</v>
      </c>
      <c r="F4155" t="s">
        <v>213</v>
      </c>
      <c r="G4155" s="1" t="s">
        <v>202</v>
      </c>
      <c r="H4155" s="1" t="s">
        <v>231</v>
      </c>
      <c r="I4155" s="3" t="s">
        <v>1</v>
      </c>
      <c r="J4155" s="1" t="s">
        <v>1</v>
      </c>
      <c r="K4155" s="1" t="s">
        <v>1</v>
      </c>
      <c r="L4155" s="1" t="s">
        <v>1</v>
      </c>
      <c r="M4155" s="1" t="s">
        <v>208</v>
      </c>
      <c r="N4155" s="1">
        <v>501</v>
      </c>
      <c r="O4155" s="10">
        <v>1000000000</v>
      </c>
      <c r="P4155">
        <v>100</v>
      </c>
      <c r="Q4155" s="1" t="s">
        <v>236</v>
      </c>
      <c r="R4155" s="4">
        <v>3.93</v>
      </c>
      <c r="S4155" s="3">
        <v>1</v>
      </c>
      <c r="U4155" t="s">
        <v>204</v>
      </c>
    </row>
    <row r="4156" spans="1:21" x14ac:dyDescent="0.3">
      <c r="A4156" t="s">
        <v>1838</v>
      </c>
      <c r="B4156" t="s">
        <v>3630</v>
      </c>
      <c r="C4156" t="s">
        <v>3630</v>
      </c>
      <c r="D4156" t="s">
        <v>3630</v>
      </c>
      <c r="E4156">
        <v>2012</v>
      </c>
      <c r="F4156" t="s">
        <v>212</v>
      </c>
      <c r="G4156" s="1" t="s">
        <v>202</v>
      </c>
      <c r="H4156" s="1" t="s">
        <v>206</v>
      </c>
      <c r="I4156" s="3">
        <v>0.625</v>
      </c>
      <c r="J4156" s="1" t="s">
        <v>203</v>
      </c>
      <c r="K4156" s="1" t="s">
        <v>1</v>
      </c>
      <c r="L4156" s="1" t="s">
        <v>1</v>
      </c>
      <c r="M4156" s="1" t="s">
        <v>204</v>
      </c>
      <c r="N4156" s="1" t="s">
        <v>1</v>
      </c>
      <c r="O4156" s="1" t="s">
        <v>1</v>
      </c>
      <c r="P4156" s="1" t="s">
        <v>1</v>
      </c>
      <c r="Q4156" s="1" t="s">
        <v>1</v>
      </c>
      <c r="R4156" s="4">
        <v>27.15</v>
      </c>
      <c r="S4156" s="3">
        <v>1</v>
      </c>
      <c r="U4156" t="s">
        <v>204</v>
      </c>
    </row>
    <row r="4157" spans="1:21" x14ac:dyDescent="0.3">
      <c r="A4157" t="s">
        <v>1838</v>
      </c>
      <c r="B4157" t="s">
        <v>3630</v>
      </c>
      <c r="C4157" t="s">
        <v>3630</v>
      </c>
      <c r="D4157" t="s">
        <v>3630</v>
      </c>
      <c r="E4157">
        <v>2012</v>
      </c>
      <c r="F4157" t="s">
        <v>212</v>
      </c>
      <c r="G4157" s="1" t="s">
        <v>202</v>
      </c>
      <c r="H4157" s="1" t="s">
        <v>219</v>
      </c>
      <c r="I4157" s="3" t="s">
        <v>1</v>
      </c>
      <c r="J4157" s="1" t="s">
        <v>1</v>
      </c>
      <c r="K4157" s="1" t="s">
        <v>1</v>
      </c>
      <c r="L4157" s="1" t="s">
        <v>1</v>
      </c>
      <c r="M4157" s="1" t="s">
        <v>208</v>
      </c>
      <c r="N4157" s="1">
        <v>0</v>
      </c>
      <c r="O4157" s="10">
        <v>2000</v>
      </c>
      <c r="P4157">
        <v>1000</v>
      </c>
      <c r="Q4157" s="1" t="s">
        <v>209</v>
      </c>
      <c r="R4157" s="4">
        <v>0</v>
      </c>
      <c r="S4157" s="3">
        <v>1</v>
      </c>
      <c r="U4157" t="s">
        <v>204</v>
      </c>
    </row>
    <row r="4158" spans="1:21" x14ac:dyDescent="0.3">
      <c r="A4158" t="s">
        <v>1838</v>
      </c>
      <c r="B4158" t="s">
        <v>3630</v>
      </c>
      <c r="C4158" t="s">
        <v>3630</v>
      </c>
      <c r="D4158" t="s">
        <v>3630</v>
      </c>
      <c r="E4158">
        <v>2012</v>
      </c>
      <c r="F4158" t="s">
        <v>212</v>
      </c>
      <c r="G4158" s="1" t="s">
        <v>202</v>
      </c>
      <c r="H4158" s="1" t="s">
        <v>219</v>
      </c>
      <c r="I4158" s="3" t="s">
        <v>1</v>
      </c>
      <c r="J4158" s="1" t="s">
        <v>1</v>
      </c>
      <c r="K4158" s="1" t="s">
        <v>1</v>
      </c>
      <c r="L4158" s="1" t="s">
        <v>1</v>
      </c>
      <c r="M4158" s="1" t="s">
        <v>208</v>
      </c>
      <c r="N4158">
        <v>2001</v>
      </c>
      <c r="O4158" s="10">
        <v>3000</v>
      </c>
      <c r="P4158">
        <v>1000</v>
      </c>
      <c r="Q4158" s="1" t="s">
        <v>209</v>
      </c>
      <c r="R4158" s="4">
        <v>1</v>
      </c>
      <c r="S4158" s="3">
        <v>1</v>
      </c>
      <c r="U4158" t="s">
        <v>204</v>
      </c>
    </row>
    <row r="4159" spans="1:21" x14ac:dyDescent="0.3">
      <c r="A4159" t="s">
        <v>1838</v>
      </c>
      <c r="B4159" t="s">
        <v>3630</v>
      </c>
      <c r="C4159" t="s">
        <v>3630</v>
      </c>
      <c r="D4159" t="s">
        <v>3630</v>
      </c>
      <c r="E4159">
        <v>2012</v>
      </c>
      <c r="F4159" t="s">
        <v>212</v>
      </c>
      <c r="G4159" s="1" t="s">
        <v>202</v>
      </c>
      <c r="H4159" s="1" t="s">
        <v>219</v>
      </c>
      <c r="I4159" s="3" t="s">
        <v>1</v>
      </c>
      <c r="J4159" s="1" t="s">
        <v>1</v>
      </c>
      <c r="K4159" s="1" t="s">
        <v>1</v>
      </c>
      <c r="L4159" s="1" t="s">
        <v>1</v>
      </c>
      <c r="M4159" s="1" t="s">
        <v>208</v>
      </c>
      <c r="N4159">
        <v>3001</v>
      </c>
      <c r="O4159" s="10">
        <v>7000</v>
      </c>
      <c r="P4159">
        <v>1000</v>
      </c>
      <c r="Q4159" s="1" t="s">
        <v>209</v>
      </c>
      <c r="R4159" s="4">
        <v>5.84</v>
      </c>
      <c r="S4159" s="3">
        <v>1</v>
      </c>
      <c r="U4159" t="s">
        <v>204</v>
      </c>
    </row>
    <row r="4160" spans="1:21" x14ac:dyDescent="0.3">
      <c r="A4160" t="s">
        <v>1838</v>
      </c>
      <c r="B4160" t="s">
        <v>3630</v>
      </c>
      <c r="C4160" t="s">
        <v>3630</v>
      </c>
      <c r="D4160" t="s">
        <v>3630</v>
      </c>
      <c r="E4160">
        <v>2012</v>
      </c>
      <c r="F4160" t="s">
        <v>212</v>
      </c>
      <c r="G4160" s="1" t="s">
        <v>202</v>
      </c>
      <c r="H4160" s="1" t="s">
        <v>219</v>
      </c>
      <c r="I4160" s="3" t="s">
        <v>1</v>
      </c>
      <c r="J4160" s="1" t="s">
        <v>1</v>
      </c>
      <c r="K4160" s="1" t="s">
        <v>1</v>
      </c>
      <c r="L4160" s="1" t="s">
        <v>1</v>
      </c>
      <c r="M4160" s="1" t="s">
        <v>208</v>
      </c>
      <c r="N4160">
        <v>7001</v>
      </c>
      <c r="O4160" s="10">
        <v>12000</v>
      </c>
      <c r="P4160">
        <v>1000</v>
      </c>
      <c r="Q4160" s="1" t="s">
        <v>209</v>
      </c>
      <c r="R4160" s="4">
        <v>6.76</v>
      </c>
      <c r="S4160" s="3">
        <v>1</v>
      </c>
      <c r="U4160" t="s">
        <v>204</v>
      </c>
    </row>
    <row r="4161" spans="1:21" x14ac:dyDescent="0.3">
      <c r="A4161" t="s">
        <v>1838</v>
      </c>
      <c r="B4161" t="s">
        <v>3630</v>
      </c>
      <c r="C4161" t="s">
        <v>3630</v>
      </c>
      <c r="D4161" t="s">
        <v>3630</v>
      </c>
      <c r="E4161">
        <v>2012</v>
      </c>
      <c r="F4161" t="s">
        <v>212</v>
      </c>
      <c r="G4161" s="1" t="s">
        <v>202</v>
      </c>
      <c r="H4161" s="1" t="s">
        <v>219</v>
      </c>
      <c r="I4161" s="3" t="s">
        <v>1</v>
      </c>
      <c r="J4161" s="1" t="s">
        <v>1</v>
      </c>
      <c r="K4161" s="1" t="s">
        <v>1</v>
      </c>
      <c r="L4161" s="1" t="s">
        <v>1</v>
      </c>
      <c r="M4161" s="1" t="s">
        <v>208</v>
      </c>
      <c r="N4161">
        <v>12001</v>
      </c>
      <c r="O4161" s="10">
        <v>17000</v>
      </c>
      <c r="P4161">
        <v>1000</v>
      </c>
      <c r="Q4161" s="1" t="s">
        <v>209</v>
      </c>
      <c r="R4161" s="4">
        <v>7.67</v>
      </c>
      <c r="S4161" s="3">
        <v>1</v>
      </c>
      <c r="U4161" t="s">
        <v>204</v>
      </c>
    </row>
    <row r="4162" spans="1:21" x14ac:dyDescent="0.3">
      <c r="A4162" t="s">
        <v>1838</v>
      </c>
      <c r="B4162" t="s">
        <v>3630</v>
      </c>
      <c r="C4162" t="s">
        <v>3630</v>
      </c>
      <c r="D4162" t="s">
        <v>3630</v>
      </c>
      <c r="E4162">
        <v>2012</v>
      </c>
      <c r="F4162" t="s">
        <v>212</v>
      </c>
      <c r="G4162" s="1" t="s">
        <v>202</v>
      </c>
      <c r="H4162" s="1" t="s">
        <v>219</v>
      </c>
      <c r="I4162" s="3" t="s">
        <v>1</v>
      </c>
      <c r="J4162" s="1" t="s">
        <v>1</v>
      </c>
      <c r="K4162" s="1" t="s">
        <v>1</v>
      </c>
      <c r="L4162" s="1" t="s">
        <v>1</v>
      </c>
      <c r="M4162" s="1" t="s">
        <v>208</v>
      </c>
      <c r="N4162">
        <v>17001</v>
      </c>
      <c r="O4162" s="10">
        <v>30000</v>
      </c>
      <c r="P4162">
        <v>1000</v>
      </c>
      <c r="Q4162" s="1" t="s">
        <v>209</v>
      </c>
      <c r="R4162" s="4">
        <v>8.58</v>
      </c>
      <c r="S4162" s="3">
        <v>1</v>
      </c>
      <c r="U4162" t="s">
        <v>204</v>
      </c>
    </row>
    <row r="4163" spans="1:21" x14ac:dyDescent="0.3">
      <c r="A4163" t="s">
        <v>1838</v>
      </c>
      <c r="B4163" t="s">
        <v>3630</v>
      </c>
      <c r="C4163" t="s">
        <v>3630</v>
      </c>
      <c r="D4163" t="s">
        <v>3630</v>
      </c>
      <c r="E4163">
        <v>2012</v>
      </c>
      <c r="F4163" t="s">
        <v>212</v>
      </c>
      <c r="G4163" s="1" t="s">
        <v>202</v>
      </c>
      <c r="H4163" s="1" t="s">
        <v>219</v>
      </c>
      <c r="I4163" s="3" t="s">
        <v>1</v>
      </c>
      <c r="J4163" s="1" t="s">
        <v>1</v>
      </c>
      <c r="K4163" s="1" t="s">
        <v>1</v>
      </c>
      <c r="L4163" s="1" t="s">
        <v>1</v>
      </c>
      <c r="M4163" s="1" t="s">
        <v>208</v>
      </c>
      <c r="N4163">
        <v>30001</v>
      </c>
      <c r="O4163" s="10">
        <v>60000</v>
      </c>
      <c r="P4163">
        <v>1000</v>
      </c>
      <c r="Q4163" s="1" t="s">
        <v>209</v>
      </c>
      <c r="R4163" s="4">
        <v>12.6</v>
      </c>
      <c r="S4163" s="3">
        <v>1</v>
      </c>
      <c r="U4163" t="s">
        <v>204</v>
      </c>
    </row>
    <row r="4164" spans="1:21" x14ac:dyDescent="0.3">
      <c r="A4164" t="s">
        <v>1838</v>
      </c>
      <c r="B4164" t="s">
        <v>3630</v>
      </c>
      <c r="C4164" t="s">
        <v>3630</v>
      </c>
      <c r="D4164" t="s">
        <v>3630</v>
      </c>
      <c r="E4164">
        <v>2012</v>
      </c>
      <c r="F4164" t="s">
        <v>212</v>
      </c>
      <c r="G4164" s="1" t="s">
        <v>202</v>
      </c>
      <c r="H4164" s="1" t="s">
        <v>219</v>
      </c>
      <c r="I4164" s="3" t="s">
        <v>1</v>
      </c>
      <c r="J4164" s="1" t="s">
        <v>1</v>
      </c>
      <c r="K4164" s="1" t="s">
        <v>1</v>
      </c>
      <c r="L4164" s="1" t="s">
        <v>1</v>
      </c>
      <c r="M4164" s="1" t="s">
        <v>208</v>
      </c>
      <c r="N4164">
        <v>60001</v>
      </c>
      <c r="O4164" s="10">
        <v>90000</v>
      </c>
      <c r="P4164">
        <v>1000</v>
      </c>
      <c r="Q4164" s="1" t="s">
        <v>209</v>
      </c>
      <c r="R4164" s="4">
        <v>16.62</v>
      </c>
      <c r="S4164" s="3">
        <v>1</v>
      </c>
      <c r="U4164" t="s">
        <v>204</v>
      </c>
    </row>
    <row r="4165" spans="1:21" x14ac:dyDescent="0.3">
      <c r="A4165" t="s">
        <v>1838</v>
      </c>
      <c r="B4165" t="s">
        <v>3630</v>
      </c>
      <c r="C4165" t="s">
        <v>3630</v>
      </c>
      <c r="D4165" t="s">
        <v>3630</v>
      </c>
      <c r="E4165">
        <v>2012</v>
      </c>
      <c r="F4165" t="s">
        <v>212</v>
      </c>
      <c r="G4165" s="1" t="s">
        <v>202</v>
      </c>
      <c r="H4165" s="1" t="s">
        <v>219</v>
      </c>
      <c r="I4165" s="3" t="s">
        <v>1</v>
      </c>
      <c r="J4165" s="1" t="s">
        <v>1</v>
      </c>
      <c r="K4165" s="1" t="s">
        <v>1</v>
      </c>
      <c r="L4165" s="1" t="s">
        <v>1</v>
      </c>
      <c r="M4165" s="1" t="s">
        <v>208</v>
      </c>
      <c r="N4165">
        <v>90001</v>
      </c>
      <c r="O4165" s="10">
        <v>1000000000</v>
      </c>
      <c r="P4165">
        <v>1000</v>
      </c>
      <c r="Q4165" s="1" t="s">
        <v>209</v>
      </c>
      <c r="R4165" s="4">
        <v>24.67</v>
      </c>
      <c r="S4165" s="3">
        <v>1</v>
      </c>
      <c r="U4165" t="s">
        <v>204</v>
      </c>
    </row>
    <row r="4166" spans="1:21" x14ac:dyDescent="0.3">
      <c r="A4166" t="s">
        <v>1838</v>
      </c>
      <c r="B4166" t="s">
        <v>3630</v>
      </c>
      <c r="C4166" t="s">
        <v>3630</v>
      </c>
      <c r="D4166" t="s">
        <v>3630</v>
      </c>
      <c r="E4166">
        <v>2012</v>
      </c>
      <c r="F4166" t="s">
        <v>213</v>
      </c>
      <c r="G4166" s="1" t="s">
        <v>202</v>
      </c>
      <c r="H4166" s="1" t="s">
        <v>206</v>
      </c>
      <c r="I4166" s="3" t="s">
        <v>1</v>
      </c>
      <c r="J4166" s="1" t="s">
        <v>1</v>
      </c>
      <c r="K4166" s="1" t="s">
        <v>1</v>
      </c>
      <c r="L4166" s="1" t="s">
        <v>1</v>
      </c>
      <c r="M4166" s="1" t="s">
        <v>204</v>
      </c>
      <c r="N4166" s="1" t="s">
        <v>1</v>
      </c>
      <c r="O4166" s="1" t="s">
        <v>1</v>
      </c>
      <c r="P4166" s="1" t="s">
        <v>1</v>
      </c>
      <c r="Q4166" s="1" t="s">
        <v>1</v>
      </c>
      <c r="R4166" s="4">
        <v>30</v>
      </c>
      <c r="S4166" s="3">
        <v>1</v>
      </c>
      <c r="U4166" t="s">
        <v>204</v>
      </c>
    </row>
    <row r="4167" spans="1:21" x14ac:dyDescent="0.3">
      <c r="A4167" t="s">
        <v>1838</v>
      </c>
      <c r="B4167" t="s">
        <v>3630</v>
      </c>
      <c r="C4167" t="s">
        <v>3630</v>
      </c>
      <c r="D4167" t="s">
        <v>3630</v>
      </c>
      <c r="E4167">
        <v>2012</v>
      </c>
      <c r="F4167" t="s">
        <v>213</v>
      </c>
      <c r="G4167" s="1" t="s">
        <v>202</v>
      </c>
      <c r="H4167" s="1" t="s">
        <v>219</v>
      </c>
      <c r="I4167" s="3" t="s">
        <v>1</v>
      </c>
      <c r="J4167" s="1" t="s">
        <v>1</v>
      </c>
      <c r="K4167" s="1" t="s">
        <v>1</v>
      </c>
      <c r="L4167" s="1" t="s">
        <v>1</v>
      </c>
      <c r="M4167" s="1" t="s">
        <v>208</v>
      </c>
      <c r="N4167">
        <v>0</v>
      </c>
      <c r="O4167" s="10">
        <v>1999</v>
      </c>
      <c r="P4167">
        <v>1000</v>
      </c>
      <c r="Q4167" s="1" t="s">
        <v>209</v>
      </c>
      <c r="R4167" s="4">
        <v>0</v>
      </c>
      <c r="S4167" s="3">
        <v>1</v>
      </c>
      <c r="U4167" t="s">
        <v>204</v>
      </c>
    </row>
    <row r="4168" spans="1:21" x14ac:dyDescent="0.3">
      <c r="A4168" t="s">
        <v>1838</v>
      </c>
      <c r="B4168" t="s">
        <v>3630</v>
      </c>
      <c r="C4168" t="s">
        <v>3630</v>
      </c>
      <c r="D4168" t="s">
        <v>3630</v>
      </c>
      <c r="E4168">
        <v>2012</v>
      </c>
      <c r="F4168" t="s">
        <v>213</v>
      </c>
      <c r="G4168" s="1" t="s">
        <v>202</v>
      </c>
      <c r="H4168" s="1" t="s">
        <v>219</v>
      </c>
      <c r="I4168" s="3" t="s">
        <v>1</v>
      </c>
      <c r="J4168" s="1" t="s">
        <v>1</v>
      </c>
      <c r="K4168" s="1" t="s">
        <v>1</v>
      </c>
      <c r="L4168" s="1" t="s">
        <v>1</v>
      </c>
      <c r="M4168" s="1" t="s">
        <v>208</v>
      </c>
      <c r="N4168">
        <v>2000</v>
      </c>
      <c r="O4168" s="10">
        <v>2999</v>
      </c>
      <c r="P4168">
        <v>1000</v>
      </c>
      <c r="Q4168" s="1" t="s">
        <v>209</v>
      </c>
      <c r="R4168" s="4">
        <v>1</v>
      </c>
      <c r="S4168" s="3">
        <v>1</v>
      </c>
      <c r="U4168" t="s">
        <v>204</v>
      </c>
    </row>
    <row r="4169" spans="1:21" x14ac:dyDescent="0.3">
      <c r="A4169" t="s">
        <v>1838</v>
      </c>
      <c r="B4169" t="s">
        <v>3630</v>
      </c>
      <c r="C4169" t="s">
        <v>3630</v>
      </c>
      <c r="D4169" t="s">
        <v>3630</v>
      </c>
      <c r="E4169">
        <v>2012</v>
      </c>
      <c r="F4169" t="s">
        <v>213</v>
      </c>
      <c r="G4169" s="1" t="s">
        <v>202</v>
      </c>
      <c r="H4169" s="1" t="s">
        <v>219</v>
      </c>
      <c r="I4169" s="3" t="s">
        <v>1</v>
      </c>
      <c r="J4169" s="1" t="s">
        <v>1</v>
      </c>
      <c r="K4169" s="1" t="s">
        <v>1</v>
      </c>
      <c r="L4169" s="1" t="s">
        <v>1</v>
      </c>
      <c r="M4169" s="1" t="s">
        <v>208</v>
      </c>
      <c r="N4169">
        <v>3000</v>
      </c>
      <c r="O4169" s="10">
        <f>16000</f>
        <v>16000</v>
      </c>
      <c r="P4169">
        <v>1000</v>
      </c>
      <c r="Q4169" s="1" t="s">
        <v>209</v>
      </c>
      <c r="R4169" s="4">
        <v>6.26</v>
      </c>
      <c r="S4169" s="3">
        <v>1</v>
      </c>
      <c r="U4169" t="s">
        <v>204</v>
      </c>
    </row>
    <row r="4170" spans="1:21" x14ac:dyDescent="0.3">
      <c r="A4170" t="s">
        <v>1838</v>
      </c>
      <c r="B4170" t="s">
        <v>3630</v>
      </c>
      <c r="C4170" t="s">
        <v>3630</v>
      </c>
      <c r="D4170" t="s">
        <v>3630</v>
      </c>
      <c r="E4170">
        <v>2012</v>
      </c>
      <c r="F4170" t="s">
        <v>213</v>
      </c>
      <c r="G4170" s="1" t="s">
        <v>202</v>
      </c>
      <c r="H4170" s="1" t="s">
        <v>219</v>
      </c>
      <c r="I4170" s="3" t="s">
        <v>1</v>
      </c>
      <c r="J4170" s="1" t="s">
        <v>1</v>
      </c>
      <c r="K4170" s="1" t="s">
        <v>1</v>
      </c>
      <c r="L4170" s="1" t="s">
        <v>1</v>
      </c>
      <c r="M4170" s="1" t="s">
        <v>208</v>
      </c>
      <c r="N4170">
        <v>3000</v>
      </c>
      <c r="O4170" s="10">
        <v>1000000000</v>
      </c>
      <c r="P4170">
        <v>1000</v>
      </c>
      <c r="Q4170" s="1" t="s">
        <v>209</v>
      </c>
      <c r="R4170" s="4">
        <v>0</v>
      </c>
      <c r="S4170" s="3">
        <v>1</v>
      </c>
      <c r="T4170" t="s">
        <v>3633</v>
      </c>
      <c r="U4170" t="s">
        <v>204</v>
      </c>
    </row>
    <row r="4171" spans="1:21" x14ac:dyDescent="0.3">
      <c r="A4171" t="s">
        <v>1841</v>
      </c>
      <c r="B4171" t="s">
        <v>3634</v>
      </c>
      <c r="C4171" t="s">
        <v>3634</v>
      </c>
      <c r="D4171" t="s">
        <v>3634</v>
      </c>
      <c r="E4171">
        <v>2016</v>
      </c>
      <c r="F4171" t="s">
        <v>212</v>
      </c>
      <c r="G4171" s="1" t="s">
        <v>202</v>
      </c>
      <c r="H4171" s="1" t="s">
        <v>206</v>
      </c>
      <c r="I4171" s="3" t="s">
        <v>1</v>
      </c>
      <c r="J4171" s="1" t="s">
        <v>1</v>
      </c>
      <c r="K4171" s="1" t="s">
        <v>220</v>
      </c>
      <c r="L4171" s="1" t="s">
        <v>221</v>
      </c>
      <c r="M4171" s="1" t="s">
        <v>204</v>
      </c>
      <c r="N4171" s="1" t="s">
        <v>1</v>
      </c>
      <c r="O4171" s="1" t="s">
        <v>1</v>
      </c>
      <c r="P4171" s="1" t="s">
        <v>1</v>
      </c>
      <c r="Q4171" s="1" t="s">
        <v>1</v>
      </c>
      <c r="R4171" s="4">
        <v>8.57</v>
      </c>
      <c r="S4171" s="3">
        <v>1</v>
      </c>
      <c r="U4171" t="s">
        <v>204</v>
      </c>
    </row>
    <row r="4172" spans="1:21" x14ac:dyDescent="0.3">
      <c r="A4172" t="s">
        <v>1841</v>
      </c>
      <c r="B4172" t="s">
        <v>3634</v>
      </c>
      <c r="C4172" t="s">
        <v>3634</v>
      </c>
      <c r="D4172" t="s">
        <v>3634</v>
      </c>
      <c r="E4172">
        <v>2016</v>
      </c>
      <c r="F4172" t="s">
        <v>212</v>
      </c>
      <c r="G4172" s="1" t="s">
        <v>202</v>
      </c>
      <c r="H4172" t="s">
        <v>219</v>
      </c>
      <c r="I4172" s="3" t="s">
        <v>1</v>
      </c>
      <c r="J4172" s="1" t="s">
        <v>1</v>
      </c>
      <c r="K4172" s="1" t="s">
        <v>220</v>
      </c>
      <c r="L4172" s="1" t="s">
        <v>221</v>
      </c>
      <c r="M4172" s="1" t="s">
        <v>208</v>
      </c>
      <c r="N4172">
        <v>0</v>
      </c>
      <c r="O4172" s="10">
        <v>3000</v>
      </c>
      <c r="P4172">
        <v>1000</v>
      </c>
      <c r="Q4172" s="1" t="s">
        <v>209</v>
      </c>
      <c r="R4172" s="4">
        <v>0</v>
      </c>
      <c r="S4172" s="3">
        <v>1</v>
      </c>
      <c r="U4172" t="s">
        <v>204</v>
      </c>
    </row>
    <row r="4173" spans="1:21" x14ac:dyDescent="0.3">
      <c r="A4173" t="s">
        <v>1841</v>
      </c>
      <c r="B4173" t="s">
        <v>3634</v>
      </c>
      <c r="C4173" t="s">
        <v>3634</v>
      </c>
      <c r="D4173" t="s">
        <v>3634</v>
      </c>
      <c r="E4173">
        <v>2016</v>
      </c>
      <c r="F4173" t="s">
        <v>212</v>
      </c>
      <c r="G4173" s="1" t="s">
        <v>202</v>
      </c>
      <c r="H4173" t="s">
        <v>219</v>
      </c>
      <c r="I4173" s="3" t="s">
        <v>1</v>
      </c>
      <c r="J4173" s="1" t="s">
        <v>1</v>
      </c>
      <c r="K4173" s="1" t="s">
        <v>220</v>
      </c>
      <c r="L4173" s="1" t="s">
        <v>221</v>
      </c>
      <c r="M4173" s="1" t="s">
        <v>208</v>
      </c>
      <c r="N4173">
        <v>3001</v>
      </c>
      <c r="O4173">
        <v>5000</v>
      </c>
      <c r="P4173">
        <v>1000</v>
      </c>
      <c r="Q4173" s="1" t="s">
        <v>209</v>
      </c>
      <c r="R4173" s="4">
        <v>3.3</v>
      </c>
      <c r="S4173" s="3">
        <v>1</v>
      </c>
      <c r="U4173" t="s">
        <v>204</v>
      </c>
    </row>
    <row r="4174" spans="1:21" x14ac:dyDescent="0.3">
      <c r="A4174" t="s">
        <v>1841</v>
      </c>
      <c r="B4174" t="s">
        <v>3634</v>
      </c>
      <c r="C4174" t="s">
        <v>3634</v>
      </c>
      <c r="D4174" t="s">
        <v>3634</v>
      </c>
      <c r="E4174">
        <v>2016</v>
      </c>
      <c r="F4174" t="s">
        <v>212</v>
      </c>
      <c r="G4174" s="1" t="s">
        <v>202</v>
      </c>
      <c r="H4174" t="s">
        <v>219</v>
      </c>
      <c r="I4174" s="3" t="s">
        <v>1</v>
      </c>
      <c r="J4174" s="1" t="s">
        <v>1</v>
      </c>
      <c r="K4174" s="1" t="s">
        <v>220</v>
      </c>
      <c r="L4174" s="1" t="s">
        <v>221</v>
      </c>
      <c r="M4174" s="1" t="s">
        <v>208</v>
      </c>
      <c r="N4174">
        <v>5001</v>
      </c>
      <c r="O4174">
        <v>12000</v>
      </c>
      <c r="P4174">
        <v>1000</v>
      </c>
      <c r="Q4174" s="1" t="s">
        <v>209</v>
      </c>
      <c r="R4174" s="4">
        <v>3.35</v>
      </c>
      <c r="S4174" s="3">
        <v>1</v>
      </c>
      <c r="U4174" t="s">
        <v>204</v>
      </c>
    </row>
    <row r="4175" spans="1:21" x14ac:dyDescent="0.3">
      <c r="A4175" t="s">
        <v>1841</v>
      </c>
      <c r="B4175" t="s">
        <v>3634</v>
      </c>
      <c r="C4175" t="s">
        <v>3634</v>
      </c>
      <c r="D4175" t="s">
        <v>3634</v>
      </c>
      <c r="E4175">
        <v>2016</v>
      </c>
      <c r="F4175" t="s">
        <v>212</v>
      </c>
      <c r="G4175" s="1" t="s">
        <v>202</v>
      </c>
      <c r="H4175" t="s">
        <v>219</v>
      </c>
      <c r="I4175" s="3" t="s">
        <v>1</v>
      </c>
      <c r="J4175" s="1" t="s">
        <v>1</v>
      </c>
      <c r="K4175" s="1" t="s">
        <v>220</v>
      </c>
      <c r="L4175" s="1" t="s">
        <v>221</v>
      </c>
      <c r="M4175" s="1" t="s">
        <v>208</v>
      </c>
      <c r="N4175">
        <v>12001</v>
      </c>
      <c r="O4175">
        <v>25000</v>
      </c>
      <c r="P4175">
        <v>1000</v>
      </c>
      <c r="Q4175" s="1" t="s">
        <v>209</v>
      </c>
      <c r="R4175" s="4">
        <v>3.4</v>
      </c>
      <c r="S4175" s="3">
        <v>1</v>
      </c>
      <c r="U4175" t="s">
        <v>204</v>
      </c>
    </row>
    <row r="4176" spans="1:21" x14ac:dyDescent="0.3">
      <c r="A4176" t="s">
        <v>1841</v>
      </c>
      <c r="B4176" t="s">
        <v>3634</v>
      </c>
      <c r="C4176" t="s">
        <v>3634</v>
      </c>
      <c r="D4176" t="s">
        <v>3634</v>
      </c>
      <c r="E4176">
        <v>2016</v>
      </c>
      <c r="F4176" t="s">
        <v>212</v>
      </c>
      <c r="G4176" s="1" t="s">
        <v>202</v>
      </c>
      <c r="H4176" t="s">
        <v>219</v>
      </c>
      <c r="I4176" s="3" t="s">
        <v>1</v>
      </c>
      <c r="J4176" s="1" t="s">
        <v>1</v>
      </c>
      <c r="K4176" s="1" t="s">
        <v>220</v>
      </c>
      <c r="L4176" s="1" t="s">
        <v>221</v>
      </c>
      <c r="M4176" s="1" t="s">
        <v>208</v>
      </c>
      <c r="N4176">
        <v>25001</v>
      </c>
      <c r="O4176">
        <v>100000</v>
      </c>
      <c r="P4176">
        <v>1000</v>
      </c>
      <c r="Q4176" s="1" t="s">
        <v>209</v>
      </c>
      <c r="R4176" s="4">
        <v>3.5</v>
      </c>
      <c r="S4176" s="3">
        <v>1</v>
      </c>
      <c r="U4176" t="s">
        <v>204</v>
      </c>
    </row>
    <row r="4177" spans="1:21" x14ac:dyDescent="0.3">
      <c r="A4177" t="s">
        <v>1841</v>
      </c>
      <c r="B4177" t="s">
        <v>3634</v>
      </c>
      <c r="C4177" t="s">
        <v>3634</v>
      </c>
      <c r="D4177" t="s">
        <v>3634</v>
      </c>
      <c r="E4177">
        <v>2016</v>
      </c>
      <c r="F4177" t="s">
        <v>212</v>
      </c>
      <c r="G4177" s="1" t="s">
        <v>202</v>
      </c>
      <c r="H4177" t="s">
        <v>219</v>
      </c>
      <c r="I4177" s="3" t="s">
        <v>1</v>
      </c>
      <c r="J4177" s="1" t="s">
        <v>1</v>
      </c>
      <c r="K4177" s="1" t="s">
        <v>220</v>
      </c>
      <c r="L4177" s="1" t="s">
        <v>221</v>
      </c>
      <c r="M4177" s="1" t="s">
        <v>208</v>
      </c>
      <c r="N4177">
        <v>100001</v>
      </c>
      <c r="O4177" s="10">
        <v>1000000000</v>
      </c>
      <c r="P4177">
        <v>1000</v>
      </c>
      <c r="Q4177" s="1" t="s">
        <v>209</v>
      </c>
      <c r="R4177" s="4">
        <v>3.6</v>
      </c>
      <c r="S4177" s="3">
        <v>1</v>
      </c>
      <c r="U4177" t="s">
        <v>204</v>
      </c>
    </row>
    <row r="4178" spans="1:21" x14ac:dyDescent="0.3">
      <c r="A4178" t="s">
        <v>1841</v>
      </c>
      <c r="B4178" t="s">
        <v>3634</v>
      </c>
      <c r="C4178" t="s">
        <v>3634</v>
      </c>
      <c r="D4178" t="s">
        <v>3634</v>
      </c>
      <c r="E4178">
        <v>2016</v>
      </c>
      <c r="F4178" t="s">
        <v>212</v>
      </c>
      <c r="G4178" s="1" t="s">
        <v>202</v>
      </c>
      <c r="H4178" t="s">
        <v>206</v>
      </c>
      <c r="I4178" s="3" t="s">
        <v>1</v>
      </c>
      <c r="J4178" s="1" t="s">
        <v>1</v>
      </c>
      <c r="K4178" t="s">
        <v>220</v>
      </c>
      <c r="L4178" t="s">
        <v>225</v>
      </c>
      <c r="M4178" t="s">
        <v>204</v>
      </c>
      <c r="N4178" t="s">
        <v>1</v>
      </c>
      <c r="O4178" t="s">
        <v>1</v>
      </c>
      <c r="P4178" t="s">
        <v>1</v>
      </c>
      <c r="Q4178" t="s">
        <v>1</v>
      </c>
      <c r="R4178" s="4">
        <f>R4171*1.5</f>
        <v>12.855</v>
      </c>
      <c r="S4178" s="3">
        <v>1</v>
      </c>
      <c r="U4178" t="s">
        <v>204</v>
      </c>
    </row>
    <row r="4179" spans="1:21" x14ac:dyDescent="0.3">
      <c r="A4179" t="s">
        <v>1841</v>
      </c>
      <c r="B4179" t="s">
        <v>3634</v>
      </c>
      <c r="C4179" t="s">
        <v>3634</v>
      </c>
      <c r="D4179" t="s">
        <v>3634</v>
      </c>
      <c r="E4179">
        <v>2016</v>
      </c>
      <c r="F4179" t="s">
        <v>212</v>
      </c>
      <c r="G4179" s="1" t="s">
        <v>202</v>
      </c>
      <c r="H4179" t="s">
        <v>219</v>
      </c>
      <c r="I4179" s="3" t="s">
        <v>1</v>
      </c>
      <c r="J4179" s="1" t="s">
        <v>1</v>
      </c>
      <c r="K4179" t="s">
        <v>220</v>
      </c>
      <c r="L4179" t="s">
        <v>225</v>
      </c>
      <c r="M4179" s="1" t="s">
        <v>208</v>
      </c>
      <c r="N4179">
        <v>0</v>
      </c>
      <c r="O4179" s="10">
        <v>3000</v>
      </c>
      <c r="P4179">
        <v>1000</v>
      </c>
      <c r="Q4179" s="1" t="s">
        <v>209</v>
      </c>
      <c r="R4179" s="4">
        <f>R4172*1.5</f>
        <v>0</v>
      </c>
      <c r="S4179" s="3">
        <v>1</v>
      </c>
      <c r="U4179" t="s">
        <v>204</v>
      </c>
    </row>
    <row r="4180" spans="1:21" x14ac:dyDescent="0.3">
      <c r="A4180" t="s">
        <v>1841</v>
      </c>
      <c r="B4180" t="s">
        <v>3634</v>
      </c>
      <c r="C4180" t="s">
        <v>3634</v>
      </c>
      <c r="D4180" t="s">
        <v>3634</v>
      </c>
      <c r="E4180">
        <v>2016</v>
      </c>
      <c r="F4180" t="s">
        <v>212</v>
      </c>
      <c r="G4180" s="1" t="s">
        <v>202</v>
      </c>
      <c r="H4180" t="s">
        <v>219</v>
      </c>
      <c r="I4180" s="3" t="s">
        <v>1</v>
      </c>
      <c r="J4180" s="1" t="s">
        <v>1</v>
      </c>
      <c r="K4180" t="s">
        <v>220</v>
      </c>
      <c r="L4180" t="s">
        <v>225</v>
      </c>
      <c r="M4180" s="1" t="s">
        <v>208</v>
      </c>
      <c r="N4180">
        <v>3001</v>
      </c>
      <c r="O4180">
        <v>5000</v>
      </c>
      <c r="P4180">
        <v>1000</v>
      </c>
      <c r="Q4180" s="1" t="s">
        <v>209</v>
      </c>
      <c r="R4180" s="4">
        <f t="shared" ref="R4180:R4184" si="3">R4173*1.5</f>
        <v>4.9499999999999993</v>
      </c>
      <c r="S4180" s="3">
        <v>1</v>
      </c>
      <c r="U4180" t="s">
        <v>204</v>
      </c>
    </row>
    <row r="4181" spans="1:21" x14ac:dyDescent="0.3">
      <c r="A4181" t="s">
        <v>1841</v>
      </c>
      <c r="B4181" t="s">
        <v>3634</v>
      </c>
      <c r="C4181" t="s">
        <v>3634</v>
      </c>
      <c r="D4181" t="s">
        <v>3634</v>
      </c>
      <c r="E4181">
        <v>2016</v>
      </c>
      <c r="F4181" t="s">
        <v>212</v>
      </c>
      <c r="G4181" s="1" t="s">
        <v>202</v>
      </c>
      <c r="H4181" t="s">
        <v>219</v>
      </c>
      <c r="I4181" s="3" t="s">
        <v>1</v>
      </c>
      <c r="J4181" s="1" t="s">
        <v>1</v>
      </c>
      <c r="K4181" t="s">
        <v>220</v>
      </c>
      <c r="L4181" t="s">
        <v>225</v>
      </c>
      <c r="M4181" s="1" t="s">
        <v>208</v>
      </c>
      <c r="N4181">
        <v>5001</v>
      </c>
      <c r="O4181">
        <v>12000</v>
      </c>
      <c r="P4181">
        <v>1000</v>
      </c>
      <c r="Q4181" s="1" t="s">
        <v>209</v>
      </c>
      <c r="R4181" s="4">
        <f t="shared" si="3"/>
        <v>5.0250000000000004</v>
      </c>
      <c r="S4181" s="3">
        <v>1</v>
      </c>
      <c r="U4181" t="s">
        <v>204</v>
      </c>
    </row>
    <row r="4182" spans="1:21" x14ac:dyDescent="0.3">
      <c r="A4182" t="s">
        <v>1841</v>
      </c>
      <c r="B4182" t="s">
        <v>3634</v>
      </c>
      <c r="C4182" t="s">
        <v>3634</v>
      </c>
      <c r="D4182" t="s">
        <v>3634</v>
      </c>
      <c r="E4182">
        <v>2016</v>
      </c>
      <c r="F4182" t="s">
        <v>212</v>
      </c>
      <c r="G4182" s="1" t="s">
        <v>202</v>
      </c>
      <c r="H4182" t="s">
        <v>219</v>
      </c>
      <c r="I4182" s="3" t="s">
        <v>1</v>
      </c>
      <c r="J4182" s="1" t="s">
        <v>1</v>
      </c>
      <c r="K4182" t="s">
        <v>220</v>
      </c>
      <c r="L4182" t="s">
        <v>225</v>
      </c>
      <c r="M4182" s="1" t="s">
        <v>208</v>
      </c>
      <c r="N4182">
        <v>12001</v>
      </c>
      <c r="O4182">
        <v>25000</v>
      </c>
      <c r="P4182">
        <v>1000</v>
      </c>
      <c r="Q4182" s="1" t="s">
        <v>209</v>
      </c>
      <c r="R4182" s="4">
        <f t="shared" si="3"/>
        <v>5.0999999999999996</v>
      </c>
      <c r="S4182" s="3">
        <v>1</v>
      </c>
      <c r="U4182" t="s">
        <v>204</v>
      </c>
    </row>
    <row r="4183" spans="1:21" x14ac:dyDescent="0.3">
      <c r="A4183" t="s">
        <v>1841</v>
      </c>
      <c r="B4183" t="s">
        <v>3634</v>
      </c>
      <c r="C4183" t="s">
        <v>3634</v>
      </c>
      <c r="D4183" t="s">
        <v>3634</v>
      </c>
      <c r="E4183">
        <v>2016</v>
      </c>
      <c r="F4183" t="s">
        <v>212</v>
      </c>
      <c r="G4183" s="1" t="s">
        <v>202</v>
      </c>
      <c r="H4183" t="s">
        <v>219</v>
      </c>
      <c r="I4183" s="3" t="s">
        <v>1</v>
      </c>
      <c r="J4183" s="1" t="s">
        <v>1</v>
      </c>
      <c r="K4183" t="s">
        <v>220</v>
      </c>
      <c r="L4183" t="s">
        <v>225</v>
      </c>
      <c r="M4183" s="1" t="s">
        <v>208</v>
      </c>
      <c r="N4183">
        <v>25001</v>
      </c>
      <c r="O4183">
        <v>100000</v>
      </c>
      <c r="P4183">
        <v>1000</v>
      </c>
      <c r="Q4183" s="1" t="s">
        <v>209</v>
      </c>
      <c r="R4183" s="4">
        <f t="shared" si="3"/>
        <v>5.25</v>
      </c>
      <c r="S4183" s="3">
        <v>1</v>
      </c>
      <c r="U4183" t="s">
        <v>204</v>
      </c>
    </row>
    <row r="4184" spans="1:21" x14ac:dyDescent="0.3">
      <c r="A4184" t="s">
        <v>1841</v>
      </c>
      <c r="B4184" t="s">
        <v>3634</v>
      </c>
      <c r="C4184" t="s">
        <v>3634</v>
      </c>
      <c r="D4184" t="s">
        <v>3634</v>
      </c>
      <c r="E4184">
        <v>2016</v>
      </c>
      <c r="F4184" t="s">
        <v>212</v>
      </c>
      <c r="G4184" s="1" t="s">
        <v>202</v>
      </c>
      <c r="H4184" t="s">
        <v>219</v>
      </c>
      <c r="I4184" s="3" t="s">
        <v>1</v>
      </c>
      <c r="J4184" s="1" t="s">
        <v>1</v>
      </c>
      <c r="K4184" t="s">
        <v>220</v>
      </c>
      <c r="L4184" t="s">
        <v>225</v>
      </c>
      <c r="M4184" s="1" t="s">
        <v>208</v>
      </c>
      <c r="N4184">
        <v>100001</v>
      </c>
      <c r="O4184" s="10">
        <v>1000000000</v>
      </c>
      <c r="P4184">
        <v>1000</v>
      </c>
      <c r="Q4184" s="1" t="s">
        <v>209</v>
      </c>
      <c r="R4184" s="4">
        <f t="shared" si="3"/>
        <v>5.4</v>
      </c>
      <c r="S4184" s="3">
        <v>1</v>
      </c>
      <c r="U4184" t="s">
        <v>204</v>
      </c>
    </row>
    <row r="4185" spans="1:21" x14ac:dyDescent="0.3">
      <c r="A4185" t="s">
        <v>1841</v>
      </c>
      <c r="B4185" t="s">
        <v>3634</v>
      </c>
      <c r="C4185" t="s">
        <v>3634</v>
      </c>
      <c r="D4185" t="s">
        <v>3634</v>
      </c>
      <c r="E4185">
        <v>2016</v>
      </c>
      <c r="F4185" t="s">
        <v>213</v>
      </c>
      <c r="G4185" s="1" t="s">
        <v>202</v>
      </c>
      <c r="H4185" t="s">
        <v>206</v>
      </c>
      <c r="I4185" s="3" t="s">
        <v>1</v>
      </c>
      <c r="J4185" s="1" t="s">
        <v>1</v>
      </c>
      <c r="K4185" t="s">
        <v>220</v>
      </c>
      <c r="L4185" t="s">
        <v>221</v>
      </c>
      <c r="M4185" s="1" t="s">
        <v>204</v>
      </c>
      <c r="N4185" t="s">
        <v>1</v>
      </c>
      <c r="O4185" t="s">
        <v>1</v>
      </c>
      <c r="P4185" t="s">
        <v>1</v>
      </c>
      <c r="Q4185" s="1" t="s">
        <v>1</v>
      </c>
      <c r="R4185" s="4">
        <v>15.5</v>
      </c>
      <c r="S4185" s="3">
        <v>1</v>
      </c>
      <c r="U4185" t="s">
        <v>204</v>
      </c>
    </row>
    <row r="4186" spans="1:21" x14ac:dyDescent="0.3">
      <c r="A4186" t="s">
        <v>1841</v>
      </c>
      <c r="B4186" t="s">
        <v>3634</v>
      </c>
      <c r="C4186" t="s">
        <v>3634</v>
      </c>
      <c r="D4186" t="s">
        <v>3634</v>
      </c>
      <c r="E4186">
        <v>2016</v>
      </c>
      <c r="F4186" t="s">
        <v>213</v>
      </c>
      <c r="G4186" s="1" t="s">
        <v>202</v>
      </c>
      <c r="H4186" t="s">
        <v>206</v>
      </c>
      <c r="I4186" s="3" t="s">
        <v>1</v>
      </c>
      <c r="J4186" s="1" t="s">
        <v>1</v>
      </c>
      <c r="K4186" t="s">
        <v>220</v>
      </c>
      <c r="L4186" t="s">
        <v>225</v>
      </c>
      <c r="M4186" s="1" t="s">
        <v>204</v>
      </c>
      <c r="N4186" t="s">
        <v>1</v>
      </c>
      <c r="O4186" t="s">
        <v>1</v>
      </c>
      <c r="P4186" t="s">
        <v>1</v>
      </c>
      <c r="Q4186" s="1" t="s">
        <v>1</v>
      </c>
      <c r="R4186" s="4">
        <f>15.5*1.5</f>
        <v>23.25</v>
      </c>
      <c r="S4186" s="3">
        <v>1</v>
      </c>
      <c r="U4186" t="s">
        <v>204</v>
      </c>
    </row>
    <row r="4187" spans="1:21" x14ac:dyDescent="0.3">
      <c r="A4187" t="s">
        <v>1843</v>
      </c>
      <c r="B4187" t="s">
        <v>3636</v>
      </c>
      <c r="C4187" t="s">
        <v>3636</v>
      </c>
      <c r="D4187" t="s">
        <v>3636</v>
      </c>
      <c r="E4187">
        <v>2021</v>
      </c>
      <c r="F4187" t="s">
        <v>212</v>
      </c>
      <c r="G4187" s="1" t="s">
        <v>202</v>
      </c>
      <c r="H4187" t="s">
        <v>206</v>
      </c>
      <c r="I4187" s="3" t="s">
        <v>1</v>
      </c>
      <c r="J4187" s="1" t="s">
        <v>1</v>
      </c>
      <c r="K4187" t="s">
        <v>1</v>
      </c>
      <c r="L4187" t="s">
        <v>1</v>
      </c>
      <c r="M4187" s="1" t="s">
        <v>204</v>
      </c>
      <c r="N4187" t="s">
        <v>1</v>
      </c>
      <c r="O4187" t="s">
        <v>1</v>
      </c>
      <c r="P4187" t="s">
        <v>1</v>
      </c>
      <c r="Q4187" s="1" t="s">
        <v>1</v>
      </c>
      <c r="R4187" s="4">
        <v>30</v>
      </c>
      <c r="S4187" s="3">
        <v>1</v>
      </c>
      <c r="U4187" t="s">
        <v>204</v>
      </c>
    </row>
    <row r="4188" spans="1:21" x14ac:dyDescent="0.3">
      <c r="A4188" t="s">
        <v>1843</v>
      </c>
      <c r="B4188" t="s">
        <v>3636</v>
      </c>
      <c r="C4188" t="s">
        <v>3636</v>
      </c>
      <c r="D4188" t="s">
        <v>3636</v>
      </c>
      <c r="E4188">
        <v>2021</v>
      </c>
      <c r="F4188" t="s">
        <v>212</v>
      </c>
      <c r="G4188" s="1" t="s">
        <v>202</v>
      </c>
      <c r="H4188" t="s">
        <v>219</v>
      </c>
      <c r="I4188" s="3" t="s">
        <v>1</v>
      </c>
      <c r="J4188" s="1" t="s">
        <v>1</v>
      </c>
      <c r="K4188" t="s">
        <v>1</v>
      </c>
      <c r="L4188" t="s">
        <v>1</v>
      </c>
      <c r="M4188" s="1" t="s">
        <v>208</v>
      </c>
      <c r="N4188">
        <v>0</v>
      </c>
      <c r="O4188" s="10">
        <v>8000</v>
      </c>
      <c r="P4188">
        <v>1000</v>
      </c>
      <c r="Q4188" s="1" t="s">
        <v>209</v>
      </c>
      <c r="R4188" s="4">
        <v>4.25</v>
      </c>
      <c r="S4188" s="3">
        <v>1</v>
      </c>
      <c r="U4188" t="s">
        <v>204</v>
      </c>
    </row>
    <row r="4189" spans="1:21" x14ac:dyDescent="0.3">
      <c r="A4189" t="s">
        <v>1843</v>
      </c>
      <c r="B4189" t="s">
        <v>3636</v>
      </c>
      <c r="C4189" t="s">
        <v>3636</v>
      </c>
      <c r="D4189" t="s">
        <v>3636</v>
      </c>
      <c r="E4189">
        <v>2021</v>
      </c>
      <c r="F4189" t="s">
        <v>212</v>
      </c>
      <c r="G4189" s="1" t="s">
        <v>202</v>
      </c>
      <c r="H4189" t="s">
        <v>219</v>
      </c>
      <c r="I4189" s="3" t="s">
        <v>1</v>
      </c>
      <c r="J4189" s="1" t="s">
        <v>1</v>
      </c>
      <c r="K4189" t="s">
        <v>1</v>
      </c>
      <c r="L4189" t="s">
        <v>1</v>
      </c>
      <c r="M4189" s="1" t="s">
        <v>208</v>
      </c>
      <c r="N4189">
        <v>8001</v>
      </c>
      <c r="O4189" s="10">
        <v>10000</v>
      </c>
      <c r="P4189">
        <v>1000</v>
      </c>
      <c r="Q4189" s="1" t="s">
        <v>209</v>
      </c>
      <c r="R4189" s="4">
        <v>5.25</v>
      </c>
      <c r="S4189" s="3">
        <v>1</v>
      </c>
      <c r="U4189" t="s">
        <v>204</v>
      </c>
    </row>
    <row r="4190" spans="1:21" x14ac:dyDescent="0.3">
      <c r="A4190" t="s">
        <v>1843</v>
      </c>
      <c r="B4190" t="s">
        <v>3636</v>
      </c>
      <c r="C4190" t="s">
        <v>3636</v>
      </c>
      <c r="D4190" t="s">
        <v>3636</v>
      </c>
      <c r="E4190">
        <v>2021</v>
      </c>
      <c r="F4190" t="s">
        <v>212</v>
      </c>
      <c r="G4190" s="1" t="s">
        <v>202</v>
      </c>
      <c r="H4190" t="s">
        <v>219</v>
      </c>
      <c r="I4190" s="3" t="s">
        <v>1</v>
      </c>
      <c r="J4190" s="1" t="s">
        <v>1</v>
      </c>
      <c r="K4190" t="s">
        <v>1</v>
      </c>
      <c r="L4190" t="s">
        <v>1</v>
      </c>
      <c r="M4190" s="1" t="s">
        <v>208</v>
      </c>
      <c r="N4190">
        <v>10001</v>
      </c>
      <c r="O4190" s="10">
        <v>1000000000</v>
      </c>
      <c r="P4190">
        <v>1000</v>
      </c>
      <c r="Q4190" s="1" t="s">
        <v>209</v>
      </c>
      <c r="R4190" s="4">
        <v>6.25</v>
      </c>
      <c r="S4190" s="3">
        <v>1</v>
      </c>
      <c r="U4190" t="s">
        <v>204</v>
      </c>
    </row>
    <row r="4191" spans="1:21" x14ac:dyDescent="0.3">
      <c r="A4191" t="s">
        <v>1843</v>
      </c>
      <c r="B4191" t="s">
        <v>3636</v>
      </c>
      <c r="C4191" t="s">
        <v>3636</v>
      </c>
      <c r="D4191" t="s">
        <v>3636</v>
      </c>
      <c r="E4191">
        <v>2021</v>
      </c>
      <c r="F4191" t="s">
        <v>212</v>
      </c>
      <c r="G4191" s="1" t="s">
        <v>202</v>
      </c>
      <c r="H4191" t="s">
        <v>3522</v>
      </c>
      <c r="I4191" s="3" t="s">
        <v>1</v>
      </c>
      <c r="J4191" s="1" t="s">
        <v>1</v>
      </c>
      <c r="K4191" t="s">
        <v>1</v>
      </c>
      <c r="L4191" t="s">
        <v>1</v>
      </c>
      <c r="M4191" s="1" t="s">
        <v>208</v>
      </c>
      <c r="N4191">
        <v>0</v>
      </c>
      <c r="O4191" s="10">
        <v>1000000000</v>
      </c>
      <c r="P4191">
        <v>1000</v>
      </c>
      <c r="Q4191" s="1" t="s">
        <v>209</v>
      </c>
      <c r="R4191" s="4">
        <v>0.2</v>
      </c>
      <c r="S4191" s="3">
        <v>1</v>
      </c>
      <c r="U4191" t="s">
        <v>204</v>
      </c>
    </row>
    <row r="4192" spans="1:21" x14ac:dyDescent="0.3">
      <c r="A4192" t="s">
        <v>1843</v>
      </c>
      <c r="B4192" t="s">
        <v>3636</v>
      </c>
      <c r="C4192" t="s">
        <v>3636</v>
      </c>
      <c r="D4192" t="s">
        <v>3636</v>
      </c>
      <c r="E4192">
        <v>2021</v>
      </c>
      <c r="F4192" t="s">
        <v>213</v>
      </c>
      <c r="G4192" s="1" t="s">
        <v>202</v>
      </c>
      <c r="H4192" t="s">
        <v>206</v>
      </c>
      <c r="I4192" s="3" t="s">
        <v>1</v>
      </c>
      <c r="J4192" s="1" t="s">
        <v>1</v>
      </c>
      <c r="K4192" t="s">
        <v>1</v>
      </c>
      <c r="L4192" t="s">
        <v>1</v>
      </c>
      <c r="M4192" s="1" t="s">
        <v>204</v>
      </c>
      <c r="N4192" t="s">
        <v>1</v>
      </c>
      <c r="O4192" s="10" t="s">
        <v>1</v>
      </c>
      <c r="P4192" t="s">
        <v>1</v>
      </c>
      <c r="Q4192" s="1" t="s">
        <v>1</v>
      </c>
      <c r="R4192" s="4">
        <v>18.25</v>
      </c>
      <c r="S4192" s="3">
        <v>1</v>
      </c>
      <c r="U4192" t="s">
        <v>204</v>
      </c>
    </row>
    <row r="4193" spans="1:21" x14ac:dyDescent="0.3">
      <c r="A4193" t="s">
        <v>1843</v>
      </c>
      <c r="B4193" t="s">
        <v>3636</v>
      </c>
      <c r="C4193" t="s">
        <v>3636</v>
      </c>
      <c r="D4193" t="s">
        <v>3636</v>
      </c>
      <c r="E4193">
        <v>2021</v>
      </c>
      <c r="F4193" t="s">
        <v>213</v>
      </c>
      <c r="G4193" s="1" t="s">
        <v>202</v>
      </c>
      <c r="H4193" t="s">
        <v>231</v>
      </c>
      <c r="I4193" s="3" t="s">
        <v>1</v>
      </c>
      <c r="J4193" s="1" t="s">
        <v>1</v>
      </c>
      <c r="K4193" t="s">
        <v>1</v>
      </c>
      <c r="L4193" t="s">
        <v>1</v>
      </c>
      <c r="M4193" s="1" t="s">
        <v>208</v>
      </c>
      <c r="N4193">
        <v>0</v>
      </c>
      <c r="O4193" s="10">
        <v>10000</v>
      </c>
      <c r="P4193">
        <v>1000</v>
      </c>
      <c r="Q4193" s="1" t="s">
        <v>209</v>
      </c>
      <c r="R4193" s="4">
        <v>4.25</v>
      </c>
      <c r="S4193" s="3">
        <v>1</v>
      </c>
      <c r="U4193" t="s">
        <v>204</v>
      </c>
    </row>
    <row r="4194" spans="1:21" x14ac:dyDescent="0.3">
      <c r="A4194" t="s">
        <v>1843</v>
      </c>
      <c r="B4194" t="s">
        <v>3636</v>
      </c>
      <c r="C4194" t="s">
        <v>3636</v>
      </c>
      <c r="D4194" t="s">
        <v>3636</v>
      </c>
      <c r="E4194">
        <v>2021</v>
      </c>
      <c r="F4194" t="s">
        <v>213</v>
      </c>
      <c r="G4194" s="1" t="s">
        <v>202</v>
      </c>
      <c r="H4194" t="s">
        <v>231</v>
      </c>
      <c r="I4194" s="3" t="s">
        <v>1</v>
      </c>
      <c r="J4194" s="1" t="s">
        <v>1</v>
      </c>
      <c r="K4194" t="s">
        <v>1</v>
      </c>
      <c r="L4194" t="s">
        <v>1</v>
      </c>
      <c r="M4194" t="s">
        <v>208</v>
      </c>
      <c r="N4194">
        <v>10001</v>
      </c>
      <c r="O4194" s="10">
        <v>1000000000</v>
      </c>
      <c r="P4194">
        <v>1000</v>
      </c>
      <c r="Q4194" s="1" t="s">
        <v>209</v>
      </c>
      <c r="R4194" s="4">
        <v>0</v>
      </c>
      <c r="S4194" s="3">
        <v>1</v>
      </c>
      <c r="T4194" t="s">
        <v>3638</v>
      </c>
      <c r="U4194" t="s">
        <v>204</v>
      </c>
    </row>
    <row r="4195" spans="1:21" x14ac:dyDescent="0.3">
      <c r="A4195" t="s">
        <v>1845</v>
      </c>
      <c r="B4195" t="s">
        <v>3639</v>
      </c>
      <c r="C4195" t="s">
        <v>3639</v>
      </c>
      <c r="D4195" t="s">
        <v>3639</v>
      </c>
      <c r="E4195">
        <v>2013</v>
      </c>
      <c r="F4195" t="s">
        <v>212</v>
      </c>
      <c r="G4195" s="1" t="s">
        <v>202</v>
      </c>
      <c r="H4195" t="s">
        <v>206</v>
      </c>
      <c r="I4195" s="3">
        <v>0.75</v>
      </c>
      <c r="J4195" s="1" t="s">
        <v>203</v>
      </c>
      <c r="K4195" t="s">
        <v>220</v>
      </c>
      <c r="L4195" t="s">
        <v>221</v>
      </c>
      <c r="M4195" s="1" t="s">
        <v>204</v>
      </c>
      <c r="N4195" t="s">
        <v>1</v>
      </c>
      <c r="O4195" t="s">
        <v>1</v>
      </c>
      <c r="P4195" t="s">
        <v>1</v>
      </c>
      <c r="Q4195" s="1" t="s">
        <v>1</v>
      </c>
      <c r="R4195" s="4">
        <v>12.58</v>
      </c>
      <c r="S4195" s="3">
        <v>1</v>
      </c>
      <c r="U4195" t="s">
        <v>204</v>
      </c>
    </row>
    <row r="4196" spans="1:21" x14ac:dyDescent="0.3">
      <c r="A4196" t="s">
        <v>1845</v>
      </c>
      <c r="B4196" t="s">
        <v>3639</v>
      </c>
      <c r="C4196" t="s">
        <v>3639</v>
      </c>
      <c r="D4196" t="s">
        <v>3639</v>
      </c>
      <c r="E4196">
        <v>2013</v>
      </c>
      <c r="F4196" t="s">
        <v>212</v>
      </c>
      <c r="G4196" s="1" t="s">
        <v>202</v>
      </c>
      <c r="H4196" t="s">
        <v>219</v>
      </c>
      <c r="I4196" s="3" t="s">
        <v>1</v>
      </c>
      <c r="J4196" s="1" t="s">
        <v>1</v>
      </c>
      <c r="K4196" t="s">
        <v>220</v>
      </c>
      <c r="L4196" t="s">
        <v>221</v>
      </c>
      <c r="M4196" s="1" t="s">
        <v>208</v>
      </c>
      <c r="N4196">
        <v>0</v>
      </c>
      <c r="O4196" s="10">
        <v>5000</v>
      </c>
      <c r="P4196">
        <v>1000</v>
      </c>
      <c r="Q4196" s="1" t="s">
        <v>209</v>
      </c>
      <c r="R4196" s="4">
        <v>4</v>
      </c>
      <c r="S4196" s="3">
        <v>1</v>
      </c>
      <c r="U4196" t="s">
        <v>204</v>
      </c>
    </row>
    <row r="4197" spans="1:21" x14ac:dyDescent="0.3">
      <c r="A4197" t="s">
        <v>1845</v>
      </c>
      <c r="B4197" t="s">
        <v>3639</v>
      </c>
      <c r="C4197" t="s">
        <v>3639</v>
      </c>
      <c r="D4197" t="s">
        <v>3639</v>
      </c>
      <c r="E4197">
        <v>2013</v>
      </c>
      <c r="F4197" t="s">
        <v>212</v>
      </c>
      <c r="G4197" s="1" t="s">
        <v>202</v>
      </c>
      <c r="H4197" t="s">
        <v>219</v>
      </c>
      <c r="I4197" s="3" t="s">
        <v>1</v>
      </c>
      <c r="J4197" s="1" t="s">
        <v>1</v>
      </c>
      <c r="K4197" t="s">
        <v>220</v>
      </c>
      <c r="L4197" t="s">
        <v>221</v>
      </c>
      <c r="M4197" s="1" t="s">
        <v>208</v>
      </c>
      <c r="N4197">
        <v>5001</v>
      </c>
      <c r="O4197" s="10">
        <v>10000</v>
      </c>
      <c r="P4197">
        <v>1000</v>
      </c>
      <c r="Q4197" s="1" t="s">
        <v>209</v>
      </c>
      <c r="R4197" s="4">
        <v>4.97</v>
      </c>
      <c r="S4197" s="3">
        <v>1</v>
      </c>
      <c r="U4197" t="s">
        <v>204</v>
      </c>
    </row>
    <row r="4198" spans="1:21" x14ac:dyDescent="0.3">
      <c r="A4198" t="s">
        <v>1845</v>
      </c>
      <c r="B4198" t="s">
        <v>3639</v>
      </c>
      <c r="C4198" t="s">
        <v>3639</v>
      </c>
      <c r="D4198" t="s">
        <v>3639</v>
      </c>
      <c r="E4198">
        <v>2013</v>
      </c>
      <c r="F4198" t="s">
        <v>212</v>
      </c>
      <c r="G4198" s="1" t="s">
        <v>202</v>
      </c>
      <c r="H4198" t="s">
        <v>219</v>
      </c>
      <c r="I4198" s="3" t="s">
        <v>1</v>
      </c>
      <c r="J4198" s="1" t="s">
        <v>1</v>
      </c>
      <c r="K4198" t="s">
        <v>220</v>
      </c>
      <c r="L4198" t="s">
        <v>221</v>
      </c>
      <c r="M4198" s="1" t="s">
        <v>208</v>
      </c>
      <c r="N4198">
        <v>10001</v>
      </c>
      <c r="O4198" s="10">
        <v>1000000000</v>
      </c>
      <c r="P4198">
        <v>1000</v>
      </c>
      <c r="Q4198" s="1" t="s">
        <v>209</v>
      </c>
      <c r="R4198" s="4">
        <v>5.61</v>
      </c>
      <c r="S4198" s="3">
        <v>1</v>
      </c>
      <c r="U4198" t="s">
        <v>204</v>
      </c>
    </row>
    <row r="4199" spans="1:21" x14ac:dyDescent="0.3">
      <c r="A4199" t="s">
        <v>1845</v>
      </c>
      <c r="B4199" t="s">
        <v>3639</v>
      </c>
      <c r="C4199" t="s">
        <v>3639</v>
      </c>
      <c r="D4199" t="s">
        <v>3639</v>
      </c>
      <c r="E4199">
        <v>2013</v>
      </c>
      <c r="F4199" t="s">
        <v>212</v>
      </c>
      <c r="G4199" s="1" t="s">
        <v>202</v>
      </c>
      <c r="H4199" t="s">
        <v>206</v>
      </c>
      <c r="I4199" s="3">
        <v>0.75</v>
      </c>
      <c r="J4199" s="1" t="s">
        <v>203</v>
      </c>
      <c r="K4199" t="s">
        <v>220</v>
      </c>
      <c r="L4199" t="s">
        <v>225</v>
      </c>
      <c r="M4199" s="1" t="s">
        <v>204</v>
      </c>
      <c r="N4199" t="s">
        <v>1</v>
      </c>
      <c r="O4199" t="s">
        <v>1</v>
      </c>
      <c r="P4199" t="s">
        <v>1</v>
      </c>
      <c r="Q4199" s="1" t="s">
        <v>1</v>
      </c>
      <c r="R4199" s="4">
        <v>15.23</v>
      </c>
      <c r="S4199" s="3">
        <v>1</v>
      </c>
      <c r="U4199" t="s">
        <v>204</v>
      </c>
    </row>
    <row r="4200" spans="1:21" x14ac:dyDescent="0.3">
      <c r="A4200" t="s">
        <v>1845</v>
      </c>
      <c r="B4200" t="s">
        <v>3639</v>
      </c>
      <c r="C4200" t="s">
        <v>3639</v>
      </c>
      <c r="D4200" t="s">
        <v>3639</v>
      </c>
      <c r="E4200">
        <v>2013</v>
      </c>
      <c r="F4200" t="s">
        <v>212</v>
      </c>
      <c r="G4200" s="1" t="s">
        <v>202</v>
      </c>
      <c r="H4200" t="s">
        <v>219</v>
      </c>
      <c r="I4200" s="3" t="s">
        <v>1</v>
      </c>
      <c r="J4200" s="1" t="s">
        <v>1</v>
      </c>
      <c r="K4200" t="s">
        <v>220</v>
      </c>
      <c r="L4200" t="s">
        <v>225</v>
      </c>
      <c r="M4200" s="1" t="s">
        <v>208</v>
      </c>
      <c r="N4200">
        <v>0</v>
      </c>
      <c r="O4200" s="10">
        <v>5000</v>
      </c>
      <c r="P4200">
        <v>1000</v>
      </c>
      <c r="Q4200" s="1" t="s">
        <v>209</v>
      </c>
      <c r="R4200" s="4">
        <v>4.97</v>
      </c>
      <c r="S4200" s="3">
        <v>1</v>
      </c>
      <c r="U4200" t="s">
        <v>204</v>
      </c>
    </row>
    <row r="4201" spans="1:21" x14ac:dyDescent="0.3">
      <c r="A4201" t="s">
        <v>1845</v>
      </c>
      <c r="B4201" t="s">
        <v>3639</v>
      </c>
      <c r="C4201" t="s">
        <v>3639</v>
      </c>
      <c r="D4201" t="s">
        <v>3639</v>
      </c>
      <c r="E4201">
        <v>2013</v>
      </c>
      <c r="F4201" t="s">
        <v>212</v>
      </c>
      <c r="G4201" s="1" t="s">
        <v>202</v>
      </c>
      <c r="H4201" t="s">
        <v>219</v>
      </c>
      <c r="I4201" s="3" t="s">
        <v>1</v>
      </c>
      <c r="J4201" s="1" t="s">
        <v>1</v>
      </c>
      <c r="K4201" t="s">
        <v>220</v>
      </c>
      <c r="L4201" t="s">
        <v>225</v>
      </c>
      <c r="M4201" s="1" t="s">
        <v>208</v>
      </c>
      <c r="N4201">
        <v>5001</v>
      </c>
      <c r="O4201" s="10">
        <v>10000</v>
      </c>
      <c r="P4201">
        <v>1000</v>
      </c>
      <c r="Q4201" s="1" t="s">
        <v>209</v>
      </c>
      <c r="R4201" s="4">
        <v>6.19</v>
      </c>
      <c r="S4201" s="3">
        <v>1</v>
      </c>
      <c r="U4201" t="s">
        <v>204</v>
      </c>
    </row>
    <row r="4202" spans="1:21" x14ac:dyDescent="0.3">
      <c r="A4202" t="s">
        <v>1845</v>
      </c>
      <c r="B4202" t="s">
        <v>3639</v>
      </c>
      <c r="C4202" t="s">
        <v>3639</v>
      </c>
      <c r="D4202" t="s">
        <v>3639</v>
      </c>
      <c r="E4202">
        <v>2013</v>
      </c>
      <c r="F4202" t="s">
        <v>212</v>
      </c>
      <c r="G4202" s="1" t="s">
        <v>202</v>
      </c>
      <c r="H4202" t="s">
        <v>219</v>
      </c>
      <c r="I4202" s="3" t="s">
        <v>1</v>
      </c>
      <c r="J4202" s="1" t="s">
        <v>1</v>
      </c>
      <c r="K4202" t="s">
        <v>220</v>
      </c>
      <c r="L4202" t="s">
        <v>225</v>
      </c>
      <c r="M4202" s="1" t="s">
        <v>208</v>
      </c>
      <c r="N4202">
        <v>10001</v>
      </c>
      <c r="O4202" s="10">
        <v>1000000000</v>
      </c>
      <c r="P4202">
        <v>1000</v>
      </c>
      <c r="Q4202" s="1" t="s">
        <v>209</v>
      </c>
      <c r="R4202" s="4">
        <v>6.92</v>
      </c>
      <c r="S4202" s="3">
        <v>1</v>
      </c>
      <c r="U4202" t="s">
        <v>204</v>
      </c>
    </row>
    <row r="4203" spans="1:21" x14ac:dyDescent="0.3">
      <c r="A4203" t="s">
        <v>1845</v>
      </c>
      <c r="B4203" t="s">
        <v>3639</v>
      </c>
      <c r="C4203" t="s">
        <v>3639</v>
      </c>
      <c r="D4203" t="s">
        <v>3639</v>
      </c>
      <c r="E4203">
        <v>2013</v>
      </c>
      <c r="F4203" t="s">
        <v>213</v>
      </c>
      <c r="G4203" s="1" t="s">
        <v>202</v>
      </c>
      <c r="H4203" t="s">
        <v>206</v>
      </c>
      <c r="I4203" s="3">
        <v>0.75</v>
      </c>
      <c r="J4203" s="1" t="s">
        <v>203</v>
      </c>
      <c r="K4203" t="s">
        <v>220</v>
      </c>
      <c r="L4203" t="s">
        <v>221</v>
      </c>
      <c r="M4203" s="1" t="s">
        <v>204</v>
      </c>
      <c r="N4203" t="s">
        <v>1</v>
      </c>
      <c r="O4203" t="s">
        <v>1</v>
      </c>
      <c r="P4203" t="s">
        <v>1</v>
      </c>
      <c r="Q4203" s="1" t="s">
        <v>1</v>
      </c>
      <c r="R4203" s="4">
        <v>9.31</v>
      </c>
      <c r="S4203" s="3">
        <v>1</v>
      </c>
      <c r="U4203" t="s">
        <v>204</v>
      </c>
    </row>
    <row r="4204" spans="1:21" x14ac:dyDescent="0.3">
      <c r="A4204" t="s">
        <v>1845</v>
      </c>
      <c r="B4204" t="s">
        <v>3639</v>
      </c>
      <c r="C4204" t="s">
        <v>3639</v>
      </c>
      <c r="D4204" t="s">
        <v>3639</v>
      </c>
      <c r="E4204">
        <v>2013</v>
      </c>
      <c r="F4204" t="s">
        <v>213</v>
      </c>
      <c r="G4204" s="1" t="s">
        <v>202</v>
      </c>
      <c r="H4204" t="s">
        <v>219</v>
      </c>
      <c r="I4204" s="3" t="s">
        <v>1</v>
      </c>
      <c r="J4204" s="1" t="s">
        <v>1</v>
      </c>
      <c r="K4204" t="s">
        <v>220</v>
      </c>
      <c r="L4204" t="s">
        <v>221</v>
      </c>
      <c r="M4204" s="1" t="s">
        <v>208</v>
      </c>
      <c r="N4204">
        <v>0</v>
      </c>
      <c r="O4204" s="10">
        <v>5000</v>
      </c>
      <c r="P4204">
        <v>1000</v>
      </c>
      <c r="Q4204" s="1" t="s">
        <v>209</v>
      </c>
      <c r="R4204" s="4">
        <v>1.92</v>
      </c>
      <c r="S4204" s="3">
        <v>1</v>
      </c>
      <c r="U4204" t="s">
        <v>204</v>
      </c>
    </row>
    <row r="4205" spans="1:21" x14ac:dyDescent="0.3">
      <c r="A4205" t="s">
        <v>1845</v>
      </c>
      <c r="B4205" t="s">
        <v>3639</v>
      </c>
      <c r="C4205" t="s">
        <v>3639</v>
      </c>
      <c r="D4205" t="s">
        <v>3639</v>
      </c>
      <c r="E4205">
        <v>2013</v>
      </c>
      <c r="F4205" t="s">
        <v>213</v>
      </c>
      <c r="G4205" s="1" t="s">
        <v>202</v>
      </c>
      <c r="H4205" t="s">
        <v>219</v>
      </c>
      <c r="I4205" s="3" t="s">
        <v>1</v>
      </c>
      <c r="J4205" s="1" t="s">
        <v>1</v>
      </c>
      <c r="K4205" t="s">
        <v>220</v>
      </c>
      <c r="L4205" t="s">
        <v>221</v>
      </c>
      <c r="M4205" s="1" t="s">
        <v>208</v>
      </c>
      <c r="N4205">
        <v>5001</v>
      </c>
      <c r="O4205" s="10">
        <v>10000</v>
      </c>
      <c r="P4205">
        <v>1000</v>
      </c>
      <c r="Q4205" s="1" t="s">
        <v>209</v>
      </c>
      <c r="R4205" s="4">
        <v>2.63</v>
      </c>
      <c r="S4205" s="3">
        <v>1</v>
      </c>
      <c r="U4205" t="s">
        <v>204</v>
      </c>
    </row>
    <row r="4206" spans="1:21" x14ac:dyDescent="0.3">
      <c r="A4206" t="s">
        <v>1845</v>
      </c>
      <c r="B4206" t="s">
        <v>3639</v>
      </c>
      <c r="C4206" t="s">
        <v>3639</v>
      </c>
      <c r="D4206" t="s">
        <v>3639</v>
      </c>
      <c r="E4206">
        <v>2013</v>
      </c>
      <c r="F4206" t="s">
        <v>213</v>
      </c>
      <c r="G4206" s="1" t="s">
        <v>202</v>
      </c>
      <c r="H4206" t="s">
        <v>219</v>
      </c>
      <c r="I4206" s="3" t="s">
        <v>1</v>
      </c>
      <c r="J4206" s="1" t="s">
        <v>1</v>
      </c>
      <c r="K4206" t="s">
        <v>220</v>
      </c>
      <c r="L4206" t="s">
        <v>221</v>
      </c>
      <c r="M4206" s="1" t="s">
        <v>208</v>
      </c>
      <c r="N4206">
        <v>10001</v>
      </c>
      <c r="O4206" s="10">
        <v>1000000000</v>
      </c>
      <c r="P4206">
        <v>1000</v>
      </c>
      <c r="Q4206" s="1" t="s">
        <v>209</v>
      </c>
      <c r="R4206" s="4">
        <v>3.75</v>
      </c>
      <c r="S4206" s="3">
        <v>1</v>
      </c>
      <c r="U4206" t="s">
        <v>204</v>
      </c>
    </row>
    <row r="4207" spans="1:21" x14ac:dyDescent="0.3">
      <c r="A4207" t="s">
        <v>1845</v>
      </c>
      <c r="B4207" t="s">
        <v>3639</v>
      </c>
      <c r="C4207" t="s">
        <v>3639</v>
      </c>
      <c r="D4207" t="s">
        <v>3639</v>
      </c>
      <c r="E4207">
        <v>2013</v>
      </c>
      <c r="F4207" t="s">
        <v>213</v>
      </c>
      <c r="G4207" s="1" t="s">
        <v>202</v>
      </c>
      <c r="H4207" t="s">
        <v>206</v>
      </c>
      <c r="I4207" s="3">
        <v>0.75</v>
      </c>
      <c r="J4207" s="1" t="s">
        <v>203</v>
      </c>
      <c r="K4207" t="s">
        <v>220</v>
      </c>
      <c r="L4207" t="s">
        <v>225</v>
      </c>
      <c r="M4207" s="1" t="s">
        <v>204</v>
      </c>
      <c r="N4207" t="s">
        <v>1</v>
      </c>
      <c r="O4207" t="s">
        <v>1</v>
      </c>
      <c r="P4207" t="s">
        <v>1</v>
      </c>
      <c r="Q4207" s="1" t="s">
        <v>1</v>
      </c>
      <c r="R4207" s="4">
        <v>10.31</v>
      </c>
      <c r="S4207" s="3">
        <v>1</v>
      </c>
      <c r="U4207" t="s">
        <v>204</v>
      </c>
    </row>
    <row r="4208" spans="1:21" x14ac:dyDescent="0.3">
      <c r="A4208" t="s">
        <v>1845</v>
      </c>
      <c r="B4208" t="s">
        <v>3639</v>
      </c>
      <c r="C4208" t="s">
        <v>3639</v>
      </c>
      <c r="D4208" t="s">
        <v>3639</v>
      </c>
      <c r="E4208">
        <v>2013</v>
      </c>
      <c r="F4208" t="s">
        <v>213</v>
      </c>
      <c r="G4208" s="1" t="s">
        <v>202</v>
      </c>
      <c r="H4208" t="s">
        <v>219</v>
      </c>
      <c r="I4208" s="3" t="s">
        <v>1</v>
      </c>
      <c r="J4208" s="1" t="s">
        <v>1</v>
      </c>
      <c r="K4208" t="s">
        <v>220</v>
      </c>
      <c r="L4208" t="s">
        <v>225</v>
      </c>
      <c r="M4208" s="1" t="s">
        <v>208</v>
      </c>
      <c r="N4208">
        <v>0</v>
      </c>
      <c r="O4208" s="10">
        <v>5000</v>
      </c>
      <c r="P4208">
        <v>1000</v>
      </c>
      <c r="Q4208" s="1" t="s">
        <v>209</v>
      </c>
      <c r="R4208" s="4">
        <v>2.11</v>
      </c>
      <c r="S4208" s="3">
        <v>1</v>
      </c>
      <c r="U4208" t="s">
        <v>204</v>
      </c>
    </row>
    <row r="4209" spans="1:21" x14ac:dyDescent="0.3">
      <c r="A4209" t="s">
        <v>1845</v>
      </c>
      <c r="B4209" t="s">
        <v>3639</v>
      </c>
      <c r="C4209" t="s">
        <v>3639</v>
      </c>
      <c r="D4209" t="s">
        <v>3639</v>
      </c>
      <c r="E4209">
        <v>2013</v>
      </c>
      <c r="F4209" t="s">
        <v>213</v>
      </c>
      <c r="G4209" s="1" t="s">
        <v>202</v>
      </c>
      <c r="H4209" t="s">
        <v>219</v>
      </c>
      <c r="I4209" s="3" t="s">
        <v>1</v>
      </c>
      <c r="J4209" s="1" t="s">
        <v>1</v>
      </c>
      <c r="K4209" t="s">
        <v>220</v>
      </c>
      <c r="L4209" t="s">
        <v>225</v>
      </c>
      <c r="M4209" s="1" t="s">
        <v>208</v>
      </c>
      <c r="N4209">
        <v>5001</v>
      </c>
      <c r="O4209" s="10">
        <v>10000</v>
      </c>
      <c r="P4209">
        <v>1000</v>
      </c>
      <c r="Q4209" s="1" t="s">
        <v>209</v>
      </c>
      <c r="R4209" s="4">
        <v>2.86</v>
      </c>
      <c r="S4209" s="3">
        <v>1</v>
      </c>
      <c r="U4209" t="s">
        <v>204</v>
      </c>
    </row>
    <row r="4210" spans="1:21" x14ac:dyDescent="0.3">
      <c r="A4210" t="s">
        <v>1845</v>
      </c>
      <c r="B4210" t="s">
        <v>3639</v>
      </c>
      <c r="C4210" t="s">
        <v>3639</v>
      </c>
      <c r="D4210" t="s">
        <v>3639</v>
      </c>
      <c r="E4210">
        <v>2013</v>
      </c>
      <c r="F4210" t="s">
        <v>213</v>
      </c>
      <c r="G4210" s="1" t="s">
        <v>202</v>
      </c>
      <c r="H4210" t="s">
        <v>219</v>
      </c>
      <c r="I4210" s="3" t="s">
        <v>1</v>
      </c>
      <c r="J4210" s="1" t="s">
        <v>1</v>
      </c>
      <c r="K4210" t="s">
        <v>220</v>
      </c>
      <c r="L4210" t="s">
        <v>225</v>
      </c>
      <c r="M4210" s="1" t="s">
        <v>208</v>
      </c>
      <c r="N4210">
        <v>10001</v>
      </c>
      <c r="O4210" s="10">
        <v>1000000000</v>
      </c>
      <c r="P4210">
        <v>1000</v>
      </c>
      <c r="Q4210" s="1" t="s">
        <v>209</v>
      </c>
      <c r="R4210" s="4">
        <v>4.75</v>
      </c>
      <c r="S4210" s="3">
        <v>1</v>
      </c>
      <c r="U4210" t="s">
        <v>204</v>
      </c>
    </row>
    <row r="4211" spans="1:21" x14ac:dyDescent="0.3">
      <c r="A4211" t="s">
        <v>1180</v>
      </c>
      <c r="B4211" t="s">
        <v>3643</v>
      </c>
      <c r="C4211" t="s">
        <v>3643</v>
      </c>
      <c r="D4211" t="s">
        <v>3643</v>
      </c>
      <c r="E4211">
        <v>2021</v>
      </c>
      <c r="F4211" t="s">
        <v>212</v>
      </c>
      <c r="G4211" s="1" t="s">
        <v>202</v>
      </c>
      <c r="H4211" t="s">
        <v>206</v>
      </c>
      <c r="I4211" s="3">
        <v>0.625</v>
      </c>
      <c r="J4211" s="1" t="s">
        <v>203</v>
      </c>
      <c r="K4211" t="s">
        <v>220</v>
      </c>
      <c r="L4211" t="s">
        <v>221</v>
      </c>
      <c r="M4211" s="1" t="s">
        <v>204</v>
      </c>
      <c r="N4211" t="s">
        <v>1</v>
      </c>
      <c r="O4211" t="s">
        <v>1</v>
      </c>
      <c r="P4211" t="s">
        <v>1</v>
      </c>
      <c r="Q4211" s="1" t="s">
        <v>1</v>
      </c>
      <c r="R4211" s="4">
        <v>30</v>
      </c>
      <c r="S4211" s="3">
        <v>1</v>
      </c>
      <c r="U4211" t="s">
        <v>204</v>
      </c>
    </row>
    <row r="4212" spans="1:21" x14ac:dyDescent="0.3">
      <c r="A4212" t="s">
        <v>1180</v>
      </c>
      <c r="B4212" t="s">
        <v>3643</v>
      </c>
      <c r="C4212" t="s">
        <v>3643</v>
      </c>
      <c r="D4212" t="s">
        <v>3643</v>
      </c>
      <c r="E4212">
        <v>2021</v>
      </c>
      <c r="F4212" t="s">
        <v>212</v>
      </c>
      <c r="G4212" s="1" t="s">
        <v>202</v>
      </c>
      <c r="H4212" t="s">
        <v>219</v>
      </c>
      <c r="I4212" s="3" t="s">
        <v>1</v>
      </c>
      <c r="J4212" s="1" t="s">
        <v>1</v>
      </c>
      <c r="K4212" t="s">
        <v>220</v>
      </c>
      <c r="L4212" t="s">
        <v>221</v>
      </c>
      <c r="M4212" s="1" t="s">
        <v>208</v>
      </c>
      <c r="N4212">
        <v>0</v>
      </c>
      <c r="O4212" s="10">
        <v>2000</v>
      </c>
      <c r="P4212">
        <v>1000</v>
      </c>
      <c r="Q4212" s="1" t="s">
        <v>209</v>
      </c>
      <c r="R4212" s="4">
        <v>1.5</v>
      </c>
      <c r="S4212" s="3">
        <v>1</v>
      </c>
      <c r="U4212" t="s">
        <v>204</v>
      </c>
    </row>
    <row r="4213" spans="1:21" x14ac:dyDescent="0.3">
      <c r="A4213" t="s">
        <v>1180</v>
      </c>
      <c r="B4213" t="s">
        <v>3643</v>
      </c>
      <c r="C4213" t="s">
        <v>3643</v>
      </c>
      <c r="D4213" t="s">
        <v>3643</v>
      </c>
      <c r="E4213">
        <v>2021</v>
      </c>
      <c r="F4213" t="s">
        <v>212</v>
      </c>
      <c r="G4213" s="1" t="s">
        <v>202</v>
      </c>
      <c r="H4213" t="s">
        <v>219</v>
      </c>
      <c r="I4213" s="3" t="s">
        <v>1</v>
      </c>
      <c r="J4213" s="1" t="s">
        <v>1</v>
      </c>
      <c r="K4213" t="s">
        <v>220</v>
      </c>
      <c r="L4213" t="s">
        <v>221</v>
      </c>
      <c r="M4213" s="1" t="s">
        <v>208</v>
      </c>
      <c r="N4213">
        <v>2001</v>
      </c>
      <c r="O4213" s="10">
        <v>10000</v>
      </c>
      <c r="P4213">
        <v>1000</v>
      </c>
      <c r="Q4213" s="1" t="s">
        <v>209</v>
      </c>
      <c r="R4213" s="4">
        <v>3.75</v>
      </c>
      <c r="S4213" s="3">
        <v>1</v>
      </c>
      <c r="U4213" t="s">
        <v>204</v>
      </c>
    </row>
    <row r="4214" spans="1:21" x14ac:dyDescent="0.3">
      <c r="A4214" t="s">
        <v>1180</v>
      </c>
      <c r="B4214" t="s">
        <v>3643</v>
      </c>
      <c r="C4214" t="s">
        <v>3643</v>
      </c>
      <c r="D4214" t="s">
        <v>3643</v>
      </c>
      <c r="E4214">
        <v>2021</v>
      </c>
      <c r="F4214" t="s">
        <v>212</v>
      </c>
      <c r="G4214" s="1" t="s">
        <v>202</v>
      </c>
      <c r="H4214" t="s">
        <v>219</v>
      </c>
      <c r="I4214" s="3" t="s">
        <v>1</v>
      </c>
      <c r="J4214" s="1" t="s">
        <v>1</v>
      </c>
      <c r="K4214" t="s">
        <v>220</v>
      </c>
      <c r="L4214" t="s">
        <v>221</v>
      </c>
      <c r="M4214" s="1" t="s">
        <v>208</v>
      </c>
      <c r="N4214">
        <v>10001</v>
      </c>
      <c r="O4214" s="10">
        <v>20000</v>
      </c>
      <c r="P4214">
        <v>1000</v>
      </c>
      <c r="Q4214" s="1" t="s">
        <v>209</v>
      </c>
      <c r="R4214" s="4">
        <v>4.25</v>
      </c>
      <c r="S4214" s="3">
        <v>1</v>
      </c>
      <c r="U4214" t="s">
        <v>204</v>
      </c>
    </row>
    <row r="4215" spans="1:21" x14ac:dyDescent="0.3">
      <c r="A4215" t="s">
        <v>1180</v>
      </c>
      <c r="B4215" t="s">
        <v>3643</v>
      </c>
      <c r="C4215" t="s">
        <v>3643</v>
      </c>
      <c r="D4215" t="s">
        <v>3643</v>
      </c>
      <c r="E4215">
        <v>2021</v>
      </c>
      <c r="F4215" t="s">
        <v>212</v>
      </c>
      <c r="G4215" s="1" t="s">
        <v>202</v>
      </c>
      <c r="H4215" t="s">
        <v>219</v>
      </c>
      <c r="I4215" s="3" t="s">
        <v>1</v>
      </c>
      <c r="J4215" s="1" t="s">
        <v>1</v>
      </c>
      <c r="K4215" t="s">
        <v>220</v>
      </c>
      <c r="L4215" t="s">
        <v>221</v>
      </c>
      <c r="M4215" t="s">
        <v>208</v>
      </c>
      <c r="N4215">
        <v>20001</v>
      </c>
      <c r="O4215" s="10">
        <v>50000</v>
      </c>
      <c r="P4215">
        <v>1000</v>
      </c>
      <c r="Q4215" s="1" t="s">
        <v>209</v>
      </c>
      <c r="R4215" s="4">
        <v>4.5</v>
      </c>
      <c r="S4215" s="3">
        <v>1</v>
      </c>
      <c r="U4215" t="s">
        <v>204</v>
      </c>
    </row>
    <row r="4216" spans="1:21" x14ac:dyDescent="0.3">
      <c r="A4216" t="s">
        <v>1180</v>
      </c>
      <c r="B4216" t="s">
        <v>3643</v>
      </c>
      <c r="C4216" t="s">
        <v>3643</v>
      </c>
      <c r="D4216" t="s">
        <v>3643</v>
      </c>
      <c r="E4216">
        <v>2021</v>
      </c>
      <c r="F4216" t="s">
        <v>212</v>
      </c>
      <c r="G4216" s="1" t="s">
        <v>202</v>
      </c>
      <c r="H4216" t="s">
        <v>219</v>
      </c>
      <c r="I4216" s="3" t="s">
        <v>1</v>
      </c>
      <c r="J4216" s="1" t="s">
        <v>1</v>
      </c>
      <c r="K4216" t="s">
        <v>220</v>
      </c>
      <c r="L4216" t="s">
        <v>221</v>
      </c>
      <c r="M4216" t="s">
        <v>208</v>
      </c>
      <c r="N4216">
        <v>50001</v>
      </c>
      <c r="O4216" s="10">
        <v>1000000000</v>
      </c>
      <c r="P4216">
        <v>1000</v>
      </c>
      <c r="Q4216" s="1" t="s">
        <v>209</v>
      </c>
      <c r="R4216" s="4">
        <v>4.78</v>
      </c>
      <c r="S4216" s="3">
        <v>1</v>
      </c>
      <c r="U4216" t="s">
        <v>204</v>
      </c>
    </row>
    <row r="4217" spans="1:21" x14ac:dyDescent="0.3">
      <c r="A4217" t="s">
        <v>1180</v>
      </c>
      <c r="B4217" t="s">
        <v>3643</v>
      </c>
      <c r="C4217" t="s">
        <v>3643</v>
      </c>
      <c r="D4217" t="s">
        <v>3643</v>
      </c>
      <c r="E4217">
        <v>2021</v>
      </c>
      <c r="F4217" t="s">
        <v>212</v>
      </c>
      <c r="G4217" s="1" t="s">
        <v>202</v>
      </c>
      <c r="H4217" t="s">
        <v>206</v>
      </c>
      <c r="I4217" s="3">
        <v>0.625</v>
      </c>
      <c r="J4217" s="1" t="s">
        <v>203</v>
      </c>
      <c r="K4217" t="s">
        <v>220</v>
      </c>
      <c r="L4217" t="s">
        <v>225</v>
      </c>
      <c r="M4217" s="1" t="s">
        <v>204</v>
      </c>
      <c r="N4217" t="s">
        <v>1</v>
      </c>
      <c r="O4217" t="s">
        <v>1</v>
      </c>
      <c r="P4217" t="s">
        <v>1</v>
      </c>
      <c r="Q4217" s="1" t="s">
        <v>1</v>
      </c>
      <c r="R4217" s="4">
        <v>30</v>
      </c>
      <c r="S4217" s="3">
        <v>1</v>
      </c>
      <c r="U4217" t="s">
        <v>204</v>
      </c>
    </row>
    <row r="4218" spans="1:21" x14ac:dyDescent="0.3">
      <c r="A4218" t="s">
        <v>1180</v>
      </c>
      <c r="B4218" t="s">
        <v>3643</v>
      </c>
      <c r="C4218" t="s">
        <v>3643</v>
      </c>
      <c r="D4218" t="s">
        <v>3643</v>
      </c>
      <c r="E4218">
        <v>2021</v>
      </c>
      <c r="F4218" t="s">
        <v>212</v>
      </c>
      <c r="G4218" s="1" t="s">
        <v>202</v>
      </c>
      <c r="H4218" t="s">
        <v>219</v>
      </c>
      <c r="I4218" s="3" t="s">
        <v>1</v>
      </c>
      <c r="J4218" s="1" t="s">
        <v>1</v>
      </c>
      <c r="K4218" t="s">
        <v>220</v>
      </c>
      <c r="L4218" t="s">
        <v>225</v>
      </c>
      <c r="M4218" s="1" t="s">
        <v>208</v>
      </c>
      <c r="N4218">
        <v>0</v>
      </c>
      <c r="O4218" s="10">
        <v>2000</v>
      </c>
      <c r="P4218">
        <v>1000</v>
      </c>
      <c r="Q4218" s="1" t="s">
        <v>209</v>
      </c>
      <c r="R4218" s="4">
        <v>3</v>
      </c>
      <c r="S4218" s="3">
        <v>1</v>
      </c>
      <c r="U4218" t="s">
        <v>204</v>
      </c>
    </row>
    <row r="4219" spans="1:21" x14ac:dyDescent="0.3">
      <c r="A4219" t="s">
        <v>1180</v>
      </c>
      <c r="B4219" t="s">
        <v>3643</v>
      </c>
      <c r="C4219" t="s">
        <v>3643</v>
      </c>
      <c r="D4219" t="s">
        <v>3643</v>
      </c>
      <c r="E4219">
        <v>2021</v>
      </c>
      <c r="F4219" t="s">
        <v>212</v>
      </c>
      <c r="G4219" s="1" t="s">
        <v>202</v>
      </c>
      <c r="H4219" t="s">
        <v>219</v>
      </c>
      <c r="I4219" s="3" t="s">
        <v>1</v>
      </c>
      <c r="J4219" s="1" t="s">
        <v>1</v>
      </c>
      <c r="K4219" t="s">
        <v>220</v>
      </c>
      <c r="L4219" t="s">
        <v>225</v>
      </c>
      <c r="M4219" s="1" t="s">
        <v>208</v>
      </c>
      <c r="N4219">
        <v>2001</v>
      </c>
      <c r="O4219" s="10">
        <v>10000</v>
      </c>
      <c r="P4219">
        <v>1000</v>
      </c>
      <c r="Q4219" s="1" t="s">
        <v>209</v>
      </c>
      <c r="R4219" s="4">
        <v>7.5</v>
      </c>
      <c r="S4219" s="3">
        <v>1</v>
      </c>
      <c r="U4219" t="s">
        <v>204</v>
      </c>
    </row>
    <row r="4220" spans="1:21" x14ac:dyDescent="0.3">
      <c r="A4220" t="s">
        <v>1180</v>
      </c>
      <c r="B4220" t="s">
        <v>3643</v>
      </c>
      <c r="C4220" t="s">
        <v>3643</v>
      </c>
      <c r="D4220" t="s">
        <v>3643</v>
      </c>
      <c r="E4220">
        <v>2021</v>
      </c>
      <c r="F4220" t="s">
        <v>212</v>
      </c>
      <c r="G4220" s="1" t="s">
        <v>202</v>
      </c>
      <c r="H4220" t="s">
        <v>219</v>
      </c>
      <c r="I4220" s="3" t="s">
        <v>1</v>
      </c>
      <c r="J4220" s="1" t="s">
        <v>1</v>
      </c>
      <c r="K4220" t="s">
        <v>220</v>
      </c>
      <c r="L4220" t="s">
        <v>225</v>
      </c>
      <c r="M4220" s="1" t="s">
        <v>208</v>
      </c>
      <c r="N4220">
        <v>10001</v>
      </c>
      <c r="O4220" s="10">
        <v>20000</v>
      </c>
      <c r="P4220">
        <v>1000</v>
      </c>
      <c r="Q4220" s="1" t="s">
        <v>209</v>
      </c>
      <c r="R4220" s="4">
        <v>8.5</v>
      </c>
      <c r="S4220" s="3">
        <v>1</v>
      </c>
      <c r="U4220" t="s">
        <v>204</v>
      </c>
    </row>
    <row r="4221" spans="1:21" x14ac:dyDescent="0.3">
      <c r="A4221" t="s">
        <v>1180</v>
      </c>
      <c r="B4221" t="s">
        <v>3643</v>
      </c>
      <c r="C4221" t="s">
        <v>3643</v>
      </c>
      <c r="D4221" t="s">
        <v>3643</v>
      </c>
      <c r="E4221">
        <v>2021</v>
      </c>
      <c r="F4221" t="s">
        <v>212</v>
      </c>
      <c r="G4221" s="1" t="s">
        <v>202</v>
      </c>
      <c r="H4221" t="s">
        <v>219</v>
      </c>
      <c r="I4221" s="3" t="s">
        <v>1</v>
      </c>
      <c r="J4221" s="1" t="s">
        <v>1</v>
      </c>
      <c r="K4221" t="s">
        <v>220</v>
      </c>
      <c r="L4221" t="s">
        <v>225</v>
      </c>
      <c r="M4221" t="s">
        <v>208</v>
      </c>
      <c r="N4221">
        <v>20001</v>
      </c>
      <c r="O4221" s="10">
        <v>50000</v>
      </c>
      <c r="P4221">
        <v>1000</v>
      </c>
      <c r="Q4221" s="1" t="s">
        <v>209</v>
      </c>
      <c r="R4221" s="4">
        <v>9</v>
      </c>
      <c r="S4221" s="3">
        <v>1</v>
      </c>
      <c r="U4221" t="s">
        <v>204</v>
      </c>
    </row>
    <row r="4222" spans="1:21" x14ac:dyDescent="0.3">
      <c r="A4222" t="s">
        <v>1180</v>
      </c>
      <c r="B4222" t="s">
        <v>3643</v>
      </c>
      <c r="C4222" t="s">
        <v>3643</v>
      </c>
      <c r="D4222" t="s">
        <v>3643</v>
      </c>
      <c r="E4222">
        <v>2021</v>
      </c>
      <c r="F4222" t="s">
        <v>212</v>
      </c>
      <c r="G4222" s="1" t="s">
        <v>202</v>
      </c>
      <c r="H4222" t="s">
        <v>219</v>
      </c>
      <c r="I4222" s="3" t="s">
        <v>1</v>
      </c>
      <c r="J4222" s="1" t="s">
        <v>1</v>
      </c>
      <c r="K4222" t="s">
        <v>220</v>
      </c>
      <c r="L4222" t="s">
        <v>225</v>
      </c>
      <c r="M4222" t="s">
        <v>208</v>
      </c>
      <c r="N4222">
        <v>50001</v>
      </c>
      <c r="O4222" s="10">
        <v>1000000000</v>
      </c>
      <c r="P4222">
        <v>1000</v>
      </c>
      <c r="Q4222" s="1" t="s">
        <v>209</v>
      </c>
      <c r="R4222" s="4">
        <v>9.5</v>
      </c>
      <c r="S4222" s="3">
        <v>1</v>
      </c>
      <c r="U4222" t="s">
        <v>204</v>
      </c>
    </row>
    <row r="4223" spans="1:21" x14ac:dyDescent="0.3">
      <c r="A4223" t="s">
        <v>1180</v>
      </c>
      <c r="B4223" t="s">
        <v>3643</v>
      </c>
      <c r="C4223" t="s">
        <v>3643</v>
      </c>
      <c r="D4223" t="s">
        <v>3643</v>
      </c>
      <c r="E4223">
        <v>2021</v>
      </c>
      <c r="F4223" t="s">
        <v>213</v>
      </c>
      <c r="G4223" t="s">
        <v>202</v>
      </c>
      <c r="H4223" t="s">
        <v>206</v>
      </c>
      <c r="I4223" s="3" t="s">
        <v>1</v>
      </c>
      <c r="J4223" s="1" t="s">
        <v>1</v>
      </c>
      <c r="K4223" t="s">
        <v>220</v>
      </c>
      <c r="L4223" t="s">
        <v>221</v>
      </c>
      <c r="M4223" s="1" t="s">
        <v>204</v>
      </c>
      <c r="N4223" t="s">
        <v>1</v>
      </c>
      <c r="O4223" t="s">
        <v>1</v>
      </c>
      <c r="P4223" t="s">
        <v>1</v>
      </c>
      <c r="Q4223" s="1" t="s">
        <v>1</v>
      </c>
      <c r="R4223" s="4">
        <v>18</v>
      </c>
      <c r="S4223" s="3">
        <v>1</v>
      </c>
      <c r="T4223" t="s">
        <v>3645</v>
      </c>
      <c r="U4223" t="s">
        <v>204</v>
      </c>
    </row>
    <row r="4224" spans="1:21" x14ac:dyDescent="0.3">
      <c r="A4224" t="s">
        <v>1180</v>
      </c>
      <c r="B4224" t="s">
        <v>3643</v>
      </c>
      <c r="C4224" t="s">
        <v>3643</v>
      </c>
      <c r="D4224" t="s">
        <v>3643</v>
      </c>
      <c r="E4224">
        <v>2021</v>
      </c>
      <c r="F4224" t="s">
        <v>213</v>
      </c>
      <c r="G4224" t="s">
        <v>202</v>
      </c>
      <c r="H4224" t="s">
        <v>231</v>
      </c>
      <c r="I4224" s="3" t="s">
        <v>1</v>
      </c>
      <c r="J4224" s="1" t="s">
        <v>1</v>
      </c>
      <c r="K4224" t="s">
        <v>220</v>
      </c>
      <c r="L4224" t="s">
        <v>221</v>
      </c>
      <c r="M4224" s="1" t="s">
        <v>208</v>
      </c>
      <c r="N4224">
        <v>0</v>
      </c>
      <c r="O4224" s="10">
        <v>1000000000</v>
      </c>
      <c r="P4224">
        <v>1000</v>
      </c>
      <c r="Q4224" s="1" t="s">
        <v>209</v>
      </c>
      <c r="R4224" s="4">
        <v>2</v>
      </c>
      <c r="S4224" s="3">
        <v>0.9</v>
      </c>
      <c r="T4224" t="s">
        <v>3646</v>
      </c>
      <c r="U4224" t="s">
        <v>204</v>
      </c>
    </row>
    <row r="4225" spans="1:21" x14ac:dyDescent="0.3">
      <c r="A4225" t="s">
        <v>1180</v>
      </c>
      <c r="B4225" t="s">
        <v>3643</v>
      </c>
      <c r="C4225" t="s">
        <v>3643</v>
      </c>
      <c r="D4225" t="s">
        <v>3643</v>
      </c>
      <c r="E4225">
        <v>2021</v>
      </c>
      <c r="F4225" t="s">
        <v>213</v>
      </c>
      <c r="G4225" t="s">
        <v>202</v>
      </c>
      <c r="H4225" t="s">
        <v>206</v>
      </c>
      <c r="I4225" s="3" t="s">
        <v>1</v>
      </c>
      <c r="J4225" s="1" t="s">
        <v>1</v>
      </c>
      <c r="K4225" t="s">
        <v>220</v>
      </c>
      <c r="L4225" t="s">
        <v>225</v>
      </c>
      <c r="M4225" s="1" t="s">
        <v>204</v>
      </c>
      <c r="N4225" t="s">
        <v>1</v>
      </c>
      <c r="O4225" t="s">
        <v>1</v>
      </c>
      <c r="P4225" t="s">
        <v>1</v>
      </c>
      <c r="Q4225" s="1" t="s">
        <v>1</v>
      </c>
      <c r="R4225" s="4">
        <v>18</v>
      </c>
      <c r="S4225" s="3">
        <v>1</v>
      </c>
      <c r="T4225" t="s">
        <v>3645</v>
      </c>
      <c r="U4225" t="s">
        <v>204</v>
      </c>
    </row>
    <row r="4226" spans="1:21" x14ac:dyDescent="0.3">
      <c r="A4226" t="s">
        <v>1180</v>
      </c>
      <c r="B4226" t="s">
        <v>3643</v>
      </c>
      <c r="C4226" t="s">
        <v>3643</v>
      </c>
      <c r="D4226" t="s">
        <v>3643</v>
      </c>
      <c r="E4226">
        <v>2021</v>
      </c>
      <c r="F4226" t="s">
        <v>213</v>
      </c>
      <c r="G4226" t="s">
        <v>202</v>
      </c>
      <c r="H4226" t="s">
        <v>231</v>
      </c>
      <c r="I4226" s="3" t="s">
        <v>1</v>
      </c>
      <c r="J4226" s="1" t="s">
        <v>1</v>
      </c>
      <c r="K4226" t="s">
        <v>220</v>
      </c>
      <c r="L4226" t="s">
        <v>225</v>
      </c>
      <c r="M4226" s="1" t="s">
        <v>208</v>
      </c>
      <c r="N4226">
        <v>0</v>
      </c>
      <c r="O4226" s="10">
        <v>1000000000</v>
      </c>
      <c r="P4226">
        <v>1000</v>
      </c>
      <c r="Q4226" s="1" t="s">
        <v>209</v>
      </c>
      <c r="R4226" s="4">
        <v>2</v>
      </c>
      <c r="S4226" s="3">
        <v>0.9</v>
      </c>
      <c r="T4226" t="s">
        <v>3646</v>
      </c>
      <c r="U4226" t="s">
        <v>204</v>
      </c>
    </row>
    <row r="4227" spans="1:21" x14ac:dyDescent="0.3">
      <c r="A4227" t="s">
        <v>1182</v>
      </c>
      <c r="B4227" t="s">
        <v>3647</v>
      </c>
      <c r="C4227" t="s">
        <v>3647</v>
      </c>
      <c r="D4227" t="s">
        <v>3647</v>
      </c>
      <c r="E4227">
        <v>2019</v>
      </c>
      <c r="F4227" t="s">
        <v>212</v>
      </c>
      <c r="G4227" t="s">
        <v>202</v>
      </c>
      <c r="H4227" t="s">
        <v>206</v>
      </c>
      <c r="I4227" s="3">
        <v>0.75</v>
      </c>
      <c r="J4227" s="1" t="s">
        <v>203</v>
      </c>
      <c r="K4227" t="s">
        <v>220</v>
      </c>
      <c r="L4227" t="s">
        <v>221</v>
      </c>
      <c r="M4227" s="1" t="s">
        <v>204</v>
      </c>
      <c r="N4227" t="s">
        <v>1</v>
      </c>
      <c r="O4227" t="s">
        <v>1</v>
      </c>
      <c r="P4227" t="s">
        <v>1</v>
      </c>
      <c r="Q4227" s="1" t="s">
        <v>1</v>
      </c>
      <c r="R4227" s="4">
        <v>28.23</v>
      </c>
      <c r="S4227" s="3">
        <v>1</v>
      </c>
      <c r="U4227" t="s">
        <v>204</v>
      </c>
    </row>
    <row r="4228" spans="1:21" x14ac:dyDescent="0.3">
      <c r="A4228" t="s">
        <v>1182</v>
      </c>
      <c r="B4228" t="s">
        <v>3647</v>
      </c>
      <c r="C4228" t="s">
        <v>3647</v>
      </c>
      <c r="D4228" t="s">
        <v>3647</v>
      </c>
      <c r="E4228">
        <v>2019</v>
      </c>
      <c r="F4228" t="s">
        <v>212</v>
      </c>
      <c r="G4228" t="s">
        <v>202</v>
      </c>
      <c r="H4228" t="s">
        <v>231</v>
      </c>
      <c r="I4228" s="3" t="s">
        <v>1</v>
      </c>
      <c r="J4228" s="1" t="s">
        <v>1</v>
      </c>
      <c r="K4228" t="s">
        <v>220</v>
      </c>
      <c r="L4228" t="s">
        <v>221</v>
      </c>
      <c r="M4228" s="1" t="s">
        <v>208</v>
      </c>
      <c r="N4228">
        <v>0</v>
      </c>
      <c r="O4228" s="10">
        <v>1000000000</v>
      </c>
      <c r="P4228">
        <v>100</v>
      </c>
      <c r="Q4228" s="1" t="s">
        <v>236</v>
      </c>
      <c r="R4228" s="4">
        <v>2.38</v>
      </c>
      <c r="S4228" s="3">
        <v>1</v>
      </c>
      <c r="U4228" t="s">
        <v>204</v>
      </c>
    </row>
    <row r="4229" spans="1:21" x14ac:dyDescent="0.3">
      <c r="A4229" t="s">
        <v>1182</v>
      </c>
      <c r="B4229" t="s">
        <v>3647</v>
      </c>
      <c r="C4229" t="s">
        <v>3647</v>
      </c>
      <c r="D4229" t="s">
        <v>3647</v>
      </c>
      <c r="E4229">
        <v>2019</v>
      </c>
      <c r="F4229" t="s">
        <v>212</v>
      </c>
      <c r="G4229" t="s">
        <v>202</v>
      </c>
      <c r="H4229" t="s">
        <v>206</v>
      </c>
      <c r="I4229" s="3">
        <v>0.75</v>
      </c>
      <c r="J4229" s="1" t="s">
        <v>203</v>
      </c>
      <c r="K4229" t="s">
        <v>220</v>
      </c>
      <c r="L4229" t="s">
        <v>225</v>
      </c>
      <c r="M4229" s="1" t="s">
        <v>204</v>
      </c>
      <c r="N4229" t="s">
        <v>1</v>
      </c>
      <c r="O4229" t="s">
        <v>1</v>
      </c>
      <c r="P4229" t="s">
        <v>1</v>
      </c>
      <c r="Q4229" s="1" t="s">
        <v>1</v>
      </c>
      <c r="R4229" s="4">
        <v>26.92</v>
      </c>
      <c r="S4229" s="3">
        <v>1</v>
      </c>
      <c r="U4229" t="s">
        <v>204</v>
      </c>
    </row>
    <row r="4230" spans="1:21" x14ac:dyDescent="0.3">
      <c r="A4230" t="s">
        <v>1182</v>
      </c>
      <c r="B4230" t="s">
        <v>3647</v>
      </c>
      <c r="C4230" t="s">
        <v>3647</v>
      </c>
      <c r="D4230" t="s">
        <v>3647</v>
      </c>
      <c r="E4230">
        <v>2019</v>
      </c>
      <c r="F4230" t="s">
        <v>212</v>
      </c>
      <c r="G4230" t="s">
        <v>202</v>
      </c>
      <c r="H4230" t="s">
        <v>231</v>
      </c>
      <c r="I4230" s="3" t="s">
        <v>1</v>
      </c>
      <c r="J4230" s="1" t="s">
        <v>1</v>
      </c>
      <c r="K4230" t="s">
        <v>220</v>
      </c>
      <c r="L4230" t="s">
        <v>225</v>
      </c>
      <c r="M4230" s="1" t="s">
        <v>208</v>
      </c>
      <c r="N4230">
        <v>0</v>
      </c>
      <c r="O4230" s="10">
        <v>1000000000</v>
      </c>
      <c r="P4230">
        <v>100</v>
      </c>
      <c r="Q4230" s="1" t="s">
        <v>236</v>
      </c>
      <c r="R4230" s="4">
        <v>3.08</v>
      </c>
      <c r="S4230" s="3">
        <v>1</v>
      </c>
      <c r="U4230" t="s">
        <v>204</v>
      </c>
    </row>
    <row r="4231" spans="1:21" x14ac:dyDescent="0.3">
      <c r="A4231" t="s">
        <v>1182</v>
      </c>
      <c r="B4231" t="s">
        <v>3647</v>
      </c>
      <c r="C4231" t="s">
        <v>3647</v>
      </c>
      <c r="D4231" t="s">
        <v>3647</v>
      </c>
      <c r="E4231">
        <v>2019</v>
      </c>
      <c r="F4231" t="s">
        <v>213</v>
      </c>
      <c r="G4231" t="s">
        <v>202</v>
      </c>
      <c r="H4231" t="s">
        <v>206</v>
      </c>
      <c r="I4231" s="3" t="s">
        <v>1</v>
      </c>
      <c r="J4231" s="1" t="s">
        <v>1</v>
      </c>
      <c r="K4231" t="s">
        <v>220</v>
      </c>
      <c r="L4231" t="s">
        <v>221</v>
      </c>
      <c r="M4231" s="1" t="s">
        <v>204</v>
      </c>
      <c r="N4231" t="s">
        <v>1</v>
      </c>
      <c r="O4231" t="s">
        <v>1</v>
      </c>
      <c r="P4231" t="s">
        <v>1</v>
      </c>
      <c r="Q4231" s="1" t="s">
        <v>1</v>
      </c>
      <c r="R4231" s="4">
        <v>27.68</v>
      </c>
      <c r="S4231" s="3">
        <v>1</v>
      </c>
      <c r="U4231" t="s">
        <v>204</v>
      </c>
    </row>
    <row r="4232" spans="1:21" x14ac:dyDescent="0.3">
      <c r="A4232" t="s">
        <v>1182</v>
      </c>
      <c r="B4232" t="s">
        <v>3647</v>
      </c>
      <c r="C4232" t="s">
        <v>3647</v>
      </c>
      <c r="D4232" t="s">
        <v>3647</v>
      </c>
      <c r="E4232">
        <v>2019</v>
      </c>
      <c r="F4232" t="s">
        <v>213</v>
      </c>
      <c r="G4232" t="s">
        <v>202</v>
      </c>
      <c r="H4232" t="s">
        <v>231</v>
      </c>
      <c r="I4232" s="3" t="s">
        <v>1</v>
      </c>
      <c r="J4232" s="1" t="s">
        <v>1</v>
      </c>
      <c r="K4232" t="s">
        <v>220</v>
      </c>
      <c r="L4232" t="s">
        <v>221</v>
      </c>
      <c r="M4232" s="1" t="s">
        <v>208</v>
      </c>
      <c r="N4232">
        <v>0</v>
      </c>
      <c r="O4232" s="10">
        <v>800</v>
      </c>
      <c r="P4232">
        <v>100</v>
      </c>
      <c r="Q4232" s="1" t="s">
        <v>236</v>
      </c>
      <c r="R4232" s="4">
        <v>0</v>
      </c>
      <c r="S4232" s="3">
        <v>1</v>
      </c>
      <c r="T4232" t="s">
        <v>522</v>
      </c>
      <c r="U4232" t="s">
        <v>204</v>
      </c>
    </row>
    <row r="4233" spans="1:21" x14ac:dyDescent="0.3">
      <c r="A4233" t="s">
        <v>1182</v>
      </c>
      <c r="B4233" t="s">
        <v>3647</v>
      </c>
      <c r="C4233" t="s">
        <v>3647</v>
      </c>
      <c r="D4233" t="s">
        <v>3647</v>
      </c>
      <c r="E4233">
        <v>2019</v>
      </c>
      <c r="F4233" t="s">
        <v>213</v>
      </c>
      <c r="G4233" t="s">
        <v>202</v>
      </c>
      <c r="H4233" t="s">
        <v>231</v>
      </c>
      <c r="I4233" s="3" t="s">
        <v>1</v>
      </c>
      <c r="J4233" s="1" t="s">
        <v>1</v>
      </c>
      <c r="K4233" t="s">
        <v>220</v>
      </c>
      <c r="L4233" t="s">
        <v>221</v>
      </c>
      <c r="M4233" s="1" t="s">
        <v>208</v>
      </c>
      <c r="N4233">
        <v>801</v>
      </c>
      <c r="O4233" s="10">
        <v>1000000000</v>
      </c>
      <c r="P4233">
        <v>100</v>
      </c>
      <c r="Q4233" s="1" t="s">
        <v>236</v>
      </c>
      <c r="R4233" s="4">
        <v>3.46</v>
      </c>
      <c r="S4233" s="3">
        <v>1</v>
      </c>
      <c r="T4233" t="s">
        <v>522</v>
      </c>
      <c r="U4233" t="s">
        <v>204</v>
      </c>
    </row>
    <row r="4234" spans="1:21" x14ac:dyDescent="0.3">
      <c r="A4234" t="s">
        <v>1182</v>
      </c>
      <c r="B4234" t="s">
        <v>3647</v>
      </c>
      <c r="C4234" t="s">
        <v>3647</v>
      </c>
      <c r="D4234" t="s">
        <v>3647</v>
      </c>
      <c r="E4234">
        <v>2019</v>
      </c>
      <c r="F4234" t="s">
        <v>213</v>
      </c>
      <c r="G4234" t="s">
        <v>202</v>
      </c>
      <c r="H4234" t="s">
        <v>206</v>
      </c>
      <c r="I4234" s="3" t="s">
        <v>1</v>
      </c>
      <c r="J4234" s="1" t="s">
        <v>1</v>
      </c>
      <c r="K4234" t="s">
        <v>220</v>
      </c>
      <c r="L4234" t="s">
        <v>225</v>
      </c>
      <c r="M4234" s="1" t="s">
        <v>204</v>
      </c>
      <c r="N4234" t="s">
        <v>1</v>
      </c>
      <c r="O4234" t="s">
        <v>1</v>
      </c>
      <c r="P4234" t="s">
        <v>1</v>
      </c>
      <c r="Q4234" s="1" t="s">
        <v>1</v>
      </c>
      <c r="R4234" s="4">
        <f>2*27.68</f>
        <v>55.36</v>
      </c>
      <c r="S4234" s="3">
        <v>1</v>
      </c>
      <c r="U4234" t="s">
        <v>204</v>
      </c>
    </row>
    <row r="4235" spans="1:21" x14ac:dyDescent="0.3">
      <c r="A4235" t="s">
        <v>1182</v>
      </c>
      <c r="B4235" t="s">
        <v>3647</v>
      </c>
      <c r="C4235" t="s">
        <v>3647</v>
      </c>
      <c r="D4235" t="s">
        <v>3647</v>
      </c>
      <c r="E4235">
        <v>2019</v>
      </c>
      <c r="F4235" t="s">
        <v>213</v>
      </c>
      <c r="G4235" t="s">
        <v>202</v>
      </c>
      <c r="H4235" t="s">
        <v>231</v>
      </c>
      <c r="I4235" s="3" t="s">
        <v>1</v>
      </c>
      <c r="J4235" s="1" t="s">
        <v>1</v>
      </c>
      <c r="K4235" t="s">
        <v>220</v>
      </c>
      <c r="L4235" t="s">
        <v>225</v>
      </c>
      <c r="M4235" s="1" t="s">
        <v>208</v>
      </c>
      <c r="N4235">
        <v>0</v>
      </c>
      <c r="O4235" s="10">
        <v>800</v>
      </c>
      <c r="P4235">
        <v>100</v>
      </c>
      <c r="Q4235" s="1" t="s">
        <v>236</v>
      </c>
      <c r="R4235" s="4">
        <v>0</v>
      </c>
      <c r="S4235" s="3">
        <v>1</v>
      </c>
      <c r="T4235" t="s">
        <v>522</v>
      </c>
      <c r="U4235" t="s">
        <v>204</v>
      </c>
    </row>
    <row r="4236" spans="1:21" x14ac:dyDescent="0.3">
      <c r="A4236" t="s">
        <v>1182</v>
      </c>
      <c r="B4236" t="s">
        <v>3647</v>
      </c>
      <c r="C4236" t="s">
        <v>3647</v>
      </c>
      <c r="D4236" t="s">
        <v>3647</v>
      </c>
      <c r="E4236">
        <v>2019</v>
      </c>
      <c r="F4236" t="s">
        <v>213</v>
      </c>
      <c r="G4236" t="s">
        <v>202</v>
      </c>
      <c r="H4236" t="s">
        <v>231</v>
      </c>
      <c r="I4236" s="3" t="s">
        <v>1</v>
      </c>
      <c r="J4236" s="1" t="s">
        <v>1</v>
      </c>
      <c r="K4236" t="s">
        <v>220</v>
      </c>
      <c r="L4236" t="s">
        <v>225</v>
      </c>
      <c r="M4236" s="1" t="s">
        <v>208</v>
      </c>
      <c r="N4236">
        <v>801</v>
      </c>
      <c r="O4236" s="10">
        <v>1000000000</v>
      </c>
      <c r="P4236">
        <v>100</v>
      </c>
      <c r="Q4236" s="1" t="s">
        <v>236</v>
      </c>
      <c r="R4236" s="4">
        <f>2*3.46</f>
        <v>6.92</v>
      </c>
      <c r="S4236" s="3">
        <v>1</v>
      </c>
      <c r="T4236" t="s">
        <v>522</v>
      </c>
      <c r="U4236" t="s">
        <v>204</v>
      </c>
    </row>
    <row r="4237" spans="1:21" x14ac:dyDescent="0.3">
      <c r="A4237" t="s">
        <v>1185</v>
      </c>
      <c r="B4237" t="s">
        <v>3649</v>
      </c>
      <c r="C4237" t="s">
        <v>3649</v>
      </c>
      <c r="D4237" t="s">
        <v>3649</v>
      </c>
      <c r="E4237">
        <v>2016</v>
      </c>
      <c r="F4237" t="s">
        <v>212</v>
      </c>
      <c r="G4237" t="s">
        <v>202</v>
      </c>
      <c r="H4237" t="s">
        <v>206</v>
      </c>
      <c r="I4237" s="3" t="s">
        <v>1</v>
      </c>
      <c r="J4237" s="1" t="s">
        <v>1</v>
      </c>
      <c r="K4237" t="s">
        <v>1</v>
      </c>
      <c r="L4237" t="s">
        <v>1</v>
      </c>
      <c r="M4237" s="1" t="s">
        <v>204</v>
      </c>
      <c r="N4237" t="s">
        <v>1</v>
      </c>
      <c r="O4237" t="s">
        <v>1</v>
      </c>
      <c r="P4237" t="s">
        <v>1</v>
      </c>
      <c r="Q4237" s="1" t="s">
        <v>1</v>
      </c>
      <c r="R4237" s="4">
        <v>26.5</v>
      </c>
      <c r="S4237" s="3">
        <v>1</v>
      </c>
      <c r="U4237" t="s">
        <v>204</v>
      </c>
    </row>
    <row r="4238" spans="1:21" x14ac:dyDescent="0.3">
      <c r="A4238" t="s">
        <v>1185</v>
      </c>
      <c r="B4238" t="s">
        <v>3649</v>
      </c>
      <c r="C4238" t="s">
        <v>3649</v>
      </c>
      <c r="D4238" t="s">
        <v>3649</v>
      </c>
      <c r="E4238">
        <v>2016</v>
      </c>
      <c r="F4238" t="s">
        <v>212</v>
      </c>
      <c r="G4238" t="s">
        <v>202</v>
      </c>
      <c r="H4238" t="s">
        <v>219</v>
      </c>
      <c r="I4238" s="3" t="s">
        <v>1</v>
      </c>
      <c r="J4238" s="1" t="s">
        <v>1</v>
      </c>
      <c r="K4238" t="s">
        <v>1</v>
      </c>
      <c r="L4238" t="s">
        <v>1</v>
      </c>
      <c r="M4238" s="1" t="s">
        <v>208</v>
      </c>
      <c r="N4238">
        <v>0</v>
      </c>
      <c r="O4238" s="10">
        <v>2000</v>
      </c>
      <c r="P4238">
        <v>1000</v>
      </c>
      <c r="Q4238" s="1" t="s">
        <v>209</v>
      </c>
      <c r="R4238" s="4">
        <v>0</v>
      </c>
      <c r="S4238" s="3">
        <v>1</v>
      </c>
      <c r="U4238" t="s">
        <v>204</v>
      </c>
    </row>
    <row r="4239" spans="1:21" x14ac:dyDescent="0.3">
      <c r="A4239" t="s">
        <v>1185</v>
      </c>
      <c r="B4239" t="s">
        <v>3649</v>
      </c>
      <c r="C4239" t="s">
        <v>3649</v>
      </c>
      <c r="D4239" t="s">
        <v>3649</v>
      </c>
      <c r="E4239">
        <v>2016</v>
      </c>
      <c r="F4239" t="s">
        <v>212</v>
      </c>
      <c r="G4239" t="s">
        <v>202</v>
      </c>
      <c r="H4239" t="s">
        <v>219</v>
      </c>
      <c r="I4239" s="3" t="s">
        <v>1</v>
      </c>
      <c r="J4239" s="1" t="s">
        <v>1</v>
      </c>
      <c r="K4239" t="s">
        <v>1</v>
      </c>
      <c r="L4239" t="s">
        <v>1</v>
      </c>
      <c r="M4239" s="1" t="s">
        <v>208</v>
      </c>
      <c r="N4239">
        <v>2001</v>
      </c>
      <c r="O4239" s="10">
        <v>10000</v>
      </c>
      <c r="P4239">
        <v>1000</v>
      </c>
      <c r="Q4239" s="1" t="s">
        <v>209</v>
      </c>
      <c r="R4239" s="4">
        <v>6.61</v>
      </c>
      <c r="S4239" s="3">
        <v>1</v>
      </c>
      <c r="U4239" t="s">
        <v>204</v>
      </c>
    </row>
    <row r="4240" spans="1:21" x14ac:dyDescent="0.3">
      <c r="A4240" t="s">
        <v>1185</v>
      </c>
      <c r="B4240" t="s">
        <v>3649</v>
      </c>
      <c r="C4240" t="s">
        <v>3649</v>
      </c>
      <c r="D4240" t="s">
        <v>3649</v>
      </c>
      <c r="E4240">
        <v>2016</v>
      </c>
      <c r="F4240" t="s">
        <v>212</v>
      </c>
      <c r="G4240" t="s">
        <v>202</v>
      </c>
      <c r="H4240" t="s">
        <v>219</v>
      </c>
      <c r="I4240" s="3" t="s">
        <v>1</v>
      </c>
      <c r="J4240" s="1" t="s">
        <v>1</v>
      </c>
      <c r="K4240" t="s">
        <v>1</v>
      </c>
      <c r="L4240" t="s">
        <v>1</v>
      </c>
      <c r="M4240" s="1" t="s">
        <v>208</v>
      </c>
      <c r="N4240">
        <v>10001</v>
      </c>
      <c r="O4240" s="10">
        <v>15000</v>
      </c>
      <c r="P4240">
        <v>1000</v>
      </c>
      <c r="Q4240" s="1" t="s">
        <v>209</v>
      </c>
      <c r="R4240" s="4">
        <v>7.57</v>
      </c>
      <c r="S4240" s="3">
        <v>1</v>
      </c>
      <c r="U4240" t="s">
        <v>204</v>
      </c>
    </row>
    <row r="4241" spans="1:21" x14ac:dyDescent="0.3">
      <c r="A4241" t="s">
        <v>1185</v>
      </c>
      <c r="B4241" t="s">
        <v>3649</v>
      </c>
      <c r="C4241" t="s">
        <v>3649</v>
      </c>
      <c r="D4241" t="s">
        <v>3649</v>
      </c>
      <c r="E4241">
        <v>2016</v>
      </c>
      <c r="F4241" t="s">
        <v>212</v>
      </c>
      <c r="G4241" t="s">
        <v>202</v>
      </c>
      <c r="H4241" t="s">
        <v>219</v>
      </c>
      <c r="I4241" s="3" t="s">
        <v>1</v>
      </c>
      <c r="J4241" s="1" t="s">
        <v>1</v>
      </c>
      <c r="K4241" t="s">
        <v>1</v>
      </c>
      <c r="L4241" t="s">
        <v>1</v>
      </c>
      <c r="M4241" s="1" t="s">
        <v>208</v>
      </c>
      <c r="N4241">
        <v>15001</v>
      </c>
      <c r="O4241" s="10">
        <v>20000</v>
      </c>
      <c r="P4241">
        <v>1000</v>
      </c>
      <c r="Q4241" s="1" t="s">
        <v>209</v>
      </c>
      <c r="R4241" s="4">
        <v>8</v>
      </c>
      <c r="S4241" s="3">
        <v>1</v>
      </c>
      <c r="U4241" t="s">
        <v>204</v>
      </c>
    </row>
    <row r="4242" spans="1:21" x14ac:dyDescent="0.3">
      <c r="A4242" t="s">
        <v>1185</v>
      </c>
      <c r="B4242" t="s">
        <v>3649</v>
      </c>
      <c r="C4242" t="s">
        <v>3649</v>
      </c>
      <c r="D4242" t="s">
        <v>3649</v>
      </c>
      <c r="E4242">
        <v>2016</v>
      </c>
      <c r="F4242" t="s">
        <v>212</v>
      </c>
      <c r="G4242" t="s">
        <v>202</v>
      </c>
      <c r="H4242" t="s">
        <v>219</v>
      </c>
      <c r="I4242" s="3" t="s">
        <v>1</v>
      </c>
      <c r="J4242" s="1" t="s">
        <v>1</v>
      </c>
      <c r="K4242" t="s">
        <v>1</v>
      </c>
      <c r="L4242" t="s">
        <v>1</v>
      </c>
      <c r="M4242" s="1" t="s">
        <v>208</v>
      </c>
      <c r="N4242">
        <v>20001</v>
      </c>
      <c r="O4242" s="10">
        <v>1000000000</v>
      </c>
      <c r="P4242">
        <v>1000</v>
      </c>
      <c r="Q4242" s="1" t="s">
        <v>209</v>
      </c>
      <c r="R4242" s="4">
        <v>9</v>
      </c>
      <c r="S4242" s="3">
        <v>1</v>
      </c>
      <c r="U4242" t="s">
        <v>204</v>
      </c>
    </row>
    <row r="4243" spans="1:21" x14ac:dyDescent="0.3">
      <c r="A4243" t="s">
        <v>1185</v>
      </c>
      <c r="B4243" t="s">
        <v>3649</v>
      </c>
      <c r="C4243" t="s">
        <v>3649</v>
      </c>
      <c r="D4243" t="s">
        <v>3649</v>
      </c>
      <c r="E4243">
        <v>2017</v>
      </c>
      <c r="F4243" t="s">
        <v>213</v>
      </c>
      <c r="G4243" t="s">
        <v>202</v>
      </c>
      <c r="H4243" t="s">
        <v>206</v>
      </c>
      <c r="I4243" s="3" t="s">
        <v>1</v>
      </c>
      <c r="J4243" s="1" t="s">
        <v>1</v>
      </c>
      <c r="K4243" t="s">
        <v>1</v>
      </c>
      <c r="L4243" t="s">
        <v>1</v>
      </c>
      <c r="M4243" s="1" t="s">
        <v>204</v>
      </c>
      <c r="N4243" t="s">
        <v>1</v>
      </c>
      <c r="O4243" t="s">
        <v>1</v>
      </c>
      <c r="P4243" t="s">
        <v>1</v>
      </c>
      <c r="Q4243" s="1" t="s">
        <v>1</v>
      </c>
      <c r="R4243" s="4">
        <v>13.34</v>
      </c>
      <c r="S4243" s="3">
        <v>1</v>
      </c>
      <c r="U4243" t="s">
        <v>204</v>
      </c>
    </row>
    <row r="4244" spans="1:21" x14ac:dyDescent="0.3">
      <c r="A4244" t="s">
        <v>1185</v>
      </c>
      <c r="B4244" t="s">
        <v>3649</v>
      </c>
      <c r="C4244" t="s">
        <v>3649</v>
      </c>
      <c r="D4244" t="s">
        <v>3649</v>
      </c>
      <c r="E4244">
        <v>2017</v>
      </c>
      <c r="F4244" t="s">
        <v>213</v>
      </c>
      <c r="G4244" t="s">
        <v>202</v>
      </c>
      <c r="H4244" t="s">
        <v>231</v>
      </c>
      <c r="I4244" s="3" t="s">
        <v>1</v>
      </c>
      <c r="J4244" s="1" t="s">
        <v>1</v>
      </c>
      <c r="K4244" t="s">
        <v>1</v>
      </c>
      <c r="L4244" t="s">
        <v>1</v>
      </c>
      <c r="M4244" s="1" t="s">
        <v>208</v>
      </c>
      <c r="N4244">
        <v>0</v>
      </c>
      <c r="O4244" s="10">
        <v>1000000000</v>
      </c>
      <c r="P4244">
        <v>1000</v>
      </c>
      <c r="Q4244" s="1" t="s">
        <v>209</v>
      </c>
      <c r="R4244" s="4">
        <v>2.2599999999999998</v>
      </c>
      <c r="S4244" s="3">
        <v>1</v>
      </c>
      <c r="T4244" t="s">
        <v>3652</v>
      </c>
      <c r="U4244" t="s">
        <v>204</v>
      </c>
    </row>
    <row r="4245" spans="1:21" x14ac:dyDescent="0.3">
      <c r="A4245" t="s">
        <v>1851</v>
      </c>
      <c r="B4245" t="s">
        <v>3653</v>
      </c>
      <c r="C4245" t="s">
        <v>3653</v>
      </c>
      <c r="D4245" t="s">
        <v>3653</v>
      </c>
      <c r="E4245">
        <v>2021</v>
      </c>
      <c r="F4245" t="s">
        <v>212</v>
      </c>
      <c r="G4245" t="s">
        <v>202</v>
      </c>
      <c r="H4245" t="s">
        <v>206</v>
      </c>
      <c r="I4245" s="3" t="s">
        <v>1</v>
      </c>
      <c r="J4245" s="1" t="s">
        <v>1</v>
      </c>
      <c r="K4245" t="s">
        <v>220</v>
      </c>
      <c r="L4245" t="s">
        <v>221</v>
      </c>
      <c r="M4245" s="1" t="s">
        <v>204</v>
      </c>
      <c r="N4245" t="s">
        <v>1</v>
      </c>
      <c r="O4245" t="s">
        <v>1</v>
      </c>
      <c r="P4245" t="s">
        <v>1</v>
      </c>
      <c r="Q4245" s="1" t="s">
        <v>1</v>
      </c>
      <c r="R4245" s="4">
        <v>40</v>
      </c>
      <c r="S4245" s="3">
        <v>1</v>
      </c>
      <c r="U4245" t="s">
        <v>204</v>
      </c>
    </row>
    <row r="4246" spans="1:21" x14ac:dyDescent="0.3">
      <c r="A4246" t="s">
        <v>1851</v>
      </c>
      <c r="B4246" t="s">
        <v>3653</v>
      </c>
      <c r="C4246" t="s">
        <v>3653</v>
      </c>
      <c r="D4246" t="s">
        <v>3653</v>
      </c>
      <c r="E4246">
        <v>2021</v>
      </c>
      <c r="F4246" t="s">
        <v>212</v>
      </c>
      <c r="G4246" t="s">
        <v>202</v>
      </c>
      <c r="H4246" t="s">
        <v>231</v>
      </c>
      <c r="I4246" s="3" t="s">
        <v>1</v>
      </c>
      <c r="J4246" s="1" t="s">
        <v>1</v>
      </c>
      <c r="K4246" t="s">
        <v>220</v>
      </c>
      <c r="L4246" t="s">
        <v>221</v>
      </c>
      <c r="M4246" s="1" t="s">
        <v>208</v>
      </c>
      <c r="N4246">
        <v>0</v>
      </c>
      <c r="O4246" s="10">
        <v>3000</v>
      </c>
      <c r="P4246">
        <v>1000</v>
      </c>
      <c r="Q4246" s="1" t="s">
        <v>209</v>
      </c>
      <c r="R4246" s="4">
        <v>0</v>
      </c>
      <c r="S4246" s="3">
        <v>1</v>
      </c>
      <c r="U4246" t="s">
        <v>204</v>
      </c>
    </row>
    <row r="4247" spans="1:21" x14ac:dyDescent="0.3">
      <c r="A4247" t="s">
        <v>1851</v>
      </c>
      <c r="B4247" t="s">
        <v>3653</v>
      </c>
      <c r="C4247" t="s">
        <v>3653</v>
      </c>
      <c r="D4247" t="s">
        <v>3653</v>
      </c>
      <c r="E4247">
        <v>2021</v>
      </c>
      <c r="F4247" t="s">
        <v>212</v>
      </c>
      <c r="G4247" t="s">
        <v>202</v>
      </c>
      <c r="H4247" t="s">
        <v>231</v>
      </c>
      <c r="I4247" s="3" t="s">
        <v>1</v>
      </c>
      <c r="J4247" s="1" t="s">
        <v>1</v>
      </c>
      <c r="K4247" t="s">
        <v>220</v>
      </c>
      <c r="L4247" t="s">
        <v>221</v>
      </c>
      <c r="M4247" s="1" t="s">
        <v>208</v>
      </c>
      <c r="N4247">
        <v>3001</v>
      </c>
      <c r="O4247" s="10">
        <v>1000000000</v>
      </c>
      <c r="P4247">
        <v>1000</v>
      </c>
      <c r="Q4247" s="1" t="s">
        <v>209</v>
      </c>
      <c r="R4247" s="4">
        <v>7.8</v>
      </c>
      <c r="S4247" s="3">
        <v>1</v>
      </c>
      <c r="U4247" t="s">
        <v>204</v>
      </c>
    </row>
    <row r="4248" spans="1:21" x14ac:dyDescent="0.3">
      <c r="A4248" t="s">
        <v>1851</v>
      </c>
      <c r="B4248" t="s">
        <v>3653</v>
      </c>
      <c r="C4248" t="s">
        <v>3653</v>
      </c>
      <c r="D4248" t="s">
        <v>3653</v>
      </c>
      <c r="E4248">
        <v>2021</v>
      </c>
      <c r="F4248" t="s">
        <v>212</v>
      </c>
      <c r="G4248" t="s">
        <v>202</v>
      </c>
      <c r="H4248" t="s">
        <v>206</v>
      </c>
      <c r="I4248" s="3" t="s">
        <v>1</v>
      </c>
      <c r="J4248" s="1" t="s">
        <v>1</v>
      </c>
      <c r="K4248" t="s">
        <v>220</v>
      </c>
      <c r="L4248" t="s">
        <v>225</v>
      </c>
      <c r="M4248" s="1" t="s">
        <v>204</v>
      </c>
      <c r="N4248" t="s">
        <v>1</v>
      </c>
      <c r="O4248" t="s">
        <v>1</v>
      </c>
      <c r="P4248" t="s">
        <v>1</v>
      </c>
      <c r="Q4248" s="1" t="s">
        <v>1</v>
      </c>
      <c r="R4248" s="4">
        <v>60</v>
      </c>
      <c r="S4248" s="3">
        <v>1</v>
      </c>
      <c r="U4248" t="s">
        <v>204</v>
      </c>
    </row>
    <row r="4249" spans="1:21" x14ac:dyDescent="0.3">
      <c r="A4249" t="s">
        <v>1851</v>
      </c>
      <c r="B4249" t="s">
        <v>3653</v>
      </c>
      <c r="C4249" t="s">
        <v>3653</v>
      </c>
      <c r="D4249" t="s">
        <v>3653</v>
      </c>
      <c r="E4249">
        <v>2021</v>
      </c>
      <c r="F4249" t="s">
        <v>212</v>
      </c>
      <c r="G4249" t="s">
        <v>202</v>
      </c>
      <c r="H4249" t="s">
        <v>231</v>
      </c>
      <c r="I4249" s="3" t="s">
        <v>1</v>
      </c>
      <c r="J4249" s="1" t="s">
        <v>1</v>
      </c>
      <c r="K4249" t="s">
        <v>220</v>
      </c>
      <c r="L4249" t="s">
        <v>225</v>
      </c>
      <c r="M4249" s="1" t="s">
        <v>208</v>
      </c>
      <c r="N4249">
        <v>0</v>
      </c>
      <c r="O4249" s="10">
        <v>3000</v>
      </c>
      <c r="P4249">
        <v>1000</v>
      </c>
      <c r="Q4249" s="1" t="s">
        <v>209</v>
      </c>
      <c r="R4249" s="4">
        <v>0</v>
      </c>
      <c r="S4249" s="3">
        <v>1</v>
      </c>
      <c r="U4249" t="s">
        <v>204</v>
      </c>
    </row>
    <row r="4250" spans="1:21" x14ac:dyDescent="0.3">
      <c r="A4250" t="s">
        <v>1851</v>
      </c>
      <c r="B4250" t="s">
        <v>3653</v>
      </c>
      <c r="C4250" t="s">
        <v>3653</v>
      </c>
      <c r="D4250" t="s">
        <v>3653</v>
      </c>
      <c r="E4250">
        <v>2021</v>
      </c>
      <c r="F4250" t="s">
        <v>212</v>
      </c>
      <c r="G4250" t="s">
        <v>202</v>
      </c>
      <c r="H4250" t="s">
        <v>231</v>
      </c>
      <c r="I4250" s="3" t="s">
        <v>1</v>
      </c>
      <c r="J4250" s="1" t="s">
        <v>1</v>
      </c>
      <c r="K4250" t="s">
        <v>220</v>
      </c>
      <c r="L4250" t="s">
        <v>225</v>
      </c>
      <c r="M4250" s="1" t="s">
        <v>208</v>
      </c>
      <c r="N4250">
        <v>3001</v>
      </c>
      <c r="O4250" s="10">
        <v>1000000000</v>
      </c>
      <c r="P4250">
        <v>1000</v>
      </c>
      <c r="Q4250" s="1" t="s">
        <v>209</v>
      </c>
      <c r="R4250" s="4">
        <v>7.8</v>
      </c>
      <c r="S4250" s="3">
        <v>1</v>
      </c>
      <c r="U4250" t="s">
        <v>204</v>
      </c>
    </row>
    <row r="4251" spans="1:21" x14ac:dyDescent="0.3">
      <c r="A4251" t="s">
        <v>1851</v>
      </c>
      <c r="B4251" t="s">
        <v>3653</v>
      </c>
      <c r="C4251" t="s">
        <v>3653</v>
      </c>
      <c r="D4251" s="1" t="s">
        <v>898</v>
      </c>
      <c r="E4251">
        <v>2021</v>
      </c>
      <c r="F4251" t="s">
        <v>213</v>
      </c>
      <c r="G4251" t="s">
        <v>202</v>
      </c>
      <c r="H4251" t="s">
        <v>206</v>
      </c>
      <c r="I4251" s="3" t="s">
        <v>1</v>
      </c>
      <c r="J4251" s="1" t="s">
        <v>1</v>
      </c>
      <c r="K4251" t="s">
        <v>1</v>
      </c>
      <c r="L4251" t="s">
        <v>1</v>
      </c>
      <c r="M4251" s="1" t="s">
        <v>204</v>
      </c>
      <c r="N4251" t="s">
        <v>1</v>
      </c>
      <c r="O4251" t="s">
        <v>1</v>
      </c>
      <c r="P4251" t="s">
        <v>1</v>
      </c>
      <c r="Q4251" s="1" t="s">
        <v>1</v>
      </c>
      <c r="R4251" s="4">
        <v>32.89</v>
      </c>
      <c r="S4251" s="3">
        <v>1</v>
      </c>
      <c r="U4251" t="s">
        <v>204</v>
      </c>
    </row>
    <row r="4252" spans="1:21" x14ac:dyDescent="0.3">
      <c r="A4252" t="s">
        <v>1854</v>
      </c>
      <c r="B4252" t="s">
        <v>3655</v>
      </c>
      <c r="C4252" t="s">
        <v>3655</v>
      </c>
      <c r="D4252" t="s">
        <v>3655</v>
      </c>
      <c r="E4252">
        <v>2020</v>
      </c>
      <c r="F4252" t="s">
        <v>212</v>
      </c>
      <c r="G4252" t="s">
        <v>202</v>
      </c>
      <c r="H4252" t="s">
        <v>206</v>
      </c>
      <c r="I4252" s="3" t="s">
        <v>1</v>
      </c>
      <c r="J4252" s="1" t="s">
        <v>1</v>
      </c>
      <c r="K4252" t="s">
        <v>220</v>
      </c>
      <c r="L4252" t="s">
        <v>221</v>
      </c>
      <c r="M4252" s="1" t="s">
        <v>204</v>
      </c>
      <c r="N4252" t="s">
        <v>1</v>
      </c>
      <c r="O4252" t="s">
        <v>1</v>
      </c>
      <c r="P4252" t="s">
        <v>1</v>
      </c>
      <c r="Q4252" s="1" t="s">
        <v>1</v>
      </c>
      <c r="R4252" s="4">
        <v>20</v>
      </c>
      <c r="S4252" s="3">
        <v>1</v>
      </c>
      <c r="U4252" t="s">
        <v>204</v>
      </c>
    </row>
    <row r="4253" spans="1:21" x14ac:dyDescent="0.3">
      <c r="A4253" t="s">
        <v>1854</v>
      </c>
      <c r="B4253" t="s">
        <v>3655</v>
      </c>
      <c r="C4253" t="s">
        <v>3655</v>
      </c>
      <c r="D4253" t="s">
        <v>3655</v>
      </c>
      <c r="E4253">
        <v>2020</v>
      </c>
      <c r="F4253" t="s">
        <v>212</v>
      </c>
      <c r="G4253" t="s">
        <v>202</v>
      </c>
      <c r="H4253" t="s">
        <v>219</v>
      </c>
      <c r="I4253" s="3" t="s">
        <v>1</v>
      </c>
      <c r="J4253" s="1" t="s">
        <v>1</v>
      </c>
      <c r="K4253" t="s">
        <v>220</v>
      </c>
      <c r="L4253" t="s">
        <v>221</v>
      </c>
      <c r="M4253" s="1" t="s">
        <v>208</v>
      </c>
      <c r="N4253">
        <v>0</v>
      </c>
      <c r="O4253">
        <v>2000</v>
      </c>
      <c r="P4253">
        <v>1000</v>
      </c>
      <c r="Q4253" s="1" t="s">
        <v>209</v>
      </c>
      <c r="R4253" s="4">
        <v>0</v>
      </c>
      <c r="S4253" s="3">
        <v>1</v>
      </c>
      <c r="U4253" t="s">
        <v>204</v>
      </c>
    </row>
    <row r="4254" spans="1:21" x14ac:dyDescent="0.3">
      <c r="A4254" t="s">
        <v>1854</v>
      </c>
      <c r="B4254" t="s">
        <v>3655</v>
      </c>
      <c r="C4254" t="s">
        <v>3655</v>
      </c>
      <c r="D4254" t="s">
        <v>3655</v>
      </c>
      <c r="E4254">
        <v>2020</v>
      </c>
      <c r="F4254" t="s">
        <v>212</v>
      </c>
      <c r="G4254" t="s">
        <v>202</v>
      </c>
      <c r="H4254" t="s">
        <v>219</v>
      </c>
      <c r="I4254" s="3" t="s">
        <v>1</v>
      </c>
      <c r="J4254" s="1" t="s">
        <v>1</v>
      </c>
      <c r="K4254" t="s">
        <v>220</v>
      </c>
      <c r="L4254" t="s">
        <v>221</v>
      </c>
      <c r="M4254" s="1" t="s">
        <v>208</v>
      </c>
      <c r="N4254">
        <v>2001</v>
      </c>
      <c r="O4254">
        <v>10000</v>
      </c>
      <c r="P4254">
        <v>1000</v>
      </c>
      <c r="Q4254" s="1" t="s">
        <v>209</v>
      </c>
      <c r="R4254" s="4">
        <v>3.5</v>
      </c>
      <c r="S4254" s="3">
        <v>1</v>
      </c>
      <c r="U4254" t="s">
        <v>204</v>
      </c>
    </row>
    <row r="4255" spans="1:21" x14ac:dyDescent="0.3">
      <c r="A4255" t="s">
        <v>1854</v>
      </c>
      <c r="B4255" t="s">
        <v>3655</v>
      </c>
      <c r="C4255" t="s">
        <v>3655</v>
      </c>
      <c r="D4255" t="s">
        <v>3655</v>
      </c>
      <c r="E4255">
        <v>2020</v>
      </c>
      <c r="F4255" t="s">
        <v>212</v>
      </c>
      <c r="G4255" t="s">
        <v>202</v>
      </c>
      <c r="H4255" t="s">
        <v>219</v>
      </c>
      <c r="I4255" s="3" t="s">
        <v>1</v>
      </c>
      <c r="J4255" s="1" t="s">
        <v>1</v>
      </c>
      <c r="K4255" t="s">
        <v>220</v>
      </c>
      <c r="L4255" t="s">
        <v>221</v>
      </c>
      <c r="M4255" s="1" t="s">
        <v>208</v>
      </c>
      <c r="N4255">
        <v>10001</v>
      </c>
      <c r="O4255">
        <v>20000</v>
      </c>
      <c r="P4255">
        <v>1000</v>
      </c>
      <c r="Q4255" s="1" t="s">
        <v>209</v>
      </c>
      <c r="R4255" s="4">
        <v>4.5</v>
      </c>
      <c r="S4255" s="3">
        <v>1</v>
      </c>
      <c r="U4255" t="s">
        <v>204</v>
      </c>
    </row>
    <row r="4256" spans="1:21" x14ac:dyDescent="0.3">
      <c r="A4256" t="s">
        <v>1854</v>
      </c>
      <c r="B4256" t="s">
        <v>3655</v>
      </c>
      <c r="C4256" t="s">
        <v>3655</v>
      </c>
      <c r="D4256" t="s">
        <v>3655</v>
      </c>
      <c r="E4256">
        <v>2020</v>
      </c>
      <c r="F4256" t="s">
        <v>212</v>
      </c>
      <c r="G4256" t="s">
        <v>202</v>
      </c>
      <c r="H4256" t="s">
        <v>219</v>
      </c>
      <c r="I4256" s="3" t="s">
        <v>1</v>
      </c>
      <c r="J4256" s="1" t="s">
        <v>1</v>
      </c>
      <c r="K4256" t="s">
        <v>220</v>
      </c>
      <c r="L4256" t="s">
        <v>221</v>
      </c>
      <c r="M4256" s="1" t="s">
        <v>208</v>
      </c>
      <c r="N4256">
        <v>20001</v>
      </c>
      <c r="O4256" s="10">
        <v>1000000000</v>
      </c>
      <c r="P4256">
        <v>1000</v>
      </c>
      <c r="Q4256" s="1" t="s">
        <v>209</v>
      </c>
      <c r="R4256" s="4">
        <v>5.5</v>
      </c>
      <c r="S4256" s="3">
        <v>1</v>
      </c>
      <c r="U4256" t="s">
        <v>204</v>
      </c>
    </row>
    <row r="4257" spans="1:21" x14ac:dyDescent="0.3">
      <c r="A4257" t="s">
        <v>1854</v>
      </c>
      <c r="B4257" t="s">
        <v>3655</v>
      </c>
      <c r="C4257" t="s">
        <v>3655</v>
      </c>
      <c r="D4257" t="s">
        <v>3655</v>
      </c>
      <c r="E4257">
        <v>2020</v>
      </c>
      <c r="F4257" t="s">
        <v>212</v>
      </c>
      <c r="G4257" t="s">
        <v>202</v>
      </c>
      <c r="H4257" t="s">
        <v>3522</v>
      </c>
      <c r="I4257" s="3" t="s">
        <v>1</v>
      </c>
      <c r="J4257" s="1" t="s">
        <v>1</v>
      </c>
      <c r="K4257" t="s">
        <v>220</v>
      </c>
      <c r="L4257" t="s">
        <v>221</v>
      </c>
      <c r="M4257" s="1" t="s">
        <v>208</v>
      </c>
      <c r="N4257">
        <v>0</v>
      </c>
      <c r="O4257" s="10">
        <v>1000000000</v>
      </c>
      <c r="P4257">
        <v>1000</v>
      </c>
      <c r="Q4257" s="1" t="s">
        <v>209</v>
      </c>
      <c r="R4257" s="4">
        <v>0.17</v>
      </c>
      <c r="S4257" s="3">
        <v>1</v>
      </c>
      <c r="T4257" t="s">
        <v>3657</v>
      </c>
      <c r="U4257" t="s">
        <v>204</v>
      </c>
    </row>
    <row r="4258" spans="1:21" x14ac:dyDescent="0.3">
      <c r="A4258" t="s">
        <v>1854</v>
      </c>
      <c r="B4258" t="s">
        <v>3655</v>
      </c>
      <c r="C4258" t="s">
        <v>3655</v>
      </c>
      <c r="D4258" t="s">
        <v>3655</v>
      </c>
      <c r="E4258">
        <v>2020</v>
      </c>
      <c r="F4258" t="s">
        <v>212</v>
      </c>
      <c r="G4258" t="s">
        <v>202</v>
      </c>
      <c r="H4258" t="s">
        <v>206</v>
      </c>
      <c r="I4258" s="3" t="s">
        <v>1</v>
      </c>
      <c r="J4258" s="1" t="s">
        <v>1</v>
      </c>
      <c r="K4258" t="s">
        <v>220</v>
      </c>
      <c r="L4258" t="s">
        <v>225</v>
      </c>
      <c r="M4258" s="1" t="s">
        <v>204</v>
      </c>
      <c r="N4258" t="s">
        <v>1</v>
      </c>
      <c r="O4258" t="s">
        <v>1</v>
      </c>
      <c r="P4258" t="s">
        <v>1</v>
      </c>
      <c r="Q4258" s="1" t="s">
        <v>1</v>
      </c>
      <c r="R4258" s="4">
        <v>40.5</v>
      </c>
      <c r="S4258" s="3">
        <v>1</v>
      </c>
      <c r="U4258" t="s">
        <v>204</v>
      </c>
    </row>
    <row r="4259" spans="1:21" x14ac:dyDescent="0.3">
      <c r="A4259" t="s">
        <v>1854</v>
      </c>
      <c r="B4259" t="s">
        <v>3655</v>
      </c>
      <c r="C4259" t="s">
        <v>3655</v>
      </c>
      <c r="D4259" t="s">
        <v>3655</v>
      </c>
      <c r="E4259">
        <v>2020</v>
      </c>
      <c r="F4259" t="s">
        <v>212</v>
      </c>
      <c r="G4259" t="s">
        <v>202</v>
      </c>
      <c r="H4259" t="s">
        <v>219</v>
      </c>
      <c r="I4259" s="3" t="s">
        <v>1</v>
      </c>
      <c r="J4259" s="1" t="s">
        <v>1</v>
      </c>
      <c r="K4259" t="s">
        <v>220</v>
      </c>
      <c r="L4259" t="s">
        <v>225</v>
      </c>
      <c r="M4259" s="1" t="s">
        <v>208</v>
      </c>
      <c r="N4259">
        <v>0</v>
      </c>
      <c r="O4259">
        <v>2000</v>
      </c>
      <c r="P4259">
        <v>1000</v>
      </c>
      <c r="Q4259" s="1" t="s">
        <v>209</v>
      </c>
      <c r="R4259" s="4">
        <v>0</v>
      </c>
      <c r="S4259" s="3">
        <v>1</v>
      </c>
      <c r="U4259" t="s">
        <v>204</v>
      </c>
    </row>
    <row r="4260" spans="1:21" x14ac:dyDescent="0.3">
      <c r="A4260" t="s">
        <v>1854</v>
      </c>
      <c r="B4260" t="s">
        <v>3655</v>
      </c>
      <c r="C4260" t="s">
        <v>3655</v>
      </c>
      <c r="D4260" t="s">
        <v>3655</v>
      </c>
      <c r="E4260">
        <v>2020</v>
      </c>
      <c r="F4260" t="s">
        <v>212</v>
      </c>
      <c r="G4260" t="s">
        <v>202</v>
      </c>
      <c r="H4260" t="s">
        <v>219</v>
      </c>
      <c r="I4260" s="3" t="s">
        <v>1</v>
      </c>
      <c r="J4260" s="1" t="s">
        <v>1</v>
      </c>
      <c r="K4260" t="s">
        <v>220</v>
      </c>
      <c r="L4260" t="s">
        <v>225</v>
      </c>
      <c r="M4260" s="1" t="s">
        <v>208</v>
      </c>
      <c r="N4260">
        <v>2001</v>
      </c>
      <c r="O4260">
        <v>10000</v>
      </c>
      <c r="P4260">
        <v>1000</v>
      </c>
      <c r="Q4260" s="1" t="s">
        <v>209</v>
      </c>
      <c r="R4260" s="4">
        <v>5.63</v>
      </c>
      <c r="S4260" s="3">
        <v>1</v>
      </c>
      <c r="U4260" t="s">
        <v>204</v>
      </c>
    </row>
    <row r="4261" spans="1:21" x14ac:dyDescent="0.3">
      <c r="A4261" t="s">
        <v>1854</v>
      </c>
      <c r="B4261" t="s">
        <v>3655</v>
      </c>
      <c r="C4261" t="s">
        <v>3655</v>
      </c>
      <c r="D4261" t="s">
        <v>3655</v>
      </c>
      <c r="E4261">
        <v>2020</v>
      </c>
      <c r="F4261" t="s">
        <v>212</v>
      </c>
      <c r="G4261" t="s">
        <v>202</v>
      </c>
      <c r="H4261" t="s">
        <v>219</v>
      </c>
      <c r="I4261" s="3" t="s">
        <v>1</v>
      </c>
      <c r="J4261" s="1" t="s">
        <v>1</v>
      </c>
      <c r="K4261" t="s">
        <v>220</v>
      </c>
      <c r="L4261" t="s">
        <v>225</v>
      </c>
      <c r="M4261" s="1" t="s">
        <v>208</v>
      </c>
      <c r="N4261">
        <v>10001</v>
      </c>
      <c r="O4261">
        <v>20000</v>
      </c>
      <c r="P4261">
        <v>1000</v>
      </c>
      <c r="Q4261" s="1" t="s">
        <v>209</v>
      </c>
      <c r="R4261" s="4">
        <v>6.13</v>
      </c>
      <c r="S4261" s="3">
        <v>1</v>
      </c>
      <c r="U4261" t="s">
        <v>204</v>
      </c>
    </row>
    <row r="4262" spans="1:21" x14ac:dyDescent="0.3">
      <c r="A4262" t="s">
        <v>1854</v>
      </c>
      <c r="B4262" t="s">
        <v>3655</v>
      </c>
      <c r="C4262" t="s">
        <v>3655</v>
      </c>
      <c r="D4262" t="s">
        <v>3655</v>
      </c>
      <c r="E4262">
        <v>2020</v>
      </c>
      <c r="F4262" t="s">
        <v>212</v>
      </c>
      <c r="G4262" t="s">
        <v>202</v>
      </c>
      <c r="H4262" t="s">
        <v>219</v>
      </c>
      <c r="I4262" s="3" t="s">
        <v>1</v>
      </c>
      <c r="J4262" s="1" t="s">
        <v>1</v>
      </c>
      <c r="K4262" t="s">
        <v>220</v>
      </c>
      <c r="L4262" t="s">
        <v>225</v>
      </c>
      <c r="M4262" s="1" t="s">
        <v>208</v>
      </c>
      <c r="N4262">
        <v>20001</v>
      </c>
      <c r="O4262" s="10">
        <v>1000000000</v>
      </c>
      <c r="P4262">
        <v>1000</v>
      </c>
      <c r="Q4262" s="1" t="s">
        <v>209</v>
      </c>
      <c r="R4262" s="4">
        <v>8.6300000000000008</v>
      </c>
      <c r="S4262" s="3">
        <v>1</v>
      </c>
      <c r="U4262" t="s">
        <v>204</v>
      </c>
    </row>
    <row r="4263" spans="1:21" x14ac:dyDescent="0.3">
      <c r="A4263" t="s">
        <v>1854</v>
      </c>
      <c r="B4263" t="s">
        <v>3655</v>
      </c>
      <c r="C4263" t="s">
        <v>3655</v>
      </c>
      <c r="D4263" t="s">
        <v>3655</v>
      </c>
      <c r="E4263">
        <v>2020</v>
      </c>
      <c r="F4263" t="s">
        <v>212</v>
      </c>
      <c r="G4263" t="s">
        <v>202</v>
      </c>
      <c r="H4263" t="s">
        <v>3522</v>
      </c>
      <c r="I4263" s="3" t="s">
        <v>1</v>
      </c>
      <c r="J4263" s="1" t="s">
        <v>1</v>
      </c>
      <c r="K4263" t="s">
        <v>220</v>
      </c>
      <c r="L4263" t="s">
        <v>225</v>
      </c>
      <c r="M4263" s="1" t="s">
        <v>208</v>
      </c>
      <c r="N4263">
        <v>0</v>
      </c>
      <c r="O4263" s="10">
        <v>1000000000</v>
      </c>
      <c r="P4263">
        <v>1000</v>
      </c>
      <c r="Q4263" s="1" t="s">
        <v>209</v>
      </c>
      <c r="R4263" s="4">
        <v>0.17</v>
      </c>
      <c r="S4263" s="3">
        <v>1</v>
      </c>
      <c r="T4263" t="s">
        <v>3657</v>
      </c>
      <c r="U4263" t="s">
        <v>204</v>
      </c>
    </row>
    <row r="4264" spans="1:21" x14ac:dyDescent="0.3">
      <c r="A4264" t="s">
        <v>1854</v>
      </c>
      <c r="B4264" t="s">
        <v>3655</v>
      </c>
      <c r="C4264" t="s">
        <v>3655</v>
      </c>
      <c r="D4264" t="s">
        <v>3655</v>
      </c>
      <c r="E4264">
        <v>2020</v>
      </c>
      <c r="F4264" t="s">
        <v>213</v>
      </c>
      <c r="G4264" t="s">
        <v>202</v>
      </c>
      <c r="H4264" t="s">
        <v>206</v>
      </c>
      <c r="I4264" s="3" t="s">
        <v>1</v>
      </c>
      <c r="J4264" s="1" t="s">
        <v>1</v>
      </c>
      <c r="K4264" t="s">
        <v>220</v>
      </c>
      <c r="L4264" t="s">
        <v>221</v>
      </c>
      <c r="M4264" s="1" t="s">
        <v>204</v>
      </c>
      <c r="N4264" t="s">
        <v>1</v>
      </c>
      <c r="O4264" t="s">
        <v>1</v>
      </c>
      <c r="P4264" t="s">
        <v>1</v>
      </c>
      <c r="Q4264" s="1" t="s">
        <v>1</v>
      </c>
      <c r="R4264" s="4">
        <v>20</v>
      </c>
      <c r="S4264" s="3">
        <v>1</v>
      </c>
      <c r="U4264" t="s">
        <v>204</v>
      </c>
    </row>
    <row r="4265" spans="1:21" x14ac:dyDescent="0.3">
      <c r="A4265" t="s">
        <v>1854</v>
      </c>
      <c r="B4265" t="s">
        <v>3655</v>
      </c>
      <c r="C4265" t="s">
        <v>3655</v>
      </c>
      <c r="D4265" t="s">
        <v>3655</v>
      </c>
      <c r="E4265">
        <v>2020</v>
      </c>
      <c r="F4265" t="s">
        <v>213</v>
      </c>
      <c r="G4265" t="s">
        <v>202</v>
      </c>
      <c r="H4265" t="s">
        <v>231</v>
      </c>
      <c r="I4265" s="3" t="s">
        <v>1</v>
      </c>
      <c r="J4265" s="1" t="s">
        <v>1</v>
      </c>
      <c r="K4265" t="s">
        <v>220</v>
      </c>
      <c r="L4265" t="s">
        <v>221</v>
      </c>
      <c r="M4265" s="1" t="s">
        <v>208</v>
      </c>
      <c r="N4265">
        <v>0</v>
      </c>
      <c r="O4265">
        <v>2000</v>
      </c>
      <c r="P4265">
        <v>1000</v>
      </c>
      <c r="Q4265" s="1" t="s">
        <v>209</v>
      </c>
      <c r="R4265" s="4">
        <v>0</v>
      </c>
      <c r="S4265" s="3">
        <v>1</v>
      </c>
      <c r="U4265" t="s">
        <v>204</v>
      </c>
    </row>
    <row r="4266" spans="1:21" x14ac:dyDescent="0.3">
      <c r="A4266" t="s">
        <v>1854</v>
      </c>
      <c r="B4266" t="s">
        <v>3655</v>
      </c>
      <c r="C4266" t="s">
        <v>3655</v>
      </c>
      <c r="D4266" t="s">
        <v>3655</v>
      </c>
      <c r="E4266">
        <v>2020</v>
      </c>
      <c r="F4266" t="s">
        <v>213</v>
      </c>
      <c r="G4266" t="s">
        <v>202</v>
      </c>
      <c r="H4266" t="s">
        <v>231</v>
      </c>
      <c r="I4266" s="3" t="s">
        <v>1</v>
      </c>
      <c r="J4266" s="1" t="s">
        <v>1</v>
      </c>
      <c r="K4266" t="s">
        <v>220</v>
      </c>
      <c r="L4266" t="s">
        <v>221</v>
      </c>
      <c r="M4266" s="1" t="s">
        <v>208</v>
      </c>
      <c r="N4266">
        <v>2001</v>
      </c>
      <c r="O4266">
        <v>15000</v>
      </c>
      <c r="P4266">
        <v>1000</v>
      </c>
      <c r="Q4266" s="1" t="s">
        <v>209</v>
      </c>
      <c r="R4266" s="4">
        <v>1</v>
      </c>
      <c r="S4266" s="3">
        <v>1</v>
      </c>
      <c r="U4266" t="s">
        <v>204</v>
      </c>
    </row>
    <row r="4267" spans="1:21" x14ac:dyDescent="0.3">
      <c r="A4267" t="s">
        <v>1854</v>
      </c>
      <c r="B4267" t="s">
        <v>3655</v>
      </c>
      <c r="C4267" t="s">
        <v>3655</v>
      </c>
      <c r="D4267" t="s">
        <v>3655</v>
      </c>
      <c r="E4267">
        <v>2020</v>
      </c>
      <c r="F4267" t="s">
        <v>213</v>
      </c>
      <c r="G4267" t="s">
        <v>202</v>
      </c>
      <c r="H4267" t="s">
        <v>231</v>
      </c>
      <c r="I4267" s="3" t="s">
        <v>1</v>
      </c>
      <c r="J4267" s="1" t="s">
        <v>1</v>
      </c>
      <c r="K4267" t="s">
        <v>220</v>
      </c>
      <c r="L4267" t="s">
        <v>221</v>
      </c>
      <c r="M4267" s="1" t="s">
        <v>208</v>
      </c>
      <c r="N4267">
        <v>15001</v>
      </c>
      <c r="O4267" s="10">
        <v>1000000000</v>
      </c>
      <c r="P4267">
        <v>1000</v>
      </c>
      <c r="Q4267" s="1" t="s">
        <v>209</v>
      </c>
      <c r="R4267" s="4">
        <v>0</v>
      </c>
      <c r="S4267" s="3">
        <v>1</v>
      </c>
      <c r="T4267" t="s">
        <v>3621</v>
      </c>
      <c r="U4267" t="s">
        <v>204</v>
      </c>
    </row>
    <row r="4268" spans="1:21" x14ac:dyDescent="0.3">
      <c r="A4268" t="s">
        <v>1854</v>
      </c>
      <c r="B4268" t="s">
        <v>3655</v>
      </c>
      <c r="C4268" t="s">
        <v>3655</v>
      </c>
      <c r="D4268" t="s">
        <v>3655</v>
      </c>
      <c r="E4268">
        <v>2020</v>
      </c>
      <c r="F4268" t="s">
        <v>213</v>
      </c>
      <c r="G4268" t="s">
        <v>202</v>
      </c>
      <c r="H4268" t="s">
        <v>206</v>
      </c>
      <c r="I4268" s="3" t="s">
        <v>1</v>
      </c>
      <c r="J4268" s="1" t="s">
        <v>1</v>
      </c>
      <c r="K4268" t="s">
        <v>220</v>
      </c>
      <c r="L4268" t="s">
        <v>225</v>
      </c>
      <c r="M4268" s="1" t="s">
        <v>204</v>
      </c>
      <c r="N4268" t="s">
        <v>1</v>
      </c>
      <c r="O4268" t="s">
        <v>1</v>
      </c>
      <c r="P4268" t="s">
        <v>1</v>
      </c>
      <c r="Q4268" s="1" t="s">
        <v>1</v>
      </c>
      <c r="R4268" s="4">
        <v>30</v>
      </c>
      <c r="S4268" s="3">
        <v>1</v>
      </c>
      <c r="U4268" t="s">
        <v>204</v>
      </c>
    </row>
    <row r="4269" spans="1:21" x14ac:dyDescent="0.3">
      <c r="A4269" t="s">
        <v>1854</v>
      </c>
      <c r="B4269" t="s">
        <v>3655</v>
      </c>
      <c r="C4269" t="s">
        <v>3655</v>
      </c>
      <c r="D4269" t="s">
        <v>3655</v>
      </c>
      <c r="E4269">
        <v>2020</v>
      </c>
      <c r="F4269" t="s">
        <v>213</v>
      </c>
      <c r="G4269" t="s">
        <v>202</v>
      </c>
      <c r="H4269" t="s">
        <v>231</v>
      </c>
      <c r="I4269" s="3" t="s">
        <v>1</v>
      </c>
      <c r="J4269" s="1" t="s">
        <v>1</v>
      </c>
      <c r="K4269" t="s">
        <v>220</v>
      </c>
      <c r="L4269" t="s">
        <v>225</v>
      </c>
      <c r="M4269" s="1" t="s">
        <v>208</v>
      </c>
      <c r="N4269">
        <v>0</v>
      </c>
      <c r="O4269">
        <v>2000</v>
      </c>
      <c r="P4269">
        <v>1000</v>
      </c>
      <c r="Q4269" s="1" t="s">
        <v>209</v>
      </c>
      <c r="R4269" s="4">
        <v>0</v>
      </c>
      <c r="S4269" s="3">
        <v>1</v>
      </c>
      <c r="U4269" t="s">
        <v>204</v>
      </c>
    </row>
    <row r="4270" spans="1:21" x14ac:dyDescent="0.3">
      <c r="A4270" t="s">
        <v>1854</v>
      </c>
      <c r="B4270" t="s">
        <v>3655</v>
      </c>
      <c r="C4270" t="s">
        <v>3655</v>
      </c>
      <c r="D4270" t="s">
        <v>3655</v>
      </c>
      <c r="E4270">
        <v>2020</v>
      </c>
      <c r="F4270" t="s">
        <v>213</v>
      </c>
      <c r="G4270" t="s">
        <v>202</v>
      </c>
      <c r="H4270" t="s">
        <v>231</v>
      </c>
      <c r="I4270" s="3" t="s">
        <v>1</v>
      </c>
      <c r="J4270" s="1" t="s">
        <v>1</v>
      </c>
      <c r="K4270" t="s">
        <v>220</v>
      </c>
      <c r="L4270" t="s">
        <v>225</v>
      </c>
      <c r="M4270" s="1" t="s">
        <v>208</v>
      </c>
      <c r="N4270">
        <v>2001</v>
      </c>
      <c r="O4270">
        <v>15000</v>
      </c>
      <c r="P4270">
        <v>1000</v>
      </c>
      <c r="Q4270" s="1" t="s">
        <v>209</v>
      </c>
      <c r="R4270" s="4">
        <v>1.5</v>
      </c>
      <c r="S4270" s="3">
        <v>1</v>
      </c>
      <c r="U4270" t="s">
        <v>204</v>
      </c>
    </row>
    <row r="4271" spans="1:21" x14ac:dyDescent="0.3">
      <c r="A4271" t="s">
        <v>1854</v>
      </c>
      <c r="B4271" t="s">
        <v>3655</v>
      </c>
      <c r="C4271" t="s">
        <v>3655</v>
      </c>
      <c r="D4271" t="s">
        <v>3655</v>
      </c>
      <c r="E4271">
        <v>2020</v>
      </c>
      <c r="F4271" t="s">
        <v>213</v>
      </c>
      <c r="G4271" t="s">
        <v>202</v>
      </c>
      <c r="H4271" t="s">
        <v>231</v>
      </c>
      <c r="I4271" s="3" t="s">
        <v>1</v>
      </c>
      <c r="J4271" s="1" t="s">
        <v>1</v>
      </c>
      <c r="K4271" t="s">
        <v>220</v>
      </c>
      <c r="L4271" t="s">
        <v>225</v>
      </c>
      <c r="M4271" s="1" t="s">
        <v>208</v>
      </c>
      <c r="N4271">
        <v>15001</v>
      </c>
      <c r="O4271" s="10">
        <v>1000000000</v>
      </c>
      <c r="P4271">
        <v>1000</v>
      </c>
      <c r="Q4271" s="1" t="s">
        <v>209</v>
      </c>
      <c r="R4271" s="4">
        <v>0</v>
      </c>
      <c r="S4271" s="3">
        <v>1</v>
      </c>
      <c r="T4271" t="s">
        <v>3621</v>
      </c>
      <c r="U4271" t="s">
        <v>204</v>
      </c>
    </row>
    <row r="4272" spans="1:21" x14ac:dyDescent="0.3">
      <c r="A4272" t="s">
        <v>1856</v>
      </c>
      <c r="B4272" t="s">
        <v>3658</v>
      </c>
      <c r="C4272" t="s">
        <v>3658</v>
      </c>
      <c r="D4272" t="s">
        <v>3658</v>
      </c>
      <c r="E4272">
        <v>2021</v>
      </c>
      <c r="F4272" t="s">
        <v>212</v>
      </c>
      <c r="G4272" t="s">
        <v>202</v>
      </c>
      <c r="H4272" t="s">
        <v>206</v>
      </c>
      <c r="I4272" s="3" t="s">
        <v>1</v>
      </c>
      <c r="J4272" s="1" t="s">
        <v>1</v>
      </c>
      <c r="K4272" t="s">
        <v>1</v>
      </c>
      <c r="L4272" t="s">
        <v>1</v>
      </c>
      <c r="M4272" s="1" t="s">
        <v>204</v>
      </c>
      <c r="N4272" t="s">
        <v>1</v>
      </c>
      <c r="O4272" t="s">
        <v>1</v>
      </c>
      <c r="P4272" t="s">
        <v>1</v>
      </c>
      <c r="Q4272" s="1" t="s">
        <v>1</v>
      </c>
      <c r="R4272" s="4">
        <v>22</v>
      </c>
      <c r="S4272" s="3">
        <v>1</v>
      </c>
      <c r="U4272" t="s">
        <v>204</v>
      </c>
    </row>
    <row r="4273" spans="1:21" x14ac:dyDescent="0.3">
      <c r="A4273" t="s">
        <v>1856</v>
      </c>
      <c r="B4273" t="s">
        <v>3658</v>
      </c>
      <c r="C4273" t="s">
        <v>3658</v>
      </c>
      <c r="D4273" t="s">
        <v>3658</v>
      </c>
      <c r="E4273">
        <v>2021</v>
      </c>
      <c r="F4273" t="s">
        <v>212</v>
      </c>
      <c r="G4273" t="s">
        <v>202</v>
      </c>
      <c r="H4273" t="s">
        <v>231</v>
      </c>
      <c r="I4273" s="3" t="s">
        <v>1</v>
      </c>
      <c r="J4273" s="1" t="s">
        <v>1</v>
      </c>
      <c r="K4273" t="s">
        <v>1</v>
      </c>
      <c r="L4273" t="s">
        <v>1</v>
      </c>
      <c r="M4273" s="1" t="s">
        <v>208</v>
      </c>
      <c r="N4273">
        <v>0</v>
      </c>
      <c r="O4273" s="10">
        <v>2000</v>
      </c>
      <c r="P4273">
        <v>1000</v>
      </c>
      <c r="Q4273" s="1" t="s">
        <v>209</v>
      </c>
      <c r="R4273" s="4">
        <v>0</v>
      </c>
      <c r="S4273" s="3">
        <v>1</v>
      </c>
      <c r="U4273" t="s">
        <v>204</v>
      </c>
    </row>
    <row r="4274" spans="1:21" x14ac:dyDescent="0.3">
      <c r="A4274" t="s">
        <v>1856</v>
      </c>
      <c r="B4274" t="s">
        <v>3658</v>
      </c>
      <c r="C4274" t="s">
        <v>3658</v>
      </c>
      <c r="D4274" t="s">
        <v>3658</v>
      </c>
      <c r="E4274">
        <v>2021</v>
      </c>
      <c r="F4274" t="s">
        <v>212</v>
      </c>
      <c r="G4274" t="s">
        <v>202</v>
      </c>
      <c r="H4274" t="s">
        <v>231</v>
      </c>
      <c r="I4274" s="3" t="s">
        <v>1</v>
      </c>
      <c r="J4274" s="1" t="s">
        <v>1</v>
      </c>
      <c r="K4274" t="s">
        <v>1</v>
      </c>
      <c r="L4274" t="s">
        <v>1</v>
      </c>
      <c r="M4274" s="1" t="s">
        <v>208</v>
      </c>
      <c r="N4274">
        <v>2001</v>
      </c>
      <c r="O4274" s="10">
        <v>1000000000</v>
      </c>
      <c r="P4274">
        <v>1000</v>
      </c>
      <c r="Q4274" s="1" t="s">
        <v>209</v>
      </c>
      <c r="R4274" s="4">
        <v>3.68</v>
      </c>
      <c r="S4274" s="3">
        <v>1</v>
      </c>
      <c r="U4274" t="s">
        <v>204</v>
      </c>
    </row>
    <row r="4275" spans="1:21" x14ac:dyDescent="0.3">
      <c r="A4275" t="s">
        <v>1856</v>
      </c>
      <c r="B4275" t="s">
        <v>3658</v>
      </c>
      <c r="C4275" t="s">
        <v>3658</v>
      </c>
      <c r="D4275" t="s">
        <v>3658</v>
      </c>
      <c r="E4275">
        <v>2021</v>
      </c>
      <c r="F4275" t="s">
        <v>213</v>
      </c>
      <c r="G4275" t="s">
        <v>202</v>
      </c>
      <c r="H4275" t="s">
        <v>206</v>
      </c>
      <c r="I4275" s="3" t="s">
        <v>1</v>
      </c>
      <c r="J4275" s="1" t="s">
        <v>1</v>
      </c>
      <c r="K4275" t="s">
        <v>1</v>
      </c>
      <c r="L4275" t="s">
        <v>1</v>
      </c>
      <c r="M4275" s="1" t="s">
        <v>204</v>
      </c>
      <c r="N4275" t="s">
        <v>1</v>
      </c>
      <c r="O4275" t="s">
        <v>1</v>
      </c>
      <c r="P4275" t="s">
        <v>1</v>
      </c>
      <c r="Q4275" s="1" t="s">
        <v>1</v>
      </c>
      <c r="R4275" s="4">
        <v>18</v>
      </c>
      <c r="S4275" s="3">
        <v>1</v>
      </c>
      <c r="U4275" t="s">
        <v>204</v>
      </c>
    </row>
    <row r="4276" spans="1:21" x14ac:dyDescent="0.3">
      <c r="A4276" t="s">
        <v>1856</v>
      </c>
      <c r="B4276" t="s">
        <v>3658</v>
      </c>
      <c r="C4276" t="s">
        <v>3658</v>
      </c>
      <c r="D4276" t="s">
        <v>3658</v>
      </c>
      <c r="E4276">
        <v>2021</v>
      </c>
      <c r="F4276" t="s">
        <v>213</v>
      </c>
      <c r="G4276" t="s">
        <v>202</v>
      </c>
      <c r="H4276" t="s">
        <v>231</v>
      </c>
      <c r="I4276" s="3" t="s">
        <v>1</v>
      </c>
      <c r="J4276" s="1" t="s">
        <v>1</v>
      </c>
      <c r="K4276" t="s">
        <v>1</v>
      </c>
      <c r="L4276" t="s">
        <v>1</v>
      </c>
      <c r="M4276" s="1" t="s">
        <v>208</v>
      </c>
      <c r="N4276">
        <v>0</v>
      </c>
      <c r="O4276" s="10">
        <v>5000</v>
      </c>
      <c r="P4276">
        <v>1000</v>
      </c>
      <c r="Q4276" s="1" t="s">
        <v>209</v>
      </c>
      <c r="R4276" s="4">
        <v>0</v>
      </c>
      <c r="S4276" s="3">
        <v>1</v>
      </c>
      <c r="U4276" t="s">
        <v>204</v>
      </c>
    </row>
    <row r="4277" spans="1:21" x14ac:dyDescent="0.3">
      <c r="A4277" t="s">
        <v>1856</v>
      </c>
      <c r="B4277" t="s">
        <v>3658</v>
      </c>
      <c r="C4277" t="s">
        <v>3658</v>
      </c>
      <c r="D4277" t="s">
        <v>3658</v>
      </c>
      <c r="E4277">
        <v>2021</v>
      </c>
      <c r="F4277" t="s">
        <v>213</v>
      </c>
      <c r="G4277" t="s">
        <v>202</v>
      </c>
      <c r="H4277" t="s">
        <v>231</v>
      </c>
      <c r="I4277" s="3" t="s">
        <v>1</v>
      </c>
      <c r="J4277" s="1" t="s">
        <v>1</v>
      </c>
      <c r="K4277" t="s">
        <v>1</v>
      </c>
      <c r="L4277" t="s">
        <v>1</v>
      </c>
      <c r="M4277" s="1" t="s">
        <v>208</v>
      </c>
      <c r="N4277">
        <v>5001</v>
      </c>
      <c r="O4277" s="10">
        <v>1000000000</v>
      </c>
      <c r="P4277">
        <v>1000</v>
      </c>
      <c r="Q4277" s="1" t="s">
        <v>209</v>
      </c>
      <c r="R4277" s="4">
        <v>1.85</v>
      </c>
      <c r="S4277" s="3">
        <v>1</v>
      </c>
      <c r="U4277" t="s">
        <v>204</v>
      </c>
    </row>
    <row r="4278" spans="1:21" x14ac:dyDescent="0.3">
      <c r="A4278" t="s">
        <v>1856</v>
      </c>
      <c r="B4278" t="s">
        <v>3658</v>
      </c>
      <c r="C4278" t="s">
        <v>3658</v>
      </c>
      <c r="D4278" t="s">
        <v>3658</v>
      </c>
      <c r="E4278">
        <v>2021</v>
      </c>
      <c r="F4278" t="s">
        <v>213</v>
      </c>
      <c r="G4278" t="s">
        <v>202</v>
      </c>
      <c r="H4278" t="s">
        <v>390</v>
      </c>
      <c r="I4278" s="3" t="s">
        <v>1</v>
      </c>
      <c r="J4278" s="1" t="s">
        <v>1</v>
      </c>
      <c r="K4278" t="s">
        <v>1</v>
      </c>
      <c r="L4278" t="s">
        <v>1</v>
      </c>
      <c r="M4278" s="1" t="s">
        <v>204</v>
      </c>
      <c r="N4278" t="s">
        <v>1</v>
      </c>
      <c r="O4278" t="s">
        <v>1</v>
      </c>
      <c r="P4278" t="s">
        <v>1</v>
      </c>
      <c r="Q4278" s="1" t="s">
        <v>1</v>
      </c>
      <c r="R4278" s="4">
        <v>10</v>
      </c>
      <c r="S4278" s="3">
        <v>1</v>
      </c>
      <c r="U4278" t="s">
        <v>204</v>
      </c>
    </row>
    <row r="4279" spans="1:21" x14ac:dyDescent="0.3">
      <c r="A4279" t="s">
        <v>1862</v>
      </c>
      <c r="B4279" t="s">
        <v>3661</v>
      </c>
      <c r="C4279" t="s">
        <v>3661</v>
      </c>
      <c r="D4279" t="s">
        <v>3661</v>
      </c>
      <c r="E4279">
        <v>2020</v>
      </c>
      <c r="F4279" t="s">
        <v>212</v>
      </c>
      <c r="G4279" t="s">
        <v>202</v>
      </c>
      <c r="H4279" t="s">
        <v>206</v>
      </c>
      <c r="I4279" s="3" t="s">
        <v>1</v>
      </c>
      <c r="J4279" s="1" t="s">
        <v>1</v>
      </c>
      <c r="K4279" t="s">
        <v>220</v>
      </c>
      <c r="L4279" t="s">
        <v>221</v>
      </c>
      <c r="M4279" s="1" t="s">
        <v>204</v>
      </c>
      <c r="N4279" t="s">
        <v>1</v>
      </c>
      <c r="O4279" t="s">
        <v>1</v>
      </c>
      <c r="P4279" t="s">
        <v>1</v>
      </c>
      <c r="Q4279" s="1" t="s">
        <v>1</v>
      </c>
      <c r="R4279" s="4">
        <v>23.1</v>
      </c>
      <c r="S4279" s="3">
        <v>1</v>
      </c>
      <c r="U4279" t="s">
        <v>204</v>
      </c>
    </row>
    <row r="4280" spans="1:21" x14ac:dyDescent="0.3">
      <c r="A4280" t="s">
        <v>1862</v>
      </c>
      <c r="B4280" t="s">
        <v>3661</v>
      </c>
      <c r="C4280" t="s">
        <v>3661</v>
      </c>
      <c r="D4280" t="s">
        <v>3661</v>
      </c>
      <c r="E4280">
        <v>2020</v>
      </c>
      <c r="F4280" t="s">
        <v>212</v>
      </c>
      <c r="G4280" t="s">
        <v>202</v>
      </c>
      <c r="H4280" t="s">
        <v>219</v>
      </c>
      <c r="I4280" s="3" t="s">
        <v>1</v>
      </c>
      <c r="J4280" s="1" t="s">
        <v>1</v>
      </c>
      <c r="K4280" t="s">
        <v>220</v>
      </c>
      <c r="L4280" t="s">
        <v>221</v>
      </c>
      <c r="M4280" s="1" t="s">
        <v>208</v>
      </c>
      <c r="N4280">
        <v>0</v>
      </c>
      <c r="O4280">
        <v>10000</v>
      </c>
      <c r="P4280">
        <v>1000</v>
      </c>
      <c r="Q4280" s="1" t="s">
        <v>209</v>
      </c>
      <c r="R4280" s="4">
        <v>6.1</v>
      </c>
      <c r="S4280" s="3">
        <v>1</v>
      </c>
      <c r="U4280" t="s">
        <v>204</v>
      </c>
    </row>
    <row r="4281" spans="1:21" x14ac:dyDescent="0.3">
      <c r="A4281" t="s">
        <v>1862</v>
      </c>
      <c r="B4281" t="s">
        <v>3661</v>
      </c>
      <c r="C4281" t="s">
        <v>3661</v>
      </c>
      <c r="D4281" t="s">
        <v>3661</v>
      </c>
      <c r="E4281">
        <v>2020</v>
      </c>
      <c r="F4281" t="s">
        <v>212</v>
      </c>
      <c r="G4281" t="s">
        <v>202</v>
      </c>
      <c r="H4281" t="s">
        <v>219</v>
      </c>
      <c r="I4281" s="3" t="s">
        <v>1</v>
      </c>
      <c r="J4281" s="1" t="s">
        <v>1</v>
      </c>
      <c r="K4281" t="s">
        <v>220</v>
      </c>
      <c r="L4281" t="s">
        <v>221</v>
      </c>
      <c r="M4281" s="1" t="s">
        <v>208</v>
      </c>
      <c r="N4281">
        <v>10001</v>
      </c>
      <c r="O4281">
        <v>50000</v>
      </c>
      <c r="P4281">
        <v>1000</v>
      </c>
      <c r="Q4281" s="1" t="s">
        <v>209</v>
      </c>
      <c r="R4281" s="4">
        <v>6.45</v>
      </c>
      <c r="S4281" s="3">
        <v>1</v>
      </c>
      <c r="U4281" t="s">
        <v>204</v>
      </c>
    </row>
    <row r="4282" spans="1:21" x14ac:dyDescent="0.3">
      <c r="A4282" t="s">
        <v>1862</v>
      </c>
      <c r="B4282" t="s">
        <v>3661</v>
      </c>
      <c r="C4282" t="s">
        <v>3661</v>
      </c>
      <c r="D4282" t="s">
        <v>3661</v>
      </c>
      <c r="E4282">
        <v>2020</v>
      </c>
      <c r="F4282" t="s">
        <v>212</v>
      </c>
      <c r="G4282" t="s">
        <v>202</v>
      </c>
      <c r="H4282" t="s">
        <v>219</v>
      </c>
      <c r="I4282" s="3" t="s">
        <v>1</v>
      </c>
      <c r="J4282" s="1" t="s">
        <v>1</v>
      </c>
      <c r="K4282" t="s">
        <v>220</v>
      </c>
      <c r="L4282" t="s">
        <v>221</v>
      </c>
      <c r="M4282" s="1" t="s">
        <v>208</v>
      </c>
      <c r="N4282">
        <v>50001</v>
      </c>
      <c r="O4282">
        <v>100000</v>
      </c>
      <c r="P4282">
        <v>1000</v>
      </c>
      <c r="Q4282" s="1" t="s">
        <v>209</v>
      </c>
      <c r="R4282" s="4">
        <v>7.4</v>
      </c>
      <c r="S4282" s="3">
        <v>1</v>
      </c>
      <c r="U4282" t="s">
        <v>204</v>
      </c>
    </row>
    <row r="4283" spans="1:21" x14ac:dyDescent="0.3">
      <c r="A4283" t="s">
        <v>1862</v>
      </c>
      <c r="B4283" t="s">
        <v>3661</v>
      </c>
      <c r="C4283" t="s">
        <v>3661</v>
      </c>
      <c r="D4283" t="s">
        <v>3661</v>
      </c>
      <c r="E4283">
        <v>2020</v>
      </c>
      <c r="F4283" t="s">
        <v>212</v>
      </c>
      <c r="G4283" t="s">
        <v>202</v>
      </c>
      <c r="H4283" t="s">
        <v>219</v>
      </c>
      <c r="I4283" s="3" t="s">
        <v>1</v>
      </c>
      <c r="J4283" s="1" t="s">
        <v>1</v>
      </c>
      <c r="K4283" t="s">
        <v>220</v>
      </c>
      <c r="L4283" t="s">
        <v>221</v>
      </c>
      <c r="M4283" s="1" t="s">
        <v>208</v>
      </c>
      <c r="N4283">
        <v>100001</v>
      </c>
      <c r="O4283" s="10">
        <v>1000000000</v>
      </c>
      <c r="P4283">
        <v>1000</v>
      </c>
      <c r="Q4283" s="1" t="s">
        <v>209</v>
      </c>
      <c r="R4283" s="4">
        <v>7.8</v>
      </c>
      <c r="S4283" s="3">
        <v>1</v>
      </c>
      <c r="U4283" t="s">
        <v>204</v>
      </c>
    </row>
    <row r="4284" spans="1:21" x14ac:dyDescent="0.3">
      <c r="A4284" t="s">
        <v>1862</v>
      </c>
      <c r="B4284" t="s">
        <v>3661</v>
      </c>
      <c r="C4284" t="s">
        <v>3661</v>
      </c>
      <c r="D4284" t="s">
        <v>3661</v>
      </c>
      <c r="E4284">
        <v>2020</v>
      </c>
      <c r="F4284" t="s">
        <v>212</v>
      </c>
      <c r="G4284" t="s">
        <v>202</v>
      </c>
      <c r="H4284" t="s">
        <v>206</v>
      </c>
      <c r="I4284" s="3" t="s">
        <v>1</v>
      </c>
      <c r="J4284" s="1" t="s">
        <v>1</v>
      </c>
      <c r="K4284" t="s">
        <v>220</v>
      </c>
      <c r="L4284" t="s">
        <v>225</v>
      </c>
      <c r="M4284" s="1" t="s">
        <v>204</v>
      </c>
      <c r="N4284" t="s">
        <v>1</v>
      </c>
      <c r="O4284" t="s">
        <v>1</v>
      </c>
      <c r="P4284" t="s">
        <v>1</v>
      </c>
      <c r="Q4284" s="1" t="s">
        <v>1</v>
      </c>
      <c r="R4284" s="4">
        <v>23.1</v>
      </c>
      <c r="S4284" s="3">
        <v>1</v>
      </c>
      <c r="U4284" t="s">
        <v>204</v>
      </c>
    </row>
    <row r="4285" spans="1:21" x14ac:dyDescent="0.3">
      <c r="A4285" t="s">
        <v>1862</v>
      </c>
      <c r="B4285" t="s">
        <v>3661</v>
      </c>
      <c r="C4285" t="s">
        <v>3661</v>
      </c>
      <c r="D4285" t="s">
        <v>3661</v>
      </c>
      <c r="E4285">
        <v>2020</v>
      </c>
      <c r="F4285" t="s">
        <v>212</v>
      </c>
      <c r="G4285" t="s">
        <v>202</v>
      </c>
      <c r="H4285" t="s">
        <v>219</v>
      </c>
      <c r="I4285" s="3" t="s">
        <v>1</v>
      </c>
      <c r="J4285" s="1" t="s">
        <v>1</v>
      </c>
      <c r="K4285" t="s">
        <v>220</v>
      </c>
      <c r="L4285" t="s">
        <v>225</v>
      </c>
      <c r="M4285" s="1" t="s">
        <v>208</v>
      </c>
      <c r="N4285">
        <v>0</v>
      </c>
      <c r="O4285">
        <v>10000</v>
      </c>
      <c r="P4285">
        <v>1000</v>
      </c>
      <c r="Q4285" s="1" t="s">
        <v>209</v>
      </c>
      <c r="R4285" s="4">
        <v>8.0500000000000007</v>
      </c>
      <c r="S4285" s="3">
        <v>1</v>
      </c>
      <c r="U4285" t="s">
        <v>204</v>
      </c>
    </row>
    <row r="4286" spans="1:21" x14ac:dyDescent="0.3">
      <c r="A4286" t="s">
        <v>1862</v>
      </c>
      <c r="B4286" t="s">
        <v>3661</v>
      </c>
      <c r="C4286" t="s">
        <v>3661</v>
      </c>
      <c r="D4286" t="s">
        <v>3661</v>
      </c>
      <c r="E4286">
        <v>2020</v>
      </c>
      <c r="F4286" t="s">
        <v>212</v>
      </c>
      <c r="G4286" t="s">
        <v>202</v>
      </c>
      <c r="H4286" t="s">
        <v>219</v>
      </c>
      <c r="I4286" s="3" t="s">
        <v>1</v>
      </c>
      <c r="J4286" s="1" t="s">
        <v>1</v>
      </c>
      <c r="K4286" t="s">
        <v>220</v>
      </c>
      <c r="L4286" t="s">
        <v>225</v>
      </c>
      <c r="M4286" s="1" t="s">
        <v>208</v>
      </c>
      <c r="N4286">
        <v>10001</v>
      </c>
      <c r="O4286">
        <v>50000</v>
      </c>
      <c r="P4286">
        <v>1000</v>
      </c>
      <c r="Q4286" s="1" t="s">
        <v>209</v>
      </c>
      <c r="R4286" s="4">
        <v>8.6</v>
      </c>
      <c r="S4286" s="3">
        <v>1</v>
      </c>
      <c r="U4286" t="s">
        <v>204</v>
      </c>
    </row>
    <row r="4287" spans="1:21" x14ac:dyDescent="0.3">
      <c r="A4287" t="s">
        <v>1862</v>
      </c>
      <c r="B4287" t="s">
        <v>3661</v>
      </c>
      <c r="C4287" t="s">
        <v>3661</v>
      </c>
      <c r="D4287" t="s">
        <v>3661</v>
      </c>
      <c r="E4287">
        <v>2020</v>
      </c>
      <c r="F4287" t="s">
        <v>212</v>
      </c>
      <c r="G4287" t="s">
        <v>202</v>
      </c>
      <c r="H4287" t="s">
        <v>219</v>
      </c>
      <c r="I4287" s="3" t="s">
        <v>1</v>
      </c>
      <c r="J4287" s="1" t="s">
        <v>1</v>
      </c>
      <c r="K4287" t="s">
        <v>220</v>
      </c>
      <c r="L4287" t="s">
        <v>225</v>
      </c>
      <c r="M4287" s="1" t="s">
        <v>208</v>
      </c>
      <c r="N4287">
        <v>50001</v>
      </c>
      <c r="O4287">
        <v>100000</v>
      </c>
      <c r="P4287">
        <v>1000</v>
      </c>
      <c r="Q4287" s="1" t="s">
        <v>209</v>
      </c>
      <c r="R4287" s="4">
        <v>9.6</v>
      </c>
      <c r="S4287" s="3">
        <v>1</v>
      </c>
      <c r="U4287" t="s">
        <v>204</v>
      </c>
    </row>
    <row r="4288" spans="1:21" x14ac:dyDescent="0.3">
      <c r="A4288" t="s">
        <v>1862</v>
      </c>
      <c r="B4288" t="s">
        <v>3661</v>
      </c>
      <c r="C4288" t="s">
        <v>3661</v>
      </c>
      <c r="D4288" t="s">
        <v>3661</v>
      </c>
      <c r="E4288">
        <v>2020</v>
      </c>
      <c r="F4288" t="s">
        <v>212</v>
      </c>
      <c r="G4288" t="s">
        <v>202</v>
      </c>
      <c r="H4288" t="s">
        <v>219</v>
      </c>
      <c r="I4288" s="3" t="s">
        <v>1</v>
      </c>
      <c r="J4288" s="1" t="s">
        <v>1</v>
      </c>
      <c r="K4288" t="s">
        <v>220</v>
      </c>
      <c r="L4288" t="s">
        <v>225</v>
      </c>
      <c r="M4288" s="1" t="s">
        <v>208</v>
      </c>
      <c r="N4288">
        <v>100001</v>
      </c>
      <c r="O4288" s="10">
        <v>1000000000</v>
      </c>
      <c r="P4288">
        <v>1000</v>
      </c>
      <c r="Q4288" s="1" t="s">
        <v>209</v>
      </c>
      <c r="R4288" s="4">
        <v>10</v>
      </c>
      <c r="S4288" s="3">
        <v>1</v>
      </c>
      <c r="U4288" t="s">
        <v>204</v>
      </c>
    </row>
    <row r="4289" spans="1:21" x14ac:dyDescent="0.3">
      <c r="A4289" t="s">
        <v>1862</v>
      </c>
      <c r="B4289" t="s">
        <v>3661</v>
      </c>
      <c r="C4289" t="s">
        <v>3661</v>
      </c>
      <c r="D4289" t="s">
        <v>3661</v>
      </c>
      <c r="E4289">
        <v>2020</v>
      </c>
      <c r="F4289" t="s">
        <v>213</v>
      </c>
      <c r="G4289" t="s">
        <v>202</v>
      </c>
      <c r="H4289" t="s">
        <v>206</v>
      </c>
      <c r="I4289" s="3" t="s">
        <v>1</v>
      </c>
      <c r="J4289" s="1" t="s">
        <v>1</v>
      </c>
      <c r="K4289" t="s">
        <v>1</v>
      </c>
      <c r="L4289" t="s">
        <v>1</v>
      </c>
      <c r="M4289" s="1" t="s">
        <v>204</v>
      </c>
      <c r="N4289" t="s">
        <v>1</v>
      </c>
      <c r="O4289" t="s">
        <v>1</v>
      </c>
      <c r="P4289" t="s">
        <v>1</v>
      </c>
      <c r="Q4289" s="1" t="s">
        <v>1</v>
      </c>
      <c r="R4289" s="4">
        <v>23.1</v>
      </c>
      <c r="S4289" s="3">
        <v>1</v>
      </c>
      <c r="U4289" t="s">
        <v>204</v>
      </c>
    </row>
    <row r="4290" spans="1:21" x14ac:dyDescent="0.3">
      <c r="A4290" t="s">
        <v>1862</v>
      </c>
      <c r="B4290" t="s">
        <v>3661</v>
      </c>
      <c r="C4290" t="s">
        <v>3661</v>
      </c>
      <c r="D4290" t="s">
        <v>3661</v>
      </c>
      <c r="E4290">
        <v>2020</v>
      </c>
      <c r="F4290" t="s">
        <v>213</v>
      </c>
      <c r="G4290" t="s">
        <v>202</v>
      </c>
      <c r="H4290" t="s">
        <v>231</v>
      </c>
      <c r="I4290" s="3" t="s">
        <v>1</v>
      </c>
      <c r="J4290" s="1" t="s">
        <v>1</v>
      </c>
      <c r="K4290" t="s">
        <v>1</v>
      </c>
      <c r="L4290" t="s">
        <v>1</v>
      </c>
      <c r="M4290" s="1" t="s">
        <v>208</v>
      </c>
      <c r="N4290">
        <v>0</v>
      </c>
      <c r="O4290" s="10">
        <v>1000000000</v>
      </c>
      <c r="P4290">
        <v>1000</v>
      </c>
      <c r="Q4290" s="1" t="s">
        <v>209</v>
      </c>
      <c r="R4290" s="4">
        <v>3.4</v>
      </c>
      <c r="S4290" s="3">
        <v>1</v>
      </c>
      <c r="T4290" t="s">
        <v>3663</v>
      </c>
      <c r="U4290" t="s">
        <v>204</v>
      </c>
    </row>
    <row r="4291" spans="1:21" x14ac:dyDescent="0.3">
      <c r="A4291" t="s">
        <v>1867</v>
      </c>
      <c r="B4291" t="s">
        <v>3665</v>
      </c>
      <c r="C4291" t="s">
        <v>3665</v>
      </c>
      <c r="D4291" t="s">
        <v>3665</v>
      </c>
      <c r="E4291">
        <v>2018</v>
      </c>
      <c r="F4291" t="s">
        <v>212</v>
      </c>
      <c r="G4291" t="s">
        <v>202</v>
      </c>
      <c r="H4291" t="s">
        <v>206</v>
      </c>
      <c r="I4291" s="3" t="s">
        <v>1</v>
      </c>
      <c r="J4291" s="1" t="s">
        <v>1</v>
      </c>
      <c r="K4291" t="s">
        <v>220</v>
      </c>
      <c r="L4291" t="s">
        <v>221</v>
      </c>
      <c r="M4291" s="1" t="s">
        <v>204</v>
      </c>
      <c r="N4291" t="s">
        <v>1</v>
      </c>
      <c r="O4291" t="s">
        <v>1</v>
      </c>
      <c r="P4291" t="s">
        <v>1</v>
      </c>
      <c r="Q4291" s="1" t="s">
        <v>1</v>
      </c>
      <c r="R4291" s="4">
        <v>22.75</v>
      </c>
      <c r="S4291" s="3">
        <v>1</v>
      </c>
      <c r="U4291" t="s">
        <v>204</v>
      </c>
    </row>
    <row r="4292" spans="1:21" x14ac:dyDescent="0.3">
      <c r="A4292" t="s">
        <v>1867</v>
      </c>
      <c r="B4292" t="s">
        <v>3665</v>
      </c>
      <c r="C4292" t="s">
        <v>3665</v>
      </c>
      <c r="D4292" t="s">
        <v>3665</v>
      </c>
      <c r="E4292">
        <v>2018</v>
      </c>
      <c r="F4292" t="s">
        <v>212</v>
      </c>
      <c r="G4292" t="s">
        <v>202</v>
      </c>
      <c r="H4292" t="s">
        <v>219</v>
      </c>
      <c r="I4292" s="3" t="s">
        <v>1</v>
      </c>
      <c r="J4292" s="1" t="s">
        <v>1</v>
      </c>
      <c r="K4292" t="s">
        <v>220</v>
      </c>
      <c r="L4292" t="s">
        <v>221</v>
      </c>
      <c r="M4292" s="1" t="s">
        <v>208</v>
      </c>
      <c r="N4292">
        <v>0</v>
      </c>
      <c r="O4292" s="10">
        <v>2000</v>
      </c>
      <c r="P4292">
        <v>1000</v>
      </c>
      <c r="Q4292" s="1" t="s">
        <v>209</v>
      </c>
      <c r="R4292" s="4">
        <v>0</v>
      </c>
      <c r="S4292" s="3">
        <v>1</v>
      </c>
      <c r="U4292" t="s">
        <v>204</v>
      </c>
    </row>
    <row r="4293" spans="1:21" x14ac:dyDescent="0.3">
      <c r="A4293" t="s">
        <v>1867</v>
      </c>
      <c r="B4293" t="s">
        <v>3665</v>
      </c>
      <c r="C4293" t="s">
        <v>3665</v>
      </c>
      <c r="D4293" t="s">
        <v>3665</v>
      </c>
      <c r="E4293">
        <v>2018</v>
      </c>
      <c r="F4293" t="s">
        <v>212</v>
      </c>
      <c r="G4293" t="s">
        <v>202</v>
      </c>
      <c r="H4293" t="s">
        <v>219</v>
      </c>
      <c r="I4293" s="3" t="s">
        <v>1</v>
      </c>
      <c r="J4293" s="1" t="s">
        <v>1</v>
      </c>
      <c r="K4293" t="s">
        <v>220</v>
      </c>
      <c r="L4293" t="s">
        <v>221</v>
      </c>
      <c r="M4293" s="1" t="s">
        <v>208</v>
      </c>
      <c r="N4293">
        <v>2001</v>
      </c>
      <c r="O4293">
        <v>5000</v>
      </c>
      <c r="P4293">
        <v>1000</v>
      </c>
      <c r="Q4293" s="1" t="s">
        <v>209</v>
      </c>
      <c r="R4293" s="4">
        <v>5.4</v>
      </c>
      <c r="S4293" s="3">
        <v>1</v>
      </c>
      <c r="U4293" t="s">
        <v>204</v>
      </c>
    </row>
    <row r="4294" spans="1:21" x14ac:dyDescent="0.3">
      <c r="A4294" t="s">
        <v>1867</v>
      </c>
      <c r="B4294" t="s">
        <v>3665</v>
      </c>
      <c r="C4294" t="s">
        <v>3665</v>
      </c>
      <c r="D4294" t="s">
        <v>3665</v>
      </c>
      <c r="E4294">
        <v>2018</v>
      </c>
      <c r="F4294" t="s">
        <v>212</v>
      </c>
      <c r="G4294" t="s">
        <v>202</v>
      </c>
      <c r="H4294" t="s">
        <v>219</v>
      </c>
      <c r="I4294" s="3" t="s">
        <v>1</v>
      </c>
      <c r="J4294" s="1" t="s">
        <v>1</v>
      </c>
      <c r="K4294" t="s">
        <v>220</v>
      </c>
      <c r="L4294" t="s">
        <v>221</v>
      </c>
      <c r="M4294" s="1" t="s">
        <v>208</v>
      </c>
      <c r="N4294">
        <v>5001</v>
      </c>
      <c r="O4294" s="10">
        <v>10000</v>
      </c>
      <c r="P4294">
        <v>1000</v>
      </c>
      <c r="Q4294" s="1" t="s">
        <v>209</v>
      </c>
      <c r="R4294" s="4">
        <v>5.85</v>
      </c>
      <c r="S4294" s="3">
        <v>1</v>
      </c>
      <c r="U4294" t="s">
        <v>204</v>
      </c>
    </row>
    <row r="4295" spans="1:21" x14ac:dyDescent="0.3">
      <c r="A4295" t="s">
        <v>1867</v>
      </c>
      <c r="B4295" t="s">
        <v>3665</v>
      </c>
      <c r="C4295" t="s">
        <v>3665</v>
      </c>
      <c r="D4295" t="s">
        <v>3665</v>
      </c>
      <c r="E4295">
        <v>2018</v>
      </c>
      <c r="F4295" t="s">
        <v>212</v>
      </c>
      <c r="G4295" t="s">
        <v>202</v>
      </c>
      <c r="H4295" t="s">
        <v>219</v>
      </c>
      <c r="I4295" s="3" t="s">
        <v>1</v>
      </c>
      <c r="J4295" s="1" t="s">
        <v>1</v>
      </c>
      <c r="K4295" t="s">
        <v>220</v>
      </c>
      <c r="L4295" t="s">
        <v>221</v>
      </c>
      <c r="M4295" s="1" t="s">
        <v>208</v>
      </c>
      <c r="N4295">
        <v>10001</v>
      </c>
      <c r="O4295">
        <v>20000</v>
      </c>
      <c r="P4295">
        <v>1000</v>
      </c>
      <c r="Q4295" s="1" t="s">
        <v>209</v>
      </c>
      <c r="R4295" s="4">
        <v>6.8</v>
      </c>
      <c r="S4295" s="3">
        <v>1</v>
      </c>
      <c r="U4295" t="s">
        <v>204</v>
      </c>
    </row>
    <row r="4296" spans="1:21" x14ac:dyDescent="0.3">
      <c r="A4296" t="s">
        <v>1867</v>
      </c>
      <c r="B4296" t="s">
        <v>3665</v>
      </c>
      <c r="C4296" t="s">
        <v>3665</v>
      </c>
      <c r="D4296" t="s">
        <v>3665</v>
      </c>
      <c r="E4296">
        <v>2018</v>
      </c>
      <c r="F4296" t="s">
        <v>212</v>
      </c>
      <c r="G4296" t="s">
        <v>202</v>
      </c>
      <c r="H4296" t="s">
        <v>219</v>
      </c>
      <c r="I4296" s="3" t="s">
        <v>1</v>
      </c>
      <c r="J4296" s="1" t="s">
        <v>1</v>
      </c>
      <c r="K4296" t="s">
        <v>220</v>
      </c>
      <c r="L4296" t="s">
        <v>221</v>
      </c>
      <c r="M4296" s="1" t="s">
        <v>208</v>
      </c>
      <c r="N4296">
        <v>20001</v>
      </c>
      <c r="O4296" s="10">
        <v>1000000000</v>
      </c>
      <c r="P4296">
        <v>1000</v>
      </c>
      <c r="Q4296" s="1" t="s">
        <v>209</v>
      </c>
      <c r="R4296" s="4">
        <v>7.8</v>
      </c>
      <c r="S4296" s="3">
        <v>1</v>
      </c>
      <c r="U4296" t="s">
        <v>204</v>
      </c>
    </row>
    <row r="4297" spans="1:21" x14ac:dyDescent="0.3">
      <c r="A4297" t="s">
        <v>1867</v>
      </c>
      <c r="B4297" t="s">
        <v>3665</v>
      </c>
      <c r="C4297" t="s">
        <v>3665</v>
      </c>
      <c r="D4297" t="s">
        <v>3665</v>
      </c>
      <c r="E4297">
        <v>2018</v>
      </c>
      <c r="F4297" t="s">
        <v>212</v>
      </c>
      <c r="G4297" t="s">
        <v>202</v>
      </c>
      <c r="H4297" t="s">
        <v>206</v>
      </c>
      <c r="I4297" s="3" t="s">
        <v>1</v>
      </c>
      <c r="J4297" s="1" t="s">
        <v>1</v>
      </c>
      <c r="K4297" t="s">
        <v>220</v>
      </c>
      <c r="L4297" t="s">
        <v>225</v>
      </c>
      <c r="M4297" t="s">
        <v>204</v>
      </c>
      <c r="N4297" t="s">
        <v>1</v>
      </c>
      <c r="O4297" t="s">
        <v>1</v>
      </c>
      <c r="P4297" t="s">
        <v>1</v>
      </c>
      <c r="Q4297" t="s">
        <v>1</v>
      </c>
      <c r="R4297" s="4">
        <v>45.5</v>
      </c>
      <c r="S4297" s="3">
        <v>1</v>
      </c>
      <c r="U4297" t="s">
        <v>204</v>
      </c>
    </row>
    <row r="4298" spans="1:21" x14ac:dyDescent="0.3">
      <c r="A4298" t="s">
        <v>1867</v>
      </c>
      <c r="B4298" t="s">
        <v>3665</v>
      </c>
      <c r="C4298" t="s">
        <v>3665</v>
      </c>
      <c r="D4298" t="s">
        <v>3665</v>
      </c>
      <c r="E4298">
        <v>2018</v>
      </c>
      <c r="F4298" t="s">
        <v>212</v>
      </c>
      <c r="G4298" t="s">
        <v>202</v>
      </c>
      <c r="H4298" t="s">
        <v>219</v>
      </c>
      <c r="I4298" s="3" t="s">
        <v>1</v>
      </c>
      <c r="J4298" s="1" t="s">
        <v>1</v>
      </c>
      <c r="K4298" t="s">
        <v>220</v>
      </c>
      <c r="L4298" t="s">
        <v>225</v>
      </c>
      <c r="M4298" s="1" t="s">
        <v>208</v>
      </c>
      <c r="N4298">
        <v>0</v>
      </c>
      <c r="O4298" s="10">
        <v>2000</v>
      </c>
      <c r="P4298">
        <v>1000</v>
      </c>
      <c r="Q4298" s="1" t="s">
        <v>209</v>
      </c>
      <c r="R4298" s="4">
        <v>0</v>
      </c>
      <c r="S4298" s="3">
        <v>1</v>
      </c>
      <c r="U4298" t="s">
        <v>204</v>
      </c>
    </row>
    <row r="4299" spans="1:21" x14ac:dyDescent="0.3">
      <c r="A4299" t="s">
        <v>1867</v>
      </c>
      <c r="B4299" t="s">
        <v>3665</v>
      </c>
      <c r="C4299" t="s">
        <v>3665</v>
      </c>
      <c r="D4299" t="s">
        <v>3665</v>
      </c>
      <c r="E4299">
        <v>2018</v>
      </c>
      <c r="F4299" t="s">
        <v>212</v>
      </c>
      <c r="G4299" t="s">
        <v>202</v>
      </c>
      <c r="H4299" t="s">
        <v>219</v>
      </c>
      <c r="I4299" s="3" t="s">
        <v>1</v>
      </c>
      <c r="J4299" s="1" t="s">
        <v>1</v>
      </c>
      <c r="K4299" t="s">
        <v>220</v>
      </c>
      <c r="L4299" t="s">
        <v>225</v>
      </c>
      <c r="M4299" s="1" t="s">
        <v>208</v>
      </c>
      <c r="N4299">
        <v>2001</v>
      </c>
      <c r="O4299">
        <v>5000</v>
      </c>
      <c r="P4299">
        <v>1000</v>
      </c>
      <c r="Q4299" s="1" t="s">
        <v>209</v>
      </c>
      <c r="R4299" s="4">
        <v>10.8</v>
      </c>
      <c r="S4299" s="3">
        <v>1</v>
      </c>
      <c r="U4299" t="s">
        <v>204</v>
      </c>
    </row>
    <row r="4300" spans="1:21" x14ac:dyDescent="0.3">
      <c r="A4300" t="s">
        <v>1867</v>
      </c>
      <c r="B4300" t="s">
        <v>3665</v>
      </c>
      <c r="C4300" t="s">
        <v>3665</v>
      </c>
      <c r="D4300" t="s">
        <v>3665</v>
      </c>
      <c r="E4300">
        <v>2018</v>
      </c>
      <c r="F4300" t="s">
        <v>212</v>
      </c>
      <c r="G4300" t="s">
        <v>202</v>
      </c>
      <c r="H4300" t="s">
        <v>219</v>
      </c>
      <c r="I4300" s="3" t="s">
        <v>1</v>
      </c>
      <c r="J4300" s="1" t="s">
        <v>1</v>
      </c>
      <c r="K4300" t="s">
        <v>220</v>
      </c>
      <c r="L4300" t="s">
        <v>225</v>
      </c>
      <c r="M4300" s="1" t="s">
        <v>208</v>
      </c>
      <c r="N4300">
        <v>5001</v>
      </c>
      <c r="O4300" s="10">
        <v>10000</v>
      </c>
      <c r="P4300">
        <v>1000</v>
      </c>
      <c r="Q4300" s="1" t="s">
        <v>209</v>
      </c>
      <c r="R4300" s="4">
        <v>11.7</v>
      </c>
      <c r="S4300" s="3">
        <v>1</v>
      </c>
      <c r="U4300" t="s">
        <v>204</v>
      </c>
    </row>
    <row r="4301" spans="1:21" x14ac:dyDescent="0.3">
      <c r="A4301" t="s">
        <v>1867</v>
      </c>
      <c r="B4301" t="s">
        <v>3665</v>
      </c>
      <c r="C4301" t="s">
        <v>3665</v>
      </c>
      <c r="D4301" t="s">
        <v>3665</v>
      </c>
      <c r="E4301">
        <v>2018</v>
      </c>
      <c r="F4301" t="s">
        <v>212</v>
      </c>
      <c r="G4301" t="s">
        <v>202</v>
      </c>
      <c r="H4301" t="s">
        <v>219</v>
      </c>
      <c r="I4301" s="3" t="s">
        <v>1</v>
      </c>
      <c r="J4301" s="1" t="s">
        <v>1</v>
      </c>
      <c r="K4301" t="s">
        <v>220</v>
      </c>
      <c r="L4301" t="s">
        <v>225</v>
      </c>
      <c r="M4301" s="1" t="s">
        <v>208</v>
      </c>
      <c r="N4301">
        <v>10001</v>
      </c>
      <c r="O4301">
        <v>20000</v>
      </c>
      <c r="P4301">
        <v>1000</v>
      </c>
      <c r="Q4301" s="1" t="s">
        <v>209</v>
      </c>
      <c r="R4301" s="4">
        <v>13.6</v>
      </c>
      <c r="S4301" s="3">
        <v>1</v>
      </c>
      <c r="U4301" t="s">
        <v>204</v>
      </c>
    </row>
    <row r="4302" spans="1:21" x14ac:dyDescent="0.3">
      <c r="A4302" t="s">
        <v>1867</v>
      </c>
      <c r="B4302" t="s">
        <v>3665</v>
      </c>
      <c r="C4302" t="s">
        <v>3665</v>
      </c>
      <c r="D4302" t="s">
        <v>3665</v>
      </c>
      <c r="E4302">
        <v>2018</v>
      </c>
      <c r="F4302" t="s">
        <v>212</v>
      </c>
      <c r="G4302" t="s">
        <v>202</v>
      </c>
      <c r="H4302" t="s">
        <v>219</v>
      </c>
      <c r="I4302" s="3" t="s">
        <v>1</v>
      </c>
      <c r="J4302" s="1" t="s">
        <v>1</v>
      </c>
      <c r="K4302" t="s">
        <v>220</v>
      </c>
      <c r="L4302" t="s">
        <v>225</v>
      </c>
      <c r="M4302" s="1" t="s">
        <v>208</v>
      </c>
      <c r="N4302">
        <v>20001</v>
      </c>
      <c r="O4302" s="10">
        <v>1000000000</v>
      </c>
      <c r="P4302">
        <v>1000</v>
      </c>
      <c r="Q4302" s="1" t="s">
        <v>209</v>
      </c>
      <c r="R4302" s="4">
        <v>15.6</v>
      </c>
      <c r="S4302" s="3">
        <v>1</v>
      </c>
      <c r="U4302" t="s">
        <v>204</v>
      </c>
    </row>
    <row r="4303" spans="1:21" x14ac:dyDescent="0.3">
      <c r="A4303" t="s">
        <v>1867</v>
      </c>
      <c r="B4303" t="s">
        <v>3665</v>
      </c>
      <c r="C4303" t="s">
        <v>3665</v>
      </c>
      <c r="D4303" t="s">
        <v>3665</v>
      </c>
      <c r="E4303">
        <v>2018</v>
      </c>
      <c r="F4303" t="s">
        <v>213</v>
      </c>
      <c r="G4303" t="s">
        <v>202</v>
      </c>
      <c r="H4303" t="s">
        <v>206</v>
      </c>
      <c r="I4303" s="3" t="s">
        <v>1</v>
      </c>
      <c r="J4303" s="1" t="s">
        <v>1</v>
      </c>
      <c r="K4303" t="s">
        <v>220</v>
      </c>
      <c r="L4303" t="s">
        <v>221</v>
      </c>
      <c r="M4303" s="1" t="s">
        <v>204</v>
      </c>
      <c r="N4303" t="s">
        <v>1</v>
      </c>
      <c r="O4303" t="s">
        <v>1</v>
      </c>
      <c r="P4303" t="s">
        <v>1</v>
      </c>
      <c r="Q4303" s="1" t="s">
        <v>1</v>
      </c>
      <c r="R4303" s="4">
        <v>25.85</v>
      </c>
      <c r="S4303" s="3">
        <v>1</v>
      </c>
      <c r="U4303" t="s">
        <v>204</v>
      </c>
    </row>
    <row r="4304" spans="1:21" x14ac:dyDescent="0.3">
      <c r="A4304" t="s">
        <v>1867</v>
      </c>
      <c r="B4304" t="s">
        <v>3665</v>
      </c>
      <c r="C4304" t="s">
        <v>3665</v>
      </c>
      <c r="D4304" t="s">
        <v>3665</v>
      </c>
      <c r="E4304">
        <v>2018</v>
      </c>
      <c r="F4304" t="s">
        <v>213</v>
      </c>
      <c r="G4304" t="s">
        <v>202</v>
      </c>
      <c r="H4304" t="s">
        <v>231</v>
      </c>
      <c r="I4304" s="3" t="s">
        <v>1</v>
      </c>
      <c r="J4304" s="1" t="s">
        <v>1</v>
      </c>
      <c r="K4304" t="s">
        <v>220</v>
      </c>
      <c r="L4304" t="s">
        <v>221</v>
      </c>
      <c r="M4304" s="1" t="s">
        <v>208</v>
      </c>
      <c r="N4304">
        <v>0</v>
      </c>
      <c r="O4304" s="10">
        <v>5000</v>
      </c>
      <c r="P4304">
        <v>1000</v>
      </c>
      <c r="Q4304" s="1" t="s">
        <v>209</v>
      </c>
      <c r="R4304" s="4">
        <v>0</v>
      </c>
      <c r="S4304" s="3">
        <v>1</v>
      </c>
      <c r="U4304" t="s">
        <v>204</v>
      </c>
    </row>
    <row r="4305" spans="1:21" x14ac:dyDescent="0.3">
      <c r="A4305" t="s">
        <v>1867</v>
      </c>
      <c r="B4305" t="s">
        <v>3665</v>
      </c>
      <c r="C4305" t="s">
        <v>3665</v>
      </c>
      <c r="D4305" t="s">
        <v>3665</v>
      </c>
      <c r="E4305">
        <v>2018</v>
      </c>
      <c r="F4305" t="s">
        <v>213</v>
      </c>
      <c r="G4305" t="s">
        <v>202</v>
      </c>
      <c r="H4305" t="s">
        <v>231</v>
      </c>
      <c r="I4305" s="3" t="s">
        <v>1</v>
      </c>
      <c r="J4305" s="1" t="s">
        <v>1</v>
      </c>
      <c r="K4305" t="s">
        <v>220</v>
      </c>
      <c r="L4305" t="s">
        <v>221</v>
      </c>
      <c r="M4305" s="1" t="s">
        <v>208</v>
      </c>
      <c r="N4305">
        <v>5001</v>
      </c>
      <c r="O4305" s="34">
        <v>27340</v>
      </c>
      <c r="P4305">
        <v>1000</v>
      </c>
      <c r="Q4305" s="1" t="s">
        <v>209</v>
      </c>
      <c r="R4305" s="4">
        <v>2.2000000000000002</v>
      </c>
      <c r="S4305" s="3">
        <v>1</v>
      </c>
      <c r="U4305" t="s">
        <v>204</v>
      </c>
    </row>
    <row r="4306" spans="1:21" x14ac:dyDescent="0.3">
      <c r="A4306" t="s">
        <v>1867</v>
      </c>
      <c r="B4306" t="s">
        <v>3665</v>
      </c>
      <c r="C4306" t="s">
        <v>3665</v>
      </c>
      <c r="D4306" t="s">
        <v>3665</v>
      </c>
      <c r="E4306">
        <v>2018</v>
      </c>
      <c r="F4306" t="s">
        <v>213</v>
      </c>
      <c r="G4306" t="s">
        <v>202</v>
      </c>
      <c r="H4306" t="s">
        <v>231</v>
      </c>
      <c r="I4306" s="3" t="s">
        <v>1</v>
      </c>
      <c r="J4306" s="1" t="s">
        <v>1</v>
      </c>
      <c r="K4306" t="s">
        <v>220</v>
      </c>
      <c r="L4306" t="s">
        <v>221</v>
      </c>
      <c r="M4306" s="1" t="s">
        <v>208</v>
      </c>
      <c r="N4306">
        <v>27341</v>
      </c>
      <c r="O4306" s="10">
        <v>1000000000</v>
      </c>
      <c r="P4306">
        <v>1000</v>
      </c>
      <c r="Q4306" s="1" t="s">
        <v>209</v>
      </c>
      <c r="R4306" s="4">
        <v>0</v>
      </c>
      <c r="S4306" s="3">
        <v>1</v>
      </c>
      <c r="T4306" t="s">
        <v>3667</v>
      </c>
      <c r="U4306" t="s">
        <v>204</v>
      </c>
    </row>
    <row r="4307" spans="1:21" x14ac:dyDescent="0.3">
      <c r="A4307" t="s">
        <v>1867</v>
      </c>
      <c r="B4307" t="s">
        <v>3665</v>
      </c>
      <c r="C4307" t="s">
        <v>3665</v>
      </c>
      <c r="D4307" t="s">
        <v>3665</v>
      </c>
      <c r="E4307">
        <v>2018</v>
      </c>
      <c r="F4307" t="s">
        <v>213</v>
      </c>
      <c r="G4307" t="s">
        <v>202</v>
      </c>
      <c r="H4307" t="s">
        <v>206</v>
      </c>
      <c r="I4307" s="3" t="s">
        <v>1</v>
      </c>
      <c r="J4307" s="1" t="s">
        <v>1</v>
      </c>
      <c r="K4307" t="s">
        <v>220</v>
      </c>
      <c r="L4307" t="s">
        <v>225</v>
      </c>
      <c r="M4307" s="1" t="s">
        <v>204</v>
      </c>
      <c r="N4307" t="s">
        <v>1</v>
      </c>
      <c r="O4307" t="s">
        <v>1</v>
      </c>
      <c r="P4307" t="s">
        <v>1</v>
      </c>
      <c r="Q4307" s="1" t="s">
        <v>1</v>
      </c>
      <c r="R4307" s="4">
        <v>51.7</v>
      </c>
      <c r="S4307" s="3">
        <v>1</v>
      </c>
      <c r="U4307" t="s">
        <v>204</v>
      </c>
    </row>
    <row r="4308" spans="1:21" x14ac:dyDescent="0.3">
      <c r="A4308" t="s">
        <v>1867</v>
      </c>
      <c r="B4308" t="s">
        <v>3665</v>
      </c>
      <c r="C4308" t="s">
        <v>3665</v>
      </c>
      <c r="D4308" t="s">
        <v>3665</v>
      </c>
      <c r="E4308">
        <v>2018</v>
      </c>
      <c r="F4308" t="s">
        <v>213</v>
      </c>
      <c r="G4308" t="s">
        <v>202</v>
      </c>
      <c r="H4308" t="s">
        <v>231</v>
      </c>
      <c r="I4308" s="3" t="s">
        <v>1</v>
      </c>
      <c r="J4308" s="1" t="s">
        <v>1</v>
      </c>
      <c r="K4308" t="s">
        <v>220</v>
      </c>
      <c r="L4308" t="s">
        <v>225</v>
      </c>
      <c r="M4308" s="1" t="s">
        <v>208</v>
      </c>
      <c r="N4308">
        <v>0</v>
      </c>
      <c r="O4308" s="10">
        <v>5000</v>
      </c>
      <c r="P4308">
        <v>1000</v>
      </c>
      <c r="Q4308" s="1" t="s">
        <v>209</v>
      </c>
      <c r="R4308" s="4">
        <v>0</v>
      </c>
      <c r="S4308" s="3">
        <v>1</v>
      </c>
      <c r="U4308" t="s">
        <v>204</v>
      </c>
    </row>
    <row r="4309" spans="1:21" x14ac:dyDescent="0.3">
      <c r="A4309" t="s">
        <v>1867</v>
      </c>
      <c r="B4309" t="s">
        <v>3665</v>
      </c>
      <c r="C4309" t="s">
        <v>3665</v>
      </c>
      <c r="D4309" t="s">
        <v>3665</v>
      </c>
      <c r="E4309">
        <v>2018</v>
      </c>
      <c r="F4309" t="s">
        <v>213</v>
      </c>
      <c r="G4309" t="s">
        <v>202</v>
      </c>
      <c r="H4309" t="s">
        <v>231</v>
      </c>
      <c r="I4309" s="3" t="s">
        <v>1</v>
      </c>
      <c r="J4309" s="1" t="s">
        <v>1</v>
      </c>
      <c r="K4309" t="s">
        <v>220</v>
      </c>
      <c r="L4309" t="s">
        <v>225</v>
      </c>
      <c r="M4309" s="1" t="s">
        <v>208</v>
      </c>
      <c r="N4309">
        <v>5001</v>
      </c>
      <c r="O4309" s="34">
        <v>27340</v>
      </c>
      <c r="P4309">
        <v>1000</v>
      </c>
      <c r="Q4309" s="1" t="s">
        <v>209</v>
      </c>
      <c r="R4309" s="4">
        <v>4.4000000000000004</v>
      </c>
      <c r="S4309" s="3">
        <v>1</v>
      </c>
      <c r="U4309" t="s">
        <v>204</v>
      </c>
    </row>
    <row r="4310" spans="1:21" x14ac:dyDescent="0.3">
      <c r="A4310" t="s">
        <v>1867</v>
      </c>
      <c r="B4310" t="s">
        <v>3665</v>
      </c>
      <c r="C4310" t="s">
        <v>3665</v>
      </c>
      <c r="D4310" t="s">
        <v>3665</v>
      </c>
      <c r="E4310">
        <v>2018</v>
      </c>
      <c r="F4310" t="s">
        <v>213</v>
      </c>
      <c r="G4310" t="s">
        <v>202</v>
      </c>
      <c r="H4310" t="s">
        <v>231</v>
      </c>
      <c r="I4310" s="3" t="s">
        <v>1</v>
      </c>
      <c r="J4310" s="1" t="s">
        <v>1</v>
      </c>
      <c r="K4310" t="s">
        <v>220</v>
      </c>
      <c r="L4310" t="s">
        <v>225</v>
      </c>
      <c r="M4310" s="1" t="s">
        <v>208</v>
      </c>
      <c r="N4310">
        <v>27341</v>
      </c>
      <c r="O4310" s="10">
        <v>1000000000</v>
      </c>
      <c r="P4310">
        <v>1000</v>
      </c>
      <c r="Q4310" s="1" t="s">
        <v>209</v>
      </c>
      <c r="R4310" s="4">
        <v>0</v>
      </c>
      <c r="S4310" s="3">
        <v>1</v>
      </c>
      <c r="T4310" t="s">
        <v>3667</v>
      </c>
      <c r="U4310" t="s">
        <v>204</v>
      </c>
    </row>
    <row r="4311" spans="1:21" x14ac:dyDescent="0.3">
      <c r="A4311" t="s">
        <v>1869</v>
      </c>
      <c r="B4311" t="s">
        <v>3668</v>
      </c>
      <c r="C4311" t="s">
        <v>3668</v>
      </c>
      <c r="D4311" t="s">
        <v>3668</v>
      </c>
      <c r="E4311">
        <v>2019</v>
      </c>
      <c r="F4311" t="s">
        <v>212</v>
      </c>
      <c r="G4311" t="s">
        <v>202</v>
      </c>
      <c r="H4311" t="s">
        <v>206</v>
      </c>
      <c r="I4311" s="3" t="s">
        <v>1</v>
      </c>
      <c r="J4311" s="1" t="s">
        <v>1</v>
      </c>
      <c r="K4311" t="s">
        <v>220</v>
      </c>
      <c r="L4311" t="s">
        <v>221</v>
      </c>
      <c r="M4311" s="1" t="s">
        <v>204</v>
      </c>
      <c r="N4311" t="s">
        <v>1</v>
      </c>
      <c r="O4311" t="s">
        <v>1</v>
      </c>
      <c r="P4311" t="s">
        <v>1</v>
      </c>
      <c r="Q4311" s="1" t="s">
        <v>1</v>
      </c>
      <c r="R4311" s="4">
        <v>13</v>
      </c>
      <c r="S4311" s="3">
        <v>1</v>
      </c>
      <c r="U4311" t="s">
        <v>204</v>
      </c>
    </row>
    <row r="4312" spans="1:21" x14ac:dyDescent="0.3">
      <c r="A4312" t="s">
        <v>1869</v>
      </c>
      <c r="B4312" t="s">
        <v>3668</v>
      </c>
      <c r="C4312" t="s">
        <v>3668</v>
      </c>
      <c r="D4312" t="s">
        <v>3668</v>
      </c>
      <c r="E4312">
        <v>2019</v>
      </c>
      <c r="F4312" t="s">
        <v>212</v>
      </c>
      <c r="G4312" t="s">
        <v>202</v>
      </c>
      <c r="H4312" t="s">
        <v>219</v>
      </c>
      <c r="I4312" s="3" t="s">
        <v>1</v>
      </c>
      <c r="J4312" s="1" t="s">
        <v>1</v>
      </c>
      <c r="K4312" t="s">
        <v>220</v>
      </c>
      <c r="L4312" t="s">
        <v>221</v>
      </c>
      <c r="M4312" s="1" t="s">
        <v>208</v>
      </c>
      <c r="N4312">
        <v>0</v>
      </c>
      <c r="O4312" s="10">
        <v>2000</v>
      </c>
      <c r="P4312">
        <v>1000</v>
      </c>
      <c r="Q4312" s="1" t="s">
        <v>209</v>
      </c>
      <c r="R4312" s="4">
        <v>0</v>
      </c>
      <c r="S4312" s="3">
        <v>1</v>
      </c>
      <c r="U4312" t="s">
        <v>204</v>
      </c>
    </row>
    <row r="4313" spans="1:21" x14ac:dyDescent="0.3">
      <c r="A4313" t="s">
        <v>1869</v>
      </c>
      <c r="B4313" t="s">
        <v>3668</v>
      </c>
      <c r="C4313" t="s">
        <v>3668</v>
      </c>
      <c r="D4313" t="s">
        <v>3668</v>
      </c>
      <c r="E4313">
        <v>2019</v>
      </c>
      <c r="F4313" t="s">
        <v>212</v>
      </c>
      <c r="G4313" t="s">
        <v>202</v>
      </c>
      <c r="H4313" t="s">
        <v>219</v>
      </c>
      <c r="I4313" s="3" t="s">
        <v>1</v>
      </c>
      <c r="J4313" s="1" t="s">
        <v>1</v>
      </c>
      <c r="K4313" t="s">
        <v>220</v>
      </c>
      <c r="L4313" t="s">
        <v>221</v>
      </c>
      <c r="M4313" s="1" t="s">
        <v>208</v>
      </c>
      <c r="N4313">
        <v>2001</v>
      </c>
      <c r="O4313" s="10">
        <v>50000</v>
      </c>
      <c r="P4313">
        <v>1000</v>
      </c>
      <c r="Q4313" s="1" t="s">
        <v>209</v>
      </c>
      <c r="R4313" s="4">
        <v>3.5</v>
      </c>
      <c r="S4313" s="3">
        <v>1</v>
      </c>
      <c r="U4313" t="s">
        <v>204</v>
      </c>
    </row>
    <row r="4314" spans="1:21" x14ac:dyDescent="0.3">
      <c r="A4314" t="s">
        <v>1869</v>
      </c>
      <c r="B4314" t="s">
        <v>3668</v>
      </c>
      <c r="C4314" t="s">
        <v>3668</v>
      </c>
      <c r="D4314" t="s">
        <v>3668</v>
      </c>
      <c r="E4314">
        <v>2019</v>
      </c>
      <c r="F4314" t="s">
        <v>212</v>
      </c>
      <c r="G4314" t="s">
        <v>202</v>
      </c>
      <c r="H4314" t="s">
        <v>219</v>
      </c>
      <c r="I4314" s="3" t="s">
        <v>1</v>
      </c>
      <c r="J4314" s="1" t="s">
        <v>1</v>
      </c>
      <c r="K4314" t="s">
        <v>220</v>
      </c>
      <c r="L4314" t="s">
        <v>221</v>
      </c>
      <c r="M4314" s="1" t="s">
        <v>208</v>
      </c>
      <c r="N4314">
        <v>50001</v>
      </c>
      <c r="O4314" s="10">
        <v>1000000000</v>
      </c>
      <c r="P4314">
        <v>1000</v>
      </c>
      <c r="Q4314" s="1" t="s">
        <v>209</v>
      </c>
      <c r="R4314" s="4">
        <v>2.66</v>
      </c>
      <c r="S4314" s="3">
        <v>1</v>
      </c>
      <c r="U4314" t="s">
        <v>204</v>
      </c>
    </row>
    <row r="4315" spans="1:21" x14ac:dyDescent="0.3">
      <c r="A4315" t="s">
        <v>1869</v>
      </c>
      <c r="B4315" t="s">
        <v>3668</v>
      </c>
      <c r="C4315" t="s">
        <v>3668</v>
      </c>
      <c r="D4315" t="s">
        <v>3668</v>
      </c>
      <c r="E4315">
        <v>2019</v>
      </c>
      <c r="F4315" t="s">
        <v>212</v>
      </c>
      <c r="G4315" t="s">
        <v>202</v>
      </c>
      <c r="H4315" t="s">
        <v>206</v>
      </c>
      <c r="I4315" s="3" t="s">
        <v>1</v>
      </c>
      <c r="J4315" s="1" t="s">
        <v>1</v>
      </c>
      <c r="K4315" t="s">
        <v>220</v>
      </c>
      <c r="L4315" t="s">
        <v>225</v>
      </c>
      <c r="M4315" s="1" t="s">
        <v>204</v>
      </c>
      <c r="N4315" t="s">
        <v>1</v>
      </c>
      <c r="O4315" t="s">
        <v>1</v>
      </c>
      <c r="P4315" t="s">
        <v>1</v>
      </c>
      <c r="Q4315" s="1" t="s">
        <v>1</v>
      </c>
      <c r="R4315" s="4">
        <v>26</v>
      </c>
      <c r="S4315" s="3">
        <v>1</v>
      </c>
      <c r="U4315" t="s">
        <v>204</v>
      </c>
    </row>
    <row r="4316" spans="1:21" x14ac:dyDescent="0.3">
      <c r="A4316" t="s">
        <v>1869</v>
      </c>
      <c r="B4316" t="s">
        <v>3668</v>
      </c>
      <c r="C4316" t="s">
        <v>3668</v>
      </c>
      <c r="D4316" t="s">
        <v>3668</v>
      </c>
      <c r="E4316">
        <v>2019</v>
      </c>
      <c r="F4316" t="s">
        <v>212</v>
      </c>
      <c r="G4316" t="s">
        <v>202</v>
      </c>
      <c r="H4316" t="s">
        <v>219</v>
      </c>
      <c r="I4316" s="3" t="s">
        <v>1</v>
      </c>
      <c r="J4316" s="1" t="s">
        <v>1</v>
      </c>
      <c r="K4316" t="s">
        <v>220</v>
      </c>
      <c r="L4316" t="s">
        <v>225</v>
      </c>
      <c r="M4316" s="1" t="s">
        <v>208</v>
      </c>
      <c r="N4316">
        <v>0</v>
      </c>
      <c r="O4316" s="10">
        <v>2000</v>
      </c>
      <c r="P4316">
        <v>1000</v>
      </c>
      <c r="Q4316" s="1" t="s">
        <v>209</v>
      </c>
      <c r="R4316" s="4">
        <v>0</v>
      </c>
      <c r="S4316" s="3">
        <v>1</v>
      </c>
      <c r="U4316" t="s">
        <v>204</v>
      </c>
    </row>
    <row r="4317" spans="1:21" x14ac:dyDescent="0.3">
      <c r="A4317" t="s">
        <v>1869</v>
      </c>
      <c r="B4317" t="s">
        <v>3668</v>
      </c>
      <c r="C4317" t="s">
        <v>3668</v>
      </c>
      <c r="D4317" t="s">
        <v>3668</v>
      </c>
      <c r="E4317">
        <v>2019</v>
      </c>
      <c r="F4317" t="s">
        <v>212</v>
      </c>
      <c r="G4317" t="s">
        <v>202</v>
      </c>
      <c r="H4317" t="s">
        <v>219</v>
      </c>
      <c r="I4317" s="3" t="s">
        <v>1</v>
      </c>
      <c r="J4317" s="1" t="s">
        <v>1</v>
      </c>
      <c r="K4317" t="s">
        <v>220</v>
      </c>
      <c r="L4317" t="s">
        <v>225</v>
      </c>
      <c r="M4317" s="1" t="s">
        <v>208</v>
      </c>
      <c r="N4317">
        <v>2001</v>
      </c>
      <c r="O4317" s="10">
        <v>50000</v>
      </c>
      <c r="P4317">
        <v>1000</v>
      </c>
      <c r="Q4317" s="1" t="s">
        <v>209</v>
      </c>
      <c r="R4317" s="4">
        <v>7</v>
      </c>
      <c r="S4317" s="3">
        <v>1</v>
      </c>
      <c r="U4317" t="s">
        <v>204</v>
      </c>
    </row>
    <row r="4318" spans="1:21" x14ac:dyDescent="0.3">
      <c r="A4318" t="s">
        <v>1869</v>
      </c>
      <c r="B4318" t="s">
        <v>3668</v>
      </c>
      <c r="C4318" t="s">
        <v>3668</v>
      </c>
      <c r="D4318" t="s">
        <v>3668</v>
      </c>
      <c r="E4318">
        <v>2019</v>
      </c>
      <c r="F4318" t="s">
        <v>212</v>
      </c>
      <c r="G4318" t="s">
        <v>202</v>
      </c>
      <c r="H4318" t="s">
        <v>219</v>
      </c>
      <c r="I4318" s="3" t="s">
        <v>1</v>
      </c>
      <c r="J4318" s="1" t="s">
        <v>1</v>
      </c>
      <c r="K4318" t="s">
        <v>220</v>
      </c>
      <c r="L4318" t="s">
        <v>225</v>
      </c>
      <c r="M4318" s="1" t="s">
        <v>208</v>
      </c>
      <c r="N4318">
        <v>50001</v>
      </c>
      <c r="O4318" s="10">
        <v>1000000000</v>
      </c>
      <c r="P4318">
        <v>1000</v>
      </c>
      <c r="Q4318" s="1" t="s">
        <v>209</v>
      </c>
      <c r="R4318" s="4">
        <f>2.66*2</f>
        <v>5.32</v>
      </c>
      <c r="S4318" s="3">
        <v>1</v>
      </c>
      <c r="U4318" t="s">
        <v>204</v>
      </c>
    </row>
    <row r="4319" spans="1:21" x14ac:dyDescent="0.3">
      <c r="A4319" t="s">
        <v>1869</v>
      </c>
      <c r="B4319" t="s">
        <v>3668</v>
      </c>
      <c r="C4319" t="s">
        <v>3668</v>
      </c>
      <c r="D4319" t="s">
        <v>3668</v>
      </c>
      <c r="E4319">
        <v>2019</v>
      </c>
      <c r="F4319" t="s">
        <v>213</v>
      </c>
      <c r="G4319" t="s">
        <v>202</v>
      </c>
      <c r="H4319" t="s">
        <v>206</v>
      </c>
      <c r="I4319" s="3" t="s">
        <v>1</v>
      </c>
      <c r="J4319" s="1" t="s">
        <v>1</v>
      </c>
      <c r="K4319" t="s">
        <v>220</v>
      </c>
      <c r="L4319" t="s">
        <v>221</v>
      </c>
      <c r="M4319" s="1" t="s">
        <v>204</v>
      </c>
      <c r="N4319" t="s">
        <v>1</v>
      </c>
      <c r="O4319" t="s">
        <v>1</v>
      </c>
      <c r="P4319" t="s">
        <v>1</v>
      </c>
      <c r="Q4319" s="1" t="s">
        <v>1</v>
      </c>
      <c r="R4319" s="4">
        <v>13.65</v>
      </c>
      <c r="S4319" s="3">
        <v>1</v>
      </c>
      <c r="U4319" t="s">
        <v>204</v>
      </c>
    </row>
    <row r="4320" spans="1:21" x14ac:dyDescent="0.3">
      <c r="A4320" t="s">
        <v>1869</v>
      </c>
      <c r="B4320" t="s">
        <v>3668</v>
      </c>
      <c r="C4320" t="s">
        <v>3668</v>
      </c>
      <c r="D4320" t="s">
        <v>3668</v>
      </c>
      <c r="E4320">
        <v>2019</v>
      </c>
      <c r="F4320" t="s">
        <v>213</v>
      </c>
      <c r="G4320" t="s">
        <v>202</v>
      </c>
      <c r="H4320" t="s">
        <v>219</v>
      </c>
      <c r="I4320" s="3" t="s">
        <v>1</v>
      </c>
      <c r="J4320" s="1" t="s">
        <v>1</v>
      </c>
      <c r="K4320" t="s">
        <v>220</v>
      </c>
      <c r="L4320" t="s">
        <v>221</v>
      </c>
      <c r="M4320" s="1" t="s">
        <v>208</v>
      </c>
      <c r="N4320">
        <v>0</v>
      </c>
      <c r="O4320" s="10">
        <v>2000</v>
      </c>
      <c r="P4320">
        <v>1000</v>
      </c>
      <c r="Q4320" s="1" t="s">
        <v>209</v>
      </c>
      <c r="R4320" s="4">
        <v>0</v>
      </c>
      <c r="S4320" s="3">
        <v>1</v>
      </c>
      <c r="U4320" t="s">
        <v>204</v>
      </c>
    </row>
    <row r="4321" spans="1:21" x14ac:dyDescent="0.3">
      <c r="A4321" t="s">
        <v>1869</v>
      </c>
      <c r="B4321" t="s">
        <v>3668</v>
      </c>
      <c r="C4321" t="s">
        <v>3668</v>
      </c>
      <c r="D4321" t="s">
        <v>3668</v>
      </c>
      <c r="E4321">
        <v>2019</v>
      </c>
      <c r="F4321" t="s">
        <v>213</v>
      </c>
      <c r="G4321" t="s">
        <v>202</v>
      </c>
      <c r="H4321" t="s">
        <v>219</v>
      </c>
      <c r="I4321" s="3" t="s">
        <v>1</v>
      </c>
      <c r="J4321" s="1" t="s">
        <v>1</v>
      </c>
      <c r="K4321" t="s">
        <v>220</v>
      </c>
      <c r="L4321" t="s">
        <v>221</v>
      </c>
      <c r="M4321" s="1" t="s">
        <v>208</v>
      </c>
      <c r="N4321">
        <v>2001</v>
      </c>
      <c r="O4321" s="10">
        <v>50000</v>
      </c>
      <c r="P4321">
        <v>1000</v>
      </c>
      <c r="Q4321" s="1" t="s">
        <v>209</v>
      </c>
      <c r="R4321" s="4">
        <v>3.15</v>
      </c>
      <c r="S4321" s="3">
        <v>1</v>
      </c>
      <c r="U4321" t="s">
        <v>204</v>
      </c>
    </row>
    <row r="4322" spans="1:21" x14ac:dyDescent="0.3">
      <c r="A4322" t="s">
        <v>1869</v>
      </c>
      <c r="B4322" t="s">
        <v>3668</v>
      </c>
      <c r="C4322" t="s">
        <v>3668</v>
      </c>
      <c r="D4322" t="s">
        <v>3668</v>
      </c>
      <c r="E4322">
        <v>2019</v>
      </c>
      <c r="F4322" t="s">
        <v>213</v>
      </c>
      <c r="G4322" t="s">
        <v>202</v>
      </c>
      <c r="H4322" t="s">
        <v>219</v>
      </c>
      <c r="I4322" s="3" t="s">
        <v>1</v>
      </c>
      <c r="J4322" s="1" t="s">
        <v>1</v>
      </c>
      <c r="K4322" t="s">
        <v>220</v>
      </c>
      <c r="L4322" t="s">
        <v>221</v>
      </c>
      <c r="M4322" s="1" t="s">
        <v>208</v>
      </c>
      <c r="N4322">
        <v>50001</v>
      </c>
      <c r="O4322" s="10">
        <v>1000000000</v>
      </c>
      <c r="P4322">
        <v>1000</v>
      </c>
      <c r="Q4322" s="1" t="s">
        <v>209</v>
      </c>
      <c r="R4322" s="4">
        <v>3.16</v>
      </c>
      <c r="S4322" s="3">
        <v>1</v>
      </c>
      <c r="U4322" t="s">
        <v>204</v>
      </c>
    </row>
    <row r="4323" spans="1:21" x14ac:dyDescent="0.3">
      <c r="A4323" t="s">
        <v>1869</v>
      </c>
      <c r="B4323" t="s">
        <v>3668</v>
      </c>
      <c r="C4323" t="s">
        <v>3668</v>
      </c>
      <c r="D4323" t="s">
        <v>3668</v>
      </c>
      <c r="E4323">
        <v>2019</v>
      </c>
      <c r="F4323" t="s">
        <v>213</v>
      </c>
      <c r="G4323" t="s">
        <v>202</v>
      </c>
      <c r="H4323" t="s">
        <v>206</v>
      </c>
      <c r="I4323" s="3" t="s">
        <v>1</v>
      </c>
      <c r="J4323" s="1" t="s">
        <v>1</v>
      </c>
      <c r="K4323" t="s">
        <v>220</v>
      </c>
      <c r="L4323" t="s">
        <v>225</v>
      </c>
      <c r="M4323" s="1" t="s">
        <v>204</v>
      </c>
      <c r="N4323" t="s">
        <v>1</v>
      </c>
      <c r="O4323" t="s">
        <v>1</v>
      </c>
      <c r="P4323" t="s">
        <v>1</v>
      </c>
      <c r="Q4323" s="1" t="s">
        <v>1</v>
      </c>
      <c r="R4323" s="4">
        <f>13.65*2</f>
        <v>27.3</v>
      </c>
      <c r="S4323" s="3">
        <v>1</v>
      </c>
      <c r="U4323" t="s">
        <v>204</v>
      </c>
    </row>
    <row r="4324" spans="1:21" x14ac:dyDescent="0.3">
      <c r="A4324" t="s">
        <v>1869</v>
      </c>
      <c r="B4324" t="s">
        <v>3668</v>
      </c>
      <c r="C4324" t="s">
        <v>3668</v>
      </c>
      <c r="D4324" t="s">
        <v>3668</v>
      </c>
      <c r="E4324">
        <v>2019</v>
      </c>
      <c r="F4324" t="s">
        <v>213</v>
      </c>
      <c r="G4324" t="s">
        <v>202</v>
      </c>
      <c r="H4324" t="s">
        <v>219</v>
      </c>
      <c r="I4324" s="3" t="s">
        <v>1</v>
      </c>
      <c r="J4324" s="1" t="s">
        <v>1</v>
      </c>
      <c r="K4324" t="s">
        <v>220</v>
      </c>
      <c r="L4324" t="s">
        <v>225</v>
      </c>
      <c r="M4324" s="1" t="s">
        <v>208</v>
      </c>
      <c r="N4324">
        <v>0</v>
      </c>
      <c r="O4324" s="10">
        <v>2000</v>
      </c>
      <c r="P4324">
        <v>1000</v>
      </c>
      <c r="Q4324" s="1" t="s">
        <v>209</v>
      </c>
      <c r="R4324" s="4">
        <v>0</v>
      </c>
      <c r="S4324" s="3">
        <v>1</v>
      </c>
      <c r="U4324" t="s">
        <v>204</v>
      </c>
    </row>
    <row r="4325" spans="1:21" x14ac:dyDescent="0.3">
      <c r="A4325" t="s">
        <v>1869</v>
      </c>
      <c r="B4325" t="s">
        <v>3668</v>
      </c>
      <c r="C4325" t="s">
        <v>3668</v>
      </c>
      <c r="D4325" t="s">
        <v>3668</v>
      </c>
      <c r="E4325">
        <v>2019</v>
      </c>
      <c r="F4325" t="s">
        <v>213</v>
      </c>
      <c r="G4325" t="s">
        <v>202</v>
      </c>
      <c r="H4325" t="s">
        <v>219</v>
      </c>
      <c r="I4325" s="3" t="s">
        <v>1</v>
      </c>
      <c r="J4325" s="1" t="s">
        <v>1</v>
      </c>
      <c r="K4325" t="s">
        <v>220</v>
      </c>
      <c r="L4325" t="s">
        <v>225</v>
      </c>
      <c r="M4325" s="1" t="s">
        <v>208</v>
      </c>
      <c r="N4325">
        <v>2001</v>
      </c>
      <c r="O4325" s="10">
        <v>50000</v>
      </c>
      <c r="P4325">
        <v>1000</v>
      </c>
      <c r="Q4325" s="1" t="s">
        <v>209</v>
      </c>
      <c r="R4325" s="4">
        <f>3.15*2</f>
        <v>6.3</v>
      </c>
      <c r="S4325" s="3">
        <v>1</v>
      </c>
      <c r="U4325" t="s">
        <v>204</v>
      </c>
    </row>
    <row r="4326" spans="1:21" x14ac:dyDescent="0.3">
      <c r="A4326" t="s">
        <v>1869</v>
      </c>
      <c r="B4326" t="s">
        <v>3668</v>
      </c>
      <c r="C4326" t="s">
        <v>3668</v>
      </c>
      <c r="D4326" t="s">
        <v>3668</v>
      </c>
      <c r="E4326">
        <v>2019</v>
      </c>
      <c r="F4326" t="s">
        <v>213</v>
      </c>
      <c r="G4326" t="s">
        <v>202</v>
      </c>
      <c r="H4326" t="s">
        <v>219</v>
      </c>
      <c r="I4326" s="3" t="s">
        <v>1</v>
      </c>
      <c r="J4326" s="1" t="s">
        <v>1</v>
      </c>
      <c r="K4326" t="s">
        <v>220</v>
      </c>
      <c r="L4326" t="s">
        <v>225</v>
      </c>
      <c r="M4326" s="1" t="s">
        <v>208</v>
      </c>
      <c r="N4326">
        <v>50001</v>
      </c>
      <c r="O4326" s="10">
        <v>1000000000</v>
      </c>
      <c r="P4326">
        <v>1000</v>
      </c>
      <c r="Q4326" s="1" t="s">
        <v>209</v>
      </c>
      <c r="R4326" s="4">
        <v>6.32</v>
      </c>
      <c r="S4326" s="3">
        <v>1</v>
      </c>
      <c r="U4326" t="s">
        <v>204</v>
      </c>
    </row>
    <row r="4327" spans="1:21" x14ac:dyDescent="0.3">
      <c r="A4327" t="s">
        <v>1872</v>
      </c>
      <c r="B4327" t="s">
        <v>3670</v>
      </c>
      <c r="C4327" t="s">
        <v>3670</v>
      </c>
      <c r="D4327" t="s">
        <v>3670</v>
      </c>
      <c r="E4327">
        <v>2021</v>
      </c>
      <c r="F4327" t="s">
        <v>212</v>
      </c>
      <c r="G4327" t="s">
        <v>202</v>
      </c>
      <c r="H4327" t="s">
        <v>206</v>
      </c>
      <c r="I4327" s="3" t="s">
        <v>1</v>
      </c>
      <c r="J4327" s="1" t="s">
        <v>1</v>
      </c>
      <c r="K4327" t="s">
        <v>220</v>
      </c>
      <c r="L4327" t="s">
        <v>221</v>
      </c>
      <c r="M4327" s="1" t="s">
        <v>204</v>
      </c>
      <c r="N4327" t="s">
        <v>1</v>
      </c>
      <c r="O4327" t="s">
        <v>1</v>
      </c>
      <c r="P4327" t="s">
        <v>1</v>
      </c>
      <c r="Q4327" s="1" t="s">
        <v>1</v>
      </c>
      <c r="R4327" s="4">
        <v>32.93</v>
      </c>
      <c r="S4327" s="3">
        <v>1</v>
      </c>
      <c r="U4327" t="s">
        <v>204</v>
      </c>
    </row>
    <row r="4328" spans="1:21" x14ac:dyDescent="0.3">
      <c r="A4328" t="s">
        <v>1872</v>
      </c>
      <c r="B4328" t="s">
        <v>3670</v>
      </c>
      <c r="C4328" t="s">
        <v>3670</v>
      </c>
      <c r="D4328" t="s">
        <v>3670</v>
      </c>
      <c r="E4328">
        <v>2021</v>
      </c>
      <c r="F4328" t="s">
        <v>212</v>
      </c>
      <c r="G4328" t="s">
        <v>202</v>
      </c>
      <c r="H4328" t="s">
        <v>219</v>
      </c>
      <c r="I4328" s="3" t="s">
        <v>1</v>
      </c>
      <c r="J4328" s="1" t="s">
        <v>1</v>
      </c>
      <c r="K4328" t="s">
        <v>220</v>
      </c>
      <c r="L4328" t="s">
        <v>221</v>
      </c>
      <c r="M4328" s="1" t="s">
        <v>208</v>
      </c>
      <c r="N4328">
        <v>0</v>
      </c>
      <c r="O4328" s="10">
        <v>3000</v>
      </c>
      <c r="P4328">
        <v>1000</v>
      </c>
      <c r="Q4328" s="1" t="s">
        <v>209</v>
      </c>
      <c r="R4328" s="4">
        <v>2.83</v>
      </c>
      <c r="S4328" s="3">
        <v>1</v>
      </c>
      <c r="U4328" t="s">
        <v>204</v>
      </c>
    </row>
    <row r="4329" spans="1:21" x14ac:dyDescent="0.3">
      <c r="A4329" t="s">
        <v>1872</v>
      </c>
      <c r="B4329" t="s">
        <v>3670</v>
      </c>
      <c r="C4329" t="s">
        <v>3670</v>
      </c>
      <c r="D4329" t="s">
        <v>3670</v>
      </c>
      <c r="E4329">
        <v>2021</v>
      </c>
      <c r="F4329" t="s">
        <v>212</v>
      </c>
      <c r="G4329" t="s">
        <v>202</v>
      </c>
      <c r="H4329" t="s">
        <v>219</v>
      </c>
      <c r="I4329" s="3" t="s">
        <v>1</v>
      </c>
      <c r="J4329" s="1" t="s">
        <v>1</v>
      </c>
      <c r="K4329" t="s">
        <v>220</v>
      </c>
      <c r="L4329" t="s">
        <v>221</v>
      </c>
      <c r="M4329" s="1" t="s">
        <v>208</v>
      </c>
      <c r="N4329">
        <v>3001</v>
      </c>
      <c r="O4329" s="10">
        <v>10000</v>
      </c>
      <c r="P4329">
        <v>1000</v>
      </c>
      <c r="Q4329" s="1" t="s">
        <v>209</v>
      </c>
      <c r="R4329" s="4">
        <v>4.46</v>
      </c>
      <c r="S4329" s="3">
        <v>1</v>
      </c>
      <c r="U4329" t="s">
        <v>204</v>
      </c>
    </row>
    <row r="4330" spans="1:21" x14ac:dyDescent="0.3">
      <c r="A4330" t="s">
        <v>1872</v>
      </c>
      <c r="B4330" t="s">
        <v>3670</v>
      </c>
      <c r="C4330" t="s">
        <v>3670</v>
      </c>
      <c r="D4330" t="s">
        <v>3670</v>
      </c>
      <c r="E4330">
        <v>2021</v>
      </c>
      <c r="F4330" t="s">
        <v>212</v>
      </c>
      <c r="G4330" t="s">
        <v>202</v>
      </c>
      <c r="H4330" t="s">
        <v>219</v>
      </c>
      <c r="I4330" s="3" t="s">
        <v>1</v>
      </c>
      <c r="J4330" s="1" t="s">
        <v>1</v>
      </c>
      <c r="K4330" t="s">
        <v>220</v>
      </c>
      <c r="L4330" t="s">
        <v>221</v>
      </c>
      <c r="M4330" s="1" t="s">
        <v>208</v>
      </c>
      <c r="N4330">
        <v>10001</v>
      </c>
      <c r="O4330" s="10">
        <v>1000000000</v>
      </c>
      <c r="P4330">
        <v>1000</v>
      </c>
      <c r="Q4330" s="1" t="s">
        <v>209</v>
      </c>
      <c r="R4330" s="4">
        <v>6.2</v>
      </c>
      <c r="S4330" s="3">
        <v>1</v>
      </c>
      <c r="U4330" t="s">
        <v>204</v>
      </c>
    </row>
    <row r="4331" spans="1:21" x14ac:dyDescent="0.3">
      <c r="A4331" t="s">
        <v>1872</v>
      </c>
      <c r="B4331" t="s">
        <v>3670</v>
      </c>
      <c r="C4331" t="s">
        <v>3670</v>
      </c>
      <c r="D4331" t="s">
        <v>3670</v>
      </c>
      <c r="E4331">
        <v>2021</v>
      </c>
      <c r="F4331" t="s">
        <v>212</v>
      </c>
      <c r="G4331" t="s">
        <v>202</v>
      </c>
      <c r="H4331" t="s">
        <v>206</v>
      </c>
      <c r="I4331" s="3" t="s">
        <v>1</v>
      </c>
      <c r="J4331" s="1" t="s">
        <v>1</v>
      </c>
      <c r="K4331" t="s">
        <v>220</v>
      </c>
      <c r="L4331" t="s">
        <v>225</v>
      </c>
      <c r="M4331" s="1" t="s">
        <v>204</v>
      </c>
      <c r="N4331" t="s">
        <v>1</v>
      </c>
      <c r="O4331" t="s">
        <v>1</v>
      </c>
      <c r="P4331" t="s">
        <v>1</v>
      </c>
      <c r="Q4331" s="1" t="s">
        <v>1</v>
      </c>
      <c r="R4331" s="4">
        <v>47.34</v>
      </c>
      <c r="S4331" s="3">
        <v>1</v>
      </c>
      <c r="U4331" t="s">
        <v>204</v>
      </c>
    </row>
    <row r="4332" spans="1:21" x14ac:dyDescent="0.3">
      <c r="A4332" t="s">
        <v>1872</v>
      </c>
      <c r="B4332" t="s">
        <v>3670</v>
      </c>
      <c r="C4332" t="s">
        <v>3670</v>
      </c>
      <c r="D4332" t="s">
        <v>3670</v>
      </c>
      <c r="E4332">
        <v>2021</v>
      </c>
      <c r="F4332" t="s">
        <v>212</v>
      </c>
      <c r="G4332" t="s">
        <v>202</v>
      </c>
      <c r="H4332" t="s">
        <v>219</v>
      </c>
      <c r="I4332" s="3" t="s">
        <v>1</v>
      </c>
      <c r="J4332" s="1" t="s">
        <v>1</v>
      </c>
      <c r="K4332" t="s">
        <v>220</v>
      </c>
      <c r="L4332" t="s">
        <v>225</v>
      </c>
      <c r="M4332" s="1" t="s">
        <v>208</v>
      </c>
      <c r="N4332">
        <v>0</v>
      </c>
      <c r="O4332" s="10">
        <v>3000</v>
      </c>
      <c r="P4332">
        <v>1000</v>
      </c>
      <c r="Q4332" s="1" t="s">
        <v>209</v>
      </c>
      <c r="R4332" s="4">
        <v>4.6900000000000004</v>
      </c>
      <c r="S4332" s="3">
        <v>1</v>
      </c>
      <c r="U4332" t="s">
        <v>204</v>
      </c>
    </row>
    <row r="4333" spans="1:21" x14ac:dyDescent="0.3">
      <c r="A4333" t="s">
        <v>1872</v>
      </c>
      <c r="B4333" t="s">
        <v>3670</v>
      </c>
      <c r="C4333" t="s">
        <v>3670</v>
      </c>
      <c r="D4333" t="s">
        <v>3670</v>
      </c>
      <c r="E4333">
        <v>2021</v>
      </c>
      <c r="F4333" t="s">
        <v>212</v>
      </c>
      <c r="G4333" t="s">
        <v>202</v>
      </c>
      <c r="H4333" t="s">
        <v>219</v>
      </c>
      <c r="I4333" s="3" t="s">
        <v>1</v>
      </c>
      <c r="J4333" s="1" t="s">
        <v>1</v>
      </c>
      <c r="K4333" t="s">
        <v>220</v>
      </c>
      <c r="L4333" t="s">
        <v>225</v>
      </c>
      <c r="M4333" s="1" t="s">
        <v>208</v>
      </c>
      <c r="N4333">
        <v>3001</v>
      </c>
      <c r="O4333" s="10">
        <v>10000</v>
      </c>
      <c r="P4333">
        <v>1000</v>
      </c>
      <c r="Q4333" s="1" t="s">
        <v>209</v>
      </c>
      <c r="R4333" s="4">
        <v>6.55</v>
      </c>
      <c r="S4333" s="3">
        <v>1</v>
      </c>
      <c r="U4333" t="s">
        <v>204</v>
      </c>
    </row>
    <row r="4334" spans="1:21" x14ac:dyDescent="0.3">
      <c r="A4334" t="s">
        <v>1872</v>
      </c>
      <c r="B4334" t="s">
        <v>3670</v>
      </c>
      <c r="C4334" t="s">
        <v>3670</v>
      </c>
      <c r="D4334" t="s">
        <v>3670</v>
      </c>
      <c r="E4334">
        <v>2021</v>
      </c>
      <c r="F4334" t="s">
        <v>212</v>
      </c>
      <c r="G4334" t="s">
        <v>202</v>
      </c>
      <c r="H4334" t="s">
        <v>219</v>
      </c>
      <c r="I4334" s="3" t="s">
        <v>1</v>
      </c>
      <c r="J4334" s="1" t="s">
        <v>1</v>
      </c>
      <c r="K4334" t="s">
        <v>220</v>
      </c>
      <c r="L4334" t="s">
        <v>225</v>
      </c>
      <c r="M4334" s="1" t="s">
        <v>208</v>
      </c>
      <c r="N4334">
        <v>10001</v>
      </c>
      <c r="O4334" s="10">
        <v>1000000000</v>
      </c>
      <c r="P4334">
        <v>1000</v>
      </c>
      <c r="Q4334" s="1" t="s">
        <v>209</v>
      </c>
      <c r="R4334" s="4">
        <v>8.76</v>
      </c>
      <c r="S4334" s="3">
        <v>1</v>
      </c>
      <c r="U4334" t="s">
        <v>204</v>
      </c>
    </row>
    <row r="4335" spans="1:21" x14ac:dyDescent="0.3">
      <c r="A4335" t="s">
        <v>1872</v>
      </c>
      <c r="B4335" t="s">
        <v>3670</v>
      </c>
      <c r="C4335" t="s">
        <v>3670</v>
      </c>
      <c r="D4335" t="s">
        <v>3670</v>
      </c>
      <c r="E4335">
        <v>2021</v>
      </c>
      <c r="F4335" t="s">
        <v>213</v>
      </c>
      <c r="G4335" t="s">
        <v>202</v>
      </c>
      <c r="H4335" t="s">
        <v>206</v>
      </c>
      <c r="I4335" s="3" t="s">
        <v>1</v>
      </c>
      <c r="J4335" s="1" t="s">
        <v>1</v>
      </c>
      <c r="K4335" t="s">
        <v>220</v>
      </c>
      <c r="L4335" t="s">
        <v>221</v>
      </c>
      <c r="M4335" s="1" t="s">
        <v>204</v>
      </c>
      <c r="N4335" t="s">
        <v>1</v>
      </c>
      <c r="O4335" t="s">
        <v>1</v>
      </c>
      <c r="P4335" t="s">
        <v>1</v>
      </c>
      <c r="Q4335" s="1" t="s">
        <v>1</v>
      </c>
      <c r="R4335" s="4">
        <v>19.61</v>
      </c>
      <c r="S4335" s="3">
        <v>1</v>
      </c>
      <c r="U4335" t="s">
        <v>204</v>
      </c>
    </row>
    <row r="4336" spans="1:21" x14ac:dyDescent="0.3">
      <c r="A4336" t="s">
        <v>1872</v>
      </c>
      <c r="B4336" t="s">
        <v>3670</v>
      </c>
      <c r="C4336" t="s">
        <v>3670</v>
      </c>
      <c r="D4336" t="s">
        <v>3670</v>
      </c>
      <c r="E4336">
        <v>2021</v>
      </c>
      <c r="F4336" t="s">
        <v>213</v>
      </c>
      <c r="G4336" t="s">
        <v>202</v>
      </c>
      <c r="H4336" t="s">
        <v>231</v>
      </c>
      <c r="I4336" s="3" t="s">
        <v>1</v>
      </c>
      <c r="J4336" s="1" t="s">
        <v>1</v>
      </c>
      <c r="K4336" t="s">
        <v>220</v>
      </c>
      <c r="L4336" t="s">
        <v>221</v>
      </c>
      <c r="M4336" s="1" t="s">
        <v>208</v>
      </c>
      <c r="N4336">
        <v>0</v>
      </c>
      <c r="O4336" s="10">
        <v>1000000000</v>
      </c>
      <c r="P4336">
        <v>1000</v>
      </c>
      <c r="Q4336" s="1" t="s">
        <v>209</v>
      </c>
      <c r="R4336" s="4">
        <v>4.59</v>
      </c>
      <c r="S4336" s="3">
        <v>1</v>
      </c>
      <c r="T4336" t="s">
        <v>524</v>
      </c>
      <c r="U4336" t="s">
        <v>204</v>
      </c>
    </row>
    <row r="4337" spans="1:21" x14ac:dyDescent="0.3">
      <c r="A4337" t="s">
        <v>1872</v>
      </c>
      <c r="B4337" t="s">
        <v>3670</v>
      </c>
      <c r="C4337" t="s">
        <v>3670</v>
      </c>
      <c r="D4337" t="s">
        <v>3670</v>
      </c>
      <c r="E4337">
        <v>2021</v>
      </c>
      <c r="F4337" t="s">
        <v>213</v>
      </c>
      <c r="G4337" t="s">
        <v>202</v>
      </c>
      <c r="H4337" t="s">
        <v>206</v>
      </c>
      <c r="I4337" s="3" t="s">
        <v>1</v>
      </c>
      <c r="J4337" s="1" t="s">
        <v>1</v>
      </c>
      <c r="K4337" t="s">
        <v>220</v>
      </c>
      <c r="L4337" t="s">
        <v>225</v>
      </c>
      <c r="M4337" s="1" t="s">
        <v>204</v>
      </c>
      <c r="N4337" t="s">
        <v>1</v>
      </c>
      <c r="O4337" t="s">
        <v>1</v>
      </c>
      <c r="P4337" t="s">
        <v>1</v>
      </c>
      <c r="Q4337" s="1" t="s">
        <v>1</v>
      </c>
      <c r="R4337" s="4">
        <v>25.66</v>
      </c>
      <c r="S4337" s="3">
        <v>1</v>
      </c>
      <c r="U4337" t="s">
        <v>204</v>
      </c>
    </row>
    <row r="4338" spans="1:21" x14ac:dyDescent="0.3">
      <c r="A4338" t="s">
        <v>1872</v>
      </c>
      <c r="B4338" t="s">
        <v>3670</v>
      </c>
      <c r="C4338" t="s">
        <v>3670</v>
      </c>
      <c r="D4338" t="s">
        <v>3670</v>
      </c>
      <c r="E4338">
        <v>2021</v>
      </c>
      <c r="F4338" t="s">
        <v>213</v>
      </c>
      <c r="G4338" t="s">
        <v>202</v>
      </c>
      <c r="H4338" t="s">
        <v>231</v>
      </c>
      <c r="I4338" s="3" t="s">
        <v>1</v>
      </c>
      <c r="J4338" s="1" t="s">
        <v>1</v>
      </c>
      <c r="K4338" t="s">
        <v>220</v>
      </c>
      <c r="L4338" t="s">
        <v>225</v>
      </c>
      <c r="M4338" s="1" t="s">
        <v>208</v>
      </c>
      <c r="N4338">
        <v>0</v>
      </c>
      <c r="O4338" s="10">
        <v>1000000000</v>
      </c>
      <c r="P4338">
        <v>1000</v>
      </c>
      <c r="Q4338" s="1" t="s">
        <v>209</v>
      </c>
      <c r="R4338" s="4">
        <v>9.99</v>
      </c>
      <c r="S4338" s="3">
        <v>1</v>
      </c>
      <c r="T4338" t="s">
        <v>524</v>
      </c>
      <c r="U4338" t="s">
        <v>204</v>
      </c>
    </row>
    <row r="4339" spans="1:21" x14ac:dyDescent="0.3">
      <c r="A4339" t="s">
        <v>1875</v>
      </c>
      <c r="B4339" t="s">
        <v>3672</v>
      </c>
      <c r="C4339" t="s">
        <v>3672</v>
      </c>
      <c r="D4339" t="s">
        <v>3672</v>
      </c>
      <c r="E4339">
        <v>2021</v>
      </c>
      <c r="F4339" t="s">
        <v>212</v>
      </c>
      <c r="G4339" t="s">
        <v>202</v>
      </c>
      <c r="H4339" t="s">
        <v>206</v>
      </c>
      <c r="I4339" s="3" t="s">
        <v>1</v>
      </c>
      <c r="J4339" s="1" t="s">
        <v>1</v>
      </c>
      <c r="K4339" s="3" t="s">
        <v>1</v>
      </c>
      <c r="L4339" s="1" t="s">
        <v>1</v>
      </c>
      <c r="M4339" s="1" t="s">
        <v>204</v>
      </c>
      <c r="N4339" s="1" t="s">
        <v>1</v>
      </c>
      <c r="O4339" s="1" t="s">
        <v>1</v>
      </c>
      <c r="P4339" s="1" t="s">
        <v>1</v>
      </c>
      <c r="Q4339" s="1" t="s">
        <v>1</v>
      </c>
      <c r="R4339" s="4">
        <v>17.649999999999999</v>
      </c>
      <c r="S4339" s="3">
        <v>1</v>
      </c>
      <c r="U4339" t="s">
        <v>204</v>
      </c>
    </row>
    <row r="4340" spans="1:21" x14ac:dyDescent="0.3">
      <c r="A4340" t="s">
        <v>1875</v>
      </c>
      <c r="B4340" t="s">
        <v>3672</v>
      </c>
      <c r="C4340" t="s">
        <v>3672</v>
      </c>
      <c r="D4340" t="s">
        <v>3672</v>
      </c>
      <c r="E4340">
        <v>2021</v>
      </c>
      <c r="F4340" t="s">
        <v>212</v>
      </c>
      <c r="G4340" t="s">
        <v>202</v>
      </c>
      <c r="H4340" t="s">
        <v>231</v>
      </c>
      <c r="I4340" s="3" t="s">
        <v>1</v>
      </c>
      <c r="J4340" s="1" t="s">
        <v>1</v>
      </c>
      <c r="K4340" s="3" t="s">
        <v>1</v>
      </c>
      <c r="L4340" s="1" t="s">
        <v>1</v>
      </c>
      <c r="M4340" s="1" t="s">
        <v>208</v>
      </c>
      <c r="N4340">
        <v>0</v>
      </c>
      <c r="O4340">
        <v>1000</v>
      </c>
      <c r="P4340">
        <v>1000</v>
      </c>
      <c r="Q4340" s="1" t="s">
        <v>209</v>
      </c>
      <c r="R4340" s="4">
        <v>0</v>
      </c>
      <c r="S4340" s="3">
        <v>1</v>
      </c>
      <c r="U4340" t="s">
        <v>204</v>
      </c>
    </row>
    <row r="4341" spans="1:21" x14ac:dyDescent="0.3">
      <c r="A4341" t="s">
        <v>1875</v>
      </c>
      <c r="B4341" t="s">
        <v>3672</v>
      </c>
      <c r="C4341" t="s">
        <v>3672</v>
      </c>
      <c r="D4341" t="s">
        <v>3672</v>
      </c>
      <c r="E4341">
        <v>2021</v>
      </c>
      <c r="F4341" t="s">
        <v>212</v>
      </c>
      <c r="G4341" t="s">
        <v>202</v>
      </c>
      <c r="H4341" t="s">
        <v>231</v>
      </c>
      <c r="I4341" s="3" t="s">
        <v>1</v>
      </c>
      <c r="J4341" s="1" t="s">
        <v>1</v>
      </c>
      <c r="K4341" s="3" t="s">
        <v>1</v>
      </c>
      <c r="L4341" s="1" t="s">
        <v>1</v>
      </c>
      <c r="M4341" s="1" t="s">
        <v>208</v>
      </c>
      <c r="N4341">
        <v>1001</v>
      </c>
      <c r="O4341" s="10">
        <v>1000000000</v>
      </c>
      <c r="P4341">
        <v>1000</v>
      </c>
      <c r="Q4341" s="1" t="s">
        <v>209</v>
      </c>
      <c r="R4341" s="4">
        <v>3.05</v>
      </c>
      <c r="S4341" s="3">
        <v>1</v>
      </c>
      <c r="U4341" t="s">
        <v>204</v>
      </c>
    </row>
    <row r="4342" spans="1:21" x14ac:dyDescent="0.3">
      <c r="A4342" t="s">
        <v>1875</v>
      </c>
      <c r="B4342" t="s">
        <v>3672</v>
      </c>
      <c r="C4342" t="s">
        <v>3672</v>
      </c>
      <c r="D4342" t="s">
        <v>3672</v>
      </c>
      <c r="E4342">
        <v>2021</v>
      </c>
      <c r="F4342" t="s">
        <v>213</v>
      </c>
      <c r="G4342" t="s">
        <v>202</v>
      </c>
      <c r="H4342" t="s">
        <v>206</v>
      </c>
      <c r="I4342" s="3" t="s">
        <v>1</v>
      </c>
      <c r="J4342" s="1" t="s">
        <v>1</v>
      </c>
      <c r="K4342" s="3" t="s">
        <v>1</v>
      </c>
      <c r="L4342" s="1" t="s">
        <v>1</v>
      </c>
      <c r="M4342" s="1" t="s">
        <v>204</v>
      </c>
      <c r="N4342" s="1" t="s">
        <v>1</v>
      </c>
      <c r="O4342" s="1" t="s">
        <v>1</v>
      </c>
      <c r="P4342" s="1" t="s">
        <v>1</v>
      </c>
      <c r="Q4342" s="1" t="s">
        <v>1</v>
      </c>
      <c r="R4342" s="4">
        <v>14.25</v>
      </c>
      <c r="S4342" s="3">
        <v>1</v>
      </c>
      <c r="U4342" t="s">
        <v>204</v>
      </c>
    </row>
    <row r="4343" spans="1:21" x14ac:dyDescent="0.3">
      <c r="A4343" t="s">
        <v>1875</v>
      </c>
      <c r="B4343" t="s">
        <v>3672</v>
      </c>
      <c r="C4343" t="s">
        <v>3672</v>
      </c>
      <c r="D4343" t="s">
        <v>3672</v>
      </c>
      <c r="E4343">
        <v>2021</v>
      </c>
      <c r="F4343" t="s">
        <v>213</v>
      </c>
      <c r="G4343" t="s">
        <v>202</v>
      </c>
      <c r="H4343" t="s">
        <v>231</v>
      </c>
      <c r="I4343" s="3" t="s">
        <v>1</v>
      </c>
      <c r="J4343" s="1" t="s">
        <v>1</v>
      </c>
      <c r="K4343" s="3" t="s">
        <v>1</v>
      </c>
      <c r="L4343" s="1" t="s">
        <v>1</v>
      </c>
      <c r="M4343" s="1" t="s">
        <v>208</v>
      </c>
      <c r="N4343">
        <v>0</v>
      </c>
      <c r="O4343" s="10">
        <v>1000000000</v>
      </c>
      <c r="P4343">
        <v>1000</v>
      </c>
      <c r="Q4343" s="1" t="s">
        <v>209</v>
      </c>
      <c r="R4343" s="4">
        <v>0.6</v>
      </c>
      <c r="S4343" s="3">
        <v>1</v>
      </c>
      <c r="T4343" t="s">
        <v>3652</v>
      </c>
      <c r="U4343" t="s">
        <v>204</v>
      </c>
    </row>
    <row r="4344" spans="1:21" x14ac:dyDescent="0.3">
      <c r="A4344" t="s">
        <v>1877</v>
      </c>
      <c r="B4344" t="s">
        <v>3674</v>
      </c>
      <c r="C4344" t="s">
        <v>3674</v>
      </c>
      <c r="D4344" t="s">
        <v>3674</v>
      </c>
      <c r="E4344">
        <v>2018</v>
      </c>
      <c r="F4344" t="s">
        <v>212</v>
      </c>
      <c r="G4344" t="s">
        <v>202</v>
      </c>
      <c r="H4344" t="s">
        <v>206</v>
      </c>
      <c r="I4344" s="3" t="s">
        <v>1</v>
      </c>
      <c r="J4344" s="1" t="s">
        <v>1</v>
      </c>
      <c r="K4344" s="3" t="s">
        <v>1</v>
      </c>
      <c r="L4344" s="1" t="s">
        <v>1</v>
      </c>
      <c r="M4344" s="1" t="s">
        <v>204</v>
      </c>
      <c r="N4344" s="1" t="s">
        <v>1</v>
      </c>
      <c r="O4344" s="1" t="s">
        <v>1</v>
      </c>
      <c r="P4344" s="1" t="s">
        <v>1</v>
      </c>
      <c r="Q4344" s="1" t="s">
        <v>1</v>
      </c>
      <c r="R4344" s="4">
        <v>35</v>
      </c>
      <c r="S4344" s="3">
        <v>1</v>
      </c>
      <c r="U4344" t="s">
        <v>204</v>
      </c>
    </row>
    <row r="4345" spans="1:21" x14ac:dyDescent="0.3">
      <c r="A4345" t="s">
        <v>1877</v>
      </c>
      <c r="B4345" t="s">
        <v>3674</v>
      </c>
      <c r="C4345" t="s">
        <v>3674</v>
      </c>
      <c r="D4345" t="s">
        <v>3674</v>
      </c>
      <c r="E4345">
        <v>2018</v>
      </c>
      <c r="F4345" t="s">
        <v>212</v>
      </c>
      <c r="G4345" t="s">
        <v>202</v>
      </c>
      <c r="H4345" t="s">
        <v>219</v>
      </c>
      <c r="I4345" s="3" t="s">
        <v>1</v>
      </c>
      <c r="J4345" s="1" t="s">
        <v>1</v>
      </c>
      <c r="K4345" s="3" t="s">
        <v>1</v>
      </c>
      <c r="L4345" s="1" t="s">
        <v>1</v>
      </c>
      <c r="M4345" s="1" t="s">
        <v>208</v>
      </c>
      <c r="N4345">
        <v>0</v>
      </c>
      <c r="O4345">
        <v>2000</v>
      </c>
      <c r="P4345">
        <v>1000</v>
      </c>
      <c r="Q4345" s="1" t="s">
        <v>209</v>
      </c>
      <c r="R4345" s="4">
        <v>3.3</v>
      </c>
      <c r="S4345" s="3">
        <v>1</v>
      </c>
      <c r="U4345" t="s">
        <v>204</v>
      </c>
    </row>
    <row r="4346" spans="1:21" x14ac:dyDescent="0.3">
      <c r="A4346" t="s">
        <v>1877</v>
      </c>
      <c r="B4346" t="s">
        <v>3674</v>
      </c>
      <c r="C4346" t="s">
        <v>3674</v>
      </c>
      <c r="D4346" t="s">
        <v>3674</v>
      </c>
      <c r="E4346">
        <v>2018</v>
      </c>
      <c r="F4346" t="s">
        <v>212</v>
      </c>
      <c r="G4346" t="s">
        <v>202</v>
      </c>
      <c r="H4346" t="s">
        <v>219</v>
      </c>
      <c r="I4346" s="3" t="s">
        <v>1</v>
      </c>
      <c r="J4346" s="1" t="s">
        <v>1</v>
      </c>
      <c r="K4346" s="3" t="s">
        <v>1</v>
      </c>
      <c r="L4346" s="1" t="s">
        <v>1</v>
      </c>
      <c r="M4346" s="1" t="s">
        <v>208</v>
      </c>
      <c r="N4346" s="1">
        <v>2001</v>
      </c>
      <c r="O4346">
        <v>4000</v>
      </c>
      <c r="P4346">
        <v>1000</v>
      </c>
      <c r="Q4346" s="1" t="s">
        <v>209</v>
      </c>
      <c r="R4346" s="4">
        <v>3.85</v>
      </c>
      <c r="S4346" s="3">
        <v>1</v>
      </c>
      <c r="U4346" t="s">
        <v>204</v>
      </c>
    </row>
    <row r="4347" spans="1:21" x14ac:dyDescent="0.3">
      <c r="A4347" t="s">
        <v>1877</v>
      </c>
      <c r="B4347" t="s">
        <v>3674</v>
      </c>
      <c r="C4347" t="s">
        <v>3674</v>
      </c>
      <c r="D4347" t="s">
        <v>3674</v>
      </c>
      <c r="E4347">
        <v>2018</v>
      </c>
      <c r="F4347" t="s">
        <v>212</v>
      </c>
      <c r="G4347" t="s">
        <v>202</v>
      </c>
      <c r="H4347" t="s">
        <v>219</v>
      </c>
      <c r="I4347" s="3" t="s">
        <v>1</v>
      </c>
      <c r="J4347" s="1" t="s">
        <v>1</v>
      </c>
      <c r="K4347" s="3" t="s">
        <v>1</v>
      </c>
      <c r="L4347" s="1" t="s">
        <v>1</v>
      </c>
      <c r="M4347" s="1" t="s">
        <v>208</v>
      </c>
      <c r="N4347">
        <v>4001</v>
      </c>
      <c r="O4347">
        <v>6000</v>
      </c>
      <c r="P4347">
        <v>1000</v>
      </c>
      <c r="Q4347" s="1" t="s">
        <v>209</v>
      </c>
      <c r="R4347" s="4">
        <v>4.4000000000000004</v>
      </c>
      <c r="S4347" s="3">
        <v>1</v>
      </c>
      <c r="U4347" t="s">
        <v>204</v>
      </c>
    </row>
    <row r="4348" spans="1:21" x14ac:dyDescent="0.3">
      <c r="A4348" t="s">
        <v>1877</v>
      </c>
      <c r="B4348" t="s">
        <v>3674</v>
      </c>
      <c r="C4348" t="s">
        <v>3674</v>
      </c>
      <c r="D4348" t="s">
        <v>3674</v>
      </c>
      <c r="E4348">
        <v>2018</v>
      </c>
      <c r="F4348" t="s">
        <v>212</v>
      </c>
      <c r="G4348" t="s">
        <v>202</v>
      </c>
      <c r="H4348" t="s">
        <v>219</v>
      </c>
      <c r="I4348" s="3" t="s">
        <v>1</v>
      </c>
      <c r="J4348" s="1" t="s">
        <v>1</v>
      </c>
      <c r="K4348" s="3" t="s">
        <v>1</v>
      </c>
      <c r="L4348" s="1" t="s">
        <v>1</v>
      </c>
      <c r="M4348" s="1" t="s">
        <v>208</v>
      </c>
      <c r="N4348" s="1">
        <v>6001</v>
      </c>
      <c r="O4348">
        <v>8000</v>
      </c>
      <c r="P4348">
        <v>1000</v>
      </c>
      <c r="Q4348" s="1" t="s">
        <v>209</v>
      </c>
      <c r="R4348" s="4">
        <v>5.5</v>
      </c>
      <c r="S4348" s="3">
        <v>1</v>
      </c>
      <c r="U4348" t="s">
        <v>204</v>
      </c>
    </row>
    <row r="4349" spans="1:21" x14ac:dyDescent="0.3">
      <c r="A4349" t="s">
        <v>1877</v>
      </c>
      <c r="B4349" t="s">
        <v>3674</v>
      </c>
      <c r="C4349" t="s">
        <v>3674</v>
      </c>
      <c r="D4349" t="s">
        <v>3674</v>
      </c>
      <c r="E4349">
        <v>2018</v>
      </c>
      <c r="F4349" t="s">
        <v>212</v>
      </c>
      <c r="G4349" t="s">
        <v>202</v>
      </c>
      <c r="H4349" t="s">
        <v>219</v>
      </c>
      <c r="I4349" s="3" t="s">
        <v>1</v>
      </c>
      <c r="J4349" s="1" t="s">
        <v>1</v>
      </c>
      <c r="K4349" s="3" t="s">
        <v>1</v>
      </c>
      <c r="L4349" s="1" t="s">
        <v>1</v>
      </c>
      <c r="M4349" s="1" t="s">
        <v>208</v>
      </c>
      <c r="N4349">
        <v>8001</v>
      </c>
      <c r="O4349">
        <v>20000</v>
      </c>
      <c r="P4349">
        <v>1000</v>
      </c>
      <c r="Q4349" s="1" t="s">
        <v>209</v>
      </c>
      <c r="R4349" s="4">
        <v>6.6</v>
      </c>
      <c r="S4349" s="3">
        <v>1</v>
      </c>
      <c r="U4349" t="s">
        <v>204</v>
      </c>
    </row>
    <row r="4350" spans="1:21" x14ac:dyDescent="0.3">
      <c r="A4350" t="s">
        <v>1877</v>
      </c>
      <c r="B4350" t="s">
        <v>3674</v>
      </c>
      <c r="C4350" t="s">
        <v>3674</v>
      </c>
      <c r="D4350" t="s">
        <v>3674</v>
      </c>
      <c r="E4350">
        <v>2018</v>
      </c>
      <c r="F4350" t="s">
        <v>212</v>
      </c>
      <c r="G4350" t="s">
        <v>202</v>
      </c>
      <c r="H4350" t="s">
        <v>219</v>
      </c>
      <c r="I4350" s="3" t="s">
        <v>1</v>
      </c>
      <c r="J4350" s="1" t="s">
        <v>1</v>
      </c>
      <c r="K4350" s="3" t="s">
        <v>1</v>
      </c>
      <c r="L4350" s="1" t="s">
        <v>1</v>
      </c>
      <c r="M4350" s="1" t="s">
        <v>208</v>
      </c>
      <c r="N4350" s="1">
        <v>20001</v>
      </c>
      <c r="O4350">
        <v>50000</v>
      </c>
      <c r="P4350">
        <v>1000</v>
      </c>
      <c r="Q4350" s="1" t="s">
        <v>209</v>
      </c>
      <c r="R4350" s="4">
        <v>7.15</v>
      </c>
      <c r="S4350" s="3">
        <v>1</v>
      </c>
      <c r="U4350" t="s">
        <v>204</v>
      </c>
    </row>
    <row r="4351" spans="1:21" x14ac:dyDescent="0.3">
      <c r="A4351" t="s">
        <v>1877</v>
      </c>
      <c r="B4351" t="s">
        <v>3674</v>
      </c>
      <c r="C4351" t="s">
        <v>3674</v>
      </c>
      <c r="D4351" t="s">
        <v>3674</v>
      </c>
      <c r="E4351">
        <v>2018</v>
      </c>
      <c r="F4351" t="s">
        <v>212</v>
      </c>
      <c r="G4351" t="s">
        <v>202</v>
      </c>
      <c r="H4351" t="s">
        <v>219</v>
      </c>
      <c r="I4351" s="3" t="s">
        <v>1</v>
      </c>
      <c r="J4351" s="1" t="s">
        <v>1</v>
      </c>
      <c r="K4351" s="3" t="s">
        <v>1</v>
      </c>
      <c r="L4351" s="1" t="s">
        <v>1</v>
      </c>
      <c r="M4351" s="1" t="s">
        <v>208</v>
      </c>
      <c r="N4351">
        <v>50001</v>
      </c>
      <c r="O4351" s="10">
        <v>1000000000</v>
      </c>
      <c r="P4351">
        <v>1000</v>
      </c>
      <c r="Q4351" s="1" t="s">
        <v>209</v>
      </c>
      <c r="R4351" s="4">
        <v>7.7</v>
      </c>
      <c r="S4351" s="3">
        <v>1</v>
      </c>
      <c r="U4351" t="s">
        <v>204</v>
      </c>
    </row>
    <row r="4352" spans="1:21" x14ac:dyDescent="0.3">
      <c r="A4352" t="s">
        <v>1877</v>
      </c>
      <c r="B4352" t="s">
        <v>3674</v>
      </c>
      <c r="C4352" t="s">
        <v>3674</v>
      </c>
      <c r="D4352" s="1" t="s">
        <v>898</v>
      </c>
      <c r="E4352">
        <v>2021</v>
      </c>
      <c r="F4352" t="s">
        <v>213</v>
      </c>
      <c r="G4352" t="s">
        <v>202</v>
      </c>
      <c r="H4352" t="s">
        <v>206</v>
      </c>
      <c r="I4352" s="3" t="s">
        <v>1</v>
      </c>
      <c r="J4352" s="1" t="s">
        <v>1</v>
      </c>
      <c r="K4352" s="3" t="s">
        <v>1</v>
      </c>
      <c r="L4352" s="1" t="s">
        <v>1</v>
      </c>
      <c r="M4352" s="1" t="s">
        <v>204</v>
      </c>
      <c r="N4352" s="1" t="s">
        <v>1</v>
      </c>
      <c r="O4352" s="1" t="s">
        <v>1</v>
      </c>
      <c r="P4352" s="1" t="s">
        <v>1</v>
      </c>
      <c r="Q4352" s="1" t="s">
        <v>1</v>
      </c>
      <c r="R4352" s="4">
        <v>32.89</v>
      </c>
      <c r="S4352" s="3">
        <v>1</v>
      </c>
      <c r="T4352" s="1" t="s">
        <v>3676</v>
      </c>
      <c r="U4352" t="s">
        <v>204</v>
      </c>
    </row>
    <row r="4353" spans="1:21" x14ac:dyDescent="0.3">
      <c r="A4353" t="s">
        <v>1879</v>
      </c>
      <c r="B4353" t="s">
        <v>3678</v>
      </c>
      <c r="C4353" t="s">
        <v>3678</v>
      </c>
      <c r="D4353" t="s">
        <v>3678</v>
      </c>
      <c r="E4353">
        <v>2021</v>
      </c>
      <c r="F4353" t="s">
        <v>212</v>
      </c>
      <c r="G4353" t="s">
        <v>338</v>
      </c>
      <c r="H4353" t="s">
        <v>206</v>
      </c>
      <c r="I4353" s="3" t="s">
        <v>1</v>
      </c>
      <c r="J4353" s="1" t="s">
        <v>1</v>
      </c>
      <c r="K4353" s="3" t="s">
        <v>1</v>
      </c>
      <c r="L4353" s="1" t="s">
        <v>1</v>
      </c>
      <c r="M4353" s="1" t="s">
        <v>204</v>
      </c>
      <c r="N4353" s="1" t="s">
        <v>1</v>
      </c>
      <c r="O4353" s="1" t="s">
        <v>1</v>
      </c>
      <c r="P4353" s="1" t="s">
        <v>1</v>
      </c>
      <c r="Q4353" s="1" t="s">
        <v>1</v>
      </c>
      <c r="R4353" s="4">
        <v>95.5</v>
      </c>
      <c r="S4353" s="3">
        <v>1</v>
      </c>
      <c r="U4353" t="s">
        <v>204</v>
      </c>
    </row>
    <row r="4354" spans="1:21" x14ac:dyDescent="0.3">
      <c r="A4354" t="s">
        <v>1879</v>
      </c>
      <c r="B4354" t="s">
        <v>3678</v>
      </c>
      <c r="C4354" t="s">
        <v>3678</v>
      </c>
      <c r="D4354" t="s">
        <v>3678</v>
      </c>
      <c r="E4354">
        <v>2021</v>
      </c>
      <c r="F4354" t="s">
        <v>212</v>
      </c>
      <c r="G4354" t="s">
        <v>338</v>
      </c>
      <c r="H4354" t="s">
        <v>219</v>
      </c>
      <c r="I4354" s="3" t="s">
        <v>1</v>
      </c>
      <c r="J4354" s="1" t="s">
        <v>1</v>
      </c>
      <c r="K4354" s="3" t="s">
        <v>1</v>
      </c>
      <c r="L4354" s="1" t="s">
        <v>1</v>
      </c>
      <c r="M4354" s="1" t="s">
        <v>208</v>
      </c>
      <c r="N4354" s="1">
        <v>0</v>
      </c>
      <c r="O4354">
        <v>4000</v>
      </c>
      <c r="P4354">
        <v>1000</v>
      </c>
      <c r="Q4354" s="1" t="s">
        <v>209</v>
      </c>
      <c r="R4354" s="4">
        <v>0</v>
      </c>
      <c r="S4354" s="3">
        <v>1</v>
      </c>
      <c r="U4354" t="s">
        <v>204</v>
      </c>
    </row>
    <row r="4355" spans="1:21" x14ac:dyDescent="0.3">
      <c r="A4355" t="s">
        <v>1879</v>
      </c>
      <c r="B4355" t="s">
        <v>3678</v>
      </c>
      <c r="C4355" t="s">
        <v>3678</v>
      </c>
      <c r="D4355" t="s">
        <v>3678</v>
      </c>
      <c r="E4355">
        <v>2021</v>
      </c>
      <c r="F4355" t="s">
        <v>212</v>
      </c>
      <c r="G4355" t="s">
        <v>338</v>
      </c>
      <c r="H4355" t="s">
        <v>219</v>
      </c>
      <c r="I4355" s="3" t="s">
        <v>1</v>
      </c>
      <c r="J4355" s="1" t="s">
        <v>1</v>
      </c>
      <c r="K4355" s="3" t="s">
        <v>1</v>
      </c>
      <c r="L4355" s="1" t="s">
        <v>1</v>
      </c>
      <c r="M4355" s="1" t="s">
        <v>208</v>
      </c>
      <c r="N4355" s="1">
        <v>4001</v>
      </c>
      <c r="O4355">
        <v>10000</v>
      </c>
      <c r="P4355">
        <v>1000</v>
      </c>
      <c r="Q4355" s="1" t="s">
        <v>209</v>
      </c>
      <c r="R4355" s="4">
        <v>2.75</v>
      </c>
      <c r="S4355" s="3">
        <v>1</v>
      </c>
      <c r="U4355" t="s">
        <v>204</v>
      </c>
    </row>
    <row r="4356" spans="1:21" x14ac:dyDescent="0.3">
      <c r="A4356" t="s">
        <v>1879</v>
      </c>
      <c r="B4356" t="s">
        <v>3678</v>
      </c>
      <c r="C4356" t="s">
        <v>3678</v>
      </c>
      <c r="D4356" t="s">
        <v>3678</v>
      </c>
      <c r="E4356">
        <v>2021</v>
      </c>
      <c r="F4356" t="s">
        <v>212</v>
      </c>
      <c r="G4356" t="s">
        <v>338</v>
      </c>
      <c r="H4356" t="s">
        <v>219</v>
      </c>
      <c r="I4356" s="3" t="s">
        <v>1</v>
      </c>
      <c r="J4356" s="1" t="s">
        <v>1</v>
      </c>
      <c r="K4356" s="3" t="s">
        <v>1</v>
      </c>
      <c r="L4356" s="1" t="s">
        <v>1</v>
      </c>
      <c r="M4356" s="1" t="s">
        <v>208</v>
      </c>
      <c r="N4356" s="1">
        <v>10001</v>
      </c>
      <c r="O4356">
        <v>20000</v>
      </c>
      <c r="P4356">
        <v>1000</v>
      </c>
      <c r="Q4356" s="1" t="s">
        <v>209</v>
      </c>
      <c r="R4356" s="4">
        <v>3</v>
      </c>
      <c r="S4356" s="3">
        <v>1</v>
      </c>
      <c r="U4356" t="s">
        <v>204</v>
      </c>
    </row>
    <row r="4357" spans="1:21" x14ac:dyDescent="0.3">
      <c r="A4357" t="s">
        <v>1879</v>
      </c>
      <c r="B4357" t="s">
        <v>3678</v>
      </c>
      <c r="C4357" t="s">
        <v>3678</v>
      </c>
      <c r="D4357" t="s">
        <v>3678</v>
      </c>
      <c r="E4357">
        <v>2021</v>
      </c>
      <c r="F4357" t="s">
        <v>212</v>
      </c>
      <c r="G4357" t="s">
        <v>338</v>
      </c>
      <c r="H4357" t="s">
        <v>219</v>
      </c>
      <c r="I4357" s="3" t="s">
        <v>1</v>
      </c>
      <c r="J4357" s="1" t="s">
        <v>1</v>
      </c>
      <c r="K4357" s="3" t="s">
        <v>1</v>
      </c>
      <c r="L4357" s="1" t="s">
        <v>1</v>
      </c>
      <c r="M4357" s="1" t="s">
        <v>208</v>
      </c>
      <c r="N4357" s="1">
        <v>20001</v>
      </c>
      <c r="O4357">
        <v>30000</v>
      </c>
      <c r="P4357">
        <v>1000</v>
      </c>
      <c r="Q4357" s="1" t="s">
        <v>209</v>
      </c>
      <c r="R4357" s="4">
        <v>5.15</v>
      </c>
      <c r="S4357" s="3">
        <v>1</v>
      </c>
      <c r="U4357" t="s">
        <v>204</v>
      </c>
    </row>
    <row r="4358" spans="1:21" x14ac:dyDescent="0.3">
      <c r="A4358" t="s">
        <v>1879</v>
      </c>
      <c r="B4358" t="s">
        <v>3678</v>
      </c>
      <c r="C4358" t="s">
        <v>3678</v>
      </c>
      <c r="D4358" t="s">
        <v>3678</v>
      </c>
      <c r="E4358">
        <v>2021</v>
      </c>
      <c r="F4358" t="s">
        <v>212</v>
      </c>
      <c r="G4358" t="s">
        <v>338</v>
      </c>
      <c r="H4358" t="s">
        <v>219</v>
      </c>
      <c r="I4358" s="3" t="s">
        <v>1</v>
      </c>
      <c r="J4358" s="1" t="s">
        <v>1</v>
      </c>
      <c r="K4358" s="3" t="s">
        <v>1</v>
      </c>
      <c r="L4358" s="1" t="s">
        <v>1</v>
      </c>
      <c r="M4358" s="1" t="s">
        <v>208</v>
      </c>
      <c r="N4358" s="1">
        <v>30001</v>
      </c>
      <c r="O4358">
        <v>40000</v>
      </c>
      <c r="P4358">
        <v>1000</v>
      </c>
      <c r="Q4358" s="1" t="s">
        <v>209</v>
      </c>
      <c r="R4358" s="4">
        <v>5.85</v>
      </c>
      <c r="S4358" s="3">
        <v>1</v>
      </c>
      <c r="U4358" t="s">
        <v>204</v>
      </c>
    </row>
    <row r="4359" spans="1:21" x14ac:dyDescent="0.3">
      <c r="A4359" t="s">
        <v>1879</v>
      </c>
      <c r="B4359" t="s">
        <v>3678</v>
      </c>
      <c r="C4359" t="s">
        <v>3678</v>
      </c>
      <c r="D4359" t="s">
        <v>3678</v>
      </c>
      <c r="E4359">
        <v>2021</v>
      </c>
      <c r="F4359" t="s">
        <v>212</v>
      </c>
      <c r="G4359" t="s">
        <v>338</v>
      </c>
      <c r="H4359" t="s">
        <v>219</v>
      </c>
      <c r="I4359" s="3" t="s">
        <v>1</v>
      </c>
      <c r="J4359" s="1" t="s">
        <v>1</v>
      </c>
      <c r="K4359" s="3" t="s">
        <v>1</v>
      </c>
      <c r="L4359" s="1" t="s">
        <v>1</v>
      </c>
      <c r="M4359" s="1" t="s">
        <v>208</v>
      </c>
      <c r="N4359" s="1">
        <v>40001</v>
      </c>
      <c r="O4359">
        <v>60000</v>
      </c>
      <c r="P4359">
        <v>1000</v>
      </c>
      <c r="Q4359" s="1" t="s">
        <v>209</v>
      </c>
      <c r="R4359" s="4">
        <v>6.85</v>
      </c>
      <c r="S4359" s="3">
        <v>1</v>
      </c>
      <c r="U4359" t="s">
        <v>204</v>
      </c>
    </row>
    <row r="4360" spans="1:21" x14ac:dyDescent="0.3">
      <c r="A4360" t="s">
        <v>1879</v>
      </c>
      <c r="B4360" t="s">
        <v>3678</v>
      </c>
      <c r="C4360" t="s">
        <v>3678</v>
      </c>
      <c r="D4360" t="s">
        <v>3678</v>
      </c>
      <c r="E4360">
        <v>2021</v>
      </c>
      <c r="F4360" t="s">
        <v>212</v>
      </c>
      <c r="G4360" t="s">
        <v>338</v>
      </c>
      <c r="H4360" t="s">
        <v>219</v>
      </c>
      <c r="I4360" s="3" t="s">
        <v>1</v>
      </c>
      <c r="J4360" s="1" t="s">
        <v>1</v>
      </c>
      <c r="K4360" s="3" t="s">
        <v>1</v>
      </c>
      <c r="L4360" s="1" t="s">
        <v>1</v>
      </c>
      <c r="M4360" s="1" t="s">
        <v>208</v>
      </c>
      <c r="N4360" s="1">
        <v>60001</v>
      </c>
      <c r="O4360">
        <v>70000</v>
      </c>
      <c r="P4360">
        <v>1000</v>
      </c>
      <c r="Q4360" s="1" t="s">
        <v>209</v>
      </c>
      <c r="R4360" s="4">
        <v>8.4</v>
      </c>
      <c r="S4360" s="3">
        <v>1</v>
      </c>
      <c r="U4360" t="s">
        <v>204</v>
      </c>
    </row>
    <row r="4361" spans="1:21" x14ac:dyDescent="0.3">
      <c r="A4361" t="s">
        <v>1879</v>
      </c>
      <c r="B4361" t="s">
        <v>3678</v>
      </c>
      <c r="C4361" t="s">
        <v>3678</v>
      </c>
      <c r="D4361" t="s">
        <v>3678</v>
      </c>
      <c r="E4361">
        <v>2021</v>
      </c>
      <c r="F4361" t="s">
        <v>212</v>
      </c>
      <c r="G4361" t="s">
        <v>338</v>
      </c>
      <c r="H4361" t="s">
        <v>219</v>
      </c>
      <c r="I4361" s="3" t="s">
        <v>1</v>
      </c>
      <c r="J4361" s="1" t="s">
        <v>1</v>
      </c>
      <c r="K4361" s="3" t="s">
        <v>1</v>
      </c>
      <c r="L4361" s="1" t="s">
        <v>1</v>
      </c>
      <c r="M4361" s="1" t="s">
        <v>208</v>
      </c>
      <c r="N4361" s="1">
        <v>70001</v>
      </c>
      <c r="O4361" s="10">
        <v>1000000000</v>
      </c>
      <c r="P4361">
        <v>1000</v>
      </c>
      <c r="Q4361" s="1" t="s">
        <v>209</v>
      </c>
      <c r="R4361" s="4">
        <v>10.5</v>
      </c>
      <c r="S4361" s="3">
        <v>1</v>
      </c>
      <c r="U4361" t="s">
        <v>204</v>
      </c>
    </row>
    <row r="4362" spans="1:21" x14ac:dyDescent="0.3">
      <c r="A4362" t="s">
        <v>1879</v>
      </c>
      <c r="B4362" t="s">
        <v>3678</v>
      </c>
      <c r="C4362" t="s">
        <v>3678</v>
      </c>
      <c r="D4362" t="s">
        <v>3678</v>
      </c>
      <c r="E4362">
        <v>2021</v>
      </c>
      <c r="F4362" t="s">
        <v>213</v>
      </c>
      <c r="G4362" t="s">
        <v>338</v>
      </c>
      <c r="H4362" t="s">
        <v>206</v>
      </c>
      <c r="I4362" s="3" t="s">
        <v>1</v>
      </c>
      <c r="J4362" s="1" t="s">
        <v>1</v>
      </c>
      <c r="K4362" s="3" t="s">
        <v>1</v>
      </c>
      <c r="L4362" s="1" t="s">
        <v>1</v>
      </c>
      <c r="M4362" s="1" t="s">
        <v>204</v>
      </c>
      <c r="N4362" t="s">
        <v>1</v>
      </c>
      <c r="O4362" t="s">
        <v>1</v>
      </c>
      <c r="P4362" t="s">
        <v>1</v>
      </c>
      <c r="Q4362" s="1" t="s">
        <v>1</v>
      </c>
      <c r="R4362" s="4">
        <v>44</v>
      </c>
      <c r="S4362" s="3">
        <v>1</v>
      </c>
      <c r="U4362" t="s">
        <v>204</v>
      </c>
    </row>
    <row r="4363" spans="1:21" x14ac:dyDescent="0.3">
      <c r="A4363" t="s">
        <v>1879</v>
      </c>
      <c r="B4363" t="s">
        <v>3678</v>
      </c>
      <c r="C4363" t="s">
        <v>3678</v>
      </c>
      <c r="D4363" t="s">
        <v>3678</v>
      </c>
      <c r="E4363">
        <v>2021</v>
      </c>
      <c r="F4363" t="s">
        <v>213</v>
      </c>
      <c r="G4363" t="s">
        <v>338</v>
      </c>
      <c r="H4363" t="s">
        <v>231</v>
      </c>
      <c r="I4363" s="3" t="s">
        <v>1</v>
      </c>
      <c r="J4363" s="1" t="s">
        <v>1</v>
      </c>
      <c r="K4363" s="3" t="s">
        <v>1</v>
      </c>
      <c r="L4363" s="1" t="s">
        <v>1</v>
      </c>
      <c r="M4363" s="1" t="s">
        <v>208</v>
      </c>
      <c r="N4363" s="1">
        <v>0</v>
      </c>
      <c r="O4363">
        <v>1000</v>
      </c>
      <c r="P4363">
        <v>1000</v>
      </c>
      <c r="Q4363" s="1" t="s">
        <v>209</v>
      </c>
      <c r="R4363" s="4">
        <v>0</v>
      </c>
      <c r="S4363" s="3">
        <v>1</v>
      </c>
      <c r="U4363" t="s">
        <v>204</v>
      </c>
    </row>
    <row r="4364" spans="1:21" x14ac:dyDescent="0.3">
      <c r="A4364" t="s">
        <v>1879</v>
      </c>
      <c r="B4364" t="s">
        <v>3678</v>
      </c>
      <c r="C4364" t="s">
        <v>3678</v>
      </c>
      <c r="D4364" t="s">
        <v>3678</v>
      </c>
      <c r="E4364">
        <v>2021</v>
      </c>
      <c r="F4364" t="s">
        <v>213</v>
      </c>
      <c r="G4364" t="s">
        <v>338</v>
      </c>
      <c r="H4364" t="s">
        <v>231</v>
      </c>
      <c r="I4364" s="3" t="s">
        <v>1</v>
      </c>
      <c r="J4364" s="1" t="s">
        <v>1</v>
      </c>
      <c r="K4364" s="3" t="s">
        <v>1</v>
      </c>
      <c r="L4364" s="1" t="s">
        <v>1</v>
      </c>
      <c r="M4364" s="1" t="s">
        <v>208</v>
      </c>
      <c r="N4364" s="1">
        <v>1001</v>
      </c>
      <c r="O4364">
        <v>40000</v>
      </c>
      <c r="P4364">
        <v>1000</v>
      </c>
      <c r="Q4364" s="1" t="s">
        <v>209</v>
      </c>
      <c r="R4364" s="4">
        <v>1.7</v>
      </c>
      <c r="S4364" s="3">
        <v>1</v>
      </c>
      <c r="U4364" t="s">
        <v>204</v>
      </c>
    </row>
    <row r="4365" spans="1:21" x14ac:dyDescent="0.3">
      <c r="A4365" t="s">
        <v>1879</v>
      </c>
      <c r="B4365" t="s">
        <v>3678</v>
      </c>
      <c r="C4365" t="s">
        <v>3678</v>
      </c>
      <c r="D4365" t="s">
        <v>3678</v>
      </c>
      <c r="E4365">
        <v>2021</v>
      </c>
      <c r="F4365" t="s">
        <v>213</v>
      </c>
      <c r="G4365" t="s">
        <v>338</v>
      </c>
      <c r="H4365" t="s">
        <v>231</v>
      </c>
      <c r="I4365" s="3" t="s">
        <v>1</v>
      </c>
      <c r="J4365" s="1" t="s">
        <v>1</v>
      </c>
      <c r="K4365" s="3" t="s">
        <v>1</v>
      </c>
      <c r="L4365" s="1" t="s">
        <v>1</v>
      </c>
      <c r="M4365" s="1" t="s">
        <v>208</v>
      </c>
      <c r="N4365" s="1">
        <v>40001</v>
      </c>
      <c r="O4365" s="10">
        <v>1000000000</v>
      </c>
      <c r="P4365">
        <v>1000</v>
      </c>
      <c r="Q4365" s="1" t="s">
        <v>209</v>
      </c>
      <c r="R4365" s="4">
        <v>0</v>
      </c>
      <c r="S4365" s="3">
        <v>1</v>
      </c>
      <c r="U4365" t="s">
        <v>204</v>
      </c>
    </row>
    <row r="4366" spans="1:21" x14ac:dyDescent="0.3">
      <c r="A4366" t="s">
        <v>1882</v>
      </c>
      <c r="B4366" t="s">
        <v>3680</v>
      </c>
      <c r="C4366" t="s">
        <v>3680</v>
      </c>
      <c r="D4366" t="s">
        <v>3680</v>
      </c>
      <c r="E4366">
        <v>2021</v>
      </c>
      <c r="F4366" t="s">
        <v>212</v>
      </c>
      <c r="G4366" t="s">
        <v>202</v>
      </c>
      <c r="H4366" t="s">
        <v>206</v>
      </c>
      <c r="I4366" s="3">
        <v>0.625</v>
      </c>
      <c r="J4366" s="1" t="s">
        <v>203</v>
      </c>
      <c r="K4366" s="3" t="s">
        <v>220</v>
      </c>
      <c r="L4366" s="1" t="s">
        <v>221</v>
      </c>
      <c r="M4366" s="1" t="s">
        <v>204</v>
      </c>
      <c r="N4366" s="1" t="s">
        <v>1</v>
      </c>
      <c r="O4366" s="1" t="s">
        <v>1</v>
      </c>
      <c r="P4366" s="1" t="s">
        <v>1</v>
      </c>
      <c r="Q4366" s="1" t="s">
        <v>1</v>
      </c>
      <c r="R4366" s="4">
        <v>25</v>
      </c>
      <c r="S4366" s="3">
        <v>1</v>
      </c>
      <c r="U4366" t="s">
        <v>204</v>
      </c>
    </row>
    <row r="4367" spans="1:21" x14ac:dyDescent="0.3">
      <c r="A4367" t="s">
        <v>1882</v>
      </c>
      <c r="B4367" t="s">
        <v>3680</v>
      </c>
      <c r="C4367" t="s">
        <v>3680</v>
      </c>
      <c r="D4367" t="s">
        <v>3680</v>
      </c>
      <c r="E4367">
        <v>2021</v>
      </c>
      <c r="F4367" t="s">
        <v>212</v>
      </c>
      <c r="G4367" t="s">
        <v>202</v>
      </c>
      <c r="H4367" t="s">
        <v>219</v>
      </c>
      <c r="I4367" s="3" t="s">
        <v>1</v>
      </c>
      <c r="J4367" s="1" t="s">
        <v>1</v>
      </c>
      <c r="K4367" s="3" t="s">
        <v>220</v>
      </c>
      <c r="L4367" s="1" t="s">
        <v>221</v>
      </c>
      <c r="M4367" s="1" t="s">
        <v>208</v>
      </c>
      <c r="N4367" s="1">
        <v>0</v>
      </c>
      <c r="O4367">
        <v>4000</v>
      </c>
      <c r="P4367">
        <v>1000</v>
      </c>
      <c r="Q4367" s="1" t="s">
        <v>209</v>
      </c>
      <c r="R4367" s="4">
        <v>3.74</v>
      </c>
      <c r="S4367" s="3">
        <v>1</v>
      </c>
      <c r="U4367" t="s">
        <v>204</v>
      </c>
    </row>
    <row r="4368" spans="1:21" x14ac:dyDescent="0.3">
      <c r="A4368" t="s">
        <v>1882</v>
      </c>
      <c r="B4368" t="s">
        <v>3680</v>
      </c>
      <c r="C4368" t="s">
        <v>3680</v>
      </c>
      <c r="D4368" t="s">
        <v>3680</v>
      </c>
      <c r="E4368">
        <v>2021</v>
      </c>
      <c r="F4368" t="s">
        <v>212</v>
      </c>
      <c r="G4368" t="s">
        <v>202</v>
      </c>
      <c r="H4368" t="s">
        <v>219</v>
      </c>
      <c r="I4368" s="3" t="s">
        <v>1</v>
      </c>
      <c r="J4368" s="1" t="s">
        <v>1</v>
      </c>
      <c r="K4368" s="3" t="s">
        <v>220</v>
      </c>
      <c r="L4368" s="1" t="s">
        <v>221</v>
      </c>
      <c r="M4368" s="1" t="s">
        <v>208</v>
      </c>
      <c r="N4368" s="1">
        <v>4001</v>
      </c>
      <c r="O4368">
        <v>40000</v>
      </c>
      <c r="P4368">
        <v>1000</v>
      </c>
      <c r="Q4368" s="1" t="s">
        <v>209</v>
      </c>
      <c r="R4368" s="4">
        <v>4.68</v>
      </c>
      <c r="S4368" s="3">
        <v>1</v>
      </c>
      <c r="U4368" t="s">
        <v>204</v>
      </c>
    </row>
    <row r="4369" spans="1:21" x14ac:dyDescent="0.3">
      <c r="A4369" t="s">
        <v>1882</v>
      </c>
      <c r="B4369" t="s">
        <v>3680</v>
      </c>
      <c r="C4369" t="s">
        <v>3680</v>
      </c>
      <c r="D4369" t="s">
        <v>3680</v>
      </c>
      <c r="E4369">
        <v>2021</v>
      </c>
      <c r="F4369" t="s">
        <v>212</v>
      </c>
      <c r="G4369" t="s">
        <v>202</v>
      </c>
      <c r="H4369" t="s">
        <v>219</v>
      </c>
      <c r="I4369" s="3" t="s">
        <v>1</v>
      </c>
      <c r="J4369" s="1" t="s">
        <v>1</v>
      </c>
      <c r="K4369" s="3" t="s">
        <v>220</v>
      </c>
      <c r="L4369" s="1" t="s">
        <v>221</v>
      </c>
      <c r="M4369" s="1" t="s">
        <v>208</v>
      </c>
      <c r="N4369" s="1">
        <v>40001</v>
      </c>
      <c r="O4369" s="10">
        <v>1000000000</v>
      </c>
      <c r="P4369">
        <v>1000</v>
      </c>
      <c r="Q4369" s="1" t="s">
        <v>209</v>
      </c>
      <c r="R4369" s="4">
        <v>5.84</v>
      </c>
      <c r="S4369" s="3">
        <v>1</v>
      </c>
      <c r="U4369" t="s">
        <v>204</v>
      </c>
    </row>
    <row r="4370" spans="1:21" x14ac:dyDescent="0.3">
      <c r="A4370" t="s">
        <v>1882</v>
      </c>
      <c r="B4370" t="s">
        <v>3680</v>
      </c>
      <c r="C4370" t="s">
        <v>3680</v>
      </c>
      <c r="D4370" t="s">
        <v>3680</v>
      </c>
      <c r="E4370">
        <v>2021</v>
      </c>
      <c r="F4370" t="s">
        <v>212</v>
      </c>
      <c r="G4370" t="s">
        <v>202</v>
      </c>
      <c r="H4370" t="s">
        <v>206</v>
      </c>
      <c r="I4370" s="3">
        <v>0.625</v>
      </c>
      <c r="J4370" s="1" t="s">
        <v>203</v>
      </c>
      <c r="K4370" s="3" t="s">
        <v>220</v>
      </c>
      <c r="L4370" s="1" t="s">
        <v>225</v>
      </c>
      <c r="M4370" s="1" t="s">
        <v>204</v>
      </c>
      <c r="N4370" s="1" t="s">
        <v>1</v>
      </c>
      <c r="O4370" s="1" t="s">
        <v>1</v>
      </c>
      <c r="P4370" s="1" t="s">
        <v>1</v>
      </c>
      <c r="Q4370" s="1" t="s">
        <v>1</v>
      </c>
      <c r="R4370" s="4">
        <f>1.15*25</f>
        <v>28.749999999999996</v>
      </c>
      <c r="S4370" s="3">
        <v>1</v>
      </c>
      <c r="U4370" t="s">
        <v>204</v>
      </c>
    </row>
    <row r="4371" spans="1:21" x14ac:dyDescent="0.3">
      <c r="A4371" t="s">
        <v>1882</v>
      </c>
      <c r="B4371" t="s">
        <v>3680</v>
      </c>
      <c r="C4371" t="s">
        <v>3680</v>
      </c>
      <c r="D4371" t="s">
        <v>3680</v>
      </c>
      <c r="E4371">
        <v>2021</v>
      </c>
      <c r="F4371" t="s">
        <v>212</v>
      </c>
      <c r="G4371" t="s">
        <v>202</v>
      </c>
      <c r="H4371" t="s">
        <v>219</v>
      </c>
      <c r="I4371" s="3" t="s">
        <v>1</v>
      </c>
      <c r="J4371" s="1" t="s">
        <v>1</v>
      </c>
      <c r="K4371" s="3" t="s">
        <v>220</v>
      </c>
      <c r="L4371" s="1" t="s">
        <v>225</v>
      </c>
      <c r="M4371" s="1" t="s">
        <v>208</v>
      </c>
      <c r="N4371" s="1">
        <v>0</v>
      </c>
      <c r="O4371">
        <v>4000</v>
      </c>
      <c r="P4371">
        <v>1000</v>
      </c>
      <c r="Q4371" s="1" t="s">
        <v>209</v>
      </c>
      <c r="R4371" s="4">
        <f>1.15*3.74</f>
        <v>4.3010000000000002</v>
      </c>
      <c r="S4371" s="3">
        <v>1</v>
      </c>
      <c r="U4371" t="s">
        <v>204</v>
      </c>
    </row>
    <row r="4372" spans="1:21" x14ac:dyDescent="0.3">
      <c r="A4372" t="s">
        <v>1882</v>
      </c>
      <c r="B4372" t="s">
        <v>3680</v>
      </c>
      <c r="C4372" t="s">
        <v>3680</v>
      </c>
      <c r="D4372" t="s">
        <v>3680</v>
      </c>
      <c r="E4372">
        <v>2021</v>
      </c>
      <c r="F4372" t="s">
        <v>212</v>
      </c>
      <c r="G4372" t="s">
        <v>202</v>
      </c>
      <c r="H4372" t="s">
        <v>219</v>
      </c>
      <c r="I4372" s="3" t="s">
        <v>1</v>
      </c>
      <c r="J4372" s="1" t="s">
        <v>1</v>
      </c>
      <c r="K4372" s="3" t="s">
        <v>220</v>
      </c>
      <c r="L4372" s="1" t="s">
        <v>225</v>
      </c>
      <c r="M4372" s="1" t="s">
        <v>208</v>
      </c>
      <c r="N4372" s="1">
        <v>4001</v>
      </c>
      <c r="O4372">
        <v>40000</v>
      </c>
      <c r="P4372">
        <v>1000</v>
      </c>
      <c r="Q4372" s="1" t="s">
        <v>209</v>
      </c>
      <c r="R4372" s="4">
        <f>1.15*4.68</f>
        <v>5.3819999999999997</v>
      </c>
      <c r="S4372" s="3">
        <v>1</v>
      </c>
      <c r="U4372" t="s">
        <v>204</v>
      </c>
    </row>
    <row r="4373" spans="1:21" x14ac:dyDescent="0.3">
      <c r="A4373" t="s">
        <v>1882</v>
      </c>
      <c r="B4373" t="s">
        <v>3680</v>
      </c>
      <c r="C4373" t="s">
        <v>3680</v>
      </c>
      <c r="D4373" t="s">
        <v>3680</v>
      </c>
      <c r="E4373">
        <v>2021</v>
      </c>
      <c r="F4373" t="s">
        <v>212</v>
      </c>
      <c r="G4373" t="s">
        <v>202</v>
      </c>
      <c r="H4373" t="s">
        <v>219</v>
      </c>
      <c r="I4373" s="3" t="s">
        <v>1</v>
      </c>
      <c r="J4373" s="1" t="s">
        <v>1</v>
      </c>
      <c r="K4373" s="3" t="s">
        <v>220</v>
      </c>
      <c r="L4373" s="1" t="s">
        <v>225</v>
      </c>
      <c r="M4373" s="1" t="s">
        <v>208</v>
      </c>
      <c r="N4373" s="1">
        <v>40001</v>
      </c>
      <c r="O4373" s="10">
        <v>1000000000</v>
      </c>
      <c r="P4373">
        <v>1000</v>
      </c>
      <c r="Q4373" s="1" t="s">
        <v>209</v>
      </c>
      <c r="R4373" s="4">
        <f>1.15*5.84</f>
        <v>6.7159999999999993</v>
      </c>
      <c r="S4373" s="3">
        <v>1</v>
      </c>
      <c r="U4373" t="s">
        <v>204</v>
      </c>
    </row>
    <row r="4374" spans="1:21" x14ac:dyDescent="0.3">
      <c r="A4374" t="s">
        <v>1882</v>
      </c>
      <c r="B4374" t="s">
        <v>3680</v>
      </c>
      <c r="C4374" t="s">
        <v>3680</v>
      </c>
      <c r="D4374" t="s">
        <v>3680</v>
      </c>
      <c r="E4374">
        <v>2021</v>
      </c>
      <c r="F4374" t="s">
        <v>213</v>
      </c>
      <c r="G4374" t="s">
        <v>202</v>
      </c>
      <c r="H4374" t="s">
        <v>206</v>
      </c>
      <c r="I4374" s="3" t="s">
        <v>1</v>
      </c>
      <c r="J4374" s="1" t="s">
        <v>1</v>
      </c>
      <c r="K4374" s="3" t="s">
        <v>220</v>
      </c>
      <c r="L4374" s="1" t="s">
        <v>221</v>
      </c>
      <c r="M4374" s="1" t="s">
        <v>204</v>
      </c>
      <c r="N4374" s="1" t="s">
        <v>1</v>
      </c>
      <c r="O4374" s="1" t="s">
        <v>1</v>
      </c>
      <c r="P4374" s="1" t="s">
        <v>1</v>
      </c>
      <c r="Q4374" s="1" t="s">
        <v>1</v>
      </c>
      <c r="R4374" s="4">
        <v>30</v>
      </c>
      <c r="S4374" s="3">
        <v>1</v>
      </c>
      <c r="U4374" t="s">
        <v>204</v>
      </c>
    </row>
    <row r="4375" spans="1:21" x14ac:dyDescent="0.3">
      <c r="A4375" t="s">
        <v>1882</v>
      </c>
      <c r="B4375" t="s">
        <v>3680</v>
      </c>
      <c r="C4375" t="s">
        <v>3680</v>
      </c>
      <c r="D4375" t="s">
        <v>3680</v>
      </c>
      <c r="E4375">
        <v>2021</v>
      </c>
      <c r="F4375" t="s">
        <v>213</v>
      </c>
      <c r="G4375" t="s">
        <v>202</v>
      </c>
      <c r="H4375" t="s">
        <v>231</v>
      </c>
      <c r="I4375" s="3" t="s">
        <v>1</v>
      </c>
      <c r="J4375" s="1" t="s">
        <v>1</v>
      </c>
      <c r="K4375" s="3" t="s">
        <v>220</v>
      </c>
      <c r="L4375" s="1" t="s">
        <v>221</v>
      </c>
      <c r="M4375" s="1" t="s">
        <v>208</v>
      </c>
      <c r="N4375" s="1">
        <v>0</v>
      </c>
      <c r="O4375" s="10">
        <v>1000000000</v>
      </c>
      <c r="P4375">
        <v>1000</v>
      </c>
      <c r="Q4375" s="1" t="s">
        <v>209</v>
      </c>
      <c r="R4375" s="4">
        <v>5</v>
      </c>
      <c r="S4375" s="3">
        <v>1</v>
      </c>
      <c r="U4375" t="s">
        <v>204</v>
      </c>
    </row>
    <row r="4376" spans="1:21" x14ac:dyDescent="0.3">
      <c r="A4376" t="s">
        <v>1882</v>
      </c>
      <c r="B4376" t="s">
        <v>3680</v>
      </c>
      <c r="C4376" t="s">
        <v>3680</v>
      </c>
      <c r="D4376" t="s">
        <v>3680</v>
      </c>
      <c r="E4376">
        <v>2021</v>
      </c>
      <c r="F4376" t="s">
        <v>213</v>
      </c>
      <c r="G4376" t="s">
        <v>202</v>
      </c>
      <c r="H4376" t="s">
        <v>206</v>
      </c>
      <c r="I4376" s="3" t="s">
        <v>1</v>
      </c>
      <c r="J4376" s="1" t="s">
        <v>1</v>
      </c>
      <c r="K4376" s="3" t="s">
        <v>220</v>
      </c>
      <c r="L4376" s="1" t="s">
        <v>225</v>
      </c>
      <c r="M4376" s="1" t="s">
        <v>204</v>
      </c>
      <c r="N4376" s="1" t="s">
        <v>1</v>
      </c>
      <c r="O4376" s="1" t="s">
        <v>1</v>
      </c>
      <c r="P4376" s="1" t="s">
        <v>1</v>
      </c>
      <c r="Q4376" s="1" t="s">
        <v>1</v>
      </c>
      <c r="R4376" s="4">
        <f>1.15*30</f>
        <v>34.5</v>
      </c>
      <c r="S4376" s="3">
        <v>1</v>
      </c>
      <c r="U4376" t="s">
        <v>204</v>
      </c>
    </row>
    <row r="4377" spans="1:21" x14ac:dyDescent="0.3">
      <c r="A4377" t="s">
        <v>1882</v>
      </c>
      <c r="B4377" t="s">
        <v>3680</v>
      </c>
      <c r="C4377" t="s">
        <v>3680</v>
      </c>
      <c r="D4377" t="s">
        <v>3680</v>
      </c>
      <c r="E4377">
        <v>2021</v>
      </c>
      <c r="F4377" t="s">
        <v>213</v>
      </c>
      <c r="G4377" t="s">
        <v>202</v>
      </c>
      <c r="H4377" t="s">
        <v>231</v>
      </c>
      <c r="I4377" s="3" t="s">
        <v>1</v>
      </c>
      <c r="J4377" s="1" t="s">
        <v>1</v>
      </c>
      <c r="K4377" s="3" t="s">
        <v>220</v>
      </c>
      <c r="L4377" s="1" t="s">
        <v>225</v>
      </c>
      <c r="M4377" s="1" t="s">
        <v>208</v>
      </c>
      <c r="N4377" s="1">
        <v>0</v>
      </c>
      <c r="O4377" s="10">
        <v>1000000000</v>
      </c>
      <c r="P4377">
        <v>1000</v>
      </c>
      <c r="Q4377" s="1" t="s">
        <v>209</v>
      </c>
      <c r="R4377" s="4">
        <f>1.15*5</f>
        <v>5.75</v>
      </c>
      <c r="S4377" s="3">
        <v>1</v>
      </c>
      <c r="U4377" t="s">
        <v>204</v>
      </c>
    </row>
    <row r="4378" spans="1:21" x14ac:dyDescent="0.3">
      <c r="A4378" t="s">
        <v>1189</v>
      </c>
      <c r="B4378" t="s">
        <v>3682</v>
      </c>
      <c r="C4378" t="s">
        <v>3682</v>
      </c>
      <c r="D4378" t="s">
        <v>3682</v>
      </c>
      <c r="E4378">
        <v>2020</v>
      </c>
      <c r="F4378" t="s">
        <v>212</v>
      </c>
      <c r="G4378" t="s">
        <v>202</v>
      </c>
      <c r="H4378" t="s">
        <v>206</v>
      </c>
      <c r="I4378" s="3">
        <v>0.75</v>
      </c>
      <c r="J4378" s="1" t="s">
        <v>203</v>
      </c>
      <c r="K4378" s="3" t="s">
        <v>1</v>
      </c>
      <c r="L4378" s="1" t="s">
        <v>1</v>
      </c>
      <c r="M4378" s="1" t="s">
        <v>204</v>
      </c>
      <c r="N4378" s="1" t="s">
        <v>1</v>
      </c>
      <c r="O4378" s="1" t="s">
        <v>1</v>
      </c>
      <c r="P4378" s="1" t="s">
        <v>1</v>
      </c>
      <c r="Q4378" s="1" t="s">
        <v>1</v>
      </c>
      <c r="R4378" s="4">
        <v>22.87</v>
      </c>
      <c r="S4378" s="3">
        <v>1</v>
      </c>
      <c r="U4378" t="s">
        <v>204</v>
      </c>
    </row>
    <row r="4379" spans="1:21" x14ac:dyDescent="0.3">
      <c r="A4379" t="s">
        <v>1189</v>
      </c>
      <c r="B4379" t="s">
        <v>3682</v>
      </c>
      <c r="C4379" t="s">
        <v>3682</v>
      </c>
      <c r="D4379" t="s">
        <v>3682</v>
      </c>
      <c r="E4379">
        <v>2020</v>
      </c>
      <c r="F4379" t="s">
        <v>212</v>
      </c>
      <c r="G4379" t="s">
        <v>202</v>
      </c>
      <c r="H4379" t="s">
        <v>231</v>
      </c>
      <c r="I4379" s="3" t="s">
        <v>1</v>
      </c>
      <c r="J4379" s="1" t="s">
        <v>1</v>
      </c>
      <c r="K4379" s="3" t="s">
        <v>1</v>
      </c>
      <c r="L4379" s="1" t="s">
        <v>1</v>
      </c>
      <c r="M4379" s="1" t="s">
        <v>208</v>
      </c>
      <c r="N4379">
        <v>0</v>
      </c>
      <c r="O4379" s="10">
        <v>1000000000</v>
      </c>
      <c r="P4379">
        <v>1000</v>
      </c>
      <c r="Q4379" s="1" t="s">
        <v>209</v>
      </c>
      <c r="R4379" s="4">
        <v>6</v>
      </c>
      <c r="S4379" s="3">
        <v>1</v>
      </c>
      <c r="U4379" t="s">
        <v>204</v>
      </c>
    </row>
    <row r="4380" spans="1:21" x14ac:dyDescent="0.3">
      <c r="A4380" t="s">
        <v>1189</v>
      </c>
      <c r="B4380" t="s">
        <v>3682</v>
      </c>
      <c r="C4380" t="s">
        <v>3682</v>
      </c>
      <c r="D4380" t="s">
        <v>3682</v>
      </c>
      <c r="E4380">
        <v>2020</v>
      </c>
      <c r="F4380" t="s">
        <v>213</v>
      </c>
      <c r="G4380" t="s">
        <v>202</v>
      </c>
      <c r="H4380" t="s">
        <v>206</v>
      </c>
      <c r="I4380" s="3" t="s">
        <v>1</v>
      </c>
      <c r="J4380" s="1" t="s">
        <v>1</v>
      </c>
      <c r="K4380" s="3" t="s">
        <v>1</v>
      </c>
      <c r="L4380" s="1" t="s">
        <v>1</v>
      </c>
      <c r="M4380" s="1" t="s">
        <v>204</v>
      </c>
      <c r="N4380" s="1" t="s">
        <v>1</v>
      </c>
      <c r="O4380" s="1" t="s">
        <v>1</v>
      </c>
      <c r="P4380" s="1" t="s">
        <v>1</v>
      </c>
      <c r="Q4380" s="1" t="s">
        <v>1</v>
      </c>
      <c r="R4380" s="4">
        <v>14.08</v>
      </c>
      <c r="S4380" s="3">
        <v>1</v>
      </c>
      <c r="U4380" t="s">
        <v>204</v>
      </c>
    </row>
    <row r="4381" spans="1:21" x14ac:dyDescent="0.3">
      <c r="A4381" t="s">
        <v>1189</v>
      </c>
      <c r="B4381" t="s">
        <v>3682</v>
      </c>
      <c r="C4381" t="s">
        <v>3682</v>
      </c>
      <c r="D4381" t="s">
        <v>3682</v>
      </c>
      <c r="E4381">
        <v>2020</v>
      </c>
      <c r="F4381" t="s">
        <v>213</v>
      </c>
      <c r="G4381" t="s">
        <v>202</v>
      </c>
      <c r="H4381" t="s">
        <v>231</v>
      </c>
      <c r="I4381" s="3" t="s">
        <v>1</v>
      </c>
      <c r="J4381" s="1" t="s">
        <v>1</v>
      </c>
      <c r="K4381" s="3" t="s">
        <v>1</v>
      </c>
      <c r="L4381" s="1" t="s">
        <v>1</v>
      </c>
      <c r="M4381" s="1" t="s">
        <v>208</v>
      </c>
      <c r="N4381">
        <v>0</v>
      </c>
      <c r="O4381" s="10">
        <v>13500</v>
      </c>
      <c r="P4381">
        <v>1000</v>
      </c>
      <c r="Q4381" s="1" t="s">
        <v>209</v>
      </c>
      <c r="R4381" s="4">
        <v>3.86</v>
      </c>
      <c r="S4381" s="3">
        <v>1</v>
      </c>
      <c r="U4381" t="s">
        <v>204</v>
      </c>
    </row>
    <row r="4382" spans="1:21" x14ac:dyDescent="0.3">
      <c r="A4382" t="s">
        <v>1189</v>
      </c>
      <c r="B4382" t="s">
        <v>3682</v>
      </c>
      <c r="C4382" t="s">
        <v>3682</v>
      </c>
      <c r="D4382" t="s">
        <v>3682</v>
      </c>
      <c r="E4382">
        <v>2020</v>
      </c>
      <c r="F4382" t="s">
        <v>213</v>
      </c>
      <c r="G4382" t="s">
        <v>202</v>
      </c>
      <c r="H4382" t="s">
        <v>231</v>
      </c>
      <c r="I4382" s="3" t="s">
        <v>1</v>
      </c>
      <c r="J4382" s="1" t="s">
        <v>1</v>
      </c>
      <c r="K4382" s="3" t="s">
        <v>1</v>
      </c>
      <c r="L4382" s="1" t="s">
        <v>1</v>
      </c>
      <c r="M4382" s="1" t="s">
        <v>208</v>
      </c>
      <c r="N4382">
        <v>13501</v>
      </c>
      <c r="O4382" s="10">
        <v>1000000000</v>
      </c>
      <c r="P4382">
        <v>1000</v>
      </c>
      <c r="Q4382" s="1" t="s">
        <v>209</v>
      </c>
      <c r="R4382" s="4">
        <v>0</v>
      </c>
      <c r="S4382" s="3">
        <v>1</v>
      </c>
      <c r="U4382" t="s">
        <v>204</v>
      </c>
    </row>
    <row r="4383" spans="1:21" x14ac:dyDescent="0.3">
      <c r="A4383" t="s">
        <v>1191</v>
      </c>
      <c r="B4383" t="s">
        <v>3684</v>
      </c>
      <c r="C4383" t="s">
        <v>3684</v>
      </c>
      <c r="D4383" t="s">
        <v>3684</v>
      </c>
      <c r="E4383">
        <v>2021</v>
      </c>
      <c r="F4383" t="s">
        <v>212</v>
      </c>
      <c r="G4383" t="s">
        <v>202</v>
      </c>
      <c r="H4383" t="s">
        <v>206</v>
      </c>
      <c r="I4383" s="3" t="s">
        <v>1</v>
      </c>
      <c r="J4383" s="1" t="s">
        <v>1</v>
      </c>
      <c r="K4383" s="3" t="s">
        <v>1</v>
      </c>
      <c r="L4383" s="1" t="s">
        <v>1</v>
      </c>
      <c r="M4383" s="1" t="s">
        <v>204</v>
      </c>
      <c r="N4383" s="1" t="s">
        <v>1</v>
      </c>
      <c r="O4383" s="1" t="s">
        <v>1</v>
      </c>
      <c r="P4383" s="1" t="s">
        <v>1</v>
      </c>
      <c r="Q4383" s="1" t="s">
        <v>1</v>
      </c>
      <c r="R4383" s="4">
        <v>13.15</v>
      </c>
      <c r="S4383" s="3">
        <v>1</v>
      </c>
      <c r="U4383" t="s">
        <v>204</v>
      </c>
    </row>
    <row r="4384" spans="1:21" x14ac:dyDescent="0.3">
      <c r="A4384" t="s">
        <v>1191</v>
      </c>
      <c r="B4384" t="s">
        <v>3684</v>
      </c>
      <c r="C4384" t="s">
        <v>3684</v>
      </c>
      <c r="D4384" t="s">
        <v>3684</v>
      </c>
      <c r="E4384">
        <v>2021</v>
      </c>
      <c r="F4384" t="s">
        <v>212</v>
      </c>
      <c r="G4384" t="s">
        <v>202</v>
      </c>
      <c r="H4384" t="s">
        <v>219</v>
      </c>
      <c r="I4384" s="3" t="s">
        <v>1</v>
      </c>
      <c r="J4384" s="1" t="s">
        <v>1</v>
      </c>
      <c r="K4384" s="3" t="s">
        <v>1</v>
      </c>
      <c r="L4384" s="1" t="s">
        <v>1</v>
      </c>
      <c r="M4384" s="1" t="s">
        <v>208</v>
      </c>
      <c r="N4384">
        <v>0</v>
      </c>
      <c r="O4384" s="10">
        <v>1000</v>
      </c>
      <c r="P4384">
        <v>1000</v>
      </c>
      <c r="Q4384" s="1" t="s">
        <v>209</v>
      </c>
      <c r="R4384" s="4">
        <v>0</v>
      </c>
      <c r="S4384" s="3">
        <v>1</v>
      </c>
      <c r="U4384" t="s">
        <v>204</v>
      </c>
    </row>
    <row r="4385" spans="1:21" x14ac:dyDescent="0.3">
      <c r="A4385" t="s">
        <v>1191</v>
      </c>
      <c r="B4385" t="s">
        <v>3684</v>
      </c>
      <c r="C4385" t="s">
        <v>3684</v>
      </c>
      <c r="D4385" t="s">
        <v>3684</v>
      </c>
      <c r="E4385">
        <v>2021</v>
      </c>
      <c r="F4385" t="s">
        <v>212</v>
      </c>
      <c r="G4385" t="s">
        <v>202</v>
      </c>
      <c r="H4385" t="s">
        <v>219</v>
      </c>
      <c r="I4385" s="3" t="s">
        <v>1</v>
      </c>
      <c r="J4385" s="1" t="s">
        <v>1</v>
      </c>
      <c r="K4385" s="3" t="s">
        <v>1</v>
      </c>
      <c r="L4385" s="1" t="s">
        <v>1</v>
      </c>
      <c r="M4385" s="1" t="s">
        <v>208</v>
      </c>
      <c r="N4385">
        <v>1001</v>
      </c>
      <c r="O4385" s="10">
        <v>20000</v>
      </c>
      <c r="P4385">
        <v>1000</v>
      </c>
      <c r="Q4385" s="1" t="s">
        <v>209</v>
      </c>
      <c r="R4385" s="4">
        <v>3.95</v>
      </c>
      <c r="S4385" s="3">
        <v>1</v>
      </c>
      <c r="U4385" t="s">
        <v>204</v>
      </c>
    </row>
    <row r="4386" spans="1:21" x14ac:dyDescent="0.3">
      <c r="A4386" t="s">
        <v>1191</v>
      </c>
      <c r="B4386" t="s">
        <v>3684</v>
      </c>
      <c r="C4386" t="s">
        <v>3684</v>
      </c>
      <c r="D4386" t="s">
        <v>3684</v>
      </c>
      <c r="E4386">
        <v>2021</v>
      </c>
      <c r="F4386" t="s">
        <v>212</v>
      </c>
      <c r="G4386" t="s">
        <v>202</v>
      </c>
      <c r="H4386" t="s">
        <v>219</v>
      </c>
      <c r="I4386" s="3" t="s">
        <v>1</v>
      </c>
      <c r="J4386" s="1" t="s">
        <v>1</v>
      </c>
      <c r="K4386" s="3" t="s">
        <v>1</v>
      </c>
      <c r="L4386" s="1" t="s">
        <v>1</v>
      </c>
      <c r="M4386" s="1" t="s">
        <v>208</v>
      </c>
      <c r="N4386">
        <v>20001</v>
      </c>
      <c r="O4386" s="10">
        <v>1000000000</v>
      </c>
      <c r="P4386">
        <v>1000</v>
      </c>
      <c r="Q4386" s="1" t="s">
        <v>209</v>
      </c>
      <c r="R4386" s="4">
        <v>4.2</v>
      </c>
      <c r="S4386" s="3">
        <v>1</v>
      </c>
      <c r="U4386" t="s">
        <v>204</v>
      </c>
    </row>
    <row r="4387" spans="1:21" x14ac:dyDescent="0.3">
      <c r="A4387" t="s">
        <v>1191</v>
      </c>
      <c r="B4387" t="s">
        <v>3684</v>
      </c>
      <c r="C4387" t="s">
        <v>3684</v>
      </c>
      <c r="D4387" t="s">
        <v>3684</v>
      </c>
      <c r="E4387">
        <v>2021</v>
      </c>
      <c r="F4387" t="s">
        <v>213</v>
      </c>
      <c r="G4387" t="s">
        <v>202</v>
      </c>
      <c r="H4387" t="s">
        <v>206</v>
      </c>
      <c r="I4387" s="3" t="s">
        <v>1</v>
      </c>
      <c r="J4387" s="1" t="s">
        <v>1</v>
      </c>
      <c r="K4387" s="3" t="s">
        <v>1</v>
      </c>
      <c r="L4387" s="1" t="s">
        <v>1</v>
      </c>
      <c r="M4387" s="1" t="s">
        <v>204</v>
      </c>
      <c r="N4387" s="1" t="s">
        <v>1</v>
      </c>
      <c r="O4387" s="1" t="s">
        <v>1</v>
      </c>
      <c r="P4387" s="1" t="s">
        <v>1</v>
      </c>
      <c r="Q4387" s="1" t="s">
        <v>1</v>
      </c>
      <c r="R4387" s="4">
        <v>13.15</v>
      </c>
      <c r="S4387" s="3">
        <v>1</v>
      </c>
      <c r="U4387" t="s">
        <v>204</v>
      </c>
    </row>
    <row r="4388" spans="1:21" x14ac:dyDescent="0.3">
      <c r="A4388" t="s">
        <v>1191</v>
      </c>
      <c r="B4388" t="s">
        <v>3684</v>
      </c>
      <c r="C4388" t="s">
        <v>3684</v>
      </c>
      <c r="D4388" t="s">
        <v>3684</v>
      </c>
      <c r="E4388">
        <v>2021</v>
      </c>
      <c r="F4388" t="s">
        <v>213</v>
      </c>
      <c r="G4388" t="s">
        <v>202</v>
      </c>
      <c r="H4388" t="s">
        <v>219</v>
      </c>
      <c r="I4388" s="3" t="s">
        <v>1</v>
      </c>
      <c r="J4388" s="1" t="s">
        <v>1</v>
      </c>
      <c r="K4388" s="3" t="s">
        <v>1</v>
      </c>
      <c r="L4388" s="1" t="s">
        <v>1</v>
      </c>
      <c r="M4388" s="1" t="s">
        <v>208</v>
      </c>
      <c r="N4388">
        <v>0</v>
      </c>
      <c r="O4388" s="10">
        <v>1000</v>
      </c>
      <c r="P4388">
        <v>1000</v>
      </c>
      <c r="Q4388" s="1" t="s">
        <v>209</v>
      </c>
      <c r="R4388" s="4">
        <v>0</v>
      </c>
      <c r="S4388" s="3">
        <v>1</v>
      </c>
      <c r="U4388" t="s">
        <v>204</v>
      </c>
    </row>
    <row r="4389" spans="1:21" x14ac:dyDescent="0.3">
      <c r="A4389" t="s">
        <v>1191</v>
      </c>
      <c r="B4389" t="s">
        <v>3684</v>
      </c>
      <c r="C4389" t="s">
        <v>3684</v>
      </c>
      <c r="D4389" t="s">
        <v>3684</v>
      </c>
      <c r="E4389">
        <v>2021</v>
      </c>
      <c r="F4389" t="s">
        <v>213</v>
      </c>
      <c r="G4389" t="s">
        <v>202</v>
      </c>
      <c r="H4389" t="s">
        <v>219</v>
      </c>
      <c r="I4389" s="3" t="s">
        <v>1</v>
      </c>
      <c r="J4389" s="1" t="s">
        <v>1</v>
      </c>
      <c r="K4389" s="3" t="s">
        <v>1</v>
      </c>
      <c r="L4389" s="1" t="s">
        <v>1</v>
      </c>
      <c r="M4389" s="1" t="s">
        <v>208</v>
      </c>
      <c r="N4389">
        <v>1001</v>
      </c>
      <c r="O4389" s="10">
        <v>20000</v>
      </c>
      <c r="P4389">
        <v>1000</v>
      </c>
      <c r="Q4389" s="1" t="s">
        <v>209</v>
      </c>
      <c r="R4389" s="4">
        <v>3.95</v>
      </c>
      <c r="S4389" s="3">
        <v>1</v>
      </c>
      <c r="U4389" t="s">
        <v>204</v>
      </c>
    </row>
    <row r="4390" spans="1:21" x14ac:dyDescent="0.3">
      <c r="A4390" t="s">
        <v>1191</v>
      </c>
      <c r="B4390" t="s">
        <v>3684</v>
      </c>
      <c r="C4390" t="s">
        <v>3684</v>
      </c>
      <c r="D4390" t="s">
        <v>3684</v>
      </c>
      <c r="E4390">
        <v>2021</v>
      </c>
      <c r="F4390" t="s">
        <v>213</v>
      </c>
      <c r="G4390" t="s">
        <v>202</v>
      </c>
      <c r="H4390" t="s">
        <v>219</v>
      </c>
      <c r="I4390" s="3" t="s">
        <v>1</v>
      </c>
      <c r="J4390" s="1" t="s">
        <v>1</v>
      </c>
      <c r="K4390" s="3" t="s">
        <v>1</v>
      </c>
      <c r="L4390" s="1" t="s">
        <v>1</v>
      </c>
      <c r="M4390" s="1" t="s">
        <v>208</v>
      </c>
      <c r="N4390">
        <v>20001</v>
      </c>
      <c r="O4390" s="10">
        <v>1000000000</v>
      </c>
      <c r="P4390">
        <v>1000</v>
      </c>
      <c r="Q4390" s="1" t="s">
        <v>209</v>
      </c>
      <c r="R4390" s="4">
        <v>0</v>
      </c>
      <c r="S4390" s="3">
        <v>1</v>
      </c>
      <c r="U4390" t="s">
        <v>204</v>
      </c>
    </row>
    <row r="4391" spans="1:21" x14ac:dyDescent="0.3">
      <c r="A4391" t="s">
        <v>1193</v>
      </c>
      <c r="B4391" t="s">
        <v>3686</v>
      </c>
      <c r="C4391" t="s">
        <v>3686</v>
      </c>
      <c r="D4391" t="s">
        <v>3686</v>
      </c>
      <c r="E4391">
        <v>2021</v>
      </c>
      <c r="F4391" t="s">
        <v>212</v>
      </c>
      <c r="G4391" t="s">
        <v>202</v>
      </c>
      <c r="H4391" t="s">
        <v>206</v>
      </c>
      <c r="I4391" s="3">
        <v>0.75</v>
      </c>
      <c r="J4391" s="1" t="s">
        <v>203</v>
      </c>
      <c r="K4391" s="3" t="s">
        <v>220</v>
      </c>
      <c r="L4391" s="1" t="s">
        <v>221</v>
      </c>
      <c r="M4391" s="1" t="s">
        <v>204</v>
      </c>
      <c r="N4391" s="1" t="s">
        <v>1</v>
      </c>
      <c r="O4391" s="1" t="s">
        <v>1</v>
      </c>
      <c r="P4391" s="1" t="s">
        <v>1</v>
      </c>
      <c r="Q4391" s="1" t="s">
        <v>1</v>
      </c>
      <c r="R4391" s="4">
        <v>13.58</v>
      </c>
      <c r="S4391" s="3">
        <v>1</v>
      </c>
      <c r="U4391" t="s">
        <v>204</v>
      </c>
    </row>
    <row r="4392" spans="1:21" x14ac:dyDescent="0.3">
      <c r="A4392" t="s">
        <v>1193</v>
      </c>
      <c r="B4392" t="s">
        <v>3686</v>
      </c>
      <c r="C4392" t="s">
        <v>3686</v>
      </c>
      <c r="D4392" t="s">
        <v>3686</v>
      </c>
      <c r="E4392">
        <v>2021</v>
      </c>
      <c r="F4392" t="s">
        <v>212</v>
      </c>
      <c r="G4392" t="s">
        <v>202</v>
      </c>
      <c r="H4392" t="s">
        <v>231</v>
      </c>
      <c r="I4392" s="3" t="s">
        <v>1</v>
      </c>
      <c r="J4392" s="1" t="s">
        <v>1</v>
      </c>
      <c r="K4392" s="3" t="s">
        <v>220</v>
      </c>
      <c r="L4392" s="1" t="s">
        <v>221</v>
      </c>
      <c r="M4392" s="1" t="s">
        <v>208</v>
      </c>
      <c r="N4392">
        <v>0</v>
      </c>
      <c r="O4392" s="10">
        <v>1000000000</v>
      </c>
      <c r="P4392">
        <v>1000</v>
      </c>
      <c r="Q4392" s="1" t="s">
        <v>209</v>
      </c>
      <c r="R4392" s="4">
        <v>4.47</v>
      </c>
      <c r="S4392" s="3">
        <v>1</v>
      </c>
      <c r="U4392" t="s">
        <v>204</v>
      </c>
    </row>
    <row r="4393" spans="1:21" x14ac:dyDescent="0.3">
      <c r="A4393" t="s">
        <v>1193</v>
      </c>
      <c r="B4393" t="s">
        <v>3686</v>
      </c>
      <c r="C4393" t="s">
        <v>3686</v>
      </c>
      <c r="D4393" t="s">
        <v>3686</v>
      </c>
      <c r="E4393">
        <v>2021</v>
      </c>
      <c r="F4393" t="s">
        <v>212</v>
      </c>
      <c r="G4393" t="s">
        <v>202</v>
      </c>
      <c r="H4393" t="s">
        <v>206</v>
      </c>
      <c r="I4393" s="3">
        <v>0.75</v>
      </c>
      <c r="J4393" s="1" t="s">
        <v>203</v>
      </c>
      <c r="K4393" s="3" t="s">
        <v>220</v>
      </c>
      <c r="L4393" s="1" t="s">
        <v>225</v>
      </c>
      <c r="M4393" s="1" t="s">
        <v>204</v>
      </c>
      <c r="N4393" s="1" t="s">
        <v>1</v>
      </c>
      <c r="O4393" s="1" t="s">
        <v>1</v>
      </c>
      <c r="P4393" s="1" t="s">
        <v>1</v>
      </c>
      <c r="Q4393" s="1" t="s">
        <v>1</v>
      </c>
      <c r="R4393" s="4">
        <v>17.579999999999998</v>
      </c>
      <c r="S4393" s="3">
        <v>1</v>
      </c>
      <c r="U4393" t="s">
        <v>204</v>
      </c>
    </row>
    <row r="4394" spans="1:21" x14ac:dyDescent="0.3">
      <c r="A4394" t="s">
        <v>1193</v>
      </c>
      <c r="B4394" t="s">
        <v>3686</v>
      </c>
      <c r="C4394" t="s">
        <v>3686</v>
      </c>
      <c r="D4394" t="s">
        <v>3686</v>
      </c>
      <c r="E4394">
        <v>2021</v>
      </c>
      <c r="F4394" t="s">
        <v>212</v>
      </c>
      <c r="G4394" t="s">
        <v>202</v>
      </c>
      <c r="H4394" t="s">
        <v>231</v>
      </c>
      <c r="I4394" s="3" t="s">
        <v>1</v>
      </c>
      <c r="J4394" s="1" t="s">
        <v>1</v>
      </c>
      <c r="K4394" s="3" t="s">
        <v>220</v>
      </c>
      <c r="L4394" s="1" t="s">
        <v>225</v>
      </c>
      <c r="M4394" s="1" t="s">
        <v>208</v>
      </c>
      <c r="N4394">
        <v>0</v>
      </c>
      <c r="O4394" s="10">
        <v>1000000000</v>
      </c>
      <c r="P4394">
        <v>1000</v>
      </c>
      <c r="Q4394" s="1" t="s">
        <v>209</v>
      </c>
      <c r="R4394" s="4">
        <v>4.47</v>
      </c>
      <c r="S4394" s="3">
        <v>1</v>
      </c>
      <c r="U4394" t="s">
        <v>204</v>
      </c>
    </row>
    <row r="4395" spans="1:21" x14ac:dyDescent="0.3">
      <c r="A4395" t="s">
        <v>1193</v>
      </c>
      <c r="B4395" t="s">
        <v>3686</v>
      </c>
      <c r="C4395" t="s">
        <v>3686</v>
      </c>
      <c r="D4395" t="s">
        <v>3686</v>
      </c>
      <c r="E4395">
        <v>2021</v>
      </c>
      <c r="F4395" t="s">
        <v>213</v>
      </c>
      <c r="G4395" t="s">
        <v>202</v>
      </c>
      <c r="H4395" t="s">
        <v>206</v>
      </c>
      <c r="I4395" s="3" t="s">
        <v>1</v>
      </c>
      <c r="J4395" s="1" t="s">
        <v>1</v>
      </c>
      <c r="K4395" s="3" t="s">
        <v>1</v>
      </c>
      <c r="L4395" s="1" t="s">
        <v>1</v>
      </c>
      <c r="M4395" s="1" t="s">
        <v>204</v>
      </c>
      <c r="N4395" s="1" t="s">
        <v>1</v>
      </c>
      <c r="O4395" s="1" t="s">
        <v>1</v>
      </c>
      <c r="P4395" s="1" t="s">
        <v>1</v>
      </c>
      <c r="Q4395" s="1" t="s">
        <v>1</v>
      </c>
      <c r="R4395" s="4">
        <v>11.6</v>
      </c>
      <c r="S4395" s="3">
        <v>1</v>
      </c>
      <c r="U4395" t="s">
        <v>204</v>
      </c>
    </row>
    <row r="4396" spans="1:21" x14ac:dyDescent="0.3">
      <c r="A4396" t="s">
        <v>1193</v>
      </c>
      <c r="B4396" t="s">
        <v>3686</v>
      </c>
      <c r="C4396" t="s">
        <v>3686</v>
      </c>
      <c r="D4396" t="s">
        <v>3686</v>
      </c>
      <c r="E4396">
        <v>2021</v>
      </c>
      <c r="F4396" t="s">
        <v>213</v>
      </c>
      <c r="G4396" t="s">
        <v>202</v>
      </c>
      <c r="H4396" t="s">
        <v>231</v>
      </c>
      <c r="I4396" s="3" t="s">
        <v>1</v>
      </c>
      <c r="J4396" s="1" t="s">
        <v>1</v>
      </c>
      <c r="K4396" s="3" t="s">
        <v>1</v>
      </c>
      <c r="L4396" s="1" t="s">
        <v>1</v>
      </c>
      <c r="M4396" s="1" t="s">
        <v>208</v>
      </c>
      <c r="N4396">
        <v>0</v>
      </c>
      <c r="O4396" s="10">
        <v>1000000000</v>
      </c>
      <c r="P4396">
        <v>1000</v>
      </c>
      <c r="Q4396" s="1" t="s">
        <v>209</v>
      </c>
      <c r="R4396" s="4">
        <v>3.17</v>
      </c>
      <c r="S4396" s="3">
        <v>1</v>
      </c>
      <c r="T4396" t="s">
        <v>3688</v>
      </c>
      <c r="U4396" t="s">
        <v>204</v>
      </c>
    </row>
    <row r="4397" spans="1:21" x14ac:dyDescent="0.3">
      <c r="A4397" t="s">
        <v>1193</v>
      </c>
      <c r="B4397" t="s">
        <v>3686</v>
      </c>
      <c r="C4397" t="s">
        <v>3686</v>
      </c>
      <c r="D4397" t="s">
        <v>3686</v>
      </c>
      <c r="E4397">
        <v>2021</v>
      </c>
      <c r="F4397" t="s">
        <v>217</v>
      </c>
      <c r="G4397" t="s">
        <v>202</v>
      </c>
      <c r="H4397" t="s">
        <v>206</v>
      </c>
      <c r="I4397" s="3" t="s">
        <v>1</v>
      </c>
      <c r="J4397" s="1" t="s">
        <v>1</v>
      </c>
      <c r="K4397" s="3" t="s">
        <v>1</v>
      </c>
      <c r="L4397" s="1" t="s">
        <v>1</v>
      </c>
      <c r="M4397" s="1" t="s">
        <v>204</v>
      </c>
      <c r="N4397" s="1" t="s">
        <v>1</v>
      </c>
      <c r="O4397" s="1" t="s">
        <v>1</v>
      </c>
      <c r="P4397" s="1" t="s">
        <v>1</v>
      </c>
      <c r="Q4397" s="1" t="s">
        <v>1</v>
      </c>
      <c r="R4397" s="4">
        <v>7</v>
      </c>
      <c r="S4397" s="3">
        <v>1</v>
      </c>
      <c r="U4397" t="s">
        <v>204</v>
      </c>
    </row>
    <row r="4398" spans="1:21" x14ac:dyDescent="0.3">
      <c r="A4398" t="s">
        <v>1197</v>
      </c>
      <c r="B4398" t="s">
        <v>3689</v>
      </c>
      <c r="C4398" t="s">
        <v>3689</v>
      </c>
      <c r="D4398" t="s">
        <v>3689</v>
      </c>
      <c r="E4398">
        <v>2021</v>
      </c>
      <c r="F4398" t="s">
        <v>212</v>
      </c>
      <c r="G4398" t="s">
        <v>202</v>
      </c>
      <c r="H4398" t="s">
        <v>206</v>
      </c>
      <c r="I4398" s="3">
        <v>0.75</v>
      </c>
      <c r="J4398" s="1" t="s">
        <v>203</v>
      </c>
      <c r="K4398" s="3" t="s">
        <v>220</v>
      </c>
      <c r="L4398" s="1" t="s">
        <v>221</v>
      </c>
      <c r="M4398" s="1" t="s">
        <v>204</v>
      </c>
      <c r="N4398" s="1" t="s">
        <v>1</v>
      </c>
      <c r="O4398" s="10" t="s">
        <v>1</v>
      </c>
      <c r="P4398" s="1" t="s">
        <v>1</v>
      </c>
      <c r="Q4398" s="1" t="s">
        <v>1</v>
      </c>
      <c r="R4398" s="4">
        <v>20</v>
      </c>
      <c r="S4398" s="3">
        <v>1</v>
      </c>
      <c r="U4398" t="s">
        <v>204</v>
      </c>
    </row>
    <row r="4399" spans="1:21" x14ac:dyDescent="0.3">
      <c r="A4399" t="s">
        <v>1197</v>
      </c>
      <c r="B4399" t="s">
        <v>3689</v>
      </c>
      <c r="C4399" t="s">
        <v>3689</v>
      </c>
      <c r="D4399" t="s">
        <v>3689</v>
      </c>
      <c r="E4399">
        <v>2021</v>
      </c>
      <c r="F4399" t="s">
        <v>212</v>
      </c>
      <c r="G4399" t="s">
        <v>202</v>
      </c>
      <c r="H4399" t="s">
        <v>231</v>
      </c>
      <c r="I4399" s="3" t="s">
        <v>1</v>
      </c>
      <c r="J4399" s="1" t="s">
        <v>1</v>
      </c>
      <c r="K4399" s="3" t="s">
        <v>220</v>
      </c>
      <c r="L4399" s="1" t="s">
        <v>221</v>
      </c>
      <c r="M4399" s="1" t="s">
        <v>208</v>
      </c>
      <c r="N4399">
        <v>0</v>
      </c>
      <c r="O4399" s="10">
        <v>1000000000</v>
      </c>
      <c r="P4399">
        <v>1000</v>
      </c>
      <c r="Q4399" s="1" t="s">
        <v>209</v>
      </c>
      <c r="R4399" s="4">
        <v>4</v>
      </c>
      <c r="S4399" s="3">
        <v>1</v>
      </c>
      <c r="U4399" t="s">
        <v>204</v>
      </c>
    </row>
    <row r="4400" spans="1:21" x14ac:dyDescent="0.3">
      <c r="A4400" t="s">
        <v>1197</v>
      </c>
      <c r="B4400" t="s">
        <v>3689</v>
      </c>
      <c r="C4400" t="s">
        <v>3689</v>
      </c>
      <c r="D4400" t="s">
        <v>3689</v>
      </c>
      <c r="E4400">
        <v>2021</v>
      </c>
      <c r="F4400" t="s">
        <v>212</v>
      </c>
      <c r="G4400" t="s">
        <v>202</v>
      </c>
      <c r="H4400" t="s">
        <v>206</v>
      </c>
      <c r="I4400" s="3">
        <v>0.75</v>
      </c>
      <c r="J4400" s="1" t="s">
        <v>203</v>
      </c>
      <c r="K4400" s="3" t="s">
        <v>220</v>
      </c>
      <c r="L4400" s="1" t="s">
        <v>225</v>
      </c>
      <c r="M4400" s="1" t="s">
        <v>204</v>
      </c>
      <c r="N4400" s="1" t="s">
        <v>1</v>
      </c>
      <c r="O4400" s="10" t="s">
        <v>1</v>
      </c>
      <c r="P4400" s="1" t="s">
        <v>1</v>
      </c>
      <c r="Q4400" s="1" t="s">
        <v>1</v>
      </c>
      <c r="R4400" s="4">
        <v>29.09</v>
      </c>
      <c r="S4400" s="3">
        <v>1</v>
      </c>
      <c r="U4400" t="s">
        <v>204</v>
      </c>
    </row>
    <row r="4401" spans="1:21" x14ac:dyDescent="0.3">
      <c r="A4401" t="s">
        <v>1197</v>
      </c>
      <c r="B4401" t="s">
        <v>3689</v>
      </c>
      <c r="C4401" t="s">
        <v>3689</v>
      </c>
      <c r="D4401" t="s">
        <v>3689</v>
      </c>
      <c r="E4401">
        <v>2021</v>
      </c>
      <c r="F4401" t="s">
        <v>212</v>
      </c>
      <c r="G4401" t="s">
        <v>202</v>
      </c>
      <c r="H4401" t="s">
        <v>231</v>
      </c>
      <c r="I4401" s="3" t="s">
        <v>1</v>
      </c>
      <c r="J4401" s="1" t="s">
        <v>1</v>
      </c>
      <c r="K4401" s="3" t="s">
        <v>220</v>
      </c>
      <c r="L4401" s="1" t="s">
        <v>225</v>
      </c>
      <c r="M4401" s="1" t="s">
        <v>208</v>
      </c>
      <c r="N4401">
        <v>0</v>
      </c>
      <c r="O4401" s="10">
        <v>1000000000</v>
      </c>
      <c r="P4401">
        <v>1000</v>
      </c>
      <c r="Q4401" s="1" t="s">
        <v>209</v>
      </c>
      <c r="R4401" s="4">
        <v>5.2</v>
      </c>
      <c r="S4401" s="3">
        <v>1</v>
      </c>
      <c r="U4401" t="s">
        <v>204</v>
      </c>
    </row>
    <row r="4402" spans="1:21" x14ac:dyDescent="0.3">
      <c r="A4402" t="s">
        <v>1197</v>
      </c>
      <c r="B4402" t="s">
        <v>3689</v>
      </c>
      <c r="C4402" t="s">
        <v>3689</v>
      </c>
      <c r="D4402" t="s">
        <v>3689</v>
      </c>
      <c r="E4402">
        <v>2021</v>
      </c>
      <c r="F4402" t="s">
        <v>213</v>
      </c>
      <c r="G4402" t="s">
        <v>202</v>
      </c>
      <c r="H4402" t="s">
        <v>206</v>
      </c>
      <c r="I4402" s="3" t="s">
        <v>1</v>
      </c>
      <c r="J4402" s="1" t="s">
        <v>1</v>
      </c>
      <c r="K4402" s="3" t="s">
        <v>1</v>
      </c>
      <c r="L4402" s="1" t="s">
        <v>1</v>
      </c>
      <c r="M4402" s="1" t="s">
        <v>204</v>
      </c>
      <c r="N4402" s="1" t="s">
        <v>1</v>
      </c>
      <c r="O4402" s="10" t="s">
        <v>1</v>
      </c>
      <c r="P4402" s="1" t="s">
        <v>1</v>
      </c>
      <c r="Q4402" s="1" t="s">
        <v>1</v>
      </c>
      <c r="R4402" s="4">
        <v>20</v>
      </c>
      <c r="S4402" s="3">
        <v>1</v>
      </c>
      <c r="U4402" t="s">
        <v>204</v>
      </c>
    </row>
    <row r="4403" spans="1:21" x14ac:dyDescent="0.3">
      <c r="A4403" t="s">
        <v>1197</v>
      </c>
      <c r="B4403" t="s">
        <v>3689</v>
      </c>
      <c r="C4403" t="s">
        <v>3689</v>
      </c>
      <c r="D4403" t="s">
        <v>3689</v>
      </c>
      <c r="E4403">
        <v>2021</v>
      </c>
      <c r="F4403" t="s">
        <v>213</v>
      </c>
      <c r="G4403" t="s">
        <v>202</v>
      </c>
      <c r="H4403" t="s">
        <v>231</v>
      </c>
      <c r="I4403" s="3" t="s">
        <v>1</v>
      </c>
      <c r="J4403" s="1" t="s">
        <v>1</v>
      </c>
      <c r="K4403" s="3" t="s">
        <v>1</v>
      </c>
      <c r="L4403" s="1" t="s">
        <v>1</v>
      </c>
      <c r="M4403" s="1" t="s">
        <v>208</v>
      </c>
      <c r="N4403">
        <v>0</v>
      </c>
      <c r="O4403" s="10">
        <v>1000000000</v>
      </c>
      <c r="P4403">
        <v>1000</v>
      </c>
      <c r="Q4403" s="1" t="s">
        <v>209</v>
      </c>
      <c r="R4403" s="4">
        <v>4.8499999999999996</v>
      </c>
      <c r="S4403" s="3">
        <v>1</v>
      </c>
      <c r="T4403" t="s">
        <v>3691</v>
      </c>
      <c r="U4403" t="s">
        <v>204</v>
      </c>
    </row>
    <row r="4404" spans="1:21" x14ac:dyDescent="0.3">
      <c r="A4404" t="s">
        <v>1200</v>
      </c>
      <c r="B4404" t="s">
        <v>3693</v>
      </c>
      <c r="C4404" t="s">
        <v>3693</v>
      </c>
      <c r="D4404" t="s">
        <v>3693</v>
      </c>
      <c r="E4404">
        <v>2021</v>
      </c>
      <c r="F4404" t="s">
        <v>212</v>
      </c>
      <c r="G4404" t="s">
        <v>202</v>
      </c>
      <c r="H4404" t="s">
        <v>206</v>
      </c>
      <c r="I4404" s="3">
        <v>0.625</v>
      </c>
      <c r="J4404" s="1" t="s">
        <v>203</v>
      </c>
      <c r="K4404" s="3" t="s">
        <v>1</v>
      </c>
      <c r="L4404" s="1" t="s">
        <v>1</v>
      </c>
      <c r="M4404" s="1" t="s">
        <v>204</v>
      </c>
      <c r="N4404" s="1" t="s">
        <v>1</v>
      </c>
      <c r="O4404" s="1" t="s">
        <v>1</v>
      </c>
      <c r="P4404" s="1" t="s">
        <v>1</v>
      </c>
      <c r="Q4404" s="1" t="s">
        <v>1</v>
      </c>
      <c r="R4404" s="4">
        <v>44.62</v>
      </c>
      <c r="S4404" s="3">
        <v>1</v>
      </c>
      <c r="U4404" t="s">
        <v>204</v>
      </c>
    </row>
    <row r="4405" spans="1:21" x14ac:dyDescent="0.3">
      <c r="A4405" t="s">
        <v>1200</v>
      </c>
      <c r="B4405" t="s">
        <v>3693</v>
      </c>
      <c r="C4405" t="s">
        <v>3693</v>
      </c>
      <c r="D4405" t="s">
        <v>3693</v>
      </c>
      <c r="E4405">
        <v>2021</v>
      </c>
      <c r="F4405" t="s">
        <v>212</v>
      </c>
      <c r="G4405" t="s">
        <v>202</v>
      </c>
      <c r="H4405" t="s">
        <v>219</v>
      </c>
      <c r="I4405" s="3" t="s">
        <v>1</v>
      </c>
      <c r="J4405" s="1" t="s">
        <v>1</v>
      </c>
      <c r="K4405" s="3" t="s">
        <v>1</v>
      </c>
      <c r="L4405" s="1" t="s">
        <v>1</v>
      </c>
      <c r="M4405" s="1" t="s">
        <v>208</v>
      </c>
      <c r="N4405">
        <v>0</v>
      </c>
      <c r="O4405">
        <v>5000</v>
      </c>
      <c r="P4405">
        <v>1000</v>
      </c>
      <c r="Q4405" s="1" t="s">
        <v>209</v>
      </c>
      <c r="R4405" s="4">
        <v>2.15</v>
      </c>
      <c r="S4405" s="3">
        <v>1</v>
      </c>
      <c r="U4405" t="s">
        <v>204</v>
      </c>
    </row>
    <row r="4406" spans="1:21" x14ac:dyDescent="0.3">
      <c r="A4406" t="s">
        <v>1200</v>
      </c>
      <c r="B4406" t="s">
        <v>3693</v>
      </c>
      <c r="C4406" t="s">
        <v>3693</v>
      </c>
      <c r="D4406" t="s">
        <v>3693</v>
      </c>
      <c r="E4406">
        <v>2021</v>
      </c>
      <c r="F4406" t="s">
        <v>212</v>
      </c>
      <c r="G4406" t="s">
        <v>202</v>
      </c>
      <c r="H4406" t="s">
        <v>219</v>
      </c>
      <c r="I4406" s="3" t="s">
        <v>1</v>
      </c>
      <c r="J4406" s="1" t="s">
        <v>1</v>
      </c>
      <c r="K4406" s="3" t="s">
        <v>1</v>
      </c>
      <c r="L4406" s="1" t="s">
        <v>1</v>
      </c>
      <c r="M4406" s="1" t="s">
        <v>208</v>
      </c>
      <c r="N4406">
        <v>5001</v>
      </c>
      <c r="O4406" s="10">
        <v>10000</v>
      </c>
      <c r="P4406">
        <v>1000</v>
      </c>
      <c r="Q4406" s="1" t="s">
        <v>209</v>
      </c>
      <c r="R4406" s="4">
        <v>3.15</v>
      </c>
      <c r="S4406" s="3">
        <v>1</v>
      </c>
      <c r="U4406" t="s">
        <v>204</v>
      </c>
    </row>
    <row r="4407" spans="1:21" x14ac:dyDescent="0.3">
      <c r="A4407" t="s">
        <v>1200</v>
      </c>
      <c r="B4407" t="s">
        <v>3693</v>
      </c>
      <c r="C4407" t="s">
        <v>3693</v>
      </c>
      <c r="D4407" t="s">
        <v>3693</v>
      </c>
      <c r="E4407">
        <v>2021</v>
      </c>
      <c r="F4407" t="s">
        <v>212</v>
      </c>
      <c r="G4407" t="s">
        <v>202</v>
      </c>
      <c r="H4407" t="s">
        <v>219</v>
      </c>
      <c r="I4407" s="3" t="s">
        <v>1</v>
      </c>
      <c r="J4407" s="1" t="s">
        <v>1</v>
      </c>
      <c r="K4407" s="3" t="s">
        <v>1</v>
      </c>
      <c r="L4407" s="1" t="s">
        <v>1</v>
      </c>
      <c r="M4407" s="1" t="s">
        <v>208</v>
      </c>
      <c r="N4407">
        <v>10001</v>
      </c>
      <c r="O4407" s="10">
        <v>25000</v>
      </c>
      <c r="P4407">
        <v>1000</v>
      </c>
      <c r="Q4407" s="1" t="s">
        <v>209</v>
      </c>
      <c r="R4407" s="4">
        <v>6.15</v>
      </c>
      <c r="S4407" s="3">
        <v>1</v>
      </c>
      <c r="U4407" t="s">
        <v>204</v>
      </c>
    </row>
    <row r="4408" spans="1:21" x14ac:dyDescent="0.3">
      <c r="A4408" t="s">
        <v>1200</v>
      </c>
      <c r="B4408" t="s">
        <v>3693</v>
      </c>
      <c r="C4408" t="s">
        <v>3693</v>
      </c>
      <c r="D4408" t="s">
        <v>3693</v>
      </c>
      <c r="E4408">
        <v>2021</v>
      </c>
      <c r="F4408" t="s">
        <v>212</v>
      </c>
      <c r="G4408" t="s">
        <v>202</v>
      </c>
      <c r="H4408" t="s">
        <v>219</v>
      </c>
      <c r="I4408" s="3" t="s">
        <v>1</v>
      </c>
      <c r="J4408" s="1" t="s">
        <v>1</v>
      </c>
      <c r="K4408" s="3" t="s">
        <v>1</v>
      </c>
      <c r="L4408" s="1" t="s">
        <v>1</v>
      </c>
      <c r="M4408" s="1" t="s">
        <v>208</v>
      </c>
      <c r="N4408">
        <v>25001</v>
      </c>
      <c r="O4408" s="10">
        <v>50000</v>
      </c>
      <c r="P4408">
        <v>1000</v>
      </c>
      <c r="Q4408" s="1" t="s">
        <v>209</v>
      </c>
      <c r="R4408" s="4">
        <v>9.15</v>
      </c>
      <c r="S4408" s="3">
        <v>1</v>
      </c>
      <c r="U4408" t="s">
        <v>204</v>
      </c>
    </row>
    <row r="4409" spans="1:21" x14ac:dyDescent="0.3">
      <c r="A4409" t="s">
        <v>1200</v>
      </c>
      <c r="B4409" t="s">
        <v>3693</v>
      </c>
      <c r="C4409" t="s">
        <v>3693</v>
      </c>
      <c r="D4409" t="s">
        <v>3693</v>
      </c>
      <c r="E4409">
        <v>2021</v>
      </c>
      <c r="F4409" t="s">
        <v>212</v>
      </c>
      <c r="G4409" t="s">
        <v>202</v>
      </c>
      <c r="H4409" t="s">
        <v>219</v>
      </c>
      <c r="I4409" s="3" t="s">
        <v>1</v>
      </c>
      <c r="J4409" s="1" t="s">
        <v>1</v>
      </c>
      <c r="K4409" s="3" t="s">
        <v>1</v>
      </c>
      <c r="L4409" s="1" t="s">
        <v>1</v>
      </c>
      <c r="M4409" s="1" t="s">
        <v>208</v>
      </c>
      <c r="N4409">
        <v>50001</v>
      </c>
      <c r="O4409" s="10">
        <v>1000000000</v>
      </c>
      <c r="P4409">
        <v>1000</v>
      </c>
      <c r="Q4409" s="1" t="s">
        <v>209</v>
      </c>
      <c r="R4409" s="4">
        <v>12.15</v>
      </c>
      <c r="S4409" s="3">
        <v>1</v>
      </c>
      <c r="U4409" t="s">
        <v>204</v>
      </c>
    </row>
    <row r="4410" spans="1:21" x14ac:dyDescent="0.3">
      <c r="A4410" t="s">
        <v>1200</v>
      </c>
      <c r="B4410" t="s">
        <v>3693</v>
      </c>
      <c r="C4410" t="s">
        <v>3693</v>
      </c>
      <c r="D4410" t="s">
        <v>3693</v>
      </c>
      <c r="E4410">
        <v>2021</v>
      </c>
      <c r="F4410" t="s">
        <v>213</v>
      </c>
      <c r="G4410" t="s">
        <v>202</v>
      </c>
      <c r="H4410" t="s">
        <v>206</v>
      </c>
      <c r="I4410" s="3" t="s">
        <v>1</v>
      </c>
      <c r="J4410" s="1" t="s">
        <v>1</v>
      </c>
      <c r="K4410" s="3" t="s">
        <v>1</v>
      </c>
      <c r="L4410" s="1" t="s">
        <v>1</v>
      </c>
      <c r="M4410" s="1" t="s">
        <v>204</v>
      </c>
      <c r="N4410" t="s">
        <v>1</v>
      </c>
      <c r="O4410" t="s">
        <v>1</v>
      </c>
      <c r="P4410" t="s">
        <v>1</v>
      </c>
      <c r="Q4410" s="1" t="s">
        <v>1</v>
      </c>
      <c r="R4410" s="4">
        <v>35</v>
      </c>
      <c r="S4410" s="3">
        <v>1</v>
      </c>
      <c r="U4410" t="s">
        <v>204</v>
      </c>
    </row>
    <row r="4411" spans="1:21" x14ac:dyDescent="0.3">
      <c r="A4411" t="s">
        <v>1200</v>
      </c>
      <c r="B4411" t="s">
        <v>3693</v>
      </c>
      <c r="C4411" t="s">
        <v>3693</v>
      </c>
      <c r="D4411" t="s">
        <v>3693</v>
      </c>
      <c r="E4411">
        <v>2021</v>
      </c>
      <c r="F4411" t="s">
        <v>213</v>
      </c>
      <c r="G4411" t="s">
        <v>202</v>
      </c>
      <c r="H4411" t="s">
        <v>231</v>
      </c>
      <c r="I4411" s="3" t="s">
        <v>1</v>
      </c>
      <c r="J4411" s="1" t="s">
        <v>1</v>
      </c>
      <c r="K4411" s="3" t="s">
        <v>1</v>
      </c>
      <c r="L4411" s="1" t="s">
        <v>1</v>
      </c>
      <c r="M4411" s="1" t="s">
        <v>208</v>
      </c>
      <c r="N4411">
        <v>0</v>
      </c>
      <c r="O4411" s="10">
        <v>25000</v>
      </c>
      <c r="P4411">
        <v>1000</v>
      </c>
      <c r="Q4411" s="1" t="s">
        <v>209</v>
      </c>
      <c r="R4411" s="4">
        <v>4</v>
      </c>
      <c r="S4411" s="3">
        <v>1</v>
      </c>
      <c r="U4411" t="s">
        <v>204</v>
      </c>
    </row>
    <row r="4412" spans="1:21" x14ac:dyDescent="0.3">
      <c r="A4412" t="s">
        <v>1200</v>
      </c>
      <c r="B4412" t="s">
        <v>3693</v>
      </c>
      <c r="C4412" t="s">
        <v>3693</v>
      </c>
      <c r="D4412" t="s">
        <v>3693</v>
      </c>
      <c r="E4412">
        <v>2021</v>
      </c>
      <c r="F4412" t="s">
        <v>213</v>
      </c>
      <c r="G4412" t="s">
        <v>202</v>
      </c>
      <c r="H4412" t="s">
        <v>231</v>
      </c>
      <c r="I4412" s="3" t="s">
        <v>1</v>
      </c>
      <c r="J4412" s="1" t="s">
        <v>1</v>
      </c>
      <c r="K4412" s="3" t="s">
        <v>1</v>
      </c>
      <c r="L4412" s="1" t="s">
        <v>1</v>
      </c>
      <c r="M4412" s="1" t="s">
        <v>208</v>
      </c>
      <c r="N4412">
        <v>25001</v>
      </c>
      <c r="O4412" s="10">
        <v>1000000000</v>
      </c>
      <c r="P4412">
        <v>1000</v>
      </c>
      <c r="Q4412" s="1" t="s">
        <v>209</v>
      </c>
      <c r="R4412" s="4">
        <v>0</v>
      </c>
      <c r="S4412" s="3">
        <v>1</v>
      </c>
      <c r="T4412" t="s">
        <v>3696</v>
      </c>
      <c r="U4412" t="s">
        <v>204</v>
      </c>
    </row>
    <row r="4413" spans="1:21" x14ac:dyDescent="0.3">
      <c r="A4413" t="s">
        <v>1200</v>
      </c>
      <c r="B4413" t="s">
        <v>3693</v>
      </c>
      <c r="C4413" t="s">
        <v>3693</v>
      </c>
      <c r="D4413" t="s">
        <v>3693</v>
      </c>
      <c r="E4413">
        <v>2021</v>
      </c>
      <c r="F4413" t="s">
        <v>217</v>
      </c>
      <c r="G4413" t="s">
        <v>202</v>
      </c>
      <c r="H4413" t="s">
        <v>231</v>
      </c>
      <c r="I4413" s="3" t="s">
        <v>1</v>
      </c>
      <c r="J4413" s="1" t="s">
        <v>1</v>
      </c>
      <c r="K4413" s="3" t="s">
        <v>1</v>
      </c>
      <c r="L4413" s="1" t="s">
        <v>1</v>
      </c>
      <c r="M4413" s="1" t="s">
        <v>208</v>
      </c>
      <c r="N4413">
        <v>0</v>
      </c>
      <c r="O4413" s="10">
        <v>1000000000</v>
      </c>
      <c r="P4413">
        <v>3900</v>
      </c>
      <c r="Q4413" s="1" t="s">
        <v>540</v>
      </c>
      <c r="R4413" s="4">
        <v>6</v>
      </c>
      <c r="S4413" s="3">
        <v>1</v>
      </c>
      <c r="T4413" t="s">
        <v>3697</v>
      </c>
      <c r="U4413" t="s">
        <v>204</v>
      </c>
    </row>
    <row r="4414" spans="1:21" x14ac:dyDescent="0.3">
      <c r="A4414" t="s">
        <v>1203</v>
      </c>
      <c r="B4414" t="s">
        <v>3698</v>
      </c>
      <c r="C4414" t="s">
        <v>3698</v>
      </c>
      <c r="D4414" t="s">
        <v>3698</v>
      </c>
      <c r="E4414">
        <v>2021</v>
      </c>
      <c r="F4414" t="s">
        <v>212</v>
      </c>
      <c r="G4414" t="s">
        <v>202</v>
      </c>
      <c r="H4414" t="s">
        <v>206</v>
      </c>
      <c r="I4414" s="3" t="s">
        <v>1</v>
      </c>
      <c r="J4414" s="1" t="s">
        <v>1</v>
      </c>
      <c r="K4414" s="3" t="s">
        <v>220</v>
      </c>
      <c r="L4414" s="1" t="s">
        <v>221</v>
      </c>
      <c r="M4414" s="1" t="s">
        <v>204</v>
      </c>
      <c r="N4414" s="1" t="s">
        <v>1</v>
      </c>
      <c r="O4414" s="1" t="s">
        <v>1</v>
      </c>
      <c r="P4414" s="1" t="s">
        <v>1</v>
      </c>
      <c r="Q4414" s="1" t="s">
        <v>1</v>
      </c>
      <c r="R4414" s="4">
        <v>17</v>
      </c>
      <c r="S4414" s="3">
        <v>1</v>
      </c>
      <c r="U4414" t="s">
        <v>204</v>
      </c>
    </row>
    <row r="4415" spans="1:21" x14ac:dyDescent="0.3">
      <c r="A4415" t="s">
        <v>1203</v>
      </c>
      <c r="B4415" t="s">
        <v>3698</v>
      </c>
      <c r="C4415" t="s">
        <v>3698</v>
      </c>
      <c r="D4415" t="s">
        <v>3698</v>
      </c>
      <c r="E4415">
        <v>2021</v>
      </c>
      <c r="F4415" t="s">
        <v>212</v>
      </c>
      <c r="G4415" t="s">
        <v>202</v>
      </c>
      <c r="H4415" t="s">
        <v>219</v>
      </c>
      <c r="I4415" s="3" t="s">
        <v>1</v>
      </c>
      <c r="J4415" s="1" t="s">
        <v>1</v>
      </c>
      <c r="K4415" s="3" t="s">
        <v>220</v>
      </c>
      <c r="L4415" s="1" t="s">
        <v>221</v>
      </c>
      <c r="M4415" s="1" t="s">
        <v>208</v>
      </c>
      <c r="N4415">
        <v>0</v>
      </c>
      <c r="O4415" s="10">
        <v>10000</v>
      </c>
      <c r="P4415">
        <v>1000</v>
      </c>
      <c r="Q4415" s="1" t="s">
        <v>209</v>
      </c>
      <c r="R4415" s="4">
        <v>3.9</v>
      </c>
      <c r="S4415" s="3">
        <v>1</v>
      </c>
      <c r="U4415" t="s">
        <v>204</v>
      </c>
    </row>
    <row r="4416" spans="1:21" x14ac:dyDescent="0.3">
      <c r="A4416" t="s">
        <v>1203</v>
      </c>
      <c r="B4416" t="s">
        <v>3698</v>
      </c>
      <c r="C4416" t="s">
        <v>3698</v>
      </c>
      <c r="D4416" t="s">
        <v>3698</v>
      </c>
      <c r="E4416">
        <v>2021</v>
      </c>
      <c r="F4416" t="s">
        <v>212</v>
      </c>
      <c r="G4416" t="s">
        <v>202</v>
      </c>
      <c r="H4416" t="s">
        <v>219</v>
      </c>
      <c r="I4416" s="3" t="s">
        <v>1</v>
      </c>
      <c r="J4416" s="1" t="s">
        <v>1</v>
      </c>
      <c r="K4416" s="3" t="s">
        <v>220</v>
      </c>
      <c r="L4416" s="1" t="s">
        <v>221</v>
      </c>
      <c r="M4416" s="1" t="s">
        <v>208</v>
      </c>
      <c r="N4416">
        <v>10001</v>
      </c>
      <c r="O4416" s="10">
        <v>25000</v>
      </c>
      <c r="P4416">
        <v>1000</v>
      </c>
      <c r="Q4416" s="1" t="s">
        <v>209</v>
      </c>
      <c r="R4416" s="4">
        <v>4.05</v>
      </c>
      <c r="S4416" s="3">
        <v>1</v>
      </c>
      <c r="U4416" t="s">
        <v>204</v>
      </c>
    </row>
    <row r="4417" spans="1:21" x14ac:dyDescent="0.3">
      <c r="A4417" t="s">
        <v>1203</v>
      </c>
      <c r="B4417" t="s">
        <v>3698</v>
      </c>
      <c r="C4417" t="s">
        <v>3698</v>
      </c>
      <c r="D4417" t="s">
        <v>3698</v>
      </c>
      <c r="E4417">
        <v>2021</v>
      </c>
      <c r="F4417" t="s">
        <v>212</v>
      </c>
      <c r="G4417" t="s">
        <v>202</v>
      </c>
      <c r="H4417" t="s">
        <v>219</v>
      </c>
      <c r="I4417" s="3" t="s">
        <v>1</v>
      </c>
      <c r="J4417" s="1" t="s">
        <v>1</v>
      </c>
      <c r="K4417" s="3" t="s">
        <v>220</v>
      </c>
      <c r="L4417" s="1" t="s">
        <v>221</v>
      </c>
      <c r="M4417" s="1" t="s">
        <v>208</v>
      </c>
      <c r="N4417">
        <v>25001</v>
      </c>
      <c r="O4417" s="10">
        <v>1000000000</v>
      </c>
      <c r="P4417">
        <v>1000</v>
      </c>
      <c r="Q4417" s="1" t="s">
        <v>209</v>
      </c>
      <c r="R4417" s="4">
        <v>4.1500000000000004</v>
      </c>
      <c r="S4417" s="3">
        <v>1</v>
      </c>
      <c r="U4417" t="s">
        <v>204</v>
      </c>
    </row>
    <row r="4418" spans="1:21" x14ac:dyDescent="0.3">
      <c r="A4418" t="s">
        <v>1203</v>
      </c>
      <c r="B4418" t="s">
        <v>3698</v>
      </c>
      <c r="C4418" t="s">
        <v>3698</v>
      </c>
      <c r="D4418" t="s">
        <v>3698</v>
      </c>
      <c r="E4418">
        <v>2021</v>
      </c>
      <c r="F4418" t="s">
        <v>212</v>
      </c>
      <c r="G4418" t="s">
        <v>202</v>
      </c>
      <c r="H4418" t="s">
        <v>206</v>
      </c>
      <c r="I4418" s="3" t="s">
        <v>1</v>
      </c>
      <c r="J4418" s="1" t="s">
        <v>1</v>
      </c>
      <c r="K4418" s="3" t="s">
        <v>220</v>
      </c>
      <c r="L4418" s="1" t="s">
        <v>225</v>
      </c>
      <c r="M4418" s="1" t="s">
        <v>204</v>
      </c>
      <c r="N4418" s="1" t="s">
        <v>1</v>
      </c>
      <c r="O4418" s="1" t="s">
        <v>1</v>
      </c>
      <c r="P4418" s="1" t="s">
        <v>1</v>
      </c>
      <c r="Q4418" s="1" t="s">
        <v>1</v>
      </c>
      <c r="R4418" s="4">
        <v>19.36</v>
      </c>
      <c r="S4418" s="3">
        <v>1</v>
      </c>
      <c r="U4418" t="s">
        <v>204</v>
      </c>
    </row>
    <row r="4419" spans="1:21" x14ac:dyDescent="0.3">
      <c r="A4419" t="s">
        <v>1203</v>
      </c>
      <c r="B4419" t="s">
        <v>3698</v>
      </c>
      <c r="C4419" t="s">
        <v>3698</v>
      </c>
      <c r="D4419" t="s">
        <v>3698</v>
      </c>
      <c r="E4419">
        <v>2021</v>
      </c>
      <c r="F4419" t="s">
        <v>212</v>
      </c>
      <c r="G4419" t="s">
        <v>202</v>
      </c>
      <c r="H4419" t="s">
        <v>219</v>
      </c>
      <c r="I4419" s="3" t="s">
        <v>1</v>
      </c>
      <c r="J4419" s="1" t="s">
        <v>1</v>
      </c>
      <c r="K4419" s="3" t="s">
        <v>220</v>
      </c>
      <c r="L4419" s="1" t="s">
        <v>225</v>
      </c>
      <c r="M4419" s="1" t="s">
        <v>208</v>
      </c>
      <c r="N4419">
        <v>0</v>
      </c>
      <c r="O4419" s="10">
        <v>10000</v>
      </c>
      <c r="P4419">
        <v>1000</v>
      </c>
      <c r="Q4419" s="1" t="s">
        <v>209</v>
      </c>
      <c r="R4419" s="4">
        <v>3.9</v>
      </c>
      <c r="S4419" s="3">
        <v>1</v>
      </c>
      <c r="U4419" t="s">
        <v>204</v>
      </c>
    </row>
    <row r="4420" spans="1:21" x14ac:dyDescent="0.3">
      <c r="A4420" t="s">
        <v>1203</v>
      </c>
      <c r="B4420" t="s">
        <v>3698</v>
      </c>
      <c r="C4420" t="s">
        <v>3698</v>
      </c>
      <c r="D4420" t="s">
        <v>3698</v>
      </c>
      <c r="E4420">
        <v>2021</v>
      </c>
      <c r="F4420" t="s">
        <v>212</v>
      </c>
      <c r="G4420" t="s">
        <v>202</v>
      </c>
      <c r="H4420" t="s">
        <v>219</v>
      </c>
      <c r="I4420" s="3" t="s">
        <v>1</v>
      </c>
      <c r="J4420" s="1" t="s">
        <v>1</v>
      </c>
      <c r="K4420" s="3" t="s">
        <v>220</v>
      </c>
      <c r="L4420" s="1" t="s">
        <v>225</v>
      </c>
      <c r="M4420" s="1" t="s">
        <v>208</v>
      </c>
      <c r="N4420">
        <v>10001</v>
      </c>
      <c r="O4420" s="10">
        <v>25000</v>
      </c>
      <c r="P4420">
        <v>1000</v>
      </c>
      <c r="Q4420" s="1" t="s">
        <v>209</v>
      </c>
      <c r="R4420" s="4">
        <v>4.05</v>
      </c>
      <c r="S4420" s="3">
        <v>1</v>
      </c>
      <c r="U4420" t="s">
        <v>204</v>
      </c>
    </row>
    <row r="4421" spans="1:21" x14ac:dyDescent="0.3">
      <c r="A4421" t="s">
        <v>1203</v>
      </c>
      <c r="B4421" t="s">
        <v>3698</v>
      </c>
      <c r="C4421" t="s">
        <v>3698</v>
      </c>
      <c r="D4421" t="s">
        <v>3698</v>
      </c>
      <c r="E4421">
        <v>2021</v>
      </c>
      <c r="F4421" t="s">
        <v>212</v>
      </c>
      <c r="G4421" t="s">
        <v>202</v>
      </c>
      <c r="H4421" t="s">
        <v>219</v>
      </c>
      <c r="I4421" s="3" t="s">
        <v>1</v>
      </c>
      <c r="J4421" s="1" t="s">
        <v>1</v>
      </c>
      <c r="K4421" s="3" t="s">
        <v>220</v>
      </c>
      <c r="L4421" s="1" t="s">
        <v>225</v>
      </c>
      <c r="M4421" s="1" t="s">
        <v>208</v>
      </c>
      <c r="N4421">
        <v>25001</v>
      </c>
      <c r="O4421" s="10">
        <v>1000000000</v>
      </c>
      <c r="P4421">
        <v>1000</v>
      </c>
      <c r="Q4421" s="1" t="s">
        <v>209</v>
      </c>
      <c r="R4421" s="4">
        <v>4.1500000000000004</v>
      </c>
      <c r="S4421" s="3">
        <v>1</v>
      </c>
      <c r="U4421" t="s">
        <v>204</v>
      </c>
    </row>
    <row r="4422" spans="1:21" x14ac:dyDescent="0.3">
      <c r="A4422" t="s">
        <v>1203</v>
      </c>
      <c r="B4422" t="s">
        <v>3698</v>
      </c>
      <c r="C4422" t="s">
        <v>3698</v>
      </c>
      <c r="D4422" t="s">
        <v>3698</v>
      </c>
      <c r="E4422">
        <v>2021</v>
      </c>
      <c r="F4422" t="s">
        <v>213</v>
      </c>
      <c r="G4422" t="s">
        <v>202</v>
      </c>
      <c r="H4422" t="s">
        <v>206</v>
      </c>
      <c r="I4422" s="3">
        <v>0.625</v>
      </c>
      <c r="J4422" s="1" t="s">
        <v>203</v>
      </c>
      <c r="K4422" s="3" t="s">
        <v>1</v>
      </c>
      <c r="L4422" s="1" t="s">
        <v>1</v>
      </c>
      <c r="M4422" s="1" t="s">
        <v>204</v>
      </c>
      <c r="N4422" s="1" t="s">
        <v>1</v>
      </c>
      <c r="O4422" s="1" t="s">
        <v>1</v>
      </c>
      <c r="P4422" s="1" t="s">
        <v>1</v>
      </c>
      <c r="Q4422" s="1" t="s">
        <v>1</v>
      </c>
      <c r="R4422" s="4">
        <v>18</v>
      </c>
      <c r="S4422" s="3">
        <v>1</v>
      </c>
      <c r="U4422" t="s">
        <v>204</v>
      </c>
    </row>
    <row r="4423" spans="1:21" x14ac:dyDescent="0.3">
      <c r="A4423" t="s">
        <v>1203</v>
      </c>
      <c r="B4423" t="s">
        <v>3698</v>
      </c>
      <c r="C4423" t="s">
        <v>3698</v>
      </c>
      <c r="D4423" t="s">
        <v>3698</v>
      </c>
      <c r="E4423">
        <v>2021</v>
      </c>
      <c r="F4423" t="s">
        <v>213</v>
      </c>
      <c r="G4423" t="s">
        <v>202</v>
      </c>
      <c r="H4423" t="s">
        <v>231</v>
      </c>
      <c r="I4423" s="3" t="s">
        <v>1</v>
      </c>
      <c r="J4423" s="1" t="s">
        <v>1</v>
      </c>
      <c r="K4423" s="3" t="s">
        <v>1</v>
      </c>
      <c r="L4423" s="1" t="s">
        <v>1</v>
      </c>
      <c r="M4423" s="1" t="s">
        <v>208</v>
      </c>
      <c r="N4423">
        <v>0</v>
      </c>
      <c r="O4423" s="10">
        <v>1000000000</v>
      </c>
      <c r="P4423">
        <v>1000</v>
      </c>
      <c r="Q4423" s="1" t="s">
        <v>209</v>
      </c>
      <c r="R4423" s="4">
        <v>4.2</v>
      </c>
      <c r="S4423" s="3">
        <v>1</v>
      </c>
      <c r="U4423" t="s">
        <v>204</v>
      </c>
    </row>
    <row r="4424" spans="1:21" x14ac:dyDescent="0.3">
      <c r="A4424" t="s">
        <v>1887</v>
      </c>
      <c r="B4424" t="s">
        <v>3701</v>
      </c>
      <c r="C4424" t="s">
        <v>3701</v>
      </c>
      <c r="D4424" t="s">
        <v>3701</v>
      </c>
      <c r="E4424">
        <v>2020</v>
      </c>
      <c r="F4424" t="s">
        <v>212</v>
      </c>
      <c r="G4424" t="s">
        <v>202</v>
      </c>
      <c r="H4424" t="s">
        <v>206</v>
      </c>
      <c r="I4424" s="3" t="s">
        <v>1</v>
      </c>
      <c r="J4424" s="1" t="s">
        <v>1</v>
      </c>
      <c r="K4424" s="3" t="s">
        <v>220</v>
      </c>
      <c r="L4424" s="1" t="s">
        <v>221</v>
      </c>
      <c r="M4424" s="1" t="s">
        <v>204</v>
      </c>
      <c r="N4424" s="1" t="s">
        <v>1</v>
      </c>
      <c r="O4424" s="1" t="s">
        <v>1</v>
      </c>
      <c r="P4424" s="1" t="s">
        <v>1</v>
      </c>
      <c r="Q4424" s="1" t="s">
        <v>1</v>
      </c>
      <c r="R4424" s="4">
        <v>17.5</v>
      </c>
      <c r="S4424" s="3">
        <v>1</v>
      </c>
      <c r="U4424" t="s">
        <v>204</v>
      </c>
    </row>
    <row r="4425" spans="1:21" x14ac:dyDescent="0.3">
      <c r="A4425" t="s">
        <v>1887</v>
      </c>
      <c r="B4425" t="s">
        <v>3701</v>
      </c>
      <c r="C4425" t="s">
        <v>3701</v>
      </c>
      <c r="D4425" t="s">
        <v>3701</v>
      </c>
      <c r="E4425">
        <v>2020</v>
      </c>
      <c r="F4425" t="s">
        <v>212</v>
      </c>
      <c r="G4425" t="s">
        <v>202</v>
      </c>
      <c r="H4425" t="s">
        <v>231</v>
      </c>
      <c r="I4425" s="3" t="s">
        <v>1</v>
      </c>
      <c r="J4425" s="1" t="s">
        <v>1</v>
      </c>
      <c r="K4425" s="3" t="s">
        <v>220</v>
      </c>
      <c r="L4425" s="1" t="s">
        <v>221</v>
      </c>
      <c r="M4425" s="1" t="s">
        <v>208</v>
      </c>
      <c r="N4425">
        <v>0</v>
      </c>
      <c r="O4425" s="10">
        <v>2000</v>
      </c>
      <c r="P4425">
        <v>1000</v>
      </c>
      <c r="Q4425" s="1" t="s">
        <v>209</v>
      </c>
      <c r="R4425" s="4">
        <v>0</v>
      </c>
      <c r="S4425" s="3">
        <v>1</v>
      </c>
      <c r="U4425" t="s">
        <v>204</v>
      </c>
    </row>
    <row r="4426" spans="1:21" x14ac:dyDescent="0.3">
      <c r="A4426" t="s">
        <v>1887</v>
      </c>
      <c r="B4426" t="s">
        <v>3701</v>
      </c>
      <c r="C4426" t="s">
        <v>3701</v>
      </c>
      <c r="D4426" t="s">
        <v>3701</v>
      </c>
      <c r="E4426">
        <v>2020</v>
      </c>
      <c r="F4426" t="s">
        <v>212</v>
      </c>
      <c r="G4426" t="s">
        <v>202</v>
      </c>
      <c r="H4426" t="s">
        <v>231</v>
      </c>
      <c r="I4426" s="3" t="s">
        <v>1</v>
      </c>
      <c r="J4426" s="1" t="s">
        <v>1</v>
      </c>
      <c r="K4426" s="3" t="s">
        <v>220</v>
      </c>
      <c r="L4426" s="1" t="s">
        <v>221</v>
      </c>
      <c r="M4426" s="1" t="s">
        <v>208</v>
      </c>
      <c r="N4426">
        <v>2001</v>
      </c>
      <c r="O4426" s="10">
        <v>1000000000</v>
      </c>
      <c r="P4426">
        <v>1000</v>
      </c>
      <c r="Q4426" s="1" t="s">
        <v>209</v>
      </c>
      <c r="R4426" s="4">
        <v>2.56</v>
      </c>
      <c r="S4426" s="3">
        <v>1</v>
      </c>
      <c r="U4426" t="s">
        <v>204</v>
      </c>
    </row>
    <row r="4427" spans="1:21" x14ac:dyDescent="0.3">
      <c r="A4427" t="s">
        <v>1887</v>
      </c>
      <c r="B4427" t="s">
        <v>3701</v>
      </c>
      <c r="C4427" t="s">
        <v>3701</v>
      </c>
      <c r="D4427" t="s">
        <v>3701</v>
      </c>
      <c r="E4427">
        <v>2020</v>
      </c>
      <c r="F4427" t="s">
        <v>212</v>
      </c>
      <c r="G4427" t="s">
        <v>202</v>
      </c>
      <c r="H4427" t="s">
        <v>3522</v>
      </c>
      <c r="I4427" s="3" t="s">
        <v>1</v>
      </c>
      <c r="J4427" s="1" t="s">
        <v>1</v>
      </c>
      <c r="K4427" s="3" t="s">
        <v>220</v>
      </c>
      <c r="L4427" s="1" t="s">
        <v>221</v>
      </c>
      <c r="M4427" s="1" t="s">
        <v>208</v>
      </c>
      <c r="N4427">
        <v>0</v>
      </c>
      <c r="O4427" s="10">
        <v>1000000000</v>
      </c>
      <c r="P4427">
        <v>1000</v>
      </c>
      <c r="Q4427" s="1" t="s">
        <v>209</v>
      </c>
      <c r="R4427" s="4">
        <v>0</v>
      </c>
      <c r="S4427" s="3">
        <v>1</v>
      </c>
      <c r="T4427" t="s">
        <v>3703</v>
      </c>
      <c r="U4427" t="s">
        <v>204</v>
      </c>
    </row>
    <row r="4428" spans="1:21" x14ac:dyDescent="0.3">
      <c r="A4428" t="s">
        <v>1887</v>
      </c>
      <c r="B4428" t="s">
        <v>3701</v>
      </c>
      <c r="C4428" t="s">
        <v>3701</v>
      </c>
      <c r="D4428" t="s">
        <v>3701</v>
      </c>
      <c r="E4428">
        <v>2020</v>
      </c>
      <c r="F4428" t="s">
        <v>212</v>
      </c>
      <c r="G4428" t="s">
        <v>202</v>
      </c>
      <c r="H4428" t="s">
        <v>206</v>
      </c>
      <c r="I4428" s="3" t="s">
        <v>1</v>
      </c>
      <c r="J4428" s="1" t="s">
        <v>1</v>
      </c>
      <c r="K4428" s="3" t="s">
        <v>220</v>
      </c>
      <c r="L4428" s="1" t="s">
        <v>225</v>
      </c>
      <c r="M4428" s="1" t="s">
        <v>204</v>
      </c>
      <c r="N4428" s="1" t="s">
        <v>1</v>
      </c>
      <c r="O4428" s="1" t="s">
        <v>1</v>
      </c>
      <c r="P4428" s="1" t="s">
        <v>1</v>
      </c>
      <c r="Q4428" s="1" t="s">
        <v>1</v>
      </c>
      <c r="R4428" s="4">
        <v>23.45</v>
      </c>
      <c r="S4428" s="3">
        <v>1</v>
      </c>
      <c r="U4428" t="s">
        <v>204</v>
      </c>
    </row>
    <row r="4429" spans="1:21" x14ac:dyDescent="0.3">
      <c r="A4429" t="s">
        <v>1887</v>
      </c>
      <c r="B4429" t="s">
        <v>3701</v>
      </c>
      <c r="C4429" t="s">
        <v>3701</v>
      </c>
      <c r="D4429" t="s">
        <v>3701</v>
      </c>
      <c r="E4429">
        <v>2020</v>
      </c>
      <c r="F4429" t="s">
        <v>212</v>
      </c>
      <c r="G4429" t="s">
        <v>202</v>
      </c>
      <c r="H4429" t="s">
        <v>231</v>
      </c>
      <c r="I4429" s="3" t="s">
        <v>1</v>
      </c>
      <c r="J4429" s="1" t="s">
        <v>1</v>
      </c>
      <c r="K4429" s="3" t="s">
        <v>220</v>
      </c>
      <c r="L4429" s="1" t="s">
        <v>225</v>
      </c>
      <c r="M4429" s="1" t="s">
        <v>208</v>
      </c>
      <c r="N4429">
        <v>0</v>
      </c>
      <c r="O4429" s="10">
        <v>2000</v>
      </c>
      <c r="P4429">
        <v>1000</v>
      </c>
      <c r="Q4429" s="1" t="s">
        <v>209</v>
      </c>
      <c r="R4429" s="4">
        <v>0</v>
      </c>
      <c r="S4429" s="3">
        <v>1</v>
      </c>
      <c r="U4429" t="s">
        <v>204</v>
      </c>
    </row>
    <row r="4430" spans="1:21" x14ac:dyDescent="0.3">
      <c r="A4430" t="s">
        <v>1887</v>
      </c>
      <c r="B4430" t="s">
        <v>3701</v>
      </c>
      <c r="C4430" t="s">
        <v>3701</v>
      </c>
      <c r="D4430" t="s">
        <v>3701</v>
      </c>
      <c r="E4430">
        <v>2020</v>
      </c>
      <c r="F4430" t="s">
        <v>212</v>
      </c>
      <c r="G4430" t="s">
        <v>202</v>
      </c>
      <c r="H4430" t="s">
        <v>231</v>
      </c>
      <c r="I4430" s="3" t="s">
        <v>1</v>
      </c>
      <c r="J4430" s="1" t="s">
        <v>1</v>
      </c>
      <c r="K4430" s="3" t="s">
        <v>220</v>
      </c>
      <c r="L4430" s="1" t="s">
        <v>225</v>
      </c>
      <c r="M4430" s="1" t="s">
        <v>208</v>
      </c>
      <c r="N4430">
        <v>2001</v>
      </c>
      <c r="O4430" s="10">
        <v>1000000000</v>
      </c>
      <c r="P4430">
        <v>1000</v>
      </c>
      <c r="Q4430" s="1" t="s">
        <v>209</v>
      </c>
      <c r="R4430" s="4">
        <v>3.87</v>
      </c>
      <c r="S4430" s="3">
        <v>1</v>
      </c>
      <c r="U4430" t="s">
        <v>204</v>
      </c>
    </row>
    <row r="4431" spans="1:21" x14ac:dyDescent="0.3">
      <c r="A4431" t="s">
        <v>1887</v>
      </c>
      <c r="B4431" t="s">
        <v>3701</v>
      </c>
      <c r="C4431" t="s">
        <v>3701</v>
      </c>
      <c r="D4431" t="s">
        <v>3701</v>
      </c>
      <c r="E4431">
        <v>2020</v>
      </c>
      <c r="F4431" t="s">
        <v>212</v>
      </c>
      <c r="G4431" t="s">
        <v>202</v>
      </c>
      <c r="H4431" t="s">
        <v>3522</v>
      </c>
      <c r="I4431" s="3" t="s">
        <v>1</v>
      </c>
      <c r="J4431" s="1" t="s">
        <v>1</v>
      </c>
      <c r="K4431" s="3" t="s">
        <v>220</v>
      </c>
      <c r="L4431" s="1" t="s">
        <v>225</v>
      </c>
      <c r="M4431" s="1" t="s">
        <v>208</v>
      </c>
      <c r="N4431">
        <v>0</v>
      </c>
      <c r="O4431" s="10">
        <v>1000000000</v>
      </c>
      <c r="P4431">
        <v>1000</v>
      </c>
      <c r="Q4431" s="1" t="s">
        <v>209</v>
      </c>
      <c r="R4431" s="4">
        <v>0</v>
      </c>
      <c r="S4431" s="3">
        <v>1</v>
      </c>
      <c r="T4431" t="s">
        <v>3703</v>
      </c>
      <c r="U4431" t="s">
        <v>204</v>
      </c>
    </row>
    <row r="4432" spans="1:21" x14ac:dyDescent="0.3">
      <c r="A4432" t="s">
        <v>1887</v>
      </c>
      <c r="B4432" t="s">
        <v>3701</v>
      </c>
      <c r="C4432" t="s">
        <v>3701</v>
      </c>
      <c r="D4432" t="s">
        <v>3701</v>
      </c>
      <c r="E4432">
        <v>2020</v>
      </c>
      <c r="F4432" t="s">
        <v>213</v>
      </c>
      <c r="G4432" t="s">
        <v>202</v>
      </c>
      <c r="H4432" t="s">
        <v>206</v>
      </c>
      <c r="I4432" s="3" t="s">
        <v>1</v>
      </c>
      <c r="J4432" s="1" t="s">
        <v>1</v>
      </c>
      <c r="K4432" s="3" t="s">
        <v>220</v>
      </c>
      <c r="L4432" s="1" t="s">
        <v>221</v>
      </c>
      <c r="M4432" s="1" t="s">
        <v>204</v>
      </c>
      <c r="N4432" s="1" t="s">
        <v>1</v>
      </c>
      <c r="O4432" s="1" t="s">
        <v>1</v>
      </c>
      <c r="P4432" s="1" t="s">
        <v>1</v>
      </c>
      <c r="Q4432" s="1" t="s">
        <v>1</v>
      </c>
      <c r="R4432" s="4">
        <v>17.5</v>
      </c>
      <c r="S4432" s="3">
        <v>1</v>
      </c>
      <c r="U4432" t="s">
        <v>204</v>
      </c>
    </row>
    <row r="4433" spans="1:21" x14ac:dyDescent="0.3">
      <c r="A4433" t="s">
        <v>1887</v>
      </c>
      <c r="B4433" t="s">
        <v>3701</v>
      </c>
      <c r="C4433" t="s">
        <v>3701</v>
      </c>
      <c r="D4433" t="s">
        <v>3701</v>
      </c>
      <c r="E4433">
        <v>2020</v>
      </c>
      <c r="F4433" t="s">
        <v>213</v>
      </c>
      <c r="G4433" t="s">
        <v>202</v>
      </c>
      <c r="H4433" t="s">
        <v>231</v>
      </c>
      <c r="I4433" s="3" t="s">
        <v>1</v>
      </c>
      <c r="J4433" s="1" t="s">
        <v>1</v>
      </c>
      <c r="K4433" s="3" t="s">
        <v>220</v>
      </c>
      <c r="L4433" s="1" t="s">
        <v>221</v>
      </c>
      <c r="M4433" s="1" t="s">
        <v>208</v>
      </c>
      <c r="N4433">
        <v>0</v>
      </c>
      <c r="O4433" s="10">
        <v>2000</v>
      </c>
      <c r="P4433">
        <v>1000</v>
      </c>
      <c r="Q4433" s="1" t="s">
        <v>209</v>
      </c>
      <c r="R4433" s="4">
        <v>0</v>
      </c>
      <c r="S4433" s="3">
        <v>1</v>
      </c>
      <c r="U4433" t="s">
        <v>204</v>
      </c>
    </row>
    <row r="4434" spans="1:21" x14ac:dyDescent="0.3">
      <c r="A4434" t="s">
        <v>1887</v>
      </c>
      <c r="B4434" t="s">
        <v>3701</v>
      </c>
      <c r="C4434" t="s">
        <v>3701</v>
      </c>
      <c r="D4434" t="s">
        <v>3701</v>
      </c>
      <c r="E4434">
        <v>2020</v>
      </c>
      <c r="F4434" t="s">
        <v>213</v>
      </c>
      <c r="G4434" t="s">
        <v>202</v>
      </c>
      <c r="H4434" t="s">
        <v>231</v>
      </c>
      <c r="I4434" s="3" t="s">
        <v>1</v>
      </c>
      <c r="J4434" s="1" t="s">
        <v>1</v>
      </c>
      <c r="K4434" s="3" t="s">
        <v>220</v>
      </c>
      <c r="L4434" s="1" t="s">
        <v>221</v>
      </c>
      <c r="M4434" s="1" t="s">
        <v>208</v>
      </c>
      <c r="N4434">
        <v>2001</v>
      </c>
      <c r="O4434" s="10">
        <v>1000000000</v>
      </c>
      <c r="P4434">
        <v>1000</v>
      </c>
      <c r="Q4434" s="1" t="s">
        <v>209</v>
      </c>
      <c r="R4434" s="4">
        <v>1.98</v>
      </c>
      <c r="S4434" s="3">
        <v>1</v>
      </c>
      <c r="T4434" t="s">
        <v>3704</v>
      </c>
      <c r="U4434" t="s">
        <v>204</v>
      </c>
    </row>
    <row r="4435" spans="1:21" x14ac:dyDescent="0.3">
      <c r="A4435" t="s">
        <v>1887</v>
      </c>
      <c r="B4435" t="s">
        <v>3701</v>
      </c>
      <c r="C4435" t="s">
        <v>3701</v>
      </c>
      <c r="D4435" t="s">
        <v>3701</v>
      </c>
      <c r="E4435">
        <v>2020</v>
      </c>
      <c r="F4435" t="s">
        <v>213</v>
      </c>
      <c r="G4435" t="s">
        <v>202</v>
      </c>
      <c r="H4435" t="s">
        <v>206</v>
      </c>
      <c r="I4435" s="3" t="s">
        <v>1</v>
      </c>
      <c r="J4435" s="1" t="s">
        <v>1</v>
      </c>
      <c r="K4435" s="3" t="s">
        <v>220</v>
      </c>
      <c r="L4435" s="1" t="s">
        <v>225</v>
      </c>
      <c r="M4435" s="1" t="s">
        <v>204</v>
      </c>
      <c r="N4435" s="1" t="s">
        <v>1</v>
      </c>
      <c r="O4435" s="1" t="s">
        <v>1</v>
      </c>
      <c r="P4435" s="1" t="s">
        <v>1</v>
      </c>
      <c r="Q4435" s="1" t="s">
        <v>1</v>
      </c>
      <c r="R4435" s="4">
        <v>24.21</v>
      </c>
      <c r="S4435" s="3">
        <v>1</v>
      </c>
      <c r="U4435" t="s">
        <v>204</v>
      </c>
    </row>
    <row r="4436" spans="1:21" x14ac:dyDescent="0.3">
      <c r="A4436" t="s">
        <v>1887</v>
      </c>
      <c r="B4436" t="s">
        <v>3701</v>
      </c>
      <c r="C4436" t="s">
        <v>3701</v>
      </c>
      <c r="D4436" t="s">
        <v>3701</v>
      </c>
      <c r="E4436">
        <v>2020</v>
      </c>
      <c r="F4436" t="s">
        <v>213</v>
      </c>
      <c r="G4436" t="s">
        <v>202</v>
      </c>
      <c r="H4436" t="s">
        <v>231</v>
      </c>
      <c r="I4436" s="3" t="s">
        <v>1</v>
      </c>
      <c r="J4436" s="1" t="s">
        <v>1</v>
      </c>
      <c r="K4436" s="3" t="s">
        <v>220</v>
      </c>
      <c r="L4436" s="1" t="s">
        <v>225</v>
      </c>
      <c r="M4436" s="1" t="s">
        <v>208</v>
      </c>
      <c r="N4436">
        <v>0</v>
      </c>
      <c r="O4436" s="10">
        <v>2000</v>
      </c>
      <c r="P4436">
        <v>1000</v>
      </c>
      <c r="Q4436" s="1" t="s">
        <v>209</v>
      </c>
      <c r="R4436" s="4">
        <v>0</v>
      </c>
      <c r="S4436" s="3">
        <v>1</v>
      </c>
      <c r="U4436" t="s">
        <v>204</v>
      </c>
    </row>
    <row r="4437" spans="1:21" x14ac:dyDescent="0.3">
      <c r="A4437" t="s">
        <v>1887</v>
      </c>
      <c r="B4437" t="s">
        <v>3701</v>
      </c>
      <c r="C4437" t="s">
        <v>3701</v>
      </c>
      <c r="D4437" t="s">
        <v>3701</v>
      </c>
      <c r="E4437">
        <v>2020</v>
      </c>
      <c r="F4437" t="s">
        <v>213</v>
      </c>
      <c r="G4437" t="s">
        <v>202</v>
      </c>
      <c r="H4437" t="s">
        <v>231</v>
      </c>
      <c r="I4437" s="3" t="s">
        <v>1</v>
      </c>
      <c r="J4437" s="1" t="s">
        <v>1</v>
      </c>
      <c r="K4437" s="3" t="s">
        <v>220</v>
      </c>
      <c r="L4437" s="1" t="s">
        <v>225</v>
      </c>
      <c r="M4437" s="1" t="s">
        <v>208</v>
      </c>
      <c r="N4437">
        <v>2001</v>
      </c>
      <c r="O4437" s="10">
        <v>1000000000</v>
      </c>
      <c r="P4437">
        <v>1000</v>
      </c>
      <c r="Q4437" s="1" t="s">
        <v>209</v>
      </c>
      <c r="R4437" s="4">
        <v>1.98</v>
      </c>
      <c r="S4437" s="3">
        <v>1</v>
      </c>
      <c r="T4437" t="s">
        <v>3704</v>
      </c>
      <c r="U4437" t="s">
        <v>204</v>
      </c>
    </row>
    <row r="4438" spans="1:21" x14ac:dyDescent="0.3">
      <c r="A4438" t="s">
        <v>1891</v>
      </c>
      <c r="B4438" t="s">
        <v>3706</v>
      </c>
      <c r="C4438" t="s">
        <v>3706</v>
      </c>
      <c r="D4438" t="s">
        <v>3706</v>
      </c>
      <c r="E4438">
        <v>2020</v>
      </c>
      <c r="F4438" t="s">
        <v>212</v>
      </c>
      <c r="G4438" t="s">
        <v>202</v>
      </c>
      <c r="H4438" t="s">
        <v>206</v>
      </c>
      <c r="I4438" s="3" t="s">
        <v>1</v>
      </c>
      <c r="J4438" s="1" t="s">
        <v>1</v>
      </c>
      <c r="K4438" s="3" t="s">
        <v>220</v>
      </c>
      <c r="L4438" s="1" t="s">
        <v>221</v>
      </c>
      <c r="M4438" s="1" t="s">
        <v>204</v>
      </c>
      <c r="N4438" s="1" t="s">
        <v>1</v>
      </c>
      <c r="O4438" s="1" t="s">
        <v>1</v>
      </c>
      <c r="P4438" s="1" t="s">
        <v>1</v>
      </c>
      <c r="Q4438" s="1" t="s">
        <v>1</v>
      </c>
      <c r="R4438" s="4">
        <v>22</v>
      </c>
      <c r="S4438" s="3">
        <v>1</v>
      </c>
      <c r="U4438" t="s">
        <v>204</v>
      </c>
    </row>
    <row r="4439" spans="1:21" x14ac:dyDescent="0.3">
      <c r="A4439" t="s">
        <v>1891</v>
      </c>
      <c r="B4439" t="s">
        <v>3706</v>
      </c>
      <c r="C4439" t="s">
        <v>3706</v>
      </c>
      <c r="D4439" t="s">
        <v>3706</v>
      </c>
      <c r="E4439">
        <v>2020</v>
      </c>
      <c r="F4439" t="s">
        <v>212</v>
      </c>
      <c r="G4439" t="s">
        <v>202</v>
      </c>
      <c r="H4439" t="s">
        <v>219</v>
      </c>
      <c r="I4439" s="3" t="s">
        <v>1</v>
      </c>
      <c r="J4439" s="1" t="s">
        <v>1</v>
      </c>
      <c r="K4439" s="3" t="s">
        <v>220</v>
      </c>
      <c r="L4439" s="1" t="s">
        <v>221</v>
      </c>
      <c r="M4439" s="1" t="s">
        <v>208</v>
      </c>
      <c r="N4439">
        <v>0</v>
      </c>
      <c r="O4439" s="10">
        <v>750</v>
      </c>
      <c r="P4439">
        <v>1000</v>
      </c>
      <c r="Q4439" s="1" t="s">
        <v>209</v>
      </c>
      <c r="R4439" s="4">
        <v>0</v>
      </c>
      <c r="S4439" s="3">
        <v>1</v>
      </c>
      <c r="U4439" t="s">
        <v>204</v>
      </c>
    </row>
    <row r="4440" spans="1:21" x14ac:dyDescent="0.3">
      <c r="A4440" t="s">
        <v>1891</v>
      </c>
      <c r="B4440" t="s">
        <v>3706</v>
      </c>
      <c r="C4440" t="s">
        <v>3706</v>
      </c>
      <c r="D4440" t="s">
        <v>3706</v>
      </c>
      <c r="E4440">
        <v>2020</v>
      </c>
      <c r="F4440" t="s">
        <v>212</v>
      </c>
      <c r="G4440" t="s">
        <v>202</v>
      </c>
      <c r="H4440" t="s">
        <v>219</v>
      </c>
      <c r="I4440" s="3" t="s">
        <v>1</v>
      </c>
      <c r="J4440" s="1" t="s">
        <v>1</v>
      </c>
      <c r="K4440" s="3" t="s">
        <v>220</v>
      </c>
      <c r="L4440" s="1" t="s">
        <v>221</v>
      </c>
      <c r="M4440" s="1" t="s">
        <v>208</v>
      </c>
      <c r="N4440">
        <v>751</v>
      </c>
      <c r="O4440" s="10">
        <v>2500</v>
      </c>
      <c r="P4440">
        <v>1000</v>
      </c>
      <c r="Q4440" s="1" t="s">
        <v>209</v>
      </c>
      <c r="R4440" s="4">
        <v>4.75</v>
      </c>
      <c r="S4440" s="3">
        <v>1</v>
      </c>
      <c r="U4440" t="s">
        <v>204</v>
      </c>
    </row>
    <row r="4441" spans="1:21" x14ac:dyDescent="0.3">
      <c r="A4441" t="s">
        <v>1891</v>
      </c>
      <c r="B4441" t="s">
        <v>3706</v>
      </c>
      <c r="C4441" t="s">
        <v>3706</v>
      </c>
      <c r="D4441" t="s">
        <v>3706</v>
      </c>
      <c r="E4441">
        <v>2020</v>
      </c>
      <c r="F4441" t="s">
        <v>212</v>
      </c>
      <c r="G4441" t="s">
        <v>202</v>
      </c>
      <c r="H4441" t="s">
        <v>219</v>
      </c>
      <c r="I4441" s="3" t="s">
        <v>1</v>
      </c>
      <c r="J4441" s="1" t="s">
        <v>1</v>
      </c>
      <c r="K4441" s="3" t="s">
        <v>220</v>
      </c>
      <c r="L4441" s="1" t="s">
        <v>221</v>
      </c>
      <c r="M4441" s="1" t="s">
        <v>208</v>
      </c>
      <c r="N4441">
        <v>2501</v>
      </c>
      <c r="O4441" s="10">
        <v>5000</v>
      </c>
      <c r="P4441">
        <v>1000</v>
      </c>
      <c r="Q4441" s="1" t="s">
        <v>209</v>
      </c>
      <c r="R4441" s="4">
        <v>4.8</v>
      </c>
      <c r="S4441" s="3">
        <v>1</v>
      </c>
      <c r="U4441" t="s">
        <v>204</v>
      </c>
    </row>
    <row r="4442" spans="1:21" x14ac:dyDescent="0.3">
      <c r="A4442" t="s">
        <v>1891</v>
      </c>
      <c r="B4442" t="s">
        <v>3706</v>
      </c>
      <c r="C4442" t="s">
        <v>3706</v>
      </c>
      <c r="D4442" t="s">
        <v>3706</v>
      </c>
      <c r="E4442">
        <v>2020</v>
      </c>
      <c r="F4442" t="s">
        <v>212</v>
      </c>
      <c r="G4442" t="s">
        <v>202</v>
      </c>
      <c r="H4442" t="s">
        <v>219</v>
      </c>
      <c r="I4442" s="3" t="s">
        <v>1</v>
      </c>
      <c r="J4442" s="1" t="s">
        <v>1</v>
      </c>
      <c r="K4442" s="3" t="s">
        <v>220</v>
      </c>
      <c r="L4442" s="1" t="s">
        <v>221</v>
      </c>
      <c r="M4442" s="1" t="s">
        <v>208</v>
      </c>
      <c r="N4442">
        <v>5001</v>
      </c>
      <c r="O4442" s="10">
        <v>10000</v>
      </c>
      <c r="P4442">
        <v>1000</v>
      </c>
      <c r="Q4442" s="1" t="s">
        <v>209</v>
      </c>
      <c r="R4442" s="4">
        <v>4.8499999999999996</v>
      </c>
      <c r="S4442" s="3">
        <v>1</v>
      </c>
      <c r="U4442" t="s">
        <v>204</v>
      </c>
    </row>
    <row r="4443" spans="1:21" x14ac:dyDescent="0.3">
      <c r="A4443" t="s">
        <v>1891</v>
      </c>
      <c r="B4443" t="s">
        <v>3706</v>
      </c>
      <c r="C4443" t="s">
        <v>3706</v>
      </c>
      <c r="D4443" t="s">
        <v>3706</v>
      </c>
      <c r="E4443">
        <v>2020</v>
      </c>
      <c r="F4443" t="s">
        <v>212</v>
      </c>
      <c r="G4443" t="s">
        <v>202</v>
      </c>
      <c r="H4443" t="s">
        <v>219</v>
      </c>
      <c r="I4443" s="3" t="s">
        <v>1</v>
      </c>
      <c r="J4443" s="1" t="s">
        <v>1</v>
      </c>
      <c r="K4443" s="3" t="s">
        <v>220</v>
      </c>
      <c r="L4443" s="1" t="s">
        <v>221</v>
      </c>
      <c r="M4443" s="1" t="s">
        <v>208</v>
      </c>
      <c r="N4443">
        <v>10001</v>
      </c>
      <c r="O4443" s="10">
        <v>15000</v>
      </c>
      <c r="P4443">
        <v>1000</v>
      </c>
      <c r="Q4443" s="1" t="s">
        <v>209</v>
      </c>
      <c r="R4443" s="4">
        <v>4.9000000000000004</v>
      </c>
      <c r="S4443" s="3">
        <v>1</v>
      </c>
      <c r="U4443" t="s">
        <v>204</v>
      </c>
    </row>
    <row r="4444" spans="1:21" x14ac:dyDescent="0.3">
      <c r="A4444" t="s">
        <v>1891</v>
      </c>
      <c r="B4444" t="s">
        <v>3706</v>
      </c>
      <c r="C4444" t="s">
        <v>3706</v>
      </c>
      <c r="D4444" t="s">
        <v>3706</v>
      </c>
      <c r="E4444">
        <v>2020</v>
      </c>
      <c r="F4444" t="s">
        <v>212</v>
      </c>
      <c r="G4444" t="s">
        <v>202</v>
      </c>
      <c r="H4444" t="s">
        <v>219</v>
      </c>
      <c r="I4444" s="3" t="s">
        <v>1</v>
      </c>
      <c r="J4444" s="1" t="s">
        <v>1</v>
      </c>
      <c r="K4444" s="3" t="s">
        <v>220</v>
      </c>
      <c r="L4444" s="1" t="s">
        <v>221</v>
      </c>
      <c r="M4444" s="1" t="s">
        <v>208</v>
      </c>
      <c r="N4444">
        <v>15001</v>
      </c>
      <c r="O4444" s="10">
        <v>25000</v>
      </c>
      <c r="P4444">
        <v>1000</v>
      </c>
      <c r="Q4444" s="1" t="s">
        <v>209</v>
      </c>
      <c r="R4444" s="4">
        <v>4.95</v>
      </c>
      <c r="S4444" s="3">
        <v>1</v>
      </c>
      <c r="U4444" t="s">
        <v>204</v>
      </c>
    </row>
    <row r="4445" spans="1:21" x14ac:dyDescent="0.3">
      <c r="A4445" t="s">
        <v>1891</v>
      </c>
      <c r="B4445" t="s">
        <v>3706</v>
      </c>
      <c r="C4445" t="s">
        <v>3706</v>
      </c>
      <c r="D4445" t="s">
        <v>3706</v>
      </c>
      <c r="E4445">
        <v>2020</v>
      </c>
      <c r="F4445" t="s">
        <v>212</v>
      </c>
      <c r="G4445" t="s">
        <v>202</v>
      </c>
      <c r="H4445" t="s">
        <v>219</v>
      </c>
      <c r="I4445" s="3" t="s">
        <v>1</v>
      </c>
      <c r="J4445" s="1" t="s">
        <v>1</v>
      </c>
      <c r="K4445" s="3" t="s">
        <v>220</v>
      </c>
      <c r="L4445" s="1" t="s">
        <v>221</v>
      </c>
      <c r="M4445" s="1" t="s">
        <v>208</v>
      </c>
      <c r="N4445">
        <v>25001</v>
      </c>
      <c r="O4445" s="10">
        <v>50000</v>
      </c>
      <c r="P4445">
        <v>1000</v>
      </c>
      <c r="Q4445" s="1" t="s">
        <v>209</v>
      </c>
      <c r="R4445" s="4">
        <v>5</v>
      </c>
      <c r="S4445" s="3">
        <v>1</v>
      </c>
      <c r="U4445" t="s">
        <v>204</v>
      </c>
    </row>
    <row r="4446" spans="1:21" x14ac:dyDescent="0.3">
      <c r="A4446" t="s">
        <v>1891</v>
      </c>
      <c r="B4446" t="s">
        <v>3706</v>
      </c>
      <c r="C4446" t="s">
        <v>3706</v>
      </c>
      <c r="D4446" t="s">
        <v>3706</v>
      </c>
      <c r="E4446">
        <v>2020</v>
      </c>
      <c r="F4446" t="s">
        <v>212</v>
      </c>
      <c r="G4446" t="s">
        <v>202</v>
      </c>
      <c r="H4446" t="s">
        <v>219</v>
      </c>
      <c r="I4446" s="3" t="s">
        <v>1</v>
      </c>
      <c r="J4446" s="1" t="s">
        <v>1</v>
      </c>
      <c r="K4446" s="3" t="s">
        <v>220</v>
      </c>
      <c r="L4446" s="1" t="s">
        <v>221</v>
      </c>
      <c r="M4446" s="1" t="s">
        <v>208</v>
      </c>
      <c r="N4446">
        <v>50001</v>
      </c>
      <c r="O4446" s="10">
        <v>100000</v>
      </c>
      <c r="P4446">
        <v>1000</v>
      </c>
      <c r="Q4446" s="1" t="s">
        <v>209</v>
      </c>
      <c r="R4446" s="4">
        <v>5.05</v>
      </c>
      <c r="S4446" s="3">
        <v>1</v>
      </c>
      <c r="U4446" t="s">
        <v>204</v>
      </c>
    </row>
    <row r="4447" spans="1:21" x14ac:dyDescent="0.3">
      <c r="A4447" t="s">
        <v>1891</v>
      </c>
      <c r="B4447" t="s">
        <v>3706</v>
      </c>
      <c r="C4447" t="s">
        <v>3706</v>
      </c>
      <c r="D4447" t="s">
        <v>3706</v>
      </c>
      <c r="E4447">
        <v>2020</v>
      </c>
      <c r="F4447" t="s">
        <v>212</v>
      </c>
      <c r="G4447" t="s">
        <v>202</v>
      </c>
      <c r="H4447" t="s">
        <v>219</v>
      </c>
      <c r="I4447" s="3" t="s">
        <v>1</v>
      </c>
      <c r="J4447" s="1" t="s">
        <v>1</v>
      </c>
      <c r="K4447" s="3" t="s">
        <v>220</v>
      </c>
      <c r="L4447" s="1" t="s">
        <v>221</v>
      </c>
      <c r="M4447" s="1" t="s">
        <v>208</v>
      </c>
      <c r="N4447">
        <v>100001</v>
      </c>
      <c r="O4447" s="10">
        <v>300000</v>
      </c>
      <c r="P4447">
        <v>1000</v>
      </c>
      <c r="Q4447" s="1" t="s">
        <v>209</v>
      </c>
      <c r="R4447" s="4">
        <v>5.0999999999999996</v>
      </c>
      <c r="S4447" s="3">
        <v>1</v>
      </c>
      <c r="U4447" t="s">
        <v>204</v>
      </c>
    </row>
    <row r="4448" spans="1:21" x14ac:dyDescent="0.3">
      <c r="A4448" t="s">
        <v>1891</v>
      </c>
      <c r="B4448" t="s">
        <v>3706</v>
      </c>
      <c r="C4448" t="s">
        <v>3706</v>
      </c>
      <c r="D4448" t="s">
        <v>3706</v>
      </c>
      <c r="E4448">
        <v>2020</v>
      </c>
      <c r="F4448" t="s">
        <v>212</v>
      </c>
      <c r="G4448" t="s">
        <v>202</v>
      </c>
      <c r="H4448" t="s">
        <v>219</v>
      </c>
      <c r="I4448" s="3" t="s">
        <v>1</v>
      </c>
      <c r="J4448" s="1" t="s">
        <v>1</v>
      </c>
      <c r="K4448" s="3" t="s">
        <v>220</v>
      </c>
      <c r="L4448" s="1" t="s">
        <v>221</v>
      </c>
      <c r="M4448" s="1" t="s">
        <v>208</v>
      </c>
      <c r="N4448">
        <v>300001</v>
      </c>
      <c r="O4448" s="10">
        <v>1000000000</v>
      </c>
      <c r="P4448">
        <v>1000</v>
      </c>
      <c r="Q4448" s="1" t="s">
        <v>209</v>
      </c>
      <c r="R4448" s="4">
        <v>5.15</v>
      </c>
      <c r="S4448" s="3">
        <v>1</v>
      </c>
      <c r="U4448" t="s">
        <v>204</v>
      </c>
    </row>
    <row r="4449" spans="1:21" x14ac:dyDescent="0.3">
      <c r="A4449" t="s">
        <v>1891</v>
      </c>
      <c r="B4449" t="s">
        <v>3706</v>
      </c>
      <c r="C4449" t="s">
        <v>3706</v>
      </c>
      <c r="D4449" t="s">
        <v>3706</v>
      </c>
      <c r="E4449">
        <v>2020</v>
      </c>
      <c r="F4449" t="s">
        <v>212</v>
      </c>
      <c r="G4449" t="s">
        <v>202</v>
      </c>
      <c r="H4449" t="s">
        <v>206</v>
      </c>
      <c r="I4449" s="3" t="s">
        <v>1</v>
      </c>
      <c r="J4449" s="1" t="s">
        <v>1</v>
      </c>
      <c r="K4449" s="3" t="s">
        <v>220</v>
      </c>
      <c r="L4449" s="1" t="s">
        <v>225</v>
      </c>
      <c r="M4449" s="1" t="s">
        <v>204</v>
      </c>
      <c r="N4449" s="1" t="s">
        <v>1</v>
      </c>
      <c r="O4449" s="1" t="s">
        <v>1</v>
      </c>
      <c r="P4449" s="1" t="s">
        <v>1</v>
      </c>
      <c r="Q4449" s="1" t="s">
        <v>1</v>
      </c>
      <c r="R4449" s="4">
        <v>38.25</v>
      </c>
      <c r="S4449" s="3">
        <v>1</v>
      </c>
      <c r="U4449" t="s">
        <v>204</v>
      </c>
    </row>
    <row r="4450" spans="1:21" x14ac:dyDescent="0.3">
      <c r="A4450" t="s">
        <v>1891</v>
      </c>
      <c r="B4450" t="s">
        <v>3706</v>
      </c>
      <c r="C4450" t="s">
        <v>3706</v>
      </c>
      <c r="D4450" t="s">
        <v>3706</v>
      </c>
      <c r="E4450">
        <v>2020</v>
      </c>
      <c r="F4450" t="s">
        <v>212</v>
      </c>
      <c r="G4450" t="s">
        <v>202</v>
      </c>
      <c r="H4450" t="s">
        <v>219</v>
      </c>
      <c r="I4450" s="3" t="s">
        <v>1</v>
      </c>
      <c r="J4450" s="1" t="s">
        <v>1</v>
      </c>
      <c r="K4450" s="3" t="s">
        <v>220</v>
      </c>
      <c r="L4450" s="1" t="s">
        <v>225</v>
      </c>
      <c r="M4450" s="1" t="s">
        <v>208</v>
      </c>
      <c r="N4450">
        <v>0</v>
      </c>
      <c r="O4450" s="10">
        <v>750</v>
      </c>
      <c r="P4450">
        <v>1000</v>
      </c>
      <c r="Q4450" s="1" t="s">
        <v>209</v>
      </c>
      <c r="R4450" s="4">
        <v>0</v>
      </c>
      <c r="S4450" s="3">
        <v>1</v>
      </c>
      <c r="U4450" t="s">
        <v>204</v>
      </c>
    </row>
    <row r="4451" spans="1:21" x14ac:dyDescent="0.3">
      <c r="A4451" t="s">
        <v>1891</v>
      </c>
      <c r="B4451" t="s">
        <v>3706</v>
      </c>
      <c r="C4451" t="s">
        <v>3706</v>
      </c>
      <c r="D4451" t="s">
        <v>3706</v>
      </c>
      <c r="E4451">
        <v>2020</v>
      </c>
      <c r="F4451" t="s">
        <v>212</v>
      </c>
      <c r="G4451" t="s">
        <v>202</v>
      </c>
      <c r="H4451" t="s">
        <v>219</v>
      </c>
      <c r="I4451" s="3" t="s">
        <v>1</v>
      </c>
      <c r="J4451" s="1" t="s">
        <v>1</v>
      </c>
      <c r="K4451" s="3" t="s">
        <v>220</v>
      </c>
      <c r="L4451" s="1" t="s">
        <v>225</v>
      </c>
      <c r="M4451" s="1" t="s">
        <v>208</v>
      </c>
      <c r="N4451">
        <v>751</v>
      </c>
      <c r="O4451" s="10">
        <v>2500</v>
      </c>
      <c r="P4451">
        <v>1000</v>
      </c>
      <c r="Q4451" s="1" t="s">
        <v>209</v>
      </c>
      <c r="R4451" s="4">
        <v>4.75</v>
      </c>
      <c r="S4451" s="3">
        <v>1</v>
      </c>
      <c r="U4451" t="s">
        <v>204</v>
      </c>
    </row>
    <row r="4452" spans="1:21" x14ac:dyDescent="0.3">
      <c r="A4452" t="s">
        <v>1891</v>
      </c>
      <c r="B4452" t="s">
        <v>3706</v>
      </c>
      <c r="C4452" t="s">
        <v>3706</v>
      </c>
      <c r="D4452" t="s">
        <v>3706</v>
      </c>
      <c r="E4452">
        <v>2020</v>
      </c>
      <c r="F4452" t="s">
        <v>212</v>
      </c>
      <c r="G4452" t="s">
        <v>202</v>
      </c>
      <c r="H4452" t="s">
        <v>219</v>
      </c>
      <c r="I4452" s="3" t="s">
        <v>1</v>
      </c>
      <c r="J4452" s="1" t="s">
        <v>1</v>
      </c>
      <c r="K4452" s="3" t="s">
        <v>220</v>
      </c>
      <c r="L4452" s="1" t="s">
        <v>225</v>
      </c>
      <c r="M4452" s="1" t="s">
        <v>208</v>
      </c>
      <c r="N4452">
        <v>2501</v>
      </c>
      <c r="O4452" s="10">
        <v>5000</v>
      </c>
      <c r="P4452">
        <v>1000</v>
      </c>
      <c r="Q4452" s="1" t="s">
        <v>209</v>
      </c>
      <c r="R4452" s="4">
        <v>4.8</v>
      </c>
      <c r="S4452" s="3">
        <v>1</v>
      </c>
      <c r="U4452" t="s">
        <v>204</v>
      </c>
    </row>
    <row r="4453" spans="1:21" x14ac:dyDescent="0.3">
      <c r="A4453" t="s">
        <v>1891</v>
      </c>
      <c r="B4453" t="s">
        <v>3706</v>
      </c>
      <c r="C4453" t="s">
        <v>3706</v>
      </c>
      <c r="D4453" t="s">
        <v>3706</v>
      </c>
      <c r="E4453">
        <v>2020</v>
      </c>
      <c r="F4453" t="s">
        <v>212</v>
      </c>
      <c r="G4453" t="s">
        <v>202</v>
      </c>
      <c r="H4453" t="s">
        <v>219</v>
      </c>
      <c r="I4453" s="3" t="s">
        <v>1</v>
      </c>
      <c r="J4453" s="1" t="s">
        <v>1</v>
      </c>
      <c r="K4453" s="3" t="s">
        <v>220</v>
      </c>
      <c r="L4453" s="1" t="s">
        <v>225</v>
      </c>
      <c r="M4453" s="1" t="s">
        <v>208</v>
      </c>
      <c r="N4453">
        <v>5001</v>
      </c>
      <c r="O4453" s="10">
        <v>10000</v>
      </c>
      <c r="P4453">
        <v>1000</v>
      </c>
      <c r="Q4453" s="1" t="s">
        <v>209</v>
      </c>
      <c r="R4453" s="4">
        <v>4.8499999999999996</v>
      </c>
      <c r="S4453" s="3">
        <v>1</v>
      </c>
      <c r="U4453" t="s">
        <v>204</v>
      </c>
    </row>
    <row r="4454" spans="1:21" x14ac:dyDescent="0.3">
      <c r="A4454" t="s">
        <v>1891</v>
      </c>
      <c r="B4454" t="s">
        <v>3706</v>
      </c>
      <c r="C4454" t="s">
        <v>3706</v>
      </c>
      <c r="D4454" t="s">
        <v>3706</v>
      </c>
      <c r="E4454">
        <v>2020</v>
      </c>
      <c r="F4454" t="s">
        <v>212</v>
      </c>
      <c r="G4454" t="s">
        <v>202</v>
      </c>
      <c r="H4454" t="s">
        <v>219</v>
      </c>
      <c r="I4454" s="3" t="s">
        <v>1</v>
      </c>
      <c r="J4454" s="1" t="s">
        <v>1</v>
      </c>
      <c r="K4454" s="3" t="s">
        <v>220</v>
      </c>
      <c r="L4454" s="1" t="s">
        <v>225</v>
      </c>
      <c r="M4454" s="1" t="s">
        <v>208</v>
      </c>
      <c r="N4454">
        <v>10001</v>
      </c>
      <c r="O4454" s="10">
        <v>15000</v>
      </c>
      <c r="P4454">
        <v>1000</v>
      </c>
      <c r="Q4454" s="1" t="s">
        <v>209</v>
      </c>
      <c r="R4454" s="4">
        <v>4.9000000000000004</v>
      </c>
      <c r="S4454" s="3">
        <v>1</v>
      </c>
      <c r="U4454" t="s">
        <v>204</v>
      </c>
    </row>
    <row r="4455" spans="1:21" x14ac:dyDescent="0.3">
      <c r="A4455" t="s">
        <v>1891</v>
      </c>
      <c r="B4455" t="s">
        <v>3706</v>
      </c>
      <c r="C4455" t="s">
        <v>3706</v>
      </c>
      <c r="D4455" t="s">
        <v>3706</v>
      </c>
      <c r="E4455">
        <v>2020</v>
      </c>
      <c r="F4455" t="s">
        <v>212</v>
      </c>
      <c r="G4455" t="s">
        <v>202</v>
      </c>
      <c r="H4455" t="s">
        <v>219</v>
      </c>
      <c r="I4455" s="3" t="s">
        <v>1</v>
      </c>
      <c r="J4455" s="1" t="s">
        <v>1</v>
      </c>
      <c r="K4455" s="3" t="s">
        <v>220</v>
      </c>
      <c r="L4455" s="1" t="s">
        <v>225</v>
      </c>
      <c r="M4455" s="1" t="s">
        <v>208</v>
      </c>
      <c r="N4455">
        <v>15001</v>
      </c>
      <c r="O4455" s="10">
        <v>25000</v>
      </c>
      <c r="P4455">
        <v>1000</v>
      </c>
      <c r="Q4455" s="1" t="s">
        <v>209</v>
      </c>
      <c r="R4455" s="4">
        <v>4.95</v>
      </c>
      <c r="S4455" s="3">
        <v>1</v>
      </c>
      <c r="U4455" t="s">
        <v>204</v>
      </c>
    </row>
    <row r="4456" spans="1:21" x14ac:dyDescent="0.3">
      <c r="A4456" t="s">
        <v>1891</v>
      </c>
      <c r="B4456" t="s">
        <v>3706</v>
      </c>
      <c r="C4456" t="s">
        <v>3706</v>
      </c>
      <c r="D4456" t="s">
        <v>3706</v>
      </c>
      <c r="E4456">
        <v>2020</v>
      </c>
      <c r="F4456" t="s">
        <v>212</v>
      </c>
      <c r="G4456" t="s">
        <v>202</v>
      </c>
      <c r="H4456" t="s">
        <v>219</v>
      </c>
      <c r="I4456" s="3" t="s">
        <v>1</v>
      </c>
      <c r="J4456" s="1" t="s">
        <v>1</v>
      </c>
      <c r="K4456" s="3" t="s">
        <v>220</v>
      </c>
      <c r="L4456" s="1" t="s">
        <v>225</v>
      </c>
      <c r="M4456" s="1" t="s">
        <v>208</v>
      </c>
      <c r="N4456">
        <v>25001</v>
      </c>
      <c r="O4456" s="10">
        <v>50000</v>
      </c>
      <c r="P4456">
        <v>1000</v>
      </c>
      <c r="Q4456" s="1" t="s">
        <v>209</v>
      </c>
      <c r="R4456" s="4">
        <v>5</v>
      </c>
      <c r="S4456" s="3">
        <v>1</v>
      </c>
      <c r="U4456" t="s">
        <v>204</v>
      </c>
    </row>
    <row r="4457" spans="1:21" x14ac:dyDescent="0.3">
      <c r="A4457" t="s">
        <v>1891</v>
      </c>
      <c r="B4457" t="s">
        <v>3706</v>
      </c>
      <c r="C4457" t="s">
        <v>3706</v>
      </c>
      <c r="D4457" t="s">
        <v>3706</v>
      </c>
      <c r="E4457">
        <v>2020</v>
      </c>
      <c r="F4457" t="s">
        <v>212</v>
      </c>
      <c r="G4457" t="s">
        <v>202</v>
      </c>
      <c r="H4457" t="s">
        <v>219</v>
      </c>
      <c r="I4457" s="3" t="s">
        <v>1</v>
      </c>
      <c r="J4457" s="1" t="s">
        <v>1</v>
      </c>
      <c r="K4457" s="3" t="s">
        <v>220</v>
      </c>
      <c r="L4457" s="1" t="s">
        <v>225</v>
      </c>
      <c r="M4457" s="1" t="s">
        <v>208</v>
      </c>
      <c r="N4457">
        <v>50001</v>
      </c>
      <c r="O4457" s="10">
        <v>100000</v>
      </c>
      <c r="P4457">
        <v>1000</v>
      </c>
      <c r="Q4457" s="1" t="s">
        <v>209</v>
      </c>
      <c r="R4457" s="4">
        <v>5.05</v>
      </c>
      <c r="S4457" s="3">
        <v>1</v>
      </c>
      <c r="U4457" t="s">
        <v>204</v>
      </c>
    </row>
    <row r="4458" spans="1:21" x14ac:dyDescent="0.3">
      <c r="A4458" t="s">
        <v>1891</v>
      </c>
      <c r="B4458" t="s">
        <v>3706</v>
      </c>
      <c r="C4458" t="s">
        <v>3706</v>
      </c>
      <c r="D4458" t="s">
        <v>3706</v>
      </c>
      <c r="E4458">
        <v>2020</v>
      </c>
      <c r="F4458" t="s">
        <v>212</v>
      </c>
      <c r="G4458" t="s">
        <v>202</v>
      </c>
      <c r="H4458" t="s">
        <v>219</v>
      </c>
      <c r="I4458" s="3" t="s">
        <v>1</v>
      </c>
      <c r="J4458" s="1" t="s">
        <v>1</v>
      </c>
      <c r="K4458" s="3" t="s">
        <v>220</v>
      </c>
      <c r="L4458" s="1" t="s">
        <v>225</v>
      </c>
      <c r="M4458" s="1" t="s">
        <v>208</v>
      </c>
      <c r="N4458">
        <v>100001</v>
      </c>
      <c r="O4458" s="10">
        <v>300000</v>
      </c>
      <c r="P4458">
        <v>1000</v>
      </c>
      <c r="Q4458" s="1" t="s">
        <v>209</v>
      </c>
      <c r="R4458" s="4">
        <v>5.0999999999999996</v>
      </c>
      <c r="S4458" s="3">
        <v>1</v>
      </c>
      <c r="U4458" t="s">
        <v>204</v>
      </c>
    </row>
    <row r="4459" spans="1:21" x14ac:dyDescent="0.3">
      <c r="A4459" t="s">
        <v>1891</v>
      </c>
      <c r="B4459" t="s">
        <v>3706</v>
      </c>
      <c r="C4459" t="s">
        <v>3706</v>
      </c>
      <c r="D4459" t="s">
        <v>3706</v>
      </c>
      <c r="E4459">
        <v>2020</v>
      </c>
      <c r="F4459" t="s">
        <v>212</v>
      </c>
      <c r="G4459" t="s">
        <v>202</v>
      </c>
      <c r="H4459" t="s">
        <v>219</v>
      </c>
      <c r="I4459" s="3" t="s">
        <v>1</v>
      </c>
      <c r="J4459" s="1" t="s">
        <v>1</v>
      </c>
      <c r="K4459" s="3" t="s">
        <v>220</v>
      </c>
      <c r="L4459" s="1" t="s">
        <v>225</v>
      </c>
      <c r="M4459" s="1" t="s">
        <v>208</v>
      </c>
      <c r="N4459">
        <v>300001</v>
      </c>
      <c r="O4459" s="10">
        <v>1000000000</v>
      </c>
      <c r="P4459">
        <v>1000</v>
      </c>
      <c r="Q4459" s="1" t="s">
        <v>209</v>
      </c>
      <c r="R4459" s="4">
        <v>5.15</v>
      </c>
      <c r="S4459" s="3">
        <v>1</v>
      </c>
      <c r="U4459" t="s">
        <v>204</v>
      </c>
    </row>
    <row r="4460" spans="1:21" x14ac:dyDescent="0.3">
      <c r="A4460" t="s">
        <v>1891</v>
      </c>
      <c r="B4460" t="s">
        <v>3706</v>
      </c>
      <c r="C4460" t="s">
        <v>3706</v>
      </c>
      <c r="D4460" t="s">
        <v>3706</v>
      </c>
      <c r="E4460">
        <v>2020</v>
      </c>
      <c r="F4460" t="s">
        <v>213</v>
      </c>
      <c r="G4460" t="s">
        <v>202</v>
      </c>
      <c r="H4460" t="s">
        <v>206</v>
      </c>
      <c r="I4460" s="3" t="s">
        <v>1</v>
      </c>
      <c r="J4460" s="1" t="s">
        <v>1</v>
      </c>
      <c r="K4460" s="3" t="s">
        <v>220</v>
      </c>
      <c r="L4460" s="1" t="s">
        <v>221</v>
      </c>
      <c r="M4460" s="1" t="s">
        <v>204</v>
      </c>
      <c r="N4460" s="1" t="s">
        <v>1</v>
      </c>
      <c r="O4460" s="1" t="s">
        <v>1</v>
      </c>
      <c r="P4460" s="1" t="s">
        <v>1</v>
      </c>
      <c r="Q4460" s="1" t="s">
        <v>1</v>
      </c>
      <c r="R4460" s="4">
        <v>26.05</v>
      </c>
      <c r="S4460" s="3">
        <v>1</v>
      </c>
      <c r="U4460" t="s">
        <v>204</v>
      </c>
    </row>
    <row r="4461" spans="1:21" x14ac:dyDescent="0.3">
      <c r="A4461" t="s">
        <v>1891</v>
      </c>
      <c r="B4461" t="s">
        <v>3706</v>
      </c>
      <c r="C4461" t="s">
        <v>3706</v>
      </c>
      <c r="D4461" t="s">
        <v>3706</v>
      </c>
      <c r="E4461">
        <v>2020</v>
      </c>
      <c r="F4461" t="s">
        <v>213</v>
      </c>
      <c r="G4461" t="s">
        <v>202</v>
      </c>
      <c r="H4461" t="s">
        <v>219</v>
      </c>
      <c r="I4461" s="3" t="s">
        <v>1</v>
      </c>
      <c r="J4461" s="1" t="s">
        <v>1</v>
      </c>
      <c r="K4461" s="3" t="s">
        <v>220</v>
      </c>
      <c r="L4461" s="1" t="s">
        <v>221</v>
      </c>
      <c r="M4461" s="1" t="s">
        <v>208</v>
      </c>
      <c r="N4461">
        <v>0</v>
      </c>
      <c r="O4461" s="10">
        <v>1500</v>
      </c>
      <c r="P4461">
        <v>1000</v>
      </c>
      <c r="Q4461" s="1" t="s">
        <v>209</v>
      </c>
      <c r="R4461" s="4">
        <v>0</v>
      </c>
      <c r="S4461" s="3">
        <v>1</v>
      </c>
      <c r="U4461" t="s">
        <v>204</v>
      </c>
    </row>
    <row r="4462" spans="1:21" x14ac:dyDescent="0.3">
      <c r="A4462" t="s">
        <v>1891</v>
      </c>
      <c r="B4462" t="s">
        <v>3706</v>
      </c>
      <c r="C4462" t="s">
        <v>3706</v>
      </c>
      <c r="D4462" t="s">
        <v>3706</v>
      </c>
      <c r="E4462">
        <v>2020</v>
      </c>
      <c r="F4462" t="s">
        <v>213</v>
      </c>
      <c r="G4462" t="s">
        <v>202</v>
      </c>
      <c r="H4462" t="s">
        <v>219</v>
      </c>
      <c r="I4462" s="3" t="s">
        <v>1</v>
      </c>
      <c r="J4462" s="1" t="s">
        <v>1</v>
      </c>
      <c r="K4462" s="3" t="s">
        <v>220</v>
      </c>
      <c r="L4462" s="1" t="s">
        <v>221</v>
      </c>
      <c r="M4462" s="1" t="s">
        <v>208</v>
      </c>
      <c r="N4462">
        <v>1501</v>
      </c>
      <c r="O4462" s="10">
        <v>10000</v>
      </c>
      <c r="P4462">
        <v>1000</v>
      </c>
      <c r="Q4462" s="1" t="s">
        <v>209</v>
      </c>
      <c r="R4462" s="4">
        <v>2.9</v>
      </c>
      <c r="S4462" s="3">
        <v>1</v>
      </c>
      <c r="U4462" t="s">
        <v>204</v>
      </c>
    </row>
    <row r="4463" spans="1:21" x14ac:dyDescent="0.3">
      <c r="A4463" t="s">
        <v>1891</v>
      </c>
      <c r="B4463" t="s">
        <v>3706</v>
      </c>
      <c r="C4463" t="s">
        <v>3706</v>
      </c>
      <c r="D4463" t="s">
        <v>3706</v>
      </c>
      <c r="E4463">
        <v>2020</v>
      </c>
      <c r="F4463" t="s">
        <v>213</v>
      </c>
      <c r="G4463" t="s">
        <v>202</v>
      </c>
      <c r="H4463" t="s">
        <v>219</v>
      </c>
      <c r="I4463" s="3" t="s">
        <v>1</v>
      </c>
      <c r="J4463" s="1" t="s">
        <v>1</v>
      </c>
      <c r="K4463" s="3" t="s">
        <v>220</v>
      </c>
      <c r="L4463" s="1" t="s">
        <v>221</v>
      </c>
      <c r="M4463" s="1" t="s">
        <v>208</v>
      </c>
      <c r="N4463">
        <v>10001</v>
      </c>
      <c r="O4463" s="10">
        <v>15000</v>
      </c>
      <c r="P4463">
        <v>1000</v>
      </c>
      <c r="Q4463" s="1" t="s">
        <v>209</v>
      </c>
      <c r="R4463" s="4">
        <v>2.95</v>
      </c>
      <c r="S4463" s="3">
        <v>1</v>
      </c>
      <c r="U4463" t="s">
        <v>204</v>
      </c>
    </row>
    <row r="4464" spans="1:21" x14ac:dyDescent="0.3">
      <c r="A4464" t="s">
        <v>1891</v>
      </c>
      <c r="B4464" t="s">
        <v>3706</v>
      </c>
      <c r="C4464" t="s">
        <v>3706</v>
      </c>
      <c r="D4464" t="s">
        <v>3706</v>
      </c>
      <c r="E4464">
        <v>2020</v>
      </c>
      <c r="F4464" t="s">
        <v>213</v>
      </c>
      <c r="G4464" t="s">
        <v>202</v>
      </c>
      <c r="H4464" t="s">
        <v>219</v>
      </c>
      <c r="I4464" s="3" t="s">
        <v>1</v>
      </c>
      <c r="J4464" s="1" t="s">
        <v>1</v>
      </c>
      <c r="K4464" s="3" t="s">
        <v>220</v>
      </c>
      <c r="L4464" s="1" t="s">
        <v>221</v>
      </c>
      <c r="M4464" s="1" t="s">
        <v>208</v>
      </c>
      <c r="N4464">
        <v>15001</v>
      </c>
      <c r="O4464" s="10">
        <v>25000</v>
      </c>
      <c r="P4464">
        <v>1000</v>
      </c>
      <c r="Q4464" s="1" t="s">
        <v>209</v>
      </c>
      <c r="R4464" s="4">
        <v>3</v>
      </c>
      <c r="S4464" s="3">
        <v>1</v>
      </c>
      <c r="U4464" t="s">
        <v>204</v>
      </c>
    </row>
    <row r="4465" spans="1:21" x14ac:dyDescent="0.3">
      <c r="A4465" t="s">
        <v>1891</v>
      </c>
      <c r="B4465" t="s">
        <v>3706</v>
      </c>
      <c r="C4465" t="s">
        <v>3706</v>
      </c>
      <c r="D4465" t="s">
        <v>3706</v>
      </c>
      <c r="E4465">
        <v>2020</v>
      </c>
      <c r="F4465" t="s">
        <v>213</v>
      </c>
      <c r="G4465" t="s">
        <v>202</v>
      </c>
      <c r="H4465" t="s">
        <v>219</v>
      </c>
      <c r="I4465" s="3" t="s">
        <v>1</v>
      </c>
      <c r="J4465" s="1" t="s">
        <v>1</v>
      </c>
      <c r="K4465" s="3" t="s">
        <v>220</v>
      </c>
      <c r="L4465" s="1" t="s">
        <v>221</v>
      </c>
      <c r="M4465" s="1" t="s">
        <v>208</v>
      </c>
      <c r="N4465">
        <v>25001</v>
      </c>
      <c r="O4465" s="10">
        <v>50000</v>
      </c>
      <c r="P4465">
        <v>1000</v>
      </c>
      <c r="Q4465" s="1" t="s">
        <v>209</v>
      </c>
      <c r="R4465" s="4">
        <v>3.05</v>
      </c>
      <c r="S4465" s="3">
        <v>1</v>
      </c>
      <c r="U4465" t="s">
        <v>204</v>
      </c>
    </row>
    <row r="4466" spans="1:21" x14ac:dyDescent="0.3">
      <c r="A4466" t="s">
        <v>1891</v>
      </c>
      <c r="B4466" t="s">
        <v>3706</v>
      </c>
      <c r="C4466" t="s">
        <v>3706</v>
      </c>
      <c r="D4466" t="s">
        <v>3706</v>
      </c>
      <c r="E4466">
        <v>2020</v>
      </c>
      <c r="F4466" t="s">
        <v>213</v>
      </c>
      <c r="G4466" t="s">
        <v>202</v>
      </c>
      <c r="H4466" t="s">
        <v>219</v>
      </c>
      <c r="I4466" s="3" t="s">
        <v>1</v>
      </c>
      <c r="J4466" s="1" t="s">
        <v>1</v>
      </c>
      <c r="K4466" s="3" t="s">
        <v>220</v>
      </c>
      <c r="L4466" s="1" t="s">
        <v>221</v>
      </c>
      <c r="M4466" s="1" t="s">
        <v>208</v>
      </c>
      <c r="N4466">
        <v>50001</v>
      </c>
      <c r="O4466" s="10">
        <v>100000</v>
      </c>
      <c r="P4466">
        <v>1000</v>
      </c>
      <c r="Q4466" s="1" t="s">
        <v>209</v>
      </c>
      <c r="R4466" s="4">
        <v>3.1</v>
      </c>
      <c r="S4466" s="3">
        <v>1</v>
      </c>
      <c r="U4466" t="s">
        <v>204</v>
      </c>
    </row>
    <row r="4467" spans="1:21" x14ac:dyDescent="0.3">
      <c r="A4467" t="s">
        <v>1891</v>
      </c>
      <c r="B4467" t="s">
        <v>3706</v>
      </c>
      <c r="C4467" t="s">
        <v>3706</v>
      </c>
      <c r="D4467" t="s">
        <v>3706</v>
      </c>
      <c r="E4467">
        <v>2020</v>
      </c>
      <c r="F4467" t="s">
        <v>213</v>
      </c>
      <c r="G4467" t="s">
        <v>202</v>
      </c>
      <c r="H4467" t="s">
        <v>219</v>
      </c>
      <c r="I4467" s="3" t="s">
        <v>1</v>
      </c>
      <c r="J4467" s="1" t="s">
        <v>1</v>
      </c>
      <c r="K4467" s="3" t="s">
        <v>220</v>
      </c>
      <c r="L4467" s="1" t="s">
        <v>221</v>
      </c>
      <c r="M4467" s="1" t="s">
        <v>208</v>
      </c>
      <c r="N4467">
        <v>100001</v>
      </c>
      <c r="O4467" s="10">
        <v>300000</v>
      </c>
      <c r="P4467">
        <v>1000</v>
      </c>
      <c r="Q4467" s="1" t="s">
        <v>209</v>
      </c>
      <c r="R4467" s="4">
        <v>3.15</v>
      </c>
      <c r="S4467" s="3">
        <v>1</v>
      </c>
      <c r="U4467" t="s">
        <v>204</v>
      </c>
    </row>
    <row r="4468" spans="1:21" x14ac:dyDescent="0.3">
      <c r="A4468" t="s">
        <v>1891</v>
      </c>
      <c r="B4468" t="s">
        <v>3706</v>
      </c>
      <c r="C4468" t="s">
        <v>3706</v>
      </c>
      <c r="D4468" t="s">
        <v>3706</v>
      </c>
      <c r="E4468">
        <v>2020</v>
      </c>
      <c r="F4468" t="s">
        <v>213</v>
      </c>
      <c r="G4468" t="s">
        <v>202</v>
      </c>
      <c r="H4468" t="s">
        <v>219</v>
      </c>
      <c r="I4468" s="3" t="s">
        <v>1</v>
      </c>
      <c r="J4468" s="1" t="s">
        <v>1</v>
      </c>
      <c r="K4468" s="3" t="s">
        <v>220</v>
      </c>
      <c r="L4468" s="1" t="s">
        <v>221</v>
      </c>
      <c r="M4468" s="1" t="s">
        <v>208</v>
      </c>
      <c r="N4468">
        <v>300001</v>
      </c>
      <c r="O4468" s="10">
        <v>1000000000</v>
      </c>
      <c r="P4468">
        <v>1000</v>
      </c>
      <c r="Q4468" s="1" t="s">
        <v>209</v>
      </c>
      <c r="R4468" s="4">
        <v>3.2</v>
      </c>
      <c r="S4468" s="3">
        <v>1</v>
      </c>
      <c r="U4468" t="s">
        <v>204</v>
      </c>
    </row>
    <row r="4469" spans="1:21" x14ac:dyDescent="0.3">
      <c r="A4469" t="s">
        <v>1891</v>
      </c>
      <c r="B4469" t="s">
        <v>3706</v>
      </c>
      <c r="C4469" t="s">
        <v>3706</v>
      </c>
      <c r="D4469" t="s">
        <v>3706</v>
      </c>
      <c r="E4469">
        <v>2020</v>
      </c>
      <c r="F4469" t="s">
        <v>213</v>
      </c>
      <c r="G4469" t="s">
        <v>202</v>
      </c>
      <c r="H4469" t="s">
        <v>206</v>
      </c>
      <c r="I4469" s="3" t="s">
        <v>1</v>
      </c>
      <c r="J4469" s="1" t="s">
        <v>1</v>
      </c>
      <c r="K4469" s="3" t="s">
        <v>220</v>
      </c>
      <c r="L4469" s="1" t="s">
        <v>225</v>
      </c>
      <c r="M4469" s="1" t="s">
        <v>204</v>
      </c>
      <c r="N4469" s="1" t="s">
        <v>1</v>
      </c>
      <c r="O4469" s="1" t="s">
        <v>1</v>
      </c>
      <c r="P4469" s="1" t="s">
        <v>1</v>
      </c>
      <c r="Q4469" s="1" t="s">
        <v>1</v>
      </c>
      <c r="R4469" s="4">
        <v>41.8</v>
      </c>
      <c r="S4469" s="3">
        <v>1</v>
      </c>
      <c r="U4469" t="s">
        <v>204</v>
      </c>
    </row>
    <row r="4470" spans="1:21" x14ac:dyDescent="0.3">
      <c r="A4470" t="s">
        <v>1891</v>
      </c>
      <c r="B4470" t="s">
        <v>3706</v>
      </c>
      <c r="C4470" t="s">
        <v>3706</v>
      </c>
      <c r="D4470" t="s">
        <v>3706</v>
      </c>
      <c r="E4470">
        <v>2020</v>
      </c>
      <c r="F4470" t="s">
        <v>213</v>
      </c>
      <c r="G4470" t="s">
        <v>202</v>
      </c>
      <c r="H4470" t="s">
        <v>219</v>
      </c>
      <c r="I4470" s="3" t="s">
        <v>1</v>
      </c>
      <c r="J4470" s="1" t="s">
        <v>1</v>
      </c>
      <c r="K4470" s="3" t="s">
        <v>220</v>
      </c>
      <c r="L4470" s="1" t="s">
        <v>225</v>
      </c>
      <c r="M4470" s="1" t="s">
        <v>208</v>
      </c>
      <c r="N4470">
        <v>0</v>
      </c>
      <c r="O4470" s="10">
        <v>1500</v>
      </c>
      <c r="P4470">
        <v>1000</v>
      </c>
      <c r="Q4470" s="1" t="s">
        <v>209</v>
      </c>
      <c r="R4470" s="4">
        <v>0</v>
      </c>
      <c r="S4470" s="3">
        <v>1</v>
      </c>
      <c r="U4470" t="s">
        <v>204</v>
      </c>
    </row>
    <row r="4471" spans="1:21" x14ac:dyDescent="0.3">
      <c r="A4471" t="s">
        <v>1891</v>
      </c>
      <c r="B4471" t="s">
        <v>3706</v>
      </c>
      <c r="C4471" t="s">
        <v>3706</v>
      </c>
      <c r="D4471" t="s">
        <v>3706</v>
      </c>
      <c r="E4471">
        <v>2020</v>
      </c>
      <c r="F4471" t="s">
        <v>213</v>
      </c>
      <c r="G4471" t="s">
        <v>202</v>
      </c>
      <c r="H4471" t="s">
        <v>219</v>
      </c>
      <c r="I4471" s="3" t="s">
        <v>1</v>
      </c>
      <c r="J4471" s="1" t="s">
        <v>1</v>
      </c>
      <c r="K4471" s="3" t="s">
        <v>220</v>
      </c>
      <c r="L4471" s="1" t="s">
        <v>225</v>
      </c>
      <c r="M4471" s="1" t="s">
        <v>208</v>
      </c>
      <c r="N4471">
        <v>1501</v>
      </c>
      <c r="O4471" s="10">
        <v>10000</v>
      </c>
      <c r="P4471">
        <v>1000</v>
      </c>
      <c r="Q4471" s="1" t="s">
        <v>209</v>
      </c>
      <c r="R4471" s="4">
        <v>2.9</v>
      </c>
      <c r="S4471" s="3">
        <v>1</v>
      </c>
      <c r="U4471" t="s">
        <v>204</v>
      </c>
    </row>
    <row r="4472" spans="1:21" x14ac:dyDescent="0.3">
      <c r="A4472" t="s">
        <v>1891</v>
      </c>
      <c r="B4472" t="s">
        <v>3706</v>
      </c>
      <c r="C4472" t="s">
        <v>3706</v>
      </c>
      <c r="D4472" t="s">
        <v>3706</v>
      </c>
      <c r="E4472">
        <v>2020</v>
      </c>
      <c r="F4472" t="s">
        <v>213</v>
      </c>
      <c r="G4472" t="s">
        <v>202</v>
      </c>
      <c r="H4472" t="s">
        <v>219</v>
      </c>
      <c r="I4472" s="3" t="s">
        <v>1</v>
      </c>
      <c r="J4472" s="1" t="s">
        <v>1</v>
      </c>
      <c r="K4472" s="3" t="s">
        <v>220</v>
      </c>
      <c r="L4472" s="1" t="s">
        <v>225</v>
      </c>
      <c r="M4472" s="1" t="s">
        <v>208</v>
      </c>
      <c r="N4472">
        <v>10001</v>
      </c>
      <c r="O4472" s="10">
        <v>15000</v>
      </c>
      <c r="P4472">
        <v>1000</v>
      </c>
      <c r="Q4472" s="1" t="s">
        <v>209</v>
      </c>
      <c r="R4472" s="4">
        <v>2.95</v>
      </c>
      <c r="S4472" s="3">
        <v>1</v>
      </c>
      <c r="U4472" t="s">
        <v>204</v>
      </c>
    </row>
    <row r="4473" spans="1:21" x14ac:dyDescent="0.3">
      <c r="A4473" t="s">
        <v>1891</v>
      </c>
      <c r="B4473" t="s">
        <v>3706</v>
      </c>
      <c r="C4473" t="s">
        <v>3706</v>
      </c>
      <c r="D4473" t="s">
        <v>3706</v>
      </c>
      <c r="E4473">
        <v>2020</v>
      </c>
      <c r="F4473" t="s">
        <v>213</v>
      </c>
      <c r="G4473" t="s">
        <v>202</v>
      </c>
      <c r="H4473" t="s">
        <v>219</v>
      </c>
      <c r="I4473" s="3" t="s">
        <v>1</v>
      </c>
      <c r="J4473" s="1" t="s">
        <v>1</v>
      </c>
      <c r="K4473" s="3" t="s">
        <v>220</v>
      </c>
      <c r="L4473" s="1" t="s">
        <v>225</v>
      </c>
      <c r="M4473" s="1" t="s">
        <v>208</v>
      </c>
      <c r="N4473">
        <v>15001</v>
      </c>
      <c r="O4473" s="10">
        <v>25000</v>
      </c>
      <c r="P4473">
        <v>1000</v>
      </c>
      <c r="Q4473" s="1" t="s">
        <v>209</v>
      </c>
      <c r="R4473" s="4">
        <v>3</v>
      </c>
      <c r="S4473" s="3">
        <v>1</v>
      </c>
      <c r="U4473" t="s">
        <v>204</v>
      </c>
    </row>
    <row r="4474" spans="1:21" x14ac:dyDescent="0.3">
      <c r="A4474" t="s">
        <v>1891</v>
      </c>
      <c r="B4474" t="s">
        <v>3706</v>
      </c>
      <c r="C4474" t="s">
        <v>3706</v>
      </c>
      <c r="D4474" t="s">
        <v>3706</v>
      </c>
      <c r="E4474">
        <v>2020</v>
      </c>
      <c r="F4474" t="s">
        <v>213</v>
      </c>
      <c r="G4474" t="s">
        <v>202</v>
      </c>
      <c r="H4474" t="s">
        <v>219</v>
      </c>
      <c r="I4474" s="3" t="s">
        <v>1</v>
      </c>
      <c r="J4474" s="1" t="s">
        <v>1</v>
      </c>
      <c r="K4474" s="3" t="s">
        <v>220</v>
      </c>
      <c r="L4474" s="1" t="s">
        <v>225</v>
      </c>
      <c r="M4474" s="1" t="s">
        <v>208</v>
      </c>
      <c r="N4474">
        <v>25001</v>
      </c>
      <c r="O4474" s="10">
        <v>50000</v>
      </c>
      <c r="P4474">
        <v>1000</v>
      </c>
      <c r="Q4474" s="1" t="s">
        <v>209</v>
      </c>
      <c r="R4474" s="4">
        <v>3.05</v>
      </c>
      <c r="S4474" s="3">
        <v>1</v>
      </c>
      <c r="U4474" t="s">
        <v>204</v>
      </c>
    </row>
    <row r="4475" spans="1:21" x14ac:dyDescent="0.3">
      <c r="A4475" t="s">
        <v>1891</v>
      </c>
      <c r="B4475" t="s">
        <v>3706</v>
      </c>
      <c r="C4475" t="s">
        <v>3706</v>
      </c>
      <c r="D4475" t="s">
        <v>3706</v>
      </c>
      <c r="E4475">
        <v>2020</v>
      </c>
      <c r="F4475" t="s">
        <v>213</v>
      </c>
      <c r="G4475" t="s">
        <v>202</v>
      </c>
      <c r="H4475" t="s">
        <v>219</v>
      </c>
      <c r="I4475" s="3" t="s">
        <v>1</v>
      </c>
      <c r="J4475" s="1" t="s">
        <v>1</v>
      </c>
      <c r="K4475" s="3" t="s">
        <v>220</v>
      </c>
      <c r="L4475" s="1" t="s">
        <v>225</v>
      </c>
      <c r="M4475" s="1" t="s">
        <v>208</v>
      </c>
      <c r="N4475">
        <v>50001</v>
      </c>
      <c r="O4475" s="10">
        <v>100000</v>
      </c>
      <c r="P4475">
        <v>1000</v>
      </c>
      <c r="Q4475" s="1" t="s">
        <v>209</v>
      </c>
      <c r="R4475" s="4">
        <v>3.1</v>
      </c>
      <c r="S4475" s="3">
        <v>1</v>
      </c>
      <c r="U4475" t="s">
        <v>204</v>
      </c>
    </row>
    <row r="4476" spans="1:21" x14ac:dyDescent="0.3">
      <c r="A4476" t="s">
        <v>1891</v>
      </c>
      <c r="B4476" t="s">
        <v>3706</v>
      </c>
      <c r="C4476" t="s">
        <v>3706</v>
      </c>
      <c r="D4476" t="s">
        <v>3706</v>
      </c>
      <c r="E4476">
        <v>2020</v>
      </c>
      <c r="F4476" t="s">
        <v>213</v>
      </c>
      <c r="G4476" t="s">
        <v>202</v>
      </c>
      <c r="H4476" t="s">
        <v>219</v>
      </c>
      <c r="I4476" s="3" t="s">
        <v>1</v>
      </c>
      <c r="J4476" s="1" t="s">
        <v>1</v>
      </c>
      <c r="K4476" s="3" t="s">
        <v>220</v>
      </c>
      <c r="L4476" s="1" t="s">
        <v>225</v>
      </c>
      <c r="M4476" s="1" t="s">
        <v>208</v>
      </c>
      <c r="N4476">
        <v>100001</v>
      </c>
      <c r="O4476" s="10">
        <v>300000</v>
      </c>
      <c r="P4476">
        <v>1000</v>
      </c>
      <c r="Q4476" s="1" t="s">
        <v>209</v>
      </c>
      <c r="R4476" s="4">
        <v>3.15</v>
      </c>
      <c r="S4476" s="3">
        <v>1</v>
      </c>
      <c r="U4476" t="s">
        <v>204</v>
      </c>
    </row>
    <row r="4477" spans="1:21" x14ac:dyDescent="0.3">
      <c r="A4477" t="s">
        <v>1891</v>
      </c>
      <c r="B4477" t="s">
        <v>3706</v>
      </c>
      <c r="C4477" t="s">
        <v>3706</v>
      </c>
      <c r="D4477" t="s">
        <v>3706</v>
      </c>
      <c r="E4477">
        <v>2020</v>
      </c>
      <c r="F4477" t="s">
        <v>213</v>
      </c>
      <c r="G4477" t="s">
        <v>202</v>
      </c>
      <c r="H4477" t="s">
        <v>219</v>
      </c>
      <c r="I4477" s="3" t="s">
        <v>1</v>
      </c>
      <c r="J4477" s="1" t="s">
        <v>1</v>
      </c>
      <c r="K4477" s="3" t="s">
        <v>220</v>
      </c>
      <c r="L4477" s="1" t="s">
        <v>225</v>
      </c>
      <c r="M4477" s="1" t="s">
        <v>208</v>
      </c>
      <c r="N4477">
        <v>300001</v>
      </c>
      <c r="O4477" s="10">
        <v>1000000000</v>
      </c>
      <c r="P4477">
        <v>1000</v>
      </c>
      <c r="Q4477" s="1" t="s">
        <v>209</v>
      </c>
      <c r="R4477" s="4">
        <v>3.2</v>
      </c>
      <c r="S4477" s="3">
        <v>1</v>
      </c>
      <c r="U4477" t="s">
        <v>204</v>
      </c>
    </row>
    <row r="4478" spans="1:21" x14ac:dyDescent="0.3">
      <c r="A4478" t="s">
        <v>1897</v>
      </c>
      <c r="B4478" t="s">
        <v>3708</v>
      </c>
      <c r="C4478" t="s">
        <v>3708</v>
      </c>
      <c r="D4478" t="s">
        <v>3708</v>
      </c>
      <c r="E4478">
        <v>2021</v>
      </c>
      <c r="F4478" t="s">
        <v>212</v>
      </c>
      <c r="G4478" t="s">
        <v>202</v>
      </c>
      <c r="H4478" t="s">
        <v>206</v>
      </c>
      <c r="I4478" s="3" t="s">
        <v>1</v>
      </c>
      <c r="J4478" s="1" t="s">
        <v>1</v>
      </c>
      <c r="K4478" s="3" t="s">
        <v>1</v>
      </c>
      <c r="L4478" s="1" t="s">
        <v>1</v>
      </c>
      <c r="M4478" s="1" t="s">
        <v>204</v>
      </c>
      <c r="N4478" s="1" t="s">
        <v>1</v>
      </c>
      <c r="O4478" s="10" t="s">
        <v>1</v>
      </c>
      <c r="P4478" s="1" t="s">
        <v>1</v>
      </c>
      <c r="Q4478" s="1" t="s">
        <v>1</v>
      </c>
      <c r="R4478" s="4">
        <v>14.71</v>
      </c>
      <c r="S4478" s="3">
        <v>1</v>
      </c>
      <c r="U4478" t="s">
        <v>204</v>
      </c>
    </row>
    <row r="4479" spans="1:21" x14ac:dyDescent="0.3">
      <c r="A4479" t="s">
        <v>1897</v>
      </c>
      <c r="B4479" t="s">
        <v>3708</v>
      </c>
      <c r="C4479" t="s">
        <v>3708</v>
      </c>
      <c r="D4479" t="s">
        <v>3708</v>
      </c>
      <c r="E4479">
        <v>2021</v>
      </c>
      <c r="F4479" t="s">
        <v>212</v>
      </c>
      <c r="G4479" t="s">
        <v>202</v>
      </c>
      <c r="H4479" t="s">
        <v>219</v>
      </c>
      <c r="I4479" s="3" t="s">
        <v>1</v>
      </c>
      <c r="J4479" s="1" t="s">
        <v>1</v>
      </c>
      <c r="K4479" s="3" t="s">
        <v>1</v>
      </c>
      <c r="L4479" s="1" t="s">
        <v>1</v>
      </c>
      <c r="M4479" s="1" t="s">
        <v>208</v>
      </c>
      <c r="N4479">
        <v>0</v>
      </c>
      <c r="O4479" s="10">
        <v>2000</v>
      </c>
      <c r="P4479">
        <v>1000</v>
      </c>
      <c r="Q4479" s="1" t="s">
        <v>209</v>
      </c>
      <c r="R4479" s="4">
        <v>0</v>
      </c>
      <c r="S4479" s="3">
        <v>1</v>
      </c>
      <c r="U4479" t="s">
        <v>204</v>
      </c>
    </row>
    <row r="4480" spans="1:21" x14ac:dyDescent="0.3">
      <c r="A4480" t="s">
        <v>1897</v>
      </c>
      <c r="B4480" t="s">
        <v>3708</v>
      </c>
      <c r="C4480" t="s">
        <v>3708</v>
      </c>
      <c r="D4480" t="s">
        <v>3708</v>
      </c>
      <c r="E4480">
        <v>2021</v>
      </c>
      <c r="F4480" t="s">
        <v>212</v>
      </c>
      <c r="G4480" t="s">
        <v>202</v>
      </c>
      <c r="H4480" t="s">
        <v>219</v>
      </c>
      <c r="I4480" s="3" t="s">
        <v>1</v>
      </c>
      <c r="J4480" s="1" t="s">
        <v>1</v>
      </c>
      <c r="K4480" s="3" t="s">
        <v>1</v>
      </c>
      <c r="L4480" s="1" t="s">
        <v>1</v>
      </c>
      <c r="M4480" s="1" t="s">
        <v>208</v>
      </c>
      <c r="N4480">
        <v>2001</v>
      </c>
      <c r="O4480" s="10">
        <v>500000</v>
      </c>
      <c r="P4480">
        <v>1000</v>
      </c>
      <c r="Q4480" s="1" t="s">
        <v>209</v>
      </c>
      <c r="R4480" s="4">
        <v>3.85</v>
      </c>
      <c r="S4480" s="3">
        <v>1</v>
      </c>
      <c r="U4480" t="s">
        <v>204</v>
      </c>
    </row>
    <row r="4481" spans="1:21" x14ac:dyDescent="0.3">
      <c r="A4481" t="s">
        <v>1897</v>
      </c>
      <c r="B4481" t="s">
        <v>3708</v>
      </c>
      <c r="C4481" t="s">
        <v>3708</v>
      </c>
      <c r="D4481" t="s">
        <v>3708</v>
      </c>
      <c r="E4481">
        <v>2021</v>
      </c>
      <c r="F4481" t="s">
        <v>212</v>
      </c>
      <c r="G4481" t="s">
        <v>202</v>
      </c>
      <c r="H4481" t="s">
        <v>219</v>
      </c>
      <c r="I4481" s="3" t="s">
        <v>1</v>
      </c>
      <c r="J4481" s="1" t="s">
        <v>1</v>
      </c>
      <c r="K4481" s="3" t="s">
        <v>1</v>
      </c>
      <c r="L4481" s="1" t="s">
        <v>1</v>
      </c>
      <c r="M4481" s="1" t="s">
        <v>208</v>
      </c>
      <c r="N4481">
        <v>500001</v>
      </c>
      <c r="O4481" s="10">
        <v>4500000</v>
      </c>
      <c r="P4481">
        <v>1000</v>
      </c>
      <c r="Q4481" s="1" t="s">
        <v>209</v>
      </c>
      <c r="R4481" s="4">
        <v>4.0999999999999996</v>
      </c>
      <c r="S4481" s="3">
        <v>1</v>
      </c>
      <c r="U4481" t="s">
        <v>204</v>
      </c>
    </row>
    <row r="4482" spans="1:21" x14ac:dyDescent="0.3">
      <c r="A4482" t="s">
        <v>1897</v>
      </c>
      <c r="B4482" t="s">
        <v>3708</v>
      </c>
      <c r="C4482" t="s">
        <v>3708</v>
      </c>
      <c r="D4482" t="s">
        <v>3708</v>
      </c>
      <c r="E4482">
        <v>2021</v>
      </c>
      <c r="F4482" t="s">
        <v>212</v>
      </c>
      <c r="G4482" t="s">
        <v>202</v>
      </c>
      <c r="H4482" t="s">
        <v>219</v>
      </c>
      <c r="I4482" s="3" t="s">
        <v>1</v>
      </c>
      <c r="J4482" s="1" t="s">
        <v>1</v>
      </c>
      <c r="K4482" s="3" t="s">
        <v>1</v>
      </c>
      <c r="L4482" s="1" t="s">
        <v>1</v>
      </c>
      <c r="M4482" t="s">
        <v>208</v>
      </c>
      <c r="N4482">
        <v>4500001</v>
      </c>
      <c r="O4482" s="10">
        <v>1000000000</v>
      </c>
      <c r="P4482">
        <v>1000</v>
      </c>
      <c r="Q4482" s="1" t="s">
        <v>209</v>
      </c>
      <c r="R4482" s="4">
        <v>2.25</v>
      </c>
      <c r="S4482" s="3">
        <v>1</v>
      </c>
      <c r="U4482" t="s">
        <v>204</v>
      </c>
    </row>
    <row r="4483" spans="1:21" x14ac:dyDescent="0.3">
      <c r="A4483" t="s">
        <v>1897</v>
      </c>
      <c r="B4483" t="s">
        <v>3708</v>
      </c>
      <c r="C4483" t="s">
        <v>3708</v>
      </c>
      <c r="D4483" t="s">
        <v>3708</v>
      </c>
      <c r="E4483">
        <v>2021</v>
      </c>
      <c r="F4483" t="s">
        <v>213</v>
      </c>
      <c r="G4483" t="s">
        <v>202</v>
      </c>
      <c r="H4483" t="s">
        <v>206</v>
      </c>
      <c r="I4483" s="3" t="s">
        <v>1</v>
      </c>
      <c r="J4483" s="1" t="s">
        <v>1</v>
      </c>
      <c r="K4483" s="3" t="s">
        <v>1</v>
      </c>
      <c r="L4483" s="1" t="s">
        <v>1</v>
      </c>
      <c r="M4483" s="1" t="s">
        <v>204</v>
      </c>
      <c r="N4483" s="1" t="s">
        <v>1</v>
      </c>
      <c r="O4483" s="10" t="s">
        <v>1</v>
      </c>
      <c r="P4483" s="1" t="s">
        <v>1</v>
      </c>
      <c r="Q4483" s="1" t="s">
        <v>1</v>
      </c>
      <c r="R4483" s="4">
        <v>20</v>
      </c>
      <c r="S4483" s="3">
        <v>1</v>
      </c>
      <c r="U4483" t="s">
        <v>204</v>
      </c>
    </row>
    <row r="4484" spans="1:21" x14ac:dyDescent="0.3">
      <c r="A4484" t="s">
        <v>1897</v>
      </c>
      <c r="B4484" t="s">
        <v>3708</v>
      </c>
      <c r="C4484" t="s">
        <v>3708</v>
      </c>
      <c r="D4484" t="s">
        <v>3708</v>
      </c>
      <c r="E4484">
        <v>2021</v>
      </c>
      <c r="F4484" t="s">
        <v>213</v>
      </c>
      <c r="G4484" t="s">
        <v>202</v>
      </c>
      <c r="H4484" t="s">
        <v>219</v>
      </c>
      <c r="I4484" s="3" t="s">
        <v>1</v>
      </c>
      <c r="J4484" s="1" t="s">
        <v>1</v>
      </c>
      <c r="K4484" s="3" t="s">
        <v>1</v>
      </c>
      <c r="L4484" s="1" t="s">
        <v>1</v>
      </c>
      <c r="M4484" s="1" t="s">
        <v>208</v>
      </c>
      <c r="N4484">
        <v>0</v>
      </c>
      <c r="O4484" s="10">
        <v>2000</v>
      </c>
      <c r="P4484">
        <v>1000</v>
      </c>
      <c r="Q4484" s="1" t="s">
        <v>209</v>
      </c>
      <c r="R4484" s="4">
        <v>0</v>
      </c>
      <c r="S4484" s="3">
        <v>1</v>
      </c>
      <c r="U4484" t="s">
        <v>204</v>
      </c>
    </row>
    <row r="4485" spans="1:21" x14ac:dyDescent="0.3">
      <c r="A4485" t="s">
        <v>1897</v>
      </c>
      <c r="B4485" t="s">
        <v>3708</v>
      </c>
      <c r="C4485" t="s">
        <v>3708</v>
      </c>
      <c r="D4485" t="s">
        <v>3708</v>
      </c>
      <c r="E4485">
        <v>2021</v>
      </c>
      <c r="F4485" t="s">
        <v>213</v>
      </c>
      <c r="G4485" t="s">
        <v>202</v>
      </c>
      <c r="H4485" t="s">
        <v>219</v>
      </c>
      <c r="I4485" s="3" t="s">
        <v>1</v>
      </c>
      <c r="J4485" s="1" t="s">
        <v>1</v>
      </c>
      <c r="K4485" s="3" t="s">
        <v>1</v>
      </c>
      <c r="L4485" s="1" t="s">
        <v>1</v>
      </c>
      <c r="M4485" s="1" t="s">
        <v>208</v>
      </c>
      <c r="N4485">
        <v>2001</v>
      </c>
      <c r="O4485" s="10">
        <v>500000</v>
      </c>
      <c r="P4485">
        <v>1000</v>
      </c>
      <c r="Q4485" s="1" t="s">
        <v>209</v>
      </c>
      <c r="R4485" s="4">
        <v>3.85</v>
      </c>
      <c r="S4485" s="3">
        <v>1</v>
      </c>
      <c r="U4485" t="s">
        <v>204</v>
      </c>
    </row>
    <row r="4486" spans="1:21" x14ac:dyDescent="0.3">
      <c r="A4486" t="s">
        <v>1897</v>
      </c>
      <c r="B4486" t="s">
        <v>3708</v>
      </c>
      <c r="C4486" t="s">
        <v>3708</v>
      </c>
      <c r="D4486" t="s">
        <v>3708</v>
      </c>
      <c r="E4486">
        <v>2021</v>
      </c>
      <c r="F4486" t="s">
        <v>213</v>
      </c>
      <c r="G4486" t="s">
        <v>202</v>
      </c>
      <c r="H4486" t="s">
        <v>219</v>
      </c>
      <c r="I4486" s="3" t="s">
        <v>1</v>
      </c>
      <c r="J4486" s="1" t="s">
        <v>1</v>
      </c>
      <c r="K4486" s="3" t="s">
        <v>1</v>
      </c>
      <c r="L4486" s="1" t="s">
        <v>1</v>
      </c>
      <c r="M4486" s="1" t="s">
        <v>208</v>
      </c>
      <c r="N4486">
        <v>500001</v>
      </c>
      <c r="O4486" s="10">
        <v>4500000</v>
      </c>
      <c r="P4486">
        <v>1000</v>
      </c>
      <c r="Q4486" s="1" t="s">
        <v>209</v>
      </c>
      <c r="R4486" s="4">
        <v>4.0999999999999996</v>
      </c>
      <c r="S4486" s="3">
        <v>1</v>
      </c>
      <c r="U4486" t="s">
        <v>204</v>
      </c>
    </row>
    <row r="4487" spans="1:21" x14ac:dyDescent="0.3">
      <c r="A4487" t="s">
        <v>1897</v>
      </c>
      <c r="B4487" t="s">
        <v>3708</v>
      </c>
      <c r="C4487" t="s">
        <v>3708</v>
      </c>
      <c r="D4487" t="s">
        <v>3708</v>
      </c>
      <c r="E4487">
        <v>2021</v>
      </c>
      <c r="F4487" t="s">
        <v>213</v>
      </c>
      <c r="G4487" t="s">
        <v>202</v>
      </c>
      <c r="H4487" t="s">
        <v>219</v>
      </c>
      <c r="I4487" s="3" t="s">
        <v>1</v>
      </c>
      <c r="J4487" s="1" t="s">
        <v>1</v>
      </c>
      <c r="K4487" s="3" t="s">
        <v>1</v>
      </c>
      <c r="L4487" s="1" t="s">
        <v>1</v>
      </c>
      <c r="M4487" t="s">
        <v>208</v>
      </c>
      <c r="N4487">
        <v>4500001</v>
      </c>
      <c r="O4487" s="10">
        <v>1000000000</v>
      </c>
      <c r="P4487">
        <v>1000</v>
      </c>
      <c r="Q4487" s="1" t="s">
        <v>209</v>
      </c>
      <c r="R4487" s="4">
        <v>2.25</v>
      </c>
      <c r="S4487" s="3">
        <v>1</v>
      </c>
      <c r="U4487" t="s">
        <v>204</v>
      </c>
    </row>
    <row r="4488" spans="1:21" x14ac:dyDescent="0.3">
      <c r="A4488" t="s">
        <v>1205</v>
      </c>
      <c r="B4488" t="s">
        <v>3711</v>
      </c>
      <c r="C4488" t="s">
        <v>3711</v>
      </c>
      <c r="D4488" t="s">
        <v>3711</v>
      </c>
      <c r="E4488">
        <v>2021</v>
      </c>
      <c r="F4488" t="s">
        <v>212</v>
      </c>
      <c r="G4488" t="s">
        <v>202</v>
      </c>
      <c r="H4488" t="s">
        <v>206</v>
      </c>
      <c r="I4488" s="3" t="s">
        <v>1</v>
      </c>
      <c r="J4488" s="1" t="s">
        <v>1</v>
      </c>
      <c r="K4488" s="3" t="s">
        <v>1</v>
      </c>
      <c r="L4488" s="1" t="s">
        <v>1</v>
      </c>
      <c r="M4488" s="1" t="s">
        <v>204</v>
      </c>
      <c r="N4488" s="1" t="s">
        <v>1</v>
      </c>
      <c r="O4488" s="1" t="s">
        <v>1</v>
      </c>
      <c r="P4488" s="1" t="s">
        <v>1</v>
      </c>
      <c r="Q4488" s="1" t="s">
        <v>1</v>
      </c>
      <c r="R4488" s="4">
        <f>28.8/2</f>
        <v>14.4</v>
      </c>
      <c r="S4488" s="3">
        <v>1</v>
      </c>
      <c r="T4488" s="1" t="s">
        <v>3713</v>
      </c>
      <c r="U4488" t="s">
        <v>204</v>
      </c>
    </row>
    <row r="4489" spans="1:21" x14ac:dyDescent="0.3">
      <c r="A4489" t="s">
        <v>1205</v>
      </c>
      <c r="B4489" t="s">
        <v>3711</v>
      </c>
      <c r="C4489" t="s">
        <v>3711</v>
      </c>
      <c r="D4489" t="s">
        <v>3711</v>
      </c>
      <c r="E4489">
        <v>2021</v>
      </c>
      <c r="F4489" t="s">
        <v>212</v>
      </c>
      <c r="G4489" t="s">
        <v>202</v>
      </c>
      <c r="H4489" t="s">
        <v>231</v>
      </c>
      <c r="I4489" s="3" t="s">
        <v>1</v>
      </c>
      <c r="J4489" s="1" t="s">
        <v>1</v>
      </c>
      <c r="K4489" s="3" t="s">
        <v>1</v>
      </c>
      <c r="L4489" s="1" t="s">
        <v>1</v>
      </c>
      <c r="M4489" s="1" t="s">
        <v>208</v>
      </c>
      <c r="N4489">
        <v>0</v>
      </c>
      <c r="O4489" s="10">
        <v>2000</v>
      </c>
      <c r="P4489">
        <v>1000</v>
      </c>
      <c r="Q4489" s="1" t="s">
        <v>209</v>
      </c>
      <c r="R4489" s="4">
        <v>0</v>
      </c>
      <c r="S4489" s="3">
        <v>1</v>
      </c>
      <c r="U4489" t="s">
        <v>204</v>
      </c>
    </row>
    <row r="4490" spans="1:21" x14ac:dyDescent="0.3">
      <c r="A4490" t="s">
        <v>1205</v>
      </c>
      <c r="B4490" t="s">
        <v>3711</v>
      </c>
      <c r="C4490" t="s">
        <v>3711</v>
      </c>
      <c r="D4490" t="s">
        <v>3711</v>
      </c>
      <c r="E4490">
        <v>2021</v>
      </c>
      <c r="F4490" t="s">
        <v>212</v>
      </c>
      <c r="G4490" t="s">
        <v>202</v>
      </c>
      <c r="H4490" t="s">
        <v>231</v>
      </c>
      <c r="I4490" s="3" t="s">
        <v>1</v>
      </c>
      <c r="J4490" s="1" t="s">
        <v>1</v>
      </c>
      <c r="K4490" s="3" t="s">
        <v>1</v>
      </c>
      <c r="L4490" s="1" t="s">
        <v>1</v>
      </c>
      <c r="M4490" s="1" t="s">
        <v>208</v>
      </c>
      <c r="N4490">
        <v>2001</v>
      </c>
      <c r="O4490" s="10">
        <v>1000000000</v>
      </c>
      <c r="P4490">
        <v>1000</v>
      </c>
      <c r="Q4490" s="1" t="s">
        <v>209</v>
      </c>
      <c r="R4490" s="4">
        <v>5.57</v>
      </c>
      <c r="S4490" s="3">
        <v>1</v>
      </c>
      <c r="U4490" t="s">
        <v>204</v>
      </c>
    </row>
    <row r="4491" spans="1:21" x14ac:dyDescent="0.3">
      <c r="A4491" t="s">
        <v>1205</v>
      </c>
      <c r="B4491" t="s">
        <v>3711</v>
      </c>
      <c r="C4491" t="s">
        <v>3711</v>
      </c>
      <c r="D4491" t="s">
        <v>3711</v>
      </c>
      <c r="E4491">
        <v>2021</v>
      </c>
      <c r="F4491" t="s">
        <v>213</v>
      </c>
      <c r="G4491" t="s">
        <v>202</v>
      </c>
      <c r="H4491" t="s">
        <v>206</v>
      </c>
      <c r="I4491" s="3" t="s">
        <v>1</v>
      </c>
      <c r="J4491" s="1" t="s">
        <v>1</v>
      </c>
      <c r="K4491" s="3" t="s">
        <v>1</v>
      </c>
      <c r="L4491" s="1" t="s">
        <v>1</v>
      </c>
      <c r="M4491" s="1" t="s">
        <v>204</v>
      </c>
      <c r="N4491" s="1" t="s">
        <v>1</v>
      </c>
      <c r="O4491" s="1" t="s">
        <v>1</v>
      </c>
      <c r="P4491" s="1" t="s">
        <v>1</v>
      </c>
      <c r="Q4491" s="1" t="s">
        <v>1</v>
      </c>
      <c r="R4491" s="4">
        <f>28.8/2</f>
        <v>14.4</v>
      </c>
      <c r="S4491" s="3">
        <v>1</v>
      </c>
      <c r="T4491" s="1" t="s">
        <v>3713</v>
      </c>
      <c r="U4491" t="s">
        <v>204</v>
      </c>
    </row>
    <row r="4492" spans="1:21" x14ac:dyDescent="0.3">
      <c r="A4492" t="s">
        <v>1205</v>
      </c>
      <c r="B4492" t="s">
        <v>3711</v>
      </c>
      <c r="C4492" t="s">
        <v>3711</v>
      </c>
      <c r="D4492" t="s">
        <v>3711</v>
      </c>
      <c r="E4492">
        <v>2021</v>
      </c>
      <c r="F4492" t="s">
        <v>213</v>
      </c>
      <c r="G4492" t="s">
        <v>202</v>
      </c>
      <c r="H4492" t="s">
        <v>231</v>
      </c>
      <c r="I4492" s="3" t="s">
        <v>1</v>
      </c>
      <c r="J4492" s="1" t="s">
        <v>1</v>
      </c>
      <c r="K4492" s="3" t="s">
        <v>1</v>
      </c>
      <c r="L4492" s="1" t="s">
        <v>1</v>
      </c>
      <c r="M4492" s="1" t="s">
        <v>208</v>
      </c>
      <c r="N4492">
        <v>0</v>
      </c>
      <c r="O4492" s="10">
        <v>2000</v>
      </c>
      <c r="P4492">
        <v>1000</v>
      </c>
      <c r="Q4492" s="1" t="s">
        <v>209</v>
      </c>
      <c r="R4492" s="4">
        <v>0</v>
      </c>
      <c r="S4492" s="3">
        <v>1</v>
      </c>
      <c r="U4492" t="s">
        <v>204</v>
      </c>
    </row>
    <row r="4493" spans="1:21" x14ac:dyDescent="0.3">
      <c r="A4493" t="s">
        <v>1205</v>
      </c>
      <c r="B4493" t="s">
        <v>3711</v>
      </c>
      <c r="C4493" t="s">
        <v>3711</v>
      </c>
      <c r="D4493" t="s">
        <v>3711</v>
      </c>
      <c r="E4493">
        <v>2021</v>
      </c>
      <c r="F4493" t="s">
        <v>213</v>
      </c>
      <c r="G4493" t="s">
        <v>202</v>
      </c>
      <c r="H4493" t="s">
        <v>231</v>
      </c>
      <c r="I4493" s="3" t="s">
        <v>1</v>
      </c>
      <c r="J4493" s="1" t="s">
        <v>1</v>
      </c>
      <c r="K4493" s="3" t="s">
        <v>1</v>
      </c>
      <c r="L4493" s="1" t="s">
        <v>1</v>
      </c>
      <c r="M4493" s="1" t="s">
        <v>208</v>
      </c>
      <c r="N4493">
        <v>2001</v>
      </c>
      <c r="O4493" s="10">
        <v>1000000000</v>
      </c>
      <c r="P4493">
        <v>1000</v>
      </c>
      <c r="Q4493" s="1" t="s">
        <v>209</v>
      </c>
      <c r="R4493" s="4">
        <v>6</v>
      </c>
      <c r="S4493" s="3">
        <v>1</v>
      </c>
      <c r="U4493" t="s">
        <v>204</v>
      </c>
    </row>
    <row r="4494" spans="1:21" x14ac:dyDescent="0.3">
      <c r="A4494" t="s">
        <v>1209</v>
      </c>
      <c r="B4494" t="s">
        <v>3715</v>
      </c>
      <c r="C4494" t="s">
        <v>3715</v>
      </c>
      <c r="D4494" t="s">
        <v>3715</v>
      </c>
      <c r="E4494">
        <v>2020</v>
      </c>
      <c r="F4494" t="s">
        <v>212</v>
      </c>
      <c r="G4494" t="s">
        <v>202</v>
      </c>
      <c r="H4494" t="s">
        <v>206</v>
      </c>
      <c r="I4494" s="3" t="s">
        <v>1</v>
      </c>
      <c r="J4494" s="1" t="s">
        <v>1</v>
      </c>
      <c r="K4494" s="3" t="s">
        <v>1</v>
      </c>
      <c r="L4494" s="1" t="s">
        <v>1</v>
      </c>
      <c r="M4494" s="1" t="s">
        <v>204</v>
      </c>
      <c r="N4494" s="1" t="s">
        <v>1</v>
      </c>
      <c r="O4494" s="1" t="s">
        <v>1</v>
      </c>
      <c r="P4494" s="1" t="s">
        <v>1</v>
      </c>
      <c r="Q4494" s="1" t="s">
        <v>1</v>
      </c>
      <c r="R4494" s="4">
        <v>20</v>
      </c>
      <c r="S4494" s="3">
        <v>1</v>
      </c>
      <c r="U4494" t="s">
        <v>204</v>
      </c>
    </row>
    <row r="4495" spans="1:21" x14ac:dyDescent="0.3">
      <c r="A4495" t="s">
        <v>1209</v>
      </c>
      <c r="B4495" t="s">
        <v>3715</v>
      </c>
      <c r="C4495" t="s">
        <v>3715</v>
      </c>
      <c r="D4495" t="s">
        <v>3715</v>
      </c>
      <c r="E4495">
        <v>2020</v>
      </c>
      <c r="F4495" t="s">
        <v>212</v>
      </c>
      <c r="G4495" t="s">
        <v>202</v>
      </c>
      <c r="H4495" t="s">
        <v>231</v>
      </c>
      <c r="I4495" s="3" t="s">
        <v>1</v>
      </c>
      <c r="J4495" s="1" t="s">
        <v>1</v>
      </c>
      <c r="K4495" s="3" t="s">
        <v>1</v>
      </c>
      <c r="L4495" s="1" t="s">
        <v>1</v>
      </c>
      <c r="M4495" s="1" t="s">
        <v>208</v>
      </c>
      <c r="N4495">
        <v>0</v>
      </c>
      <c r="O4495" s="10">
        <v>3000</v>
      </c>
      <c r="P4495">
        <v>1000</v>
      </c>
      <c r="Q4495" s="1" t="s">
        <v>209</v>
      </c>
      <c r="R4495" s="4">
        <v>0</v>
      </c>
      <c r="S4495" s="3">
        <v>1</v>
      </c>
      <c r="U4495" t="s">
        <v>204</v>
      </c>
    </row>
    <row r="4496" spans="1:21" x14ac:dyDescent="0.3">
      <c r="A4496" t="s">
        <v>1209</v>
      </c>
      <c r="B4496" t="s">
        <v>3715</v>
      </c>
      <c r="C4496" t="s">
        <v>3715</v>
      </c>
      <c r="D4496" t="s">
        <v>3715</v>
      </c>
      <c r="E4496">
        <v>2020</v>
      </c>
      <c r="F4496" t="s">
        <v>212</v>
      </c>
      <c r="G4496" t="s">
        <v>202</v>
      </c>
      <c r="H4496" t="s">
        <v>231</v>
      </c>
      <c r="I4496" s="3" t="s">
        <v>1</v>
      </c>
      <c r="J4496" s="1" t="s">
        <v>1</v>
      </c>
      <c r="K4496" s="3" t="s">
        <v>1</v>
      </c>
      <c r="L4496" s="1" t="s">
        <v>1</v>
      </c>
      <c r="M4496" s="1" t="s">
        <v>208</v>
      </c>
      <c r="N4496">
        <v>3001</v>
      </c>
      <c r="O4496" s="10">
        <v>1000000000</v>
      </c>
      <c r="P4496">
        <v>1000</v>
      </c>
      <c r="Q4496" s="1" t="s">
        <v>209</v>
      </c>
      <c r="R4496" s="4">
        <v>3.25</v>
      </c>
      <c r="S4496" s="3">
        <v>1</v>
      </c>
      <c r="U4496" t="s">
        <v>204</v>
      </c>
    </row>
    <row r="4497" spans="1:21" x14ac:dyDescent="0.3">
      <c r="A4497" t="s">
        <v>1209</v>
      </c>
      <c r="B4497" t="s">
        <v>3715</v>
      </c>
      <c r="C4497" t="s">
        <v>3715</v>
      </c>
      <c r="D4497" t="s">
        <v>3715</v>
      </c>
      <c r="E4497">
        <v>2014</v>
      </c>
      <c r="F4497" t="s">
        <v>213</v>
      </c>
      <c r="G4497" t="s">
        <v>202</v>
      </c>
      <c r="H4497" t="s">
        <v>206</v>
      </c>
      <c r="I4497" s="3" t="s">
        <v>1</v>
      </c>
      <c r="J4497" s="1" t="s">
        <v>1</v>
      </c>
      <c r="K4497" s="3" t="s">
        <v>1</v>
      </c>
      <c r="L4497" s="1" t="s">
        <v>1</v>
      </c>
      <c r="M4497" s="1" t="s">
        <v>204</v>
      </c>
      <c r="N4497" s="1" t="s">
        <v>1</v>
      </c>
      <c r="O4497" s="1" t="s">
        <v>1</v>
      </c>
      <c r="P4497" s="1" t="s">
        <v>1</v>
      </c>
      <c r="Q4497" s="1" t="s">
        <v>1</v>
      </c>
      <c r="R4497" s="4">
        <v>14.5</v>
      </c>
      <c r="S4497" s="3">
        <v>1</v>
      </c>
      <c r="U4497" t="s">
        <v>204</v>
      </c>
    </row>
    <row r="4498" spans="1:21" x14ac:dyDescent="0.3">
      <c r="A4498" t="s">
        <v>1209</v>
      </c>
      <c r="B4498" t="s">
        <v>3715</v>
      </c>
      <c r="C4498" t="s">
        <v>3715</v>
      </c>
      <c r="D4498" t="s">
        <v>3715</v>
      </c>
      <c r="E4498">
        <v>2014</v>
      </c>
      <c r="F4498" t="s">
        <v>213</v>
      </c>
      <c r="G4498" t="s">
        <v>202</v>
      </c>
      <c r="H4498" t="s">
        <v>231</v>
      </c>
      <c r="I4498" s="3" t="s">
        <v>1</v>
      </c>
      <c r="J4498" s="1" t="s">
        <v>1</v>
      </c>
      <c r="K4498" s="3" t="s">
        <v>1</v>
      </c>
      <c r="L4498" s="1" t="s">
        <v>1</v>
      </c>
      <c r="M4498" s="1" t="s">
        <v>208</v>
      </c>
      <c r="N4498">
        <v>0</v>
      </c>
      <c r="O4498" s="10">
        <v>3000</v>
      </c>
      <c r="P4498">
        <v>1000</v>
      </c>
      <c r="Q4498" s="1" t="s">
        <v>209</v>
      </c>
      <c r="R4498" s="4">
        <v>0</v>
      </c>
      <c r="S4498" s="3">
        <v>1</v>
      </c>
      <c r="U4498" t="s">
        <v>204</v>
      </c>
    </row>
    <row r="4499" spans="1:21" x14ac:dyDescent="0.3">
      <c r="A4499" t="s">
        <v>1209</v>
      </c>
      <c r="B4499" t="s">
        <v>3715</v>
      </c>
      <c r="C4499" t="s">
        <v>3715</v>
      </c>
      <c r="D4499" t="s">
        <v>3715</v>
      </c>
      <c r="E4499">
        <v>2014</v>
      </c>
      <c r="F4499" t="s">
        <v>213</v>
      </c>
      <c r="G4499" t="s">
        <v>202</v>
      </c>
      <c r="H4499" t="s">
        <v>231</v>
      </c>
      <c r="I4499" s="3" t="s">
        <v>1</v>
      </c>
      <c r="J4499" s="1" t="s">
        <v>1</v>
      </c>
      <c r="K4499" s="3" t="s">
        <v>1</v>
      </c>
      <c r="L4499" s="1" t="s">
        <v>1</v>
      </c>
      <c r="M4499" s="1" t="s">
        <v>208</v>
      </c>
      <c r="N4499">
        <v>3001</v>
      </c>
      <c r="O4499" s="10">
        <v>1000000000</v>
      </c>
      <c r="P4499">
        <v>1000</v>
      </c>
      <c r="Q4499" s="1" t="s">
        <v>209</v>
      </c>
      <c r="R4499" s="4">
        <v>3.19</v>
      </c>
      <c r="S4499" s="3">
        <v>1</v>
      </c>
      <c r="U4499" t="s">
        <v>204</v>
      </c>
    </row>
    <row r="4500" spans="1:21" x14ac:dyDescent="0.3">
      <c r="A4500" t="s">
        <v>1215</v>
      </c>
      <c r="B4500" t="s">
        <v>3717</v>
      </c>
      <c r="C4500" t="s">
        <v>3717</v>
      </c>
      <c r="D4500" t="s">
        <v>3717</v>
      </c>
      <c r="E4500">
        <v>2021</v>
      </c>
      <c r="F4500" t="s">
        <v>212</v>
      </c>
      <c r="G4500" t="s">
        <v>202</v>
      </c>
      <c r="H4500" t="s">
        <v>206</v>
      </c>
      <c r="I4500" s="3" t="s">
        <v>1</v>
      </c>
      <c r="J4500" s="1" t="s">
        <v>1</v>
      </c>
      <c r="K4500" s="3" t="s">
        <v>1</v>
      </c>
      <c r="L4500" s="1" t="s">
        <v>1</v>
      </c>
      <c r="M4500" s="1" t="s">
        <v>204</v>
      </c>
      <c r="N4500" s="1" t="s">
        <v>1</v>
      </c>
      <c r="O4500" s="1" t="s">
        <v>1</v>
      </c>
      <c r="P4500" s="1" t="s">
        <v>1</v>
      </c>
      <c r="Q4500" s="1" t="s">
        <v>1</v>
      </c>
      <c r="R4500" s="4">
        <v>12.5</v>
      </c>
      <c r="S4500" s="3">
        <v>1</v>
      </c>
      <c r="U4500" t="s">
        <v>204</v>
      </c>
    </row>
    <row r="4501" spans="1:21" x14ac:dyDescent="0.3">
      <c r="A4501" t="s">
        <v>1215</v>
      </c>
      <c r="B4501" t="s">
        <v>3717</v>
      </c>
      <c r="C4501" t="s">
        <v>3717</v>
      </c>
      <c r="D4501" t="s">
        <v>3717</v>
      </c>
      <c r="E4501">
        <v>2021</v>
      </c>
      <c r="F4501" t="s">
        <v>212</v>
      </c>
      <c r="G4501" t="s">
        <v>202</v>
      </c>
      <c r="H4501" t="s">
        <v>231</v>
      </c>
      <c r="I4501" s="3" t="s">
        <v>1</v>
      </c>
      <c r="J4501" s="1" t="s">
        <v>1</v>
      </c>
      <c r="K4501" s="3" t="s">
        <v>1</v>
      </c>
      <c r="L4501" s="1" t="s">
        <v>1</v>
      </c>
      <c r="M4501" s="1" t="s">
        <v>208</v>
      </c>
      <c r="N4501">
        <v>0</v>
      </c>
      <c r="O4501" s="10">
        <v>3000</v>
      </c>
      <c r="P4501">
        <v>1000</v>
      </c>
      <c r="Q4501" s="1" t="s">
        <v>209</v>
      </c>
      <c r="R4501" s="4">
        <v>0</v>
      </c>
      <c r="S4501" s="3">
        <v>1</v>
      </c>
      <c r="U4501" t="s">
        <v>204</v>
      </c>
    </row>
    <row r="4502" spans="1:21" x14ac:dyDescent="0.3">
      <c r="A4502" t="s">
        <v>1215</v>
      </c>
      <c r="B4502" t="s">
        <v>3717</v>
      </c>
      <c r="C4502" t="s">
        <v>3717</v>
      </c>
      <c r="D4502" t="s">
        <v>3717</v>
      </c>
      <c r="E4502">
        <v>2021</v>
      </c>
      <c r="F4502" t="s">
        <v>212</v>
      </c>
      <c r="G4502" t="s">
        <v>202</v>
      </c>
      <c r="H4502" t="s">
        <v>231</v>
      </c>
      <c r="I4502" s="3" t="s">
        <v>1</v>
      </c>
      <c r="J4502" s="1" t="s">
        <v>1</v>
      </c>
      <c r="K4502" s="3" t="s">
        <v>1</v>
      </c>
      <c r="L4502" s="1" t="s">
        <v>1</v>
      </c>
      <c r="M4502" s="1" t="s">
        <v>208</v>
      </c>
      <c r="N4502">
        <v>3001</v>
      </c>
      <c r="O4502" s="10">
        <v>1000000000</v>
      </c>
      <c r="P4502">
        <v>1000</v>
      </c>
      <c r="Q4502" s="1" t="s">
        <v>209</v>
      </c>
      <c r="R4502" s="4">
        <v>2.92</v>
      </c>
      <c r="S4502" s="3">
        <v>1</v>
      </c>
      <c r="U4502" t="s">
        <v>204</v>
      </c>
    </row>
    <row r="4503" spans="1:21" x14ac:dyDescent="0.3">
      <c r="A4503" t="s">
        <v>1215</v>
      </c>
      <c r="B4503" t="s">
        <v>3717</v>
      </c>
      <c r="C4503" t="s">
        <v>3717</v>
      </c>
      <c r="D4503" t="s">
        <v>3717</v>
      </c>
      <c r="E4503">
        <v>2021</v>
      </c>
      <c r="F4503" t="s">
        <v>213</v>
      </c>
      <c r="G4503" t="s">
        <v>202</v>
      </c>
      <c r="H4503" t="s">
        <v>206</v>
      </c>
      <c r="I4503" s="3" t="s">
        <v>1</v>
      </c>
      <c r="J4503" s="1" t="s">
        <v>1</v>
      </c>
      <c r="K4503" s="3" t="s">
        <v>1</v>
      </c>
      <c r="L4503" s="1" t="s">
        <v>1</v>
      </c>
      <c r="M4503" s="1" t="s">
        <v>204</v>
      </c>
      <c r="N4503" s="1" t="s">
        <v>1</v>
      </c>
      <c r="O4503" s="1" t="s">
        <v>1</v>
      </c>
      <c r="P4503" s="1" t="s">
        <v>1</v>
      </c>
      <c r="Q4503" s="1" t="s">
        <v>1</v>
      </c>
      <c r="R4503" s="4">
        <v>12.5</v>
      </c>
      <c r="S4503" s="3">
        <v>1</v>
      </c>
      <c r="U4503" t="s">
        <v>204</v>
      </c>
    </row>
    <row r="4504" spans="1:21" x14ac:dyDescent="0.3">
      <c r="A4504" t="s">
        <v>1215</v>
      </c>
      <c r="B4504" t="s">
        <v>3717</v>
      </c>
      <c r="C4504" t="s">
        <v>3717</v>
      </c>
      <c r="D4504" t="s">
        <v>3717</v>
      </c>
      <c r="E4504">
        <v>2021</v>
      </c>
      <c r="F4504" t="s">
        <v>213</v>
      </c>
      <c r="G4504" t="s">
        <v>202</v>
      </c>
      <c r="H4504" t="s">
        <v>231</v>
      </c>
      <c r="I4504" s="3" t="s">
        <v>1</v>
      </c>
      <c r="J4504" s="1" t="s">
        <v>1</v>
      </c>
      <c r="K4504" s="3" t="s">
        <v>1</v>
      </c>
      <c r="L4504" s="1" t="s">
        <v>1</v>
      </c>
      <c r="M4504" s="1" t="s">
        <v>208</v>
      </c>
      <c r="N4504">
        <v>0</v>
      </c>
      <c r="O4504" s="10">
        <v>3000</v>
      </c>
      <c r="P4504">
        <v>1000</v>
      </c>
      <c r="Q4504" s="1" t="s">
        <v>209</v>
      </c>
      <c r="R4504" s="4">
        <v>0</v>
      </c>
      <c r="S4504" s="3">
        <v>1</v>
      </c>
      <c r="U4504" t="s">
        <v>204</v>
      </c>
    </row>
    <row r="4505" spans="1:21" x14ac:dyDescent="0.3">
      <c r="A4505" t="s">
        <v>1215</v>
      </c>
      <c r="B4505" t="s">
        <v>3717</v>
      </c>
      <c r="C4505" t="s">
        <v>3717</v>
      </c>
      <c r="D4505" t="s">
        <v>3717</v>
      </c>
      <c r="E4505">
        <v>2021</v>
      </c>
      <c r="F4505" t="s">
        <v>213</v>
      </c>
      <c r="G4505" t="s">
        <v>202</v>
      </c>
      <c r="H4505" t="s">
        <v>231</v>
      </c>
      <c r="I4505" s="3" t="s">
        <v>1</v>
      </c>
      <c r="J4505" s="1" t="s">
        <v>1</v>
      </c>
      <c r="K4505" s="3" t="s">
        <v>1</v>
      </c>
      <c r="L4505" s="1" t="s">
        <v>1</v>
      </c>
      <c r="M4505" s="1" t="s">
        <v>208</v>
      </c>
      <c r="N4505">
        <v>3001</v>
      </c>
      <c r="O4505" s="10">
        <v>12000</v>
      </c>
      <c r="P4505">
        <v>1000</v>
      </c>
      <c r="Q4505" s="1" t="s">
        <v>209</v>
      </c>
      <c r="R4505" s="4">
        <v>4.45</v>
      </c>
      <c r="S4505" s="3">
        <v>1</v>
      </c>
      <c r="U4505" t="s">
        <v>204</v>
      </c>
    </row>
    <row r="4506" spans="1:21" x14ac:dyDescent="0.3">
      <c r="A4506" t="s">
        <v>1215</v>
      </c>
      <c r="B4506" t="s">
        <v>3717</v>
      </c>
      <c r="C4506" t="s">
        <v>3717</v>
      </c>
      <c r="D4506" t="s">
        <v>3717</v>
      </c>
      <c r="E4506">
        <v>2021</v>
      </c>
      <c r="F4506" t="s">
        <v>213</v>
      </c>
      <c r="G4506" t="s">
        <v>202</v>
      </c>
      <c r="H4506" t="s">
        <v>231</v>
      </c>
      <c r="I4506" s="3" t="s">
        <v>1</v>
      </c>
      <c r="J4506" s="1" t="s">
        <v>1</v>
      </c>
      <c r="K4506" s="3" t="s">
        <v>1</v>
      </c>
      <c r="L4506" s="1" t="s">
        <v>1</v>
      </c>
      <c r="M4506" s="1" t="s">
        <v>208</v>
      </c>
      <c r="N4506">
        <v>12001</v>
      </c>
      <c r="O4506" s="10">
        <v>1000000000</v>
      </c>
      <c r="P4506">
        <v>1000</v>
      </c>
      <c r="Q4506" s="1" t="s">
        <v>209</v>
      </c>
      <c r="R4506" s="4">
        <v>0</v>
      </c>
      <c r="S4506" s="3">
        <v>1</v>
      </c>
      <c r="U4506" t="s">
        <v>204</v>
      </c>
    </row>
    <row r="4507" spans="1:21" x14ac:dyDescent="0.3">
      <c r="A4507" t="s">
        <v>1218</v>
      </c>
      <c r="B4507" t="s">
        <v>3719</v>
      </c>
      <c r="C4507" t="s">
        <v>3719</v>
      </c>
      <c r="D4507" t="s">
        <v>3719</v>
      </c>
      <c r="E4507">
        <v>2021</v>
      </c>
      <c r="F4507" t="s">
        <v>212</v>
      </c>
      <c r="G4507" t="s">
        <v>202</v>
      </c>
      <c r="H4507" t="s">
        <v>206</v>
      </c>
      <c r="I4507" s="3" t="s">
        <v>1</v>
      </c>
      <c r="J4507" s="1" t="s">
        <v>1</v>
      </c>
      <c r="K4507" s="3" t="s">
        <v>1</v>
      </c>
      <c r="L4507" s="1" t="s">
        <v>1</v>
      </c>
      <c r="M4507" s="1" t="s">
        <v>204</v>
      </c>
      <c r="N4507" s="1" t="s">
        <v>1</v>
      </c>
      <c r="O4507" s="1" t="s">
        <v>1</v>
      </c>
      <c r="P4507" s="1" t="s">
        <v>1</v>
      </c>
      <c r="Q4507" s="1" t="s">
        <v>1</v>
      </c>
      <c r="R4507" s="4">
        <v>23.81</v>
      </c>
      <c r="S4507" s="3">
        <v>1</v>
      </c>
      <c r="U4507" t="s">
        <v>204</v>
      </c>
    </row>
    <row r="4508" spans="1:21" x14ac:dyDescent="0.3">
      <c r="A4508" t="s">
        <v>1218</v>
      </c>
      <c r="B4508" t="s">
        <v>3719</v>
      </c>
      <c r="C4508" t="s">
        <v>3719</v>
      </c>
      <c r="D4508" t="s">
        <v>3719</v>
      </c>
      <c r="E4508">
        <v>2021</v>
      </c>
      <c r="F4508" t="s">
        <v>212</v>
      </c>
      <c r="G4508" t="s">
        <v>202</v>
      </c>
      <c r="H4508" t="s">
        <v>219</v>
      </c>
      <c r="I4508" s="3" t="s">
        <v>1</v>
      </c>
      <c r="J4508" s="1" t="s">
        <v>1</v>
      </c>
      <c r="K4508" s="3" t="s">
        <v>1</v>
      </c>
      <c r="L4508" s="1" t="s">
        <v>1</v>
      </c>
      <c r="M4508" s="1" t="s">
        <v>208</v>
      </c>
      <c r="N4508">
        <v>0</v>
      </c>
      <c r="O4508" s="10">
        <v>1000</v>
      </c>
      <c r="P4508">
        <v>1000</v>
      </c>
      <c r="Q4508" s="1" t="s">
        <v>209</v>
      </c>
      <c r="R4508" s="4">
        <v>0</v>
      </c>
      <c r="S4508" s="3">
        <v>1</v>
      </c>
      <c r="U4508" t="s">
        <v>204</v>
      </c>
    </row>
    <row r="4509" spans="1:21" x14ac:dyDescent="0.3">
      <c r="A4509" t="s">
        <v>1218</v>
      </c>
      <c r="B4509" t="s">
        <v>3719</v>
      </c>
      <c r="C4509" t="s">
        <v>3719</v>
      </c>
      <c r="D4509" t="s">
        <v>3719</v>
      </c>
      <c r="E4509">
        <v>2021</v>
      </c>
      <c r="F4509" t="s">
        <v>212</v>
      </c>
      <c r="G4509" t="s">
        <v>202</v>
      </c>
      <c r="H4509" t="s">
        <v>219</v>
      </c>
      <c r="I4509" s="3" t="s">
        <v>1</v>
      </c>
      <c r="J4509" s="1" t="s">
        <v>1</v>
      </c>
      <c r="K4509" s="3" t="s">
        <v>1</v>
      </c>
      <c r="L4509" s="1" t="s">
        <v>1</v>
      </c>
      <c r="M4509" s="1" t="s">
        <v>208</v>
      </c>
      <c r="N4509">
        <v>1001</v>
      </c>
      <c r="O4509" s="10">
        <v>6000</v>
      </c>
      <c r="P4509">
        <v>1000</v>
      </c>
      <c r="Q4509" s="1" t="s">
        <v>209</v>
      </c>
      <c r="R4509" s="4">
        <v>3.11</v>
      </c>
      <c r="S4509" s="3">
        <v>1</v>
      </c>
      <c r="U4509" t="s">
        <v>204</v>
      </c>
    </row>
    <row r="4510" spans="1:21" x14ac:dyDescent="0.3">
      <c r="A4510" t="s">
        <v>1218</v>
      </c>
      <c r="B4510" t="s">
        <v>3719</v>
      </c>
      <c r="C4510" t="s">
        <v>3719</v>
      </c>
      <c r="D4510" t="s">
        <v>3719</v>
      </c>
      <c r="E4510">
        <v>2021</v>
      </c>
      <c r="F4510" t="s">
        <v>212</v>
      </c>
      <c r="G4510" t="s">
        <v>202</v>
      </c>
      <c r="H4510" t="s">
        <v>219</v>
      </c>
      <c r="I4510" s="3" t="s">
        <v>1</v>
      </c>
      <c r="J4510" s="1" t="s">
        <v>1</v>
      </c>
      <c r="K4510" s="3" t="s">
        <v>1</v>
      </c>
      <c r="L4510" s="1" t="s">
        <v>1</v>
      </c>
      <c r="M4510" s="1" t="s">
        <v>208</v>
      </c>
      <c r="N4510">
        <v>6001</v>
      </c>
      <c r="O4510" s="10">
        <v>10000</v>
      </c>
      <c r="P4510">
        <v>1000</v>
      </c>
      <c r="Q4510" s="1" t="s">
        <v>209</v>
      </c>
      <c r="R4510" s="4">
        <v>4.66</v>
      </c>
      <c r="S4510" s="3">
        <v>1</v>
      </c>
      <c r="U4510" t="s">
        <v>204</v>
      </c>
    </row>
    <row r="4511" spans="1:21" x14ac:dyDescent="0.3">
      <c r="A4511" t="s">
        <v>1218</v>
      </c>
      <c r="B4511" t="s">
        <v>3719</v>
      </c>
      <c r="C4511" t="s">
        <v>3719</v>
      </c>
      <c r="D4511" t="s">
        <v>3719</v>
      </c>
      <c r="E4511">
        <v>2021</v>
      </c>
      <c r="F4511" t="s">
        <v>212</v>
      </c>
      <c r="G4511" t="s">
        <v>202</v>
      </c>
      <c r="H4511" t="s">
        <v>219</v>
      </c>
      <c r="I4511" s="3" t="s">
        <v>1</v>
      </c>
      <c r="J4511" s="1" t="s">
        <v>1</v>
      </c>
      <c r="K4511" s="3" t="s">
        <v>1</v>
      </c>
      <c r="L4511" s="1" t="s">
        <v>1</v>
      </c>
      <c r="M4511" s="1" t="s">
        <v>208</v>
      </c>
      <c r="N4511">
        <v>10001</v>
      </c>
      <c r="O4511" s="10">
        <v>20000</v>
      </c>
      <c r="P4511">
        <v>1000</v>
      </c>
      <c r="Q4511" s="1" t="s">
        <v>209</v>
      </c>
      <c r="R4511" s="4">
        <v>5.43</v>
      </c>
      <c r="S4511" s="3">
        <v>1</v>
      </c>
      <c r="U4511" t="s">
        <v>204</v>
      </c>
    </row>
    <row r="4512" spans="1:21" x14ac:dyDescent="0.3">
      <c r="A4512" t="s">
        <v>1218</v>
      </c>
      <c r="B4512" t="s">
        <v>3719</v>
      </c>
      <c r="C4512" t="s">
        <v>3719</v>
      </c>
      <c r="D4512" t="s">
        <v>3719</v>
      </c>
      <c r="E4512">
        <v>2021</v>
      </c>
      <c r="F4512" t="s">
        <v>212</v>
      </c>
      <c r="G4512" t="s">
        <v>202</v>
      </c>
      <c r="H4512" t="s">
        <v>219</v>
      </c>
      <c r="I4512" s="3" t="s">
        <v>1</v>
      </c>
      <c r="J4512" s="1" t="s">
        <v>1</v>
      </c>
      <c r="K4512" s="3" t="s">
        <v>1</v>
      </c>
      <c r="L4512" s="1" t="s">
        <v>1</v>
      </c>
      <c r="M4512" s="1" t="s">
        <v>208</v>
      </c>
      <c r="N4512">
        <v>20001</v>
      </c>
      <c r="O4512" s="10">
        <v>1000000000</v>
      </c>
      <c r="P4512">
        <v>1000</v>
      </c>
      <c r="Q4512" s="1" t="s">
        <v>209</v>
      </c>
      <c r="R4512" s="4">
        <v>6.21</v>
      </c>
      <c r="S4512" s="3">
        <v>1</v>
      </c>
      <c r="U4512" t="s">
        <v>204</v>
      </c>
    </row>
    <row r="4513" spans="1:21" x14ac:dyDescent="0.3">
      <c r="A4513" t="s">
        <v>1218</v>
      </c>
      <c r="B4513" t="s">
        <v>3719</v>
      </c>
      <c r="C4513" t="s">
        <v>3719</v>
      </c>
      <c r="D4513" t="s">
        <v>3719</v>
      </c>
      <c r="E4513">
        <v>2021</v>
      </c>
      <c r="F4513" t="s">
        <v>213</v>
      </c>
      <c r="G4513" t="s">
        <v>202</v>
      </c>
      <c r="H4513" t="s">
        <v>206</v>
      </c>
      <c r="I4513" s="3" t="s">
        <v>1</v>
      </c>
      <c r="J4513" s="1" t="s">
        <v>1</v>
      </c>
      <c r="K4513" s="3" t="s">
        <v>1</v>
      </c>
      <c r="L4513" s="1" t="s">
        <v>1</v>
      </c>
      <c r="M4513" t="s">
        <v>204</v>
      </c>
      <c r="N4513" t="s">
        <v>1</v>
      </c>
      <c r="O4513" t="s">
        <v>1</v>
      </c>
      <c r="P4513" t="s">
        <v>1</v>
      </c>
      <c r="Q4513" s="1" t="s">
        <v>1</v>
      </c>
      <c r="R4513" s="4">
        <v>27.71</v>
      </c>
      <c r="S4513" s="3">
        <v>1</v>
      </c>
      <c r="U4513" t="s">
        <v>204</v>
      </c>
    </row>
    <row r="4514" spans="1:21" x14ac:dyDescent="0.3">
      <c r="A4514" t="s">
        <v>1218</v>
      </c>
      <c r="B4514" t="s">
        <v>3719</v>
      </c>
      <c r="C4514" t="s">
        <v>3719</v>
      </c>
      <c r="D4514" t="s">
        <v>3719</v>
      </c>
      <c r="E4514">
        <v>2021</v>
      </c>
      <c r="F4514" t="s">
        <v>213</v>
      </c>
      <c r="G4514" t="s">
        <v>202</v>
      </c>
      <c r="H4514" t="s">
        <v>219</v>
      </c>
      <c r="I4514" s="3" t="s">
        <v>1</v>
      </c>
      <c r="J4514" s="1" t="s">
        <v>1</v>
      </c>
      <c r="K4514" s="3" t="s">
        <v>1</v>
      </c>
      <c r="L4514" s="1" t="s">
        <v>1</v>
      </c>
      <c r="M4514" s="1" t="s">
        <v>208</v>
      </c>
      <c r="N4514">
        <v>0</v>
      </c>
      <c r="O4514" s="10">
        <v>1000</v>
      </c>
      <c r="P4514">
        <v>1000</v>
      </c>
      <c r="Q4514" s="1" t="s">
        <v>209</v>
      </c>
      <c r="R4514" s="4">
        <v>0</v>
      </c>
      <c r="S4514" s="3">
        <v>1</v>
      </c>
      <c r="U4514" t="s">
        <v>204</v>
      </c>
    </row>
    <row r="4515" spans="1:21" x14ac:dyDescent="0.3">
      <c r="A4515" t="s">
        <v>1218</v>
      </c>
      <c r="B4515" t="s">
        <v>3719</v>
      </c>
      <c r="C4515" t="s">
        <v>3719</v>
      </c>
      <c r="D4515" t="s">
        <v>3719</v>
      </c>
      <c r="E4515">
        <v>2021</v>
      </c>
      <c r="F4515" t="s">
        <v>213</v>
      </c>
      <c r="G4515" t="s">
        <v>202</v>
      </c>
      <c r="H4515" t="s">
        <v>219</v>
      </c>
      <c r="I4515" s="3" t="s">
        <v>1</v>
      </c>
      <c r="J4515" s="1" t="s">
        <v>1</v>
      </c>
      <c r="K4515" s="3" t="s">
        <v>1</v>
      </c>
      <c r="L4515" s="1" t="s">
        <v>1</v>
      </c>
      <c r="M4515" s="1" t="s">
        <v>208</v>
      </c>
      <c r="N4515">
        <v>1001</v>
      </c>
      <c r="O4515" s="10">
        <v>6000</v>
      </c>
      <c r="P4515">
        <v>1000</v>
      </c>
      <c r="Q4515" s="1" t="s">
        <v>209</v>
      </c>
      <c r="R4515" s="4">
        <v>2.62</v>
      </c>
      <c r="S4515" s="3">
        <v>1</v>
      </c>
      <c r="U4515" t="s">
        <v>204</v>
      </c>
    </row>
    <row r="4516" spans="1:21" x14ac:dyDescent="0.3">
      <c r="A4516" t="s">
        <v>1218</v>
      </c>
      <c r="B4516" t="s">
        <v>3719</v>
      </c>
      <c r="C4516" t="s">
        <v>3719</v>
      </c>
      <c r="D4516" t="s">
        <v>3719</v>
      </c>
      <c r="E4516">
        <v>2021</v>
      </c>
      <c r="F4516" t="s">
        <v>213</v>
      </c>
      <c r="G4516" t="s">
        <v>202</v>
      </c>
      <c r="H4516" t="s">
        <v>219</v>
      </c>
      <c r="I4516" s="3" t="s">
        <v>1</v>
      </c>
      <c r="J4516" s="1" t="s">
        <v>1</v>
      </c>
      <c r="K4516" s="3" t="s">
        <v>1</v>
      </c>
      <c r="L4516" s="1" t="s">
        <v>1</v>
      </c>
      <c r="M4516" s="1" t="s">
        <v>208</v>
      </c>
      <c r="N4516">
        <v>6001</v>
      </c>
      <c r="O4516" s="10">
        <v>1000000000</v>
      </c>
      <c r="P4516">
        <v>1000</v>
      </c>
      <c r="Q4516" s="1" t="s">
        <v>209</v>
      </c>
      <c r="R4516" s="4">
        <v>0</v>
      </c>
      <c r="S4516" s="3">
        <v>1</v>
      </c>
      <c r="T4516" t="s">
        <v>3721</v>
      </c>
      <c r="U4516" t="s">
        <v>204</v>
      </c>
    </row>
    <row r="4517" spans="1:21" x14ac:dyDescent="0.3">
      <c r="A4517" t="s">
        <v>1900</v>
      </c>
      <c r="B4517" t="s">
        <v>3722</v>
      </c>
      <c r="C4517" t="s">
        <v>3722</v>
      </c>
      <c r="D4517" t="s">
        <v>3722</v>
      </c>
      <c r="E4517">
        <v>2017</v>
      </c>
      <c r="F4517" t="s">
        <v>212</v>
      </c>
      <c r="G4517" t="s">
        <v>202</v>
      </c>
      <c r="H4517" t="s">
        <v>206</v>
      </c>
      <c r="I4517" s="3" t="s">
        <v>1</v>
      </c>
      <c r="J4517" s="1" t="s">
        <v>1</v>
      </c>
      <c r="K4517" s="3" t="s">
        <v>220</v>
      </c>
      <c r="L4517" s="1" t="s">
        <v>221</v>
      </c>
      <c r="M4517" s="1" t="s">
        <v>204</v>
      </c>
      <c r="N4517" s="1" t="s">
        <v>1</v>
      </c>
      <c r="O4517" s="1" t="s">
        <v>1</v>
      </c>
      <c r="P4517" s="1" t="s">
        <v>1</v>
      </c>
      <c r="Q4517" s="1" t="s">
        <v>1</v>
      </c>
      <c r="R4517" s="4">
        <v>11.7</v>
      </c>
      <c r="S4517" s="3">
        <v>1</v>
      </c>
      <c r="U4517" t="s">
        <v>204</v>
      </c>
    </row>
    <row r="4518" spans="1:21" x14ac:dyDescent="0.3">
      <c r="A4518" t="s">
        <v>1900</v>
      </c>
      <c r="B4518" t="s">
        <v>3722</v>
      </c>
      <c r="C4518" t="s">
        <v>3722</v>
      </c>
      <c r="D4518" t="s">
        <v>3722</v>
      </c>
      <c r="E4518">
        <v>2017</v>
      </c>
      <c r="F4518" t="s">
        <v>212</v>
      </c>
      <c r="G4518" t="s">
        <v>202</v>
      </c>
      <c r="H4518" t="s">
        <v>231</v>
      </c>
      <c r="I4518" s="3" t="s">
        <v>1</v>
      </c>
      <c r="J4518" s="1" t="s">
        <v>1</v>
      </c>
      <c r="K4518" s="3" t="s">
        <v>220</v>
      </c>
      <c r="L4518" s="1" t="s">
        <v>221</v>
      </c>
      <c r="M4518" s="1" t="s">
        <v>208</v>
      </c>
      <c r="N4518">
        <v>0</v>
      </c>
      <c r="O4518" s="10">
        <v>1000000000</v>
      </c>
      <c r="P4518">
        <v>1000</v>
      </c>
      <c r="Q4518" s="1" t="s">
        <v>209</v>
      </c>
      <c r="R4518" s="4">
        <v>3.8</v>
      </c>
      <c r="S4518" s="3">
        <v>1</v>
      </c>
      <c r="U4518" t="s">
        <v>204</v>
      </c>
    </row>
    <row r="4519" spans="1:21" x14ac:dyDescent="0.3">
      <c r="A4519" t="s">
        <v>1900</v>
      </c>
      <c r="B4519" t="s">
        <v>3722</v>
      </c>
      <c r="C4519" t="s">
        <v>3722</v>
      </c>
      <c r="D4519" t="s">
        <v>3722</v>
      </c>
      <c r="E4519">
        <v>2017</v>
      </c>
      <c r="F4519" t="s">
        <v>212</v>
      </c>
      <c r="G4519" t="s">
        <v>202</v>
      </c>
      <c r="H4519" t="s">
        <v>206</v>
      </c>
      <c r="I4519" s="3" t="s">
        <v>1</v>
      </c>
      <c r="J4519" s="1" t="s">
        <v>1</v>
      </c>
      <c r="K4519" s="3" t="s">
        <v>220</v>
      </c>
      <c r="L4519" s="1" t="s">
        <v>225</v>
      </c>
      <c r="M4519" s="1" t="s">
        <v>204</v>
      </c>
      <c r="N4519" s="1" t="s">
        <v>1</v>
      </c>
      <c r="O4519" s="1" t="s">
        <v>1</v>
      </c>
      <c r="P4519" s="1" t="s">
        <v>1</v>
      </c>
      <c r="Q4519" s="1" t="s">
        <v>1</v>
      </c>
      <c r="R4519" s="4">
        <f>2*11.7</f>
        <v>23.4</v>
      </c>
      <c r="S4519" s="3">
        <v>1</v>
      </c>
      <c r="U4519" t="s">
        <v>204</v>
      </c>
    </row>
    <row r="4520" spans="1:21" x14ac:dyDescent="0.3">
      <c r="A4520" t="s">
        <v>1900</v>
      </c>
      <c r="B4520" t="s">
        <v>3722</v>
      </c>
      <c r="C4520" t="s">
        <v>3722</v>
      </c>
      <c r="D4520" t="s">
        <v>3722</v>
      </c>
      <c r="E4520">
        <v>2017</v>
      </c>
      <c r="F4520" t="s">
        <v>212</v>
      </c>
      <c r="G4520" t="s">
        <v>202</v>
      </c>
      <c r="H4520" t="s">
        <v>231</v>
      </c>
      <c r="I4520" s="3" t="s">
        <v>1</v>
      </c>
      <c r="J4520" s="1" t="s">
        <v>1</v>
      </c>
      <c r="K4520" s="3" t="s">
        <v>220</v>
      </c>
      <c r="L4520" s="1" t="s">
        <v>225</v>
      </c>
      <c r="M4520" s="1" t="s">
        <v>208</v>
      </c>
      <c r="N4520">
        <v>0</v>
      </c>
      <c r="O4520" s="10">
        <v>1000000000</v>
      </c>
      <c r="P4520">
        <v>1000</v>
      </c>
      <c r="Q4520" s="1" t="s">
        <v>209</v>
      </c>
      <c r="R4520" s="4">
        <f>2*3.8</f>
        <v>7.6</v>
      </c>
      <c r="S4520" s="3">
        <v>1</v>
      </c>
      <c r="U4520" t="s">
        <v>204</v>
      </c>
    </row>
    <row r="4521" spans="1:21" x14ac:dyDescent="0.3">
      <c r="A4521" t="s">
        <v>1900</v>
      </c>
      <c r="B4521" t="s">
        <v>3722</v>
      </c>
      <c r="C4521" t="s">
        <v>3722</v>
      </c>
      <c r="D4521" t="s">
        <v>3722</v>
      </c>
      <c r="E4521">
        <v>2017</v>
      </c>
      <c r="F4521" t="s">
        <v>213</v>
      </c>
      <c r="G4521" t="s">
        <v>202</v>
      </c>
      <c r="H4521" t="s">
        <v>206</v>
      </c>
      <c r="I4521" s="3" t="s">
        <v>1</v>
      </c>
      <c r="J4521" s="1" t="s">
        <v>1</v>
      </c>
      <c r="K4521" s="3" t="s">
        <v>220</v>
      </c>
      <c r="L4521" s="1" t="s">
        <v>221</v>
      </c>
      <c r="M4521" s="1" t="s">
        <v>204</v>
      </c>
      <c r="N4521" s="1" t="s">
        <v>1</v>
      </c>
      <c r="O4521" s="1" t="s">
        <v>1</v>
      </c>
      <c r="P4521" s="1" t="s">
        <v>1</v>
      </c>
      <c r="Q4521" s="1" t="s">
        <v>1</v>
      </c>
      <c r="R4521" s="4">
        <v>13.5</v>
      </c>
      <c r="S4521" s="3">
        <v>1</v>
      </c>
      <c r="U4521" t="s">
        <v>204</v>
      </c>
    </row>
    <row r="4522" spans="1:21" x14ac:dyDescent="0.3">
      <c r="A4522" t="s">
        <v>1900</v>
      </c>
      <c r="B4522" t="s">
        <v>3722</v>
      </c>
      <c r="C4522" t="s">
        <v>3722</v>
      </c>
      <c r="D4522" t="s">
        <v>3722</v>
      </c>
      <c r="E4522">
        <v>2017</v>
      </c>
      <c r="F4522" t="s">
        <v>213</v>
      </c>
      <c r="G4522" t="s">
        <v>202</v>
      </c>
      <c r="H4522" t="s">
        <v>231</v>
      </c>
      <c r="I4522" s="3" t="s">
        <v>1</v>
      </c>
      <c r="J4522" s="1" t="s">
        <v>1</v>
      </c>
      <c r="K4522" s="3" t="s">
        <v>220</v>
      </c>
      <c r="L4522" s="1" t="s">
        <v>221</v>
      </c>
      <c r="M4522" s="1" t="s">
        <v>208</v>
      </c>
      <c r="N4522">
        <v>0</v>
      </c>
      <c r="O4522" s="10">
        <v>14000</v>
      </c>
      <c r="P4522">
        <v>1000</v>
      </c>
      <c r="Q4522" s="1" t="s">
        <v>209</v>
      </c>
      <c r="R4522" s="4">
        <v>3.8</v>
      </c>
      <c r="S4522" s="3">
        <v>0.5</v>
      </c>
      <c r="T4522" t="s">
        <v>3725</v>
      </c>
      <c r="U4522" t="s">
        <v>204</v>
      </c>
    </row>
    <row r="4523" spans="1:21" x14ac:dyDescent="0.3">
      <c r="A4523" t="s">
        <v>1900</v>
      </c>
      <c r="B4523" t="s">
        <v>3722</v>
      </c>
      <c r="C4523" t="s">
        <v>3722</v>
      </c>
      <c r="D4523" t="s">
        <v>3722</v>
      </c>
      <c r="E4523">
        <v>2017</v>
      </c>
      <c r="F4523" t="s">
        <v>213</v>
      </c>
      <c r="G4523" t="s">
        <v>202</v>
      </c>
      <c r="H4523" t="s">
        <v>231</v>
      </c>
      <c r="I4523" s="3" t="s">
        <v>1</v>
      </c>
      <c r="J4523" s="1" t="s">
        <v>1</v>
      </c>
      <c r="K4523" s="3" t="s">
        <v>220</v>
      </c>
      <c r="L4523" s="1" t="s">
        <v>221</v>
      </c>
      <c r="M4523" s="1" t="s">
        <v>208</v>
      </c>
      <c r="N4523">
        <v>14001</v>
      </c>
      <c r="O4523" s="10">
        <v>1000000000</v>
      </c>
      <c r="P4523">
        <v>1000</v>
      </c>
      <c r="Q4523" s="1" t="s">
        <v>209</v>
      </c>
      <c r="R4523" s="4">
        <v>0</v>
      </c>
      <c r="S4523" s="3">
        <v>1</v>
      </c>
      <c r="T4523" t="s">
        <v>3725</v>
      </c>
      <c r="U4523" t="s">
        <v>204</v>
      </c>
    </row>
    <row r="4524" spans="1:21" x14ac:dyDescent="0.3">
      <c r="A4524" t="s">
        <v>1900</v>
      </c>
      <c r="B4524" t="s">
        <v>3722</v>
      </c>
      <c r="C4524" t="s">
        <v>3722</v>
      </c>
      <c r="D4524" t="s">
        <v>3722</v>
      </c>
      <c r="E4524">
        <v>2017</v>
      </c>
      <c r="F4524" t="s">
        <v>213</v>
      </c>
      <c r="G4524" t="s">
        <v>202</v>
      </c>
      <c r="H4524" t="s">
        <v>206</v>
      </c>
      <c r="I4524" s="3" t="s">
        <v>1</v>
      </c>
      <c r="J4524" s="1" t="s">
        <v>1</v>
      </c>
      <c r="K4524" s="3" t="s">
        <v>220</v>
      </c>
      <c r="L4524" s="1" t="s">
        <v>221</v>
      </c>
      <c r="M4524" s="1" t="s">
        <v>204</v>
      </c>
      <c r="N4524" s="1" t="s">
        <v>1</v>
      </c>
      <c r="O4524" s="1" t="s">
        <v>1</v>
      </c>
      <c r="P4524" s="1" t="s">
        <v>1</v>
      </c>
      <c r="Q4524" s="1" t="s">
        <v>1</v>
      </c>
      <c r="R4524" s="4">
        <v>23.4</v>
      </c>
      <c r="S4524" s="3">
        <v>1</v>
      </c>
      <c r="U4524" t="s">
        <v>204</v>
      </c>
    </row>
    <row r="4525" spans="1:21" x14ac:dyDescent="0.3">
      <c r="A4525" t="s">
        <v>1900</v>
      </c>
      <c r="B4525" t="s">
        <v>3722</v>
      </c>
      <c r="C4525" t="s">
        <v>3722</v>
      </c>
      <c r="D4525" t="s">
        <v>3722</v>
      </c>
      <c r="E4525">
        <v>2017</v>
      </c>
      <c r="F4525" t="s">
        <v>213</v>
      </c>
      <c r="G4525" t="s">
        <v>202</v>
      </c>
      <c r="H4525" t="s">
        <v>231</v>
      </c>
      <c r="I4525" s="3" t="s">
        <v>1</v>
      </c>
      <c r="J4525" s="1" t="s">
        <v>1</v>
      </c>
      <c r="K4525" s="3" t="s">
        <v>220</v>
      </c>
      <c r="L4525" s="1" t="s">
        <v>221</v>
      </c>
      <c r="M4525" s="1" t="s">
        <v>208</v>
      </c>
      <c r="N4525">
        <v>0</v>
      </c>
      <c r="O4525" s="10">
        <v>14000</v>
      </c>
      <c r="P4525">
        <v>1000</v>
      </c>
      <c r="Q4525" s="1" t="s">
        <v>209</v>
      </c>
      <c r="R4525" s="4">
        <v>7.6</v>
      </c>
      <c r="S4525" s="3">
        <v>0.5</v>
      </c>
      <c r="T4525" t="s">
        <v>3725</v>
      </c>
      <c r="U4525" t="s">
        <v>204</v>
      </c>
    </row>
    <row r="4526" spans="1:21" x14ac:dyDescent="0.3">
      <c r="A4526" t="s">
        <v>1900</v>
      </c>
      <c r="B4526" t="s">
        <v>3722</v>
      </c>
      <c r="C4526" t="s">
        <v>3722</v>
      </c>
      <c r="D4526" t="s">
        <v>3722</v>
      </c>
      <c r="E4526">
        <v>2017</v>
      </c>
      <c r="F4526" t="s">
        <v>213</v>
      </c>
      <c r="G4526" t="s">
        <v>202</v>
      </c>
      <c r="H4526" t="s">
        <v>231</v>
      </c>
      <c r="I4526" s="3" t="s">
        <v>1</v>
      </c>
      <c r="J4526" s="1" t="s">
        <v>1</v>
      </c>
      <c r="K4526" s="3" t="s">
        <v>220</v>
      </c>
      <c r="L4526" s="1" t="s">
        <v>221</v>
      </c>
      <c r="M4526" s="1" t="s">
        <v>208</v>
      </c>
      <c r="N4526">
        <v>14001</v>
      </c>
      <c r="O4526" s="10">
        <v>1000000000</v>
      </c>
      <c r="P4526">
        <v>1000</v>
      </c>
      <c r="Q4526" s="1" t="s">
        <v>209</v>
      </c>
      <c r="R4526" s="4">
        <v>0</v>
      </c>
      <c r="S4526" s="3">
        <v>1</v>
      </c>
      <c r="T4526" t="s">
        <v>3725</v>
      </c>
      <c r="U4526" t="s">
        <v>204</v>
      </c>
    </row>
    <row r="4527" spans="1:21" x14ac:dyDescent="0.3">
      <c r="A4527" t="s">
        <v>1902</v>
      </c>
      <c r="B4527" t="s">
        <v>3726</v>
      </c>
      <c r="C4527" t="s">
        <v>3726</v>
      </c>
      <c r="D4527" t="s">
        <v>3726</v>
      </c>
      <c r="E4527">
        <v>2017</v>
      </c>
      <c r="F4527" t="s">
        <v>212</v>
      </c>
      <c r="G4527" t="s">
        <v>202</v>
      </c>
      <c r="H4527" t="s">
        <v>206</v>
      </c>
      <c r="I4527" s="3" t="s">
        <v>1</v>
      </c>
      <c r="J4527" s="1" t="s">
        <v>1</v>
      </c>
      <c r="K4527" s="3" t="s">
        <v>1</v>
      </c>
      <c r="L4527" s="1" t="s">
        <v>1</v>
      </c>
      <c r="M4527" s="1" t="s">
        <v>204</v>
      </c>
      <c r="N4527" s="1" t="s">
        <v>1</v>
      </c>
      <c r="O4527" s="1" t="s">
        <v>1</v>
      </c>
      <c r="P4527" s="1" t="s">
        <v>1</v>
      </c>
      <c r="Q4527" s="1" t="s">
        <v>1</v>
      </c>
      <c r="R4527" s="4">
        <v>22</v>
      </c>
      <c r="S4527" s="3">
        <v>1</v>
      </c>
      <c r="U4527" t="s">
        <v>204</v>
      </c>
    </row>
    <row r="4528" spans="1:21" x14ac:dyDescent="0.3">
      <c r="A4528" t="s">
        <v>1902</v>
      </c>
      <c r="B4528" t="s">
        <v>3726</v>
      </c>
      <c r="C4528" t="s">
        <v>3726</v>
      </c>
      <c r="D4528" t="s">
        <v>3726</v>
      </c>
      <c r="E4528">
        <v>2017</v>
      </c>
      <c r="F4528" t="s">
        <v>212</v>
      </c>
      <c r="G4528" t="s">
        <v>202</v>
      </c>
      <c r="H4528" t="s">
        <v>219</v>
      </c>
      <c r="I4528" s="3" t="s">
        <v>1</v>
      </c>
      <c r="J4528" s="1" t="s">
        <v>1</v>
      </c>
      <c r="K4528" s="3" t="s">
        <v>1</v>
      </c>
      <c r="L4528" s="1" t="s">
        <v>1</v>
      </c>
      <c r="M4528" s="1" t="s">
        <v>208</v>
      </c>
      <c r="N4528">
        <v>0</v>
      </c>
      <c r="O4528" s="10">
        <v>2000</v>
      </c>
      <c r="P4528">
        <v>1000</v>
      </c>
      <c r="Q4528" s="1" t="s">
        <v>209</v>
      </c>
      <c r="R4528" s="4">
        <v>0</v>
      </c>
      <c r="S4528" s="3">
        <v>1</v>
      </c>
      <c r="U4528" t="s">
        <v>204</v>
      </c>
    </row>
    <row r="4529" spans="1:21" x14ac:dyDescent="0.3">
      <c r="A4529" t="s">
        <v>1902</v>
      </c>
      <c r="B4529" t="s">
        <v>3726</v>
      </c>
      <c r="C4529" t="s">
        <v>3726</v>
      </c>
      <c r="D4529" t="s">
        <v>3726</v>
      </c>
      <c r="E4529">
        <v>2017</v>
      </c>
      <c r="F4529" t="s">
        <v>212</v>
      </c>
      <c r="G4529" t="s">
        <v>202</v>
      </c>
      <c r="H4529" t="s">
        <v>219</v>
      </c>
      <c r="I4529" s="3" t="s">
        <v>1</v>
      </c>
      <c r="J4529" s="1" t="s">
        <v>1</v>
      </c>
      <c r="K4529" s="3" t="s">
        <v>1</v>
      </c>
      <c r="L4529" s="1" t="s">
        <v>1</v>
      </c>
      <c r="M4529" s="1" t="s">
        <v>208</v>
      </c>
      <c r="N4529">
        <v>2001</v>
      </c>
      <c r="O4529" s="10">
        <v>5000</v>
      </c>
      <c r="P4529">
        <v>1000</v>
      </c>
      <c r="Q4529" s="1" t="s">
        <v>209</v>
      </c>
      <c r="R4529" s="4">
        <v>3.4</v>
      </c>
      <c r="S4529" s="3">
        <v>1</v>
      </c>
      <c r="U4529" t="s">
        <v>204</v>
      </c>
    </row>
    <row r="4530" spans="1:21" x14ac:dyDescent="0.3">
      <c r="A4530" t="s">
        <v>1902</v>
      </c>
      <c r="B4530" t="s">
        <v>3726</v>
      </c>
      <c r="C4530" t="s">
        <v>3726</v>
      </c>
      <c r="D4530" t="s">
        <v>3726</v>
      </c>
      <c r="E4530">
        <v>2017</v>
      </c>
      <c r="F4530" t="s">
        <v>212</v>
      </c>
      <c r="G4530" t="s">
        <v>202</v>
      </c>
      <c r="H4530" t="s">
        <v>219</v>
      </c>
      <c r="I4530" s="3" t="s">
        <v>1</v>
      </c>
      <c r="J4530" s="1" t="s">
        <v>1</v>
      </c>
      <c r="K4530" s="3" t="s">
        <v>1</v>
      </c>
      <c r="L4530" s="1" t="s">
        <v>1</v>
      </c>
      <c r="M4530" s="1" t="s">
        <v>208</v>
      </c>
      <c r="N4530">
        <v>5001</v>
      </c>
      <c r="O4530" s="10">
        <v>9000</v>
      </c>
      <c r="P4530">
        <v>1000</v>
      </c>
      <c r="Q4530" s="1" t="s">
        <v>209</v>
      </c>
      <c r="R4530" s="4">
        <v>4.4000000000000004</v>
      </c>
      <c r="S4530" s="3">
        <v>1</v>
      </c>
      <c r="U4530" t="s">
        <v>204</v>
      </c>
    </row>
    <row r="4531" spans="1:21" x14ac:dyDescent="0.3">
      <c r="A4531" t="s">
        <v>1902</v>
      </c>
      <c r="B4531" t="s">
        <v>3726</v>
      </c>
      <c r="C4531" t="s">
        <v>3726</v>
      </c>
      <c r="D4531" t="s">
        <v>3726</v>
      </c>
      <c r="E4531">
        <v>2017</v>
      </c>
      <c r="F4531" t="s">
        <v>212</v>
      </c>
      <c r="G4531" t="s">
        <v>202</v>
      </c>
      <c r="H4531" t="s">
        <v>219</v>
      </c>
      <c r="I4531" s="3" t="s">
        <v>1</v>
      </c>
      <c r="J4531" s="1" t="s">
        <v>1</v>
      </c>
      <c r="K4531" s="3" t="s">
        <v>1</v>
      </c>
      <c r="L4531" s="1" t="s">
        <v>1</v>
      </c>
      <c r="M4531" s="1" t="s">
        <v>208</v>
      </c>
      <c r="N4531">
        <v>9001</v>
      </c>
      <c r="O4531" s="10">
        <v>20000</v>
      </c>
      <c r="P4531">
        <v>1000</v>
      </c>
      <c r="Q4531" s="1" t="s">
        <v>209</v>
      </c>
      <c r="R4531" s="4">
        <v>5.4</v>
      </c>
      <c r="S4531" s="3">
        <v>1</v>
      </c>
      <c r="U4531" t="s">
        <v>204</v>
      </c>
    </row>
    <row r="4532" spans="1:21" x14ac:dyDescent="0.3">
      <c r="A4532" t="s">
        <v>1902</v>
      </c>
      <c r="B4532" t="s">
        <v>3726</v>
      </c>
      <c r="C4532" t="s">
        <v>3726</v>
      </c>
      <c r="D4532" t="s">
        <v>3726</v>
      </c>
      <c r="E4532">
        <v>2017</v>
      </c>
      <c r="F4532" t="s">
        <v>212</v>
      </c>
      <c r="G4532" t="s">
        <v>202</v>
      </c>
      <c r="H4532" t="s">
        <v>219</v>
      </c>
      <c r="I4532" s="3" t="s">
        <v>1</v>
      </c>
      <c r="J4532" s="1" t="s">
        <v>1</v>
      </c>
      <c r="K4532" s="3" t="s">
        <v>1</v>
      </c>
      <c r="L4532" s="1" t="s">
        <v>1</v>
      </c>
      <c r="M4532" s="1" t="s">
        <v>208</v>
      </c>
      <c r="N4532">
        <v>20001</v>
      </c>
      <c r="O4532" s="10">
        <v>1000000000</v>
      </c>
      <c r="P4532">
        <v>1000</v>
      </c>
      <c r="Q4532" s="1" t="s">
        <v>209</v>
      </c>
      <c r="R4532" s="4">
        <v>6.4</v>
      </c>
      <c r="S4532" s="3">
        <v>1</v>
      </c>
      <c r="U4532" t="s">
        <v>204</v>
      </c>
    </row>
    <row r="4533" spans="1:21" x14ac:dyDescent="0.3">
      <c r="A4533" t="s">
        <v>1902</v>
      </c>
      <c r="B4533" t="s">
        <v>3726</v>
      </c>
      <c r="C4533" t="s">
        <v>3726</v>
      </c>
      <c r="D4533" t="s">
        <v>3726</v>
      </c>
      <c r="E4533">
        <v>2017</v>
      </c>
      <c r="F4533" t="s">
        <v>213</v>
      </c>
      <c r="G4533" t="s">
        <v>202</v>
      </c>
      <c r="H4533" t="s">
        <v>206</v>
      </c>
      <c r="I4533" s="3" t="s">
        <v>1</v>
      </c>
      <c r="J4533" s="1" t="s">
        <v>1</v>
      </c>
      <c r="K4533" s="3" t="s">
        <v>1</v>
      </c>
      <c r="L4533" s="1" t="s">
        <v>1</v>
      </c>
      <c r="M4533" s="1" t="s">
        <v>204</v>
      </c>
      <c r="N4533" s="1" t="s">
        <v>1</v>
      </c>
      <c r="O4533" s="1" t="s">
        <v>1</v>
      </c>
      <c r="P4533" s="1" t="s">
        <v>1</v>
      </c>
      <c r="Q4533" s="1" t="s">
        <v>1</v>
      </c>
      <c r="R4533" s="4">
        <v>23</v>
      </c>
      <c r="S4533" s="3">
        <v>1</v>
      </c>
      <c r="U4533" t="s">
        <v>204</v>
      </c>
    </row>
    <row r="4534" spans="1:21" x14ac:dyDescent="0.3">
      <c r="A4534" t="s">
        <v>1908</v>
      </c>
      <c r="B4534" t="s">
        <v>3729</v>
      </c>
      <c r="C4534" t="s">
        <v>3729</v>
      </c>
      <c r="D4534" t="s">
        <v>3729</v>
      </c>
      <c r="E4534">
        <v>2014</v>
      </c>
      <c r="F4534" t="s">
        <v>212</v>
      </c>
      <c r="G4534" t="s">
        <v>202</v>
      </c>
      <c r="H4534" t="s">
        <v>206</v>
      </c>
      <c r="I4534" s="3" t="s">
        <v>1</v>
      </c>
      <c r="J4534" s="1" t="s">
        <v>1</v>
      </c>
      <c r="K4534" s="3" t="s">
        <v>220</v>
      </c>
      <c r="L4534" s="1" t="s">
        <v>221</v>
      </c>
      <c r="M4534" s="1" t="s">
        <v>204</v>
      </c>
      <c r="N4534" s="1" t="s">
        <v>1</v>
      </c>
      <c r="O4534" s="1" t="s">
        <v>1</v>
      </c>
      <c r="P4534" s="1" t="s">
        <v>1</v>
      </c>
      <c r="Q4534" s="1" t="s">
        <v>1</v>
      </c>
      <c r="R4534" s="4">
        <v>20</v>
      </c>
      <c r="S4534" s="3">
        <v>1</v>
      </c>
      <c r="T4534" s="1" t="s">
        <v>3732</v>
      </c>
      <c r="U4534" t="s">
        <v>204</v>
      </c>
    </row>
    <row r="4535" spans="1:21" x14ac:dyDescent="0.3">
      <c r="A4535" t="s">
        <v>1908</v>
      </c>
      <c r="B4535" t="s">
        <v>3729</v>
      </c>
      <c r="C4535" t="s">
        <v>3729</v>
      </c>
      <c r="D4535" t="s">
        <v>3729</v>
      </c>
      <c r="E4535">
        <v>2014</v>
      </c>
      <c r="F4535" t="s">
        <v>212</v>
      </c>
      <c r="G4535" t="s">
        <v>202</v>
      </c>
      <c r="H4535" t="s">
        <v>219</v>
      </c>
      <c r="I4535" s="3" t="s">
        <v>1</v>
      </c>
      <c r="J4535" s="1" t="s">
        <v>1</v>
      </c>
      <c r="K4535" s="3" t="s">
        <v>220</v>
      </c>
      <c r="L4535" s="1" t="s">
        <v>221</v>
      </c>
      <c r="M4535" s="1" t="s">
        <v>208</v>
      </c>
      <c r="N4535" s="1">
        <v>0</v>
      </c>
      <c r="O4535" s="10">
        <v>2000</v>
      </c>
      <c r="P4535">
        <v>1000</v>
      </c>
      <c r="Q4535" s="1" t="s">
        <v>209</v>
      </c>
      <c r="R4535" s="4">
        <v>0</v>
      </c>
      <c r="S4535" s="3">
        <v>1</v>
      </c>
      <c r="T4535" s="1" t="s">
        <v>3732</v>
      </c>
      <c r="U4535" t="s">
        <v>204</v>
      </c>
    </row>
    <row r="4536" spans="1:21" x14ac:dyDescent="0.3">
      <c r="A4536" t="s">
        <v>1908</v>
      </c>
      <c r="B4536" t="s">
        <v>3729</v>
      </c>
      <c r="C4536" t="s">
        <v>3729</v>
      </c>
      <c r="D4536" t="s">
        <v>3729</v>
      </c>
      <c r="E4536">
        <v>2014</v>
      </c>
      <c r="F4536" t="s">
        <v>212</v>
      </c>
      <c r="G4536" t="s">
        <v>202</v>
      </c>
      <c r="H4536" t="s">
        <v>219</v>
      </c>
      <c r="I4536" s="3" t="s">
        <v>1</v>
      </c>
      <c r="J4536" s="1" t="s">
        <v>1</v>
      </c>
      <c r="K4536" s="3" t="s">
        <v>220</v>
      </c>
      <c r="L4536" s="1" t="s">
        <v>221</v>
      </c>
      <c r="M4536" s="1" t="s">
        <v>208</v>
      </c>
      <c r="N4536" s="1">
        <v>2001</v>
      </c>
      <c r="O4536" s="10">
        <v>4000</v>
      </c>
      <c r="P4536">
        <v>1000</v>
      </c>
      <c r="Q4536" s="1" t="s">
        <v>209</v>
      </c>
      <c r="R4536" s="4">
        <v>3.5</v>
      </c>
      <c r="S4536" s="3">
        <v>1</v>
      </c>
      <c r="U4536" t="s">
        <v>204</v>
      </c>
    </row>
    <row r="4537" spans="1:21" x14ac:dyDescent="0.3">
      <c r="A4537" t="s">
        <v>1908</v>
      </c>
      <c r="B4537" t="s">
        <v>3729</v>
      </c>
      <c r="C4537" t="s">
        <v>3729</v>
      </c>
      <c r="D4537" t="s">
        <v>3729</v>
      </c>
      <c r="E4537">
        <v>2014</v>
      </c>
      <c r="F4537" t="s">
        <v>212</v>
      </c>
      <c r="G4537" t="s">
        <v>202</v>
      </c>
      <c r="H4537" t="s">
        <v>219</v>
      </c>
      <c r="I4537" s="3" t="s">
        <v>1</v>
      </c>
      <c r="J4537" s="1" t="s">
        <v>1</v>
      </c>
      <c r="K4537" s="3" t="s">
        <v>220</v>
      </c>
      <c r="L4537" s="1" t="s">
        <v>221</v>
      </c>
      <c r="M4537" s="1" t="s">
        <v>208</v>
      </c>
      <c r="N4537">
        <v>4001</v>
      </c>
      <c r="O4537" s="10">
        <v>6000</v>
      </c>
      <c r="P4537">
        <v>1000</v>
      </c>
      <c r="Q4537" s="1" t="s">
        <v>209</v>
      </c>
      <c r="R4537" s="4">
        <v>3.75</v>
      </c>
      <c r="S4537" s="3">
        <v>1</v>
      </c>
      <c r="U4537" t="s">
        <v>204</v>
      </c>
    </row>
    <row r="4538" spans="1:21" x14ac:dyDescent="0.3">
      <c r="A4538" t="s">
        <v>1908</v>
      </c>
      <c r="B4538" t="s">
        <v>3729</v>
      </c>
      <c r="C4538" t="s">
        <v>3729</v>
      </c>
      <c r="D4538" t="s">
        <v>3729</v>
      </c>
      <c r="E4538">
        <v>2014</v>
      </c>
      <c r="F4538" t="s">
        <v>212</v>
      </c>
      <c r="G4538" t="s">
        <v>202</v>
      </c>
      <c r="H4538" t="s">
        <v>219</v>
      </c>
      <c r="I4538" s="3" t="s">
        <v>1</v>
      </c>
      <c r="J4538" s="1" t="s">
        <v>1</v>
      </c>
      <c r="K4538" s="3" t="s">
        <v>220</v>
      </c>
      <c r="L4538" s="1" t="s">
        <v>221</v>
      </c>
      <c r="M4538" s="1" t="s">
        <v>208</v>
      </c>
      <c r="N4538">
        <v>6001</v>
      </c>
      <c r="O4538" s="10">
        <v>8000</v>
      </c>
      <c r="P4538">
        <v>1000</v>
      </c>
      <c r="Q4538" s="1" t="s">
        <v>209</v>
      </c>
      <c r="R4538" s="4">
        <v>4</v>
      </c>
      <c r="S4538" s="3">
        <v>1</v>
      </c>
      <c r="U4538" t="s">
        <v>204</v>
      </c>
    </row>
    <row r="4539" spans="1:21" x14ac:dyDescent="0.3">
      <c r="A4539" t="s">
        <v>1908</v>
      </c>
      <c r="B4539" t="s">
        <v>3729</v>
      </c>
      <c r="C4539" t="s">
        <v>3729</v>
      </c>
      <c r="D4539" t="s">
        <v>3729</v>
      </c>
      <c r="E4539">
        <v>2014</v>
      </c>
      <c r="F4539" t="s">
        <v>212</v>
      </c>
      <c r="G4539" t="s">
        <v>202</v>
      </c>
      <c r="H4539" t="s">
        <v>219</v>
      </c>
      <c r="I4539" s="3" t="s">
        <v>1</v>
      </c>
      <c r="J4539" s="1" t="s">
        <v>1</v>
      </c>
      <c r="K4539" s="3" t="s">
        <v>220</v>
      </c>
      <c r="L4539" s="1" t="s">
        <v>221</v>
      </c>
      <c r="M4539" s="1" t="s">
        <v>208</v>
      </c>
      <c r="N4539">
        <v>8001</v>
      </c>
      <c r="O4539" s="10">
        <v>10000</v>
      </c>
      <c r="P4539">
        <v>1000</v>
      </c>
      <c r="Q4539" s="1" t="s">
        <v>209</v>
      </c>
      <c r="R4539" s="4">
        <v>4.25</v>
      </c>
      <c r="S4539" s="3">
        <v>1</v>
      </c>
      <c r="U4539" t="s">
        <v>204</v>
      </c>
    </row>
    <row r="4540" spans="1:21" x14ac:dyDescent="0.3">
      <c r="A4540" t="s">
        <v>1908</v>
      </c>
      <c r="B4540" t="s">
        <v>3729</v>
      </c>
      <c r="C4540" t="s">
        <v>3729</v>
      </c>
      <c r="D4540" t="s">
        <v>3729</v>
      </c>
      <c r="E4540">
        <v>2014</v>
      </c>
      <c r="F4540" t="s">
        <v>212</v>
      </c>
      <c r="G4540" t="s">
        <v>202</v>
      </c>
      <c r="H4540" t="s">
        <v>219</v>
      </c>
      <c r="I4540" s="3" t="s">
        <v>1</v>
      </c>
      <c r="J4540" s="1" t="s">
        <v>1</v>
      </c>
      <c r="K4540" s="3" t="s">
        <v>220</v>
      </c>
      <c r="L4540" s="1" t="s">
        <v>221</v>
      </c>
      <c r="M4540" s="1" t="s">
        <v>208</v>
      </c>
      <c r="N4540">
        <v>10001</v>
      </c>
      <c r="O4540" s="10">
        <v>12000</v>
      </c>
      <c r="P4540">
        <v>1000</v>
      </c>
      <c r="Q4540" s="1" t="s">
        <v>209</v>
      </c>
      <c r="R4540" s="4">
        <v>4.5</v>
      </c>
      <c r="S4540" s="3">
        <v>1</v>
      </c>
      <c r="U4540" t="s">
        <v>204</v>
      </c>
    </row>
    <row r="4541" spans="1:21" x14ac:dyDescent="0.3">
      <c r="A4541" t="s">
        <v>1908</v>
      </c>
      <c r="B4541" t="s">
        <v>3729</v>
      </c>
      <c r="C4541" t="s">
        <v>3729</v>
      </c>
      <c r="D4541" t="s">
        <v>3729</v>
      </c>
      <c r="E4541">
        <v>2014</v>
      </c>
      <c r="F4541" t="s">
        <v>212</v>
      </c>
      <c r="G4541" t="s">
        <v>202</v>
      </c>
      <c r="H4541" t="s">
        <v>219</v>
      </c>
      <c r="I4541" s="3" t="s">
        <v>1</v>
      </c>
      <c r="J4541" s="1" t="s">
        <v>1</v>
      </c>
      <c r="K4541" s="3" t="s">
        <v>220</v>
      </c>
      <c r="L4541" s="1" t="s">
        <v>221</v>
      </c>
      <c r="M4541" s="1" t="s">
        <v>208</v>
      </c>
      <c r="N4541">
        <v>12001</v>
      </c>
      <c r="O4541" s="10">
        <v>1000000000</v>
      </c>
      <c r="P4541">
        <v>1000</v>
      </c>
      <c r="Q4541" s="1" t="s">
        <v>209</v>
      </c>
      <c r="R4541" s="4">
        <v>4.75</v>
      </c>
      <c r="S4541" s="3">
        <v>1</v>
      </c>
      <c r="U4541" t="s">
        <v>204</v>
      </c>
    </row>
    <row r="4542" spans="1:21" x14ac:dyDescent="0.3">
      <c r="A4542" t="s">
        <v>1908</v>
      </c>
      <c r="B4542" t="s">
        <v>3729</v>
      </c>
      <c r="C4542" t="s">
        <v>3729</v>
      </c>
      <c r="D4542" t="s">
        <v>3729</v>
      </c>
      <c r="E4542">
        <v>2014</v>
      </c>
      <c r="F4542" t="s">
        <v>212</v>
      </c>
      <c r="G4542" t="s">
        <v>202</v>
      </c>
      <c r="H4542" t="s">
        <v>206</v>
      </c>
      <c r="I4542" s="3" t="s">
        <v>1</v>
      </c>
      <c r="J4542" s="1" t="s">
        <v>1</v>
      </c>
      <c r="K4542" s="3" t="s">
        <v>220</v>
      </c>
      <c r="L4542" s="1" t="s">
        <v>225</v>
      </c>
      <c r="M4542" s="1" t="s">
        <v>204</v>
      </c>
      <c r="N4542" s="1" t="s">
        <v>1</v>
      </c>
      <c r="O4542" s="1" t="s">
        <v>1</v>
      </c>
      <c r="P4542" s="1" t="s">
        <v>1</v>
      </c>
      <c r="Q4542" s="1" t="s">
        <v>1</v>
      </c>
      <c r="R4542" s="4">
        <v>28</v>
      </c>
      <c r="S4542" s="3">
        <v>1</v>
      </c>
      <c r="T4542" s="1" t="s">
        <v>3732</v>
      </c>
      <c r="U4542" t="s">
        <v>204</v>
      </c>
    </row>
    <row r="4543" spans="1:21" x14ac:dyDescent="0.3">
      <c r="A4543" t="s">
        <v>1908</v>
      </c>
      <c r="B4543" t="s">
        <v>3729</v>
      </c>
      <c r="C4543" t="s">
        <v>3729</v>
      </c>
      <c r="D4543" t="s">
        <v>3729</v>
      </c>
      <c r="E4543">
        <v>2014</v>
      </c>
      <c r="F4543" t="s">
        <v>212</v>
      </c>
      <c r="G4543" t="s">
        <v>202</v>
      </c>
      <c r="H4543" t="s">
        <v>219</v>
      </c>
      <c r="I4543" s="3" t="s">
        <v>1</v>
      </c>
      <c r="J4543" s="1" t="s">
        <v>1</v>
      </c>
      <c r="K4543" s="3" t="s">
        <v>220</v>
      </c>
      <c r="L4543" s="1" t="s">
        <v>225</v>
      </c>
      <c r="M4543" s="1" t="s">
        <v>208</v>
      </c>
      <c r="N4543" s="1">
        <v>0</v>
      </c>
      <c r="O4543" s="10">
        <v>2000</v>
      </c>
      <c r="P4543">
        <v>1000</v>
      </c>
      <c r="Q4543" s="1" t="s">
        <v>209</v>
      </c>
      <c r="R4543" s="4">
        <v>0</v>
      </c>
      <c r="S4543" s="3">
        <v>1</v>
      </c>
      <c r="T4543" s="1" t="s">
        <v>3732</v>
      </c>
      <c r="U4543" t="s">
        <v>204</v>
      </c>
    </row>
    <row r="4544" spans="1:21" x14ac:dyDescent="0.3">
      <c r="A4544" t="s">
        <v>1908</v>
      </c>
      <c r="B4544" t="s">
        <v>3729</v>
      </c>
      <c r="C4544" t="s">
        <v>3729</v>
      </c>
      <c r="D4544" t="s">
        <v>3729</v>
      </c>
      <c r="E4544">
        <v>2014</v>
      </c>
      <c r="F4544" t="s">
        <v>212</v>
      </c>
      <c r="G4544" t="s">
        <v>202</v>
      </c>
      <c r="H4544" t="s">
        <v>219</v>
      </c>
      <c r="I4544" s="3" t="s">
        <v>1</v>
      </c>
      <c r="J4544" s="1" t="s">
        <v>1</v>
      </c>
      <c r="K4544" s="3" t="s">
        <v>220</v>
      </c>
      <c r="L4544" s="1" t="s">
        <v>225</v>
      </c>
      <c r="M4544" s="1" t="s">
        <v>208</v>
      </c>
      <c r="N4544" s="1">
        <v>2001</v>
      </c>
      <c r="O4544" s="10">
        <v>4000</v>
      </c>
      <c r="P4544">
        <v>1000</v>
      </c>
      <c r="Q4544" s="1" t="s">
        <v>209</v>
      </c>
      <c r="R4544" s="4">
        <v>3.5</v>
      </c>
      <c r="S4544" s="3">
        <v>1</v>
      </c>
      <c r="U4544" t="s">
        <v>204</v>
      </c>
    </row>
    <row r="4545" spans="1:21" x14ac:dyDescent="0.3">
      <c r="A4545" t="s">
        <v>1908</v>
      </c>
      <c r="B4545" t="s">
        <v>3729</v>
      </c>
      <c r="C4545" t="s">
        <v>3729</v>
      </c>
      <c r="D4545" t="s">
        <v>3729</v>
      </c>
      <c r="E4545">
        <v>2014</v>
      </c>
      <c r="F4545" t="s">
        <v>212</v>
      </c>
      <c r="G4545" t="s">
        <v>202</v>
      </c>
      <c r="H4545" t="s">
        <v>219</v>
      </c>
      <c r="I4545" s="3" t="s">
        <v>1</v>
      </c>
      <c r="J4545" s="1" t="s">
        <v>1</v>
      </c>
      <c r="K4545" s="3" t="s">
        <v>220</v>
      </c>
      <c r="L4545" s="1" t="s">
        <v>225</v>
      </c>
      <c r="M4545" s="1" t="s">
        <v>208</v>
      </c>
      <c r="N4545">
        <v>4001</v>
      </c>
      <c r="O4545" s="10">
        <v>6000</v>
      </c>
      <c r="P4545">
        <v>1000</v>
      </c>
      <c r="Q4545" s="1" t="s">
        <v>209</v>
      </c>
      <c r="R4545" s="4">
        <v>3.75</v>
      </c>
      <c r="S4545" s="3">
        <v>1</v>
      </c>
      <c r="U4545" t="s">
        <v>204</v>
      </c>
    </row>
    <row r="4546" spans="1:21" x14ac:dyDescent="0.3">
      <c r="A4546" t="s">
        <v>1908</v>
      </c>
      <c r="B4546" t="s">
        <v>3729</v>
      </c>
      <c r="C4546" t="s">
        <v>3729</v>
      </c>
      <c r="D4546" t="s">
        <v>3729</v>
      </c>
      <c r="E4546">
        <v>2014</v>
      </c>
      <c r="F4546" t="s">
        <v>212</v>
      </c>
      <c r="G4546" t="s">
        <v>202</v>
      </c>
      <c r="H4546" t="s">
        <v>219</v>
      </c>
      <c r="I4546" s="3" t="s">
        <v>1</v>
      </c>
      <c r="J4546" s="1" t="s">
        <v>1</v>
      </c>
      <c r="K4546" s="3" t="s">
        <v>220</v>
      </c>
      <c r="L4546" s="1" t="s">
        <v>225</v>
      </c>
      <c r="M4546" s="1" t="s">
        <v>208</v>
      </c>
      <c r="N4546">
        <v>6001</v>
      </c>
      <c r="O4546" s="10">
        <v>8000</v>
      </c>
      <c r="P4546">
        <v>1000</v>
      </c>
      <c r="Q4546" s="1" t="s">
        <v>209</v>
      </c>
      <c r="R4546" s="4">
        <v>4</v>
      </c>
      <c r="S4546" s="3">
        <v>1</v>
      </c>
      <c r="U4546" t="s">
        <v>204</v>
      </c>
    </row>
    <row r="4547" spans="1:21" x14ac:dyDescent="0.3">
      <c r="A4547" t="s">
        <v>1908</v>
      </c>
      <c r="B4547" t="s">
        <v>3729</v>
      </c>
      <c r="C4547" t="s">
        <v>3729</v>
      </c>
      <c r="D4547" t="s">
        <v>3729</v>
      </c>
      <c r="E4547">
        <v>2014</v>
      </c>
      <c r="F4547" t="s">
        <v>212</v>
      </c>
      <c r="G4547" t="s">
        <v>202</v>
      </c>
      <c r="H4547" t="s">
        <v>219</v>
      </c>
      <c r="I4547" s="3" t="s">
        <v>1</v>
      </c>
      <c r="J4547" s="1" t="s">
        <v>1</v>
      </c>
      <c r="K4547" s="3" t="s">
        <v>220</v>
      </c>
      <c r="L4547" s="1" t="s">
        <v>225</v>
      </c>
      <c r="M4547" s="1" t="s">
        <v>208</v>
      </c>
      <c r="N4547">
        <v>8001</v>
      </c>
      <c r="O4547" s="10">
        <v>10000</v>
      </c>
      <c r="P4547">
        <v>1000</v>
      </c>
      <c r="Q4547" s="1" t="s">
        <v>209</v>
      </c>
      <c r="R4547" s="4">
        <v>4.25</v>
      </c>
      <c r="S4547" s="3">
        <v>1</v>
      </c>
      <c r="U4547" t="s">
        <v>204</v>
      </c>
    </row>
    <row r="4548" spans="1:21" x14ac:dyDescent="0.3">
      <c r="A4548" t="s">
        <v>1908</v>
      </c>
      <c r="B4548" t="s">
        <v>3729</v>
      </c>
      <c r="C4548" t="s">
        <v>3729</v>
      </c>
      <c r="D4548" t="s">
        <v>3729</v>
      </c>
      <c r="E4548">
        <v>2014</v>
      </c>
      <c r="F4548" t="s">
        <v>212</v>
      </c>
      <c r="G4548" t="s">
        <v>202</v>
      </c>
      <c r="H4548" t="s">
        <v>219</v>
      </c>
      <c r="I4548" s="3" t="s">
        <v>1</v>
      </c>
      <c r="J4548" s="1" t="s">
        <v>1</v>
      </c>
      <c r="K4548" s="3" t="s">
        <v>220</v>
      </c>
      <c r="L4548" s="1" t="s">
        <v>225</v>
      </c>
      <c r="M4548" s="1" t="s">
        <v>208</v>
      </c>
      <c r="N4548">
        <v>10001</v>
      </c>
      <c r="O4548" s="10">
        <v>12000</v>
      </c>
      <c r="P4548">
        <v>1000</v>
      </c>
      <c r="Q4548" s="1" t="s">
        <v>209</v>
      </c>
      <c r="R4548" s="4">
        <v>4.5</v>
      </c>
      <c r="S4548" s="3">
        <v>1</v>
      </c>
      <c r="U4548" t="s">
        <v>204</v>
      </c>
    </row>
    <row r="4549" spans="1:21" x14ac:dyDescent="0.3">
      <c r="A4549" t="s">
        <v>1908</v>
      </c>
      <c r="B4549" t="s">
        <v>3729</v>
      </c>
      <c r="C4549" t="s">
        <v>3729</v>
      </c>
      <c r="D4549" t="s">
        <v>3729</v>
      </c>
      <c r="E4549">
        <v>2014</v>
      </c>
      <c r="F4549" t="s">
        <v>212</v>
      </c>
      <c r="G4549" t="s">
        <v>202</v>
      </c>
      <c r="H4549" t="s">
        <v>219</v>
      </c>
      <c r="I4549" s="3" t="s">
        <v>1</v>
      </c>
      <c r="J4549" s="1" t="s">
        <v>1</v>
      </c>
      <c r="K4549" s="3" t="s">
        <v>220</v>
      </c>
      <c r="L4549" s="1" t="s">
        <v>225</v>
      </c>
      <c r="M4549" s="1" t="s">
        <v>208</v>
      </c>
      <c r="N4549">
        <v>12001</v>
      </c>
      <c r="O4549" s="10">
        <v>1000000000</v>
      </c>
      <c r="P4549">
        <v>1000</v>
      </c>
      <c r="Q4549" s="1" t="s">
        <v>209</v>
      </c>
      <c r="R4549" s="4">
        <v>4.75</v>
      </c>
      <c r="S4549" s="3">
        <v>1</v>
      </c>
      <c r="U4549" t="s">
        <v>204</v>
      </c>
    </row>
    <row r="4550" spans="1:21" x14ac:dyDescent="0.3">
      <c r="A4550" t="s">
        <v>1908</v>
      </c>
      <c r="B4550" t="s">
        <v>3729</v>
      </c>
      <c r="C4550" t="s">
        <v>3729</v>
      </c>
      <c r="D4550" t="s">
        <v>3729</v>
      </c>
      <c r="E4550">
        <v>2008</v>
      </c>
      <c r="F4550" t="s">
        <v>213</v>
      </c>
      <c r="G4550" t="s">
        <v>202</v>
      </c>
      <c r="H4550" t="s">
        <v>206</v>
      </c>
      <c r="I4550" s="3" t="s">
        <v>1</v>
      </c>
      <c r="J4550" s="1" t="s">
        <v>1</v>
      </c>
      <c r="K4550" s="3" t="s">
        <v>1</v>
      </c>
      <c r="L4550" s="1" t="s">
        <v>1</v>
      </c>
      <c r="M4550" s="1" t="s">
        <v>204</v>
      </c>
      <c r="N4550" t="s">
        <v>1</v>
      </c>
      <c r="O4550" t="s">
        <v>1</v>
      </c>
      <c r="P4550" t="s">
        <v>1</v>
      </c>
      <c r="Q4550" s="1" t="s">
        <v>1</v>
      </c>
      <c r="R4550" s="4">
        <v>22.5</v>
      </c>
      <c r="S4550" s="3">
        <v>1</v>
      </c>
      <c r="U4550" t="s">
        <v>204</v>
      </c>
    </row>
    <row r="4551" spans="1:21" x14ac:dyDescent="0.3">
      <c r="A4551" t="s">
        <v>1908</v>
      </c>
      <c r="B4551" t="s">
        <v>3729</v>
      </c>
      <c r="C4551" t="s">
        <v>3729</v>
      </c>
      <c r="D4551" t="s">
        <v>3729</v>
      </c>
      <c r="E4551">
        <v>2008</v>
      </c>
      <c r="F4551" t="s">
        <v>213</v>
      </c>
      <c r="G4551" t="s">
        <v>202</v>
      </c>
      <c r="H4551" t="s">
        <v>231</v>
      </c>
      <c r="I4551" s="3" t="s">
        <v>1</v>
      </c>
      <c r="J4551" s="1" t="s">
        <v>1</v>
      </c>
      <c r="K4551" s="3" t="s">
        <v>1</v>
      </c>
      <c r="L4551" s="1" t="s">
        <v>1</v>
      </c>
      <c r="M4551" s="1" t="s">
        <v>208</v>
      </c>
      <c r="N4551">
        <v>0</v>
      </c>
      <c r="O4551" s="10">
        <v>4000</v>
      </c>
      <c r="P4551">
        <v>1000</v>
      </c>
      <c r="Q4551" s="1" t="s">
        <v>209</v>
      </c>
      <c r="R4551" s="4">
        <v>0</v>
      </c>
      <c r="S4551" s="3">
        <v>1</v>
      </c>
      <c r="U4551" t="s">
        <v>204</v>
      </c>
    </row>
    <row r="4552" spans="1:21" x14ac:dyDescent="0.3">
      <c r="A4552" t="s">
        <v>1908</v>
      </c>
      <c r="B4552" t="s">
        <v>3729</v>
      </c>
      <c r="C4552" t="s">
        <v>3729</v>
      </c>
      <c r="D4552" t="s">
        <v>3729</v>
      </c>
      <c r="E4552">
        <v>2008</v>
      </c>
      <c r="F4552" t="s">
        <v>213</v>
      </c>
      <c r="G4552" t="s">
        <v>202</v>
      </c>
      <c r="H4552" t="s">
        <v>231</v>
      </c>
      <c r="I4552" s="3" t="s">
        <v>1</v>
      </c>
      <c r="J4552" s="1" t="s">
        <v>1</v>
      </c>
      <c r="K4552" s="3" t="s">
        <v>1</v>
      </c>
      <c r="L4552" s="1" t="s">
        <v>1</v>
      </c>
      <c r="M4552" s="1" t="s">
        <v>208</v>
      </c>
      <c r="N4552">
        <v>4001</v>
      </c>
      <c r="O4552" s="10">
        <v>12000</v>
      </c>
      <c r="P4552">
        <v>1000</v>
      </c>
      <c r="Q4552" s="1" t="s">
        <v>209</v>
      </c>
      <c r="R4552" s="4">
        <v>1</v>
      </c>
      <c r="S4552" s="3">
        <v>1</v>
      </c>
      <c r="U4552" t="s">
        <v>204</v>
      </c>
    </row>
    <row r="4553" spans="1:21" x14ac:dyDescent="0.3">
      <c r="A4553" t="s">
        <v>1908</v>
      </c>
      <c r="B4553" t="s">
        <v>3729</v>
      </c>
      <c r="C4553" t="s">
        <v>3729</v>
      </c>
      <c r="D4553" t="s">
        <v>3729</v>
      </c>
      <c r="E4553">
        <v>2008</v>
      </c>
      <c r="F4553" t="s">
        <v>213</v>
      </c>
      <c r="G4553" t="s">
        <v>202</v>
      </c>
      <c r="H4553" t="s">
        <v>231</v>
      </c>
      <c r="I4553" s="3" t="s">
        <v>1</v>
      </c>
      <c r="J4553" s="1" t="s">
        <v>1</v>
      </c>
      <c r="K4553" s="3" t="s">
        <v>1</v>
      </c>
      <c r="L4553" s="1" t="s">
        <v>1</v>
      </c>
      <c r="M4553" s="1" t="s">
        <v>208</v>
      </c>
      <c r="N4553">
        <v>12001</v>
      </c>
      <c r="O4553" s="10">
        <v>1000000000</v>
      </c>
      <c r="P4553">
        <v>1000</v>
      </c>
      <c r="Q4553" s="1" t="s">
        <v>209</v>
      </c>
      <c r="R4553" s="4">
        <v>0</v>
      </c>
      <c r="S4553" s="3">
        <v>1</v>
      </c>
      <c r="U4553" t="s">
        <v>204</v>
      </c>
    </row>
    <row r="4554" spans="1:21" x14ac:dyDescent="0.3">
      <c r="A4554" t="s">
        <v>3733</v>
      </c>
      <c r="B4554" t="s">
        <v>3734</v>
      </c>
      <c r="C4554" t="s">
        <v>3734</v>
      </c>
      <c r="D4554" t="s">
        <v>3734</v>
      </c>
      <c r="E4554">
        <v>2019</v>
      </c>
      <c r="F4554" s="1" t="s">
        <v>212</v>
      </c>
      <c r="G4554" t="s">
        <v>202</v>
      </c>
      <c r="H4554" s="1" t="s">
        <v>206</v>
      </c>
      <c r="I4554" s="1" t="s">
        <v>1</v>
      </c>
      <c r="J4554" s="1" t="s">
        <v>1</v>
      </c>
      <c r="K4554" s="1" t="s">
        <v>1</v>
      </c>
      <c r="L4554" s="1" t="s">
        <v>1</v>
      </c>
      <c r="M4554" s="1" t="s">
        <v>204</v>
      </c>
      <c r="N4554" s="1" t="s">
        <v>1</v>
      </c>
      <c r="O4554" s="1" t="s">
        <v>1</v>
      </c>
      <c r="P4554" s="1" t="s">
        <v>1</v>
      </c>
      <c r="Q4554" s="1" t="s">
        <v>1</v>
      </c>
      <c r="R4554" s="4">
        <v>15.04</v>
      </c>
      <c r="S4554" s="4">
        <v>1</v>
      </c>
      <c r="T4554" s="4"/>
      <c r="U4554" t="s">
        <v>204</v>
      </c>
    </row>
    <row r="4555" spans="1:21" x14ac:dyDescent="0.3">
      <c r="A4555" t="s">
        <v>3733</v>
      </c>
      <c r="B4555" t="s">
        <v>3734</v>
      </c>
      <c r="C4555" t="s">
        <v>3734</v>
      </c>
      <c r="D4555" t="s">
        <v>3734</v>
      </c>
      <c r="E4555">
        <v>2019</v>
      </c>
      <c r="F4555" s="1" t="s">
        <v>212</v>
      </c>
      <c r="G4555" t="s">
        <v>202</v>
      </c>
      <c r="H4555" s="1" t="s">
        <v>231</v>
      </c>
      <c r="I4555" s="1" t="s">
        <v>1</v>
      </c>
      <c r="J4555" s="1" t="s">
        <v>1</v>
      </c>
      <c r="K4555" s="1" t="s">
        <v>1</v>
      </c>
      <c r="L4555" s="1" t="s">
        <v>1</v>
      </c>
      <c r="M4555" s="1" t="s">
        <v>208</v>
      </c>
      <c r="N4555">
        <v>0</v>
      </c>
      <c r="O4555">
        <v>2000</v>
      </c>
      <c r="P4555">
        <v>1000</v>
      </c>
      <c r="Q4555" s="1" t="s">
        <v>209</v>
      </c>
      <c r="R4555" s="4">
        <v>0</v>
      </c>
      <c r="S4555" s="4">
        <v>1</v>
      </c>
      <c r="T4555" s="4"/>
      <c r="U4555" t="s">
        <v>204</v>
      </c>
    </row>
    <row r="4556" spans="1:21" x14ac:dyDescent="0.3">
      <c r="A4556" t="s">
        <v>3733</v>
      </c>
      <c r="B4556" t="s">
        <v>3734</v>
      </c>
      <c r="C4556" t="s">
        <v>3734</v>
      </c>
      <c r="D4556" t="s">
        <v>3734</v>
      </c>
      <c r="E4556">
        <v>2019</v>
      </c>
      <c r="F4556" s="1" t="s">
        <v>212</v>
      </c>
      <c r="G4556" t="s">
        <v>202</v>
      </c>
      <c r="H4556" s="1" t="s">
        <v>231</v>
      </c>
      <c r="I4556" s="1" t="s">
        <v>1</v>
      </c>
      <c r="J4556" s="1" t="s">
        <v>1</v>
      </c>
      <c r="K4556" s="1" t="s">
        <v>1</v>
      </c>
      <c r="L4556" s="1" t="s">
        <v>1</v>
      </c>
      <c r="M4556" s="1" t="s">
        <v>208</v>
      </c>
      <c r="N4556">
        <v>2001</v>
      </c>
      <c r="O4556" s="10">
        <v>1000000000</v>
      </c>
      <c r="P4556">
        <v>1000</v>
      </c>
      <c r="Q4556" s="1" t="s">
        <v>209</v>
      </c>
      <c r="R4556" s="4">
        <v>3.88</v>
      </c>
      <c r="S4556" s="4">
        <v>1</v>
      </c>
      <c r="T4556" s="4"/>
      <c r="U4556" t="s">
        <v>204</v>
      </c>
    </row>
    <row r="4557" spans="1:21" x14ac:dyDescent="0.3">
      <c r="A4557" t="s">
        <v>3733</v>
      </c>
      <c r="B4557" t="s">
        <v>3734</v>
      </c>
      <c r="C4557" t="s">
        <v>3734</v>
      </c>
      <c r="D4557" t="s">
        <v>3734</v>
      </c>
      <c r="E4557">
        <v>2019</v>
      </c>
      <c r="F4557" s="1" t="s">
        <v>213</v>
      </c>
      <c r="G4557" t="s">
        <v>202</v>
      </c>
      <c r="H4557" s="1" t="s">
        <v>206</v>
      </c>
      <c r="I4557" s="1" t="s">
        <v>1</v>
      </c>
      <c r="J4557" s="1" t="s">
        <v>1</v>
      </c>
      <c r="K4557" s="1" t="s">
        <v>1</v>
      </c>
      <c r="L4557" s="1" t="s">
        <v>1</v>
      </c>
      <c r="M4557" s="1" t="s">
        <v>204</v>
      </c>
      <c r="N4557" s="1" t="s">
        <v>1</v>
      </c>
      <c r="O4557" s="1" t="s">
        <v>1</v>
      </c>
      <c r="P4557" s="1" t="s">
        <v>1</v>
      </c>
      <c r="Q4557" s="1" t="s">
        <v>1</v>
      </c>
      <c r="R4557" s="4">
        <v>15.04</v>
      </c>
      <c r="S4557" s="4">
        <v>1</v>
      </c>
      <c r="T4557" s="4" t="s">
        <v>3861</v>
      </c>
      <c r="U4557" t="s">
        <v>204</v>
      </c>
    </row>
    <row r="4558" spans="1:21" x14ac:dyDescent="0.3">
      <c r="A4558" t="s">
        <v>3733</v>
      </c>
      <c r="B4558" t="s">
        <v>3734</v>
      </c>
      <c r="C4558" t="s">
        <v>3734</v>
      </c>
      <c r="D4558" t="s">
        <v>3734</v>
      </c>
      <c r="E4558">
        <v>2019</v>
      </c>
      <c r="F4558" s="1" t="s">
        <v>213</v>
      </c>
      <c r="G4558" t="s">
        <v>202</v>
      </c>
      <c r="H4558" s="1" t="s">
        <v>231</v>
      </c>
      <c r="I4558" s="1" t="s">
        <v>1</v>
      </c>
      <c r="J4558" s="1" t="s">
        <v>1</v>
      </c>
      <c r="K4558" s="1" t="s">
        <v>1</v>
      </c>
      <c r="L4558" s="1" t="s">
        <v>1</v>
      </c>
      <c r="M4558" s="1" t="s">
        <v>208</v>
      </c>
      <c r="N4558">
        <v>0</v>
      </c>
      <c r="O4558">
        <v>2000</v>
      </c>
      <c r="P4558">
        <v>1000</v>
      </c>
      <c r="Q4558" s="1" t="s">
        <v>209</v>
      </c>
      <c r="R4558" s="4">
        <v>0</v>
      </c>
      <c r="S4558" s="4">
        <v>0.8</v>
      </c>
      <c r="T4558" s="4"/>
      <c r="U4558" t="s">
        <v>204</v>
      </c>
    </row>
    <row r="4559" spans="1:21" x14ac:dyDescent="0.3">
      <c r="A4559" t="s">
        <v>3733</v>
      </c>
      <c r="B4559" t="s">
        <v>3734</v>
      </c>
      <c r="C4559" t="s">
        <v>3734</v>
      </c>
      <c r="D4559" t="s">
        <v>3734</v>
      </c>
      <c r="E4559">
        <v>2019</v>
      </c>
      <c r="F4559" s="1" t="s">
        <v>213</v>
      </c>
      <c r="G4559" t="s">
        <v>202</v>
      </c>
      <c r="H4559" s="1" t="s">
        <v>231</v>
      </c>
      <c r="I4559" s="1" t="s">
        <v>1</v>
      </c>
      <c r="J4559" s="1" t="s">
        <v>1</v>
      </c>
      <c r="K4559" s="1" t="s">
        <v>1</v>
      </c>
      <c r="L4559" s="1" t="s">
        <v>1</v>
      </c>
      <c r="M4559" s="1" t="s">
        <v>208</v>
      </c>
      <c r="N4559">
        <v>2001</v>
      </c>
      <c r="O4559" s="10">
        <v>1000000000</v>
      </c>
      <c r="P4559">
        <v>1000</v>
      </c>
      <c r="Q4559" s="1" t="s">
        <v>209</v>
      </c>
      <c r="R4559" s="4">
        <v>3.88</v>
      </c>
      <c r="S4559" s="4">
        <v>0.8</v>
      </c>
      <c r="T4559" s="4"/>
      <c r="U4559" t="s">
        <v>204</v>
      </c>
    </row>
    <row r="4560" spans="1:21" x14ac:dyDescent="0.3">
      <c r="A4560" t="s">
        <v>3735</v>
      </c>
      <c r="B4560" t="s">
        <v>3736</v>
      </c>
      <c r="C4560" t="s">
        <v>3736</v>
      </c>
      <c r="D4560" t="s">
        <v>3736</v>
      </c>
      <c r="E4560">
        <v>2021</v>
      </c>
      <c r="F4560" s="1" t="s">
        <v>212</v>
      </c>
      <c r="G4560" t="s">
        <v>202</v>
      </c>
      <c r="H4560" s="1" t="s">
        <v>206</v>
      </c>
      <c r="I4560" s="1" t="s">
        <v>1</v>
      </c>
      <c r="J4560" s="1" t="s">
        <v>1</v>
      </c>
      <c r="K4560" s="1" t="s">
        <v>1</v>
      </c>
      <c r="L4560" s="1" t="s">
        <v>1</v>
      </c>
      <c r="M4560" s="1" t="s">
        <v>204</v>
      </c>
      <c r="N4560" s="1" t="s">
        <v>1</v>
      </c>
      <c r="O4560" s="1" t="s">
        <v>1</v>
      </c>
      <c r="P4560" s="1" t="s">
        <v>1</v>
      </c>
      <c r="Q4560" s="1" t="s">
        <v>1</v>
      </c>
      <c r="R4560" s="4">
        <v>18.5</v>
      </c>
      <c r="S4560" s="4">
        <v>1</v>
      </c>
      <c r="T4560" s="4"/>
      <c r="U4560" t="s">
        <v>204</v>
      </c>
    </row>
    <row r="4561" spans="1:21" x14ac:dyDescent="0.3">
      <c r="A4561" t="s">
        <v>3735</v>
      </c>
      <c r="B4561" t="s">
        <v>3736</v>
      </c>
      <c r="C4561" t="s">
        <v>3736</v>
      </c>
      <c r="D4561" t="s">
        <v>3736</v>
      </c>
      <c r="E4561">
        <v>2021</v>
      </c>
      <c r="F4561" s="1" t="s">
        <v>212</v>
      </c>
      <c r="G4561" t="s">
        <v>202</v>
      </c>
      <c r="H4561" s="1" t="s">
        <v>231</v>
      </c>
      <c r="I4561" s="1" t="s">
        <v>1</v>
      </c>
      <c r="J4561" s="1" t="s">
        <v>1</v>
      </c>
      <c r="K4561" s="1" t="s">
        <v>1</v>
      </c>
      <c r="L4561" s="1" t="s">
        <v>1</v>
      </c>
      <c r="M4561" s="1" t="s">
        <v>208</v>
      </c>
      <c r="N4561">
        <v>0</v>
      </c>
      <c r="O4561">
        <v>4000</v>
      </c>
      <c r="P4561">
        <v>1000</v>
      </c>
      <c r="Q4561" s="1" t="s">
        <v>209</v>
      </c>
      <c r="R4561" s="4">
        <v>0</v>
      </c>
      <c r="S4561" s="4">
        <v>1</v>
      </c>
      <c r="T4561" s="4"/>
      <c r="U4561" t="s">
        <v>204</v>
      </c>
    </row>
    <row r="4562" spans="1:21" x14ac:dyDescent="0.3">
      <c r="A4562" t="s">
        <v>3735</v>
      </c>
      <c r="B4562" t="s">
        <v>3736</v>
      </c>
      <c r="C4562" t="s">
        <v>3736</v>
      </c>
      <c r="D4562" t="s">
        <v>3736</v>
      </c>
      <c r="E4562">
        <v>2021</v>
      </c>
      <c r="F4562" s="1" t="s">
        <v>212</v>
      </c>
      <c r="G4562" t="s">
        <v>202</v>
      </c>
      <c r="H4562" s="1" t="s">
        <v>231</v>
      </c>
      <c r="I4562" s="1" t="s">
        <v>1</v>
      </c>
      <c r="J4562" s="1" t="s">
        <v>1</v>
      </c>
      <c r="K4562" s="1" t="s">
        <v>1</v>
      </c>
      <c r="L4562" s="1" t="s">
        <v>1</v>
      </c>
      <c r="M4562" s="1" t="s">
        <v>208</v>
      </c>
      <c r="N4562">
        <v>4001</v>
      </c>
      <c r="O4562" s="10">
        <v>1000000000</v>
      </c>
      <c r="P4562">
        <v>1000</v>
      </c>
      <c r="Q4562" s="1" t="s">
        <v>209</v>
      </c>
      <c r="R4562" s="4">
        <v>2.65</v>
      </c>
      <c r="S4562" s="4">
        <v>1</v>
      </c>
      <c r="T4562" s="4"/>
      <c r="U4562" t="s">
        <v>204</v>
      </c>
    </row>
    <row r="4563" spans="1:21" x14ac:dyDescent="0.3">
      <c r="A4563" t="s">
        <v>3735</v>
      </c>
      <c r="B4563" t="s">
        <v>3736</v>
      </c>
      <c r="C4563" t="s">
        <v>3736</v>
      </c>
      <c r="D4563" t="s">
        <v>3736</v>
      </c>
      <c r="E4563">
        <v>2021</v>
      </c>
      <c r="F4563" s="1" t="s">
        <v>213</v>
      </c>
      <c r="G4563" t="s">
        <v>202</v>
      </c>
      <c r="H4563" s="1" t="s">
        <v>207</v>
      </c>
      <c r="I4563" s="1" t="s">
        <v>1</v>
      </c>
      <c r="J4563" s="1" t="s">
        <v>1</v>
      </c>
      <c r="K4563" s="1" t="s">
        <v>1</v>
      </c>
      <c r="L4563" s="1" t="s">
        <v>1</v>
      </c>
      <c r="M4563" s="1" t="s">
        <v>205</v>
      </c>
      <c r="N4563" s="1">
        <v>0</v>
      </c>
      <c r="O4563" s="10">
        <v>1000000000</v>
      </c>
      <c r="P4563" s="1" t="s">
        <v>1</v>
      </c>
      <c r="Q4563" s="1" t="s">
        <v>3862</v>
      </c>
      <c r="R4563" s="4">
        <v>2.5</v>
      </c>
      <c r="S4563" s="4">
        <v>1</v>
      </c>
      <c r="T4563" s="4" t="s">
        <v>3863</v>
      </c>
      <c r="U4563" t="s">
        <v>204</v>
      </c>
    </row>
    <row r="4564" spans="1:21" x14ac:dyDescent="0.3">
      <c r="A4564" t="s">
        <v>3735</v>
      </c>
      <c r="B4564" t="s">
        <v>3736</v>
      </c>
      <c r="C4564" t="s">
        <v>3736</v>
      </c>
      <c r="D4564" t="s">
        <v>3736</v>
      </c>
      <c r="E4564">
        <v>2021</v>
      </c>
      <c r="F4564" s="1" t="s">
        <v>212</v>
      </c>
      <c r="G4564" t="s">
        <v>202</v>
      </c>
      <c r="H4564" s="1" t="s">
        <v>3864</v>
      </c>
      <c r="I4564" s="1" t="s">
        <v>1</v>
      </c>
      <c r="J4564" s="1" t="s">
        <v>1</v>
      </c>
      <c r="K4564" s="1" t="s">
        <v>1</v>
      </c>
      <c r="L4564" s="1" t="s">
        <v>1</v>
      </c>
      <c r="M4564" s="1" t="s">
        <v>208</v>
      </c>
      <c r="N4564">
        <v>0</v>
      </c>
      <c r="O4564" s="10">
        <v>1000000000</v>
      </c>
      <c r="P4564">
        <v>1000</v>
      </c>
      <c r="Q4564" s="1" t="s">
        <v>209</v>
      </c>
      <c r="R4564" s="4">
        <v>0.15</v>
      </c>
      <c r="S4564" s="4">
        <v>1</v>
      </c>
      <c r="T4564" s="4"/>
      <c r="U4564" t="s">
        <v>204</v>
      </c>
    </row>
    <row r="4565" spans="1:21" x14ac:dyDescent="0.3">
      <c r="A4565" t="s">
        <v>3737</v>
      </c>
      <c r="B4565" t="s">
        <v>3738</v>
      </c>
      <c r="C4565" t="s">
        <v>3738</v>
      </c>
      <c r="D4565" t="s">
        <v>3738</v>
      </c>
      <c r="E4565">
        <v>2021</v>
      </c>
      <c r="F4565" s="1" t="s">
        <v>212</v>
      </c>
      <c r="G4565" t="s">
        <v>202</v>
      </c>
      <c r="H4565" s="1" t="s">
        <v>206</v>
      </c>
      <c r="I4565" s="1" t="s">
        <v>1</v>
      </c>
      <c r="J4565" s="1" t="s">
        <v>1</v>
      </c>
      <c r="K4565" s="1" t="s">
        <v>1</v>
      </c>
      <c r="L4565" s="1" t="s">
        <v>1</v>
      </c>
      <c r="M4565" s="1" t="s">
        <v>204</v>
      </c>
      <c r="N4565" s="1" t="s">
        <v>1</v>
      </c>
      <c r="O4565" s="1" t="s">
        <v>1</v>
      </c>
      <c r="P4565" s="1" t="s">
        <v>1</v>
      </c>
      <c r="Q4565" s="1" t="s">
        <v>1</v>
      </c>
      <c r="R4565" s="4">
        <v>17</v>
      </c>
      <c r="S4565" s="4">
        <v>1</v>
      </c>
      <c r="T4565" s="4"/>
      <c r="U4565" t="s">
        <v>204</v>
      </c>
    </row>
    <row r="4566" spans="1:21" x14ac:dyDescent="0.3">
      <c r="A4566" t="s">
        <v>3737</v>
      </c>
      <c r="B4566" t="s">
        <v>3738</v>
      </c>
      <c r="C4566" t="s">
        <v>3738</v>
      </c>
      <c r="D4566" t="s">
        <v>3738</v>
      </c>
      <c r="E4566">
        <v>2021</v>
      </c>
      <c r="F4566" s="1" t="s">
        <v>212</v>
      </c>
      <c r="G4566" t="s">
        <v>202</v>
      </c>
      <c r="H4566" s="1" t="s">
        <v>219</v>
      </c>
      <c r="I4566" s="1" t="s">
        <v>1</v>
      </c>
      <c r="J4566" s="1" t="s">
        <v>1</v>
      </c>
      <c r="K4566" s="1" t="s">
        <v>1</v>
      </c>
      <c r="L4566" s="1" t="s">
        <v>1</v>
      </c>
      <c r="M4566" s="1" t="s">
        <v>208</v>
      </c>
      <c r="N4566">
        <v>0</v>
      </c>
      <c r="O4566" s="10">
        <v>2000</v>
      </c>
      <c r="P4566">
        <v>1000</v>
      </c>
      <c r="Q4566" s="1" t="s">
        <v>209</v>
      </c>
      <c r="R4566" s="4">
        <v>0</v>
      </c>
      <c r="S4566" s="4">
        <v>1</v>
      </c>
      <c r="T4566" s="4"/>
      <c r="U4566" t="s">
        <v>204</v>
      </c>
    </row>
    <row r="4567" spans="1:21" x14ac:dyDescent="0.3">
      <c r="A4567" t="s">
        <v>3737</v>
      </c>
      <c r="B4567" t="s">
        <v>3738</v>
      </c>
      <c r="C4567" t="s">
        <v>3738</v>
      </c>
      <c r="D4567" t="s">
        <v>3738</v>
      </c>
      <c r="E4567">
        <v>2021</v>
      </c>
      <c r="F4567" s="1" t="s">
        <v>212</v>
      </c>
      <c r="G4567" t="s">
        <v>202</v>
      </c>
      <c r="H4567" s="1" t="s">
        <v>219</v>
      </c>
      <c r="I4567" s="1" t="s">
        <v>1</v>
      </c>
      <c r="J4567" s="1" t="s">
        <v>1</v>
      </c>
      <c r="K4567" s="1" t="s">
        <v>1</v>
      </c>
      <c r="L4567" s="1" t="s">
        <v>1</v>
      </c>
      <c r="M4567" s="1" t="s">
        <v>208</v>
      </c>
      <c r="N4567">
        <v>2001</v>
      </c>
      <c r="O4567" s="10">
        <v>5000</v>
      </c>
      <c r="P4567">
        <v>1000</v>
      </c>
      <c r="Q4567" s="1" t="s">
        <v>209</v>
      </c>
      <c r="R4567" s="4">
        <v>1.75</v>
      </c>
      <c r="S4567" s="4">
        <v>1</v>
      </c>
      <c r="T4567" s="4"/>
      <c r="U4567" t="s">
        <v>204</v>
      </c>
    </row>
    <row r="4568" spans="1:21" x14ac:dyDescent="0.3">
      <c r="A4568" t="s">
        <v>3737</v>
      </c>
      <c r="B4568" t="s">
        <v>3738</v>
      </c>
      <c r="C4568" t="s">
        <v>3738</v>
      </c>
      <c r="D4568" t="s">
        <v>3738</v>
      </c>
      <c r="E4568">
        <v>2021</v>
      </c>
      <c r="F4568" s="1" t="s">
        <v>212</v>
      </c>
      <c r="G4568" t="s">
        <v>202</v>
      </c>
      <c r="H4568" s="1" t="s">
        <v>219</v>
      </c>
      <c r="I4568" s="1" t="s">
        <v>1</v>
      </c>
      <c r="J4568" s="1" t="s">
        <v>1</v>
      </c>
      <c r="K4568" s="1" t="s">
        <v>1</v>
      </c>
      <c r="L4568" s="1" t="s">
        <v>1</v>
      </c>
      <c r="M4568" s="1" t="s">
        <v>208</v>
      </c>
      <c r="N4568">
        <v>5001</v>
      </c>
      <c r="O4568" s="10">
        <v>10000</v>
      </c>
      <c r="P4568">
        <v>1000</v>
      </c>
      <c r="Q4568" s="1" t="s">
        <v>209</v>
      </c>
      <c r="R4568" s="4">
        <v>2.25</v>
      </c>
      <c r="S4568" s="4">
        <v>1</v>
      </c>
      <c r="T4568" s="4"/>
      <c r="U4568" t="s">
        <v>204</v>
      </c>
    </row>
    <row r="4569" spans="1:21" x14ac:dyDescent="0.3">
      <c r="A4569" t="s">
        <v>3737</v>
      </c>
      <c r="B4569" t="s">
        <v>3738</v>
      </c>
      <c r="C4569" t="s">
        <v>3738</v>
      </c>
      <c r="D4569" t="s">
        <v>3738</v>
      </c>
      <c r="E4569">
        <v>2021</v>
      </c>
      <c r="F4569" s="1" t="s">
        <v>212</v>
      </c>
      <c r="G4569" t="s">
        <v>202</v>
      </c>
      <c r="H4569" s="1" t="s">
        <v>219</v>
      </c>
      <c r="I4569" s="1" t="s">
        <v>1</v>
      </c>
      <c r="J4569" s="1" t="s">
        <v>1</v>
      </c>
      <c r="K4569" s="1" t="s">
        <v>1</v>
      </c>
      <c r="L4569" s="1" t="s">
        <v>1</v>
      </c>
      <c r="M4569" s="1" t="s">
        <v>208</v>
      </c>
      <c r="N4569">
        <v>10001</v>
      </c>
      <c r="O4569" s="10">
        <v>1000000000</v>
      </c>
      <c r="P4569">
        <v>1000</v>
      </c>
      <c r="Q4569" s="1" t="s">
        <v>209</v>
      </c>
      <c r="R4569" s="4">
        <v>3</v>
      </c>
      <c r="S4569" s="4">
        <v>1</v>
      </c>
      <c r="T4569" s="4"/>
      <c r="U4569" t="s">
        <v>204</v>
      </c>
    </row>
    <row r="4570" spans="1:21" x14ac:dyDescent="0.3">
      <c r="A4570" t="s">
        <v>3737</v>
      </c>
      <c r="B4570" t="s">
        <v>3738</v>
      </c>
      <c r="C4570" t="s">
        <v>3738</v>
      </c>
      <c r="D4570" t="s">
        <v>3738</v>
      </c>
      <c r="E4570">
        <v>2021</v>
      </c>
      <c r="F4570" s="1" t="s">
        <v>212</v>
      </c>
      <c r="G4570" t="s">
        <v>202</v>
      </c>
      <c r="H4570" s="1" t="s">
        <v>3391</v>
      </c>
      <c r="I4570" s="1" t="s">
        <v>1</v>
      </c>
      <c r="J4570" s="1" t="s">
        <v>1</v>
      </c>
      <c r="K4570" s="1" t="s">
        <v>1</v>
      </c>
      <c r="L4570" s="1" t="s">
        <v>1</v>
      </c>
      <c r="M4570" s="1" t="s">
        <v>208</v>
      </c>
      <c r="N4570">
        <v>0</v>
      </c>
      <c r="O4570" s="10">
        <v>1000000000</v>
      </c>
      <c r="P4570">
        <v>1000</v>
      </c>
      <c r="Q4570" s="1" t="s">
        <v>209</v>
      </c>
      <c r="R4570" s="4">
        <v>3.8</v>
      </c>
      <c r="S4570" s="4">
        <v>1</v>
      </c>
      <c r="T4570" s="4"/>
      <c r="U4570" t="s">
        <v>204</v>
      </c>
    </row>
    <row r="4571" spans="1:21" x14ac:dyDescent="0.3">
      <c r="A4571" t="s">
        <v>3737</v>
      </c>
      <c r="B4571" t="s">
        <v>3738</v>
      </c>
      <c r="C4571" t="s">
        <v>3738</v>
      </c>
      <c r="D4571" t="s">
        <v>3738</v>
      </c>
      <c r="E4571">
        <v>2021</v>
      </c>
      <c r="F4571" s="1" t="s">
        <v>213</v>
      </c>
      <c r="G4571" t="s">
        <v>202</v>
      </c>
      <c r="H4571" s="1" t="s">
        <v>206</v>
      </c>
      <c r="I4571" s="1" t="s">
        <v>1</v>
      </c>
      <c r="J4571" s="1" t="s">
        <v>1</v>
      </c>
      <c r="K4571" s="1" t="s">
        <v>1</v>
      </c>
      <c r="L4571" s="1" t="s">
        <v>1</v>
      </c>
      <c r="M4571" s="1" t="s">
        <v>204</v>
      </c>
      <c r="N4571" s="1" t="s">
        <v>1</v>
      </c>
      <c r="O4571" s="1" t="s">
        <v>1</v>
      </c>
      <c r="P4571" s="1" t="s">
        <v>1</v>
      </c>
      <c r="Q4571" s="1" t="s">
        <v>1</v>
      </c>
      <c r="R4571" s="4">
        <v>31.5</v>
      </c>
      <c r="S4571" s="4">
        <v>1</v>
      </c>
      <c r="T4571" s="4"/>
      <c r="U4571" t="s">
        <v>204</v>
      </c>
    </row>
    <row r="4572" spans="1:21" x14ac:dyDescent="0.3">
      <c r="A4572" t="s">
        <v>3739</v>
      </c>
      <c r="B4572" t="s">
        <v>3740</v>
      </c>
      <c r="C4572" t="s">
        <v>3740</v>
      </c>
      <c r="D4572" t="s">
        <v>3740</v>
      </c>
      <c r="E4572">
        <v>2015</v>
      </c>
      <c r="F4572" s="1" t="s">
        <v>212</v>
      </c>
      <c r="G4572" t="s">
        <v>202</v>
      </c>
      <c r="H4572" s="1" t="s">
        <v>206</v>
      </c>
      <c r="I4572" s="1" t="s">
        <v>1</v>
      </c>
      <c r="J4572" s="1" t="s">
        <v>1</v>
      </c>
      <c r="K4572" s="1" t="s">
        <v>220</v>
      </c>
      <c r="L4572" s="1" t="s">
        <v>221</v>
      </c>
      <c r="M4572" s="1" t="s">
        <v>204</v>
      </c>
      <c r="N4572" s="1" t="s">
        <v>1</v>
      </c>
      <c r="O4572" s="1" t="s">
        <v>1</v>
      </c>
      <c r="P4572" s="1" t="s">
        <v>1</v>
      </c>
      <c r="Q4572" s="1" t="s">
        <v>1</v>
      </c>
      <c r="R4572" s="4">
        <v>37</v>
      </c>
      <c r="S4572" s="4">
        <v>1</v>
      </c>
      <c r="T4572" s="4"/>
      <c r="U4572" t="s">
        <v>204</v>
      </c>
    </row>
    <row r="4573" spans="1:21" x14ac:dyDescent="0.3">
      <c r="A4573" t="s">
        <v>3739</v>
      </c>
      <c r="B4573" t="s">
        <v>3740</v>
      </c>
      <c r="C4573" t="s">
        <v>3740</v>
      </c>
      <c r="D4573" t="s">
        <v>3740</v>
      </c>
      <c r="E4573">
        <v>2015</v>
      </c>
      <c r="F4573" s="1" t="s">
        <v>212</v>
      </c>
      <c r="G4573" t="s">
        <v>202</v>
      </c>
      <c r="H4573" s="1" t="s">
        <v>219</v>
      </c>
      <c r="I4573" s="1" t="s">
        <v>1</v>
      </c>
      <c r="J4573" s="1" t="s">
        <v>1</v>
      </c>
      <c r="K4573" s="1" t="s">
        <v>220</v>
      </c>
      <c r="L4573" s="1" t="s">
        <v>221</v>
      </c>
      <c r="M4573" s="1" t="s">
        <v>208</v>
      </c>
      <c r="N4573">
        <v>0</v>
      </c>
      <c r="O4573" s="10">
        <v>1000</v>
      </c>
      <c r="P4573">
        <v>1000</v>
      </c>
      <c r="Q4573" s="1" t="s">
        <v>209</v>
      </c>
      <c r="R4573" s="4">
        <v>0</v>
      </c>
      <c r="S4573" s="4">
        <v>1</v>
      </c>
      <c r="T4573" s="4"/>
      <c r="U4573" t="s">
        <v>204</v>
      </c>
    </row>
    <row r="4574" spans="1:21" x14ac:dyDescent="0.3">
      <c r="A4574" t="s">
        <v>3739</v>
      </c>
      <c r="B4574" t="s">
        <v>3740</v>
      </c>
      <c r="C4574" t="s">
        <v>3740</v>
      </c>
      <c r="D4574" t="s">
        <v>3740</v>
      </c>
      <c r="E4574">
        <v>2015</v>
      </c>
      <c r="F4574" s="1" t="s">
        <v>212</v>
      </c>
      <c r="G4574" t="s">
        <v>202</v>
      </c>
      <c r="H4574" s="1" t="s">
        <v>219</v>
      </c>
      <c r="I4574" s="1" t="s">
        <v>1</v>
      </c>
      <c r="J4574" s="1" t="s">
        <v>1</v>
      </c>
      <c r="K4574" s="1" t="s">
        <v>220</v>
      </c>
      <c r="L4574" s="1" t="s">
        <v>221</v>
      </c>
      <c r="M4574" s="1" t="s">
        <v>208</v>
      </c>
      <c r="N4574">
        <v>1001</v>
      </c>
      <c r="O4574" s="10">
        <v>5000</v>
      </c>
      <c r="P4574">
        <v>1000</v>
      </c>
      <c r="Q4574" s="1" t="s">
        <v>209</v>
      </c>
      <c r="R4574" s="4">
        <v>5.3</v>
      </c>
      <c r="S4574" s="4">
        <v>1</v>
      </c>
      <c r="T4574" s="4"/>
      <c r="U4574" t="s">
        <v>204</v>
      </c>
    </row>
    <row r="4575" spans="1:21" x14ac:dyDescent="0.3">
      <c r="A4575" t="s">
        <v>3739</v>
      </c>
      <c r="B4575" t="s">
        <v>3740</v>
      </c>
      <c r="C4575" t="s">
        <v>3740</v>
      </c>
      <c r="D4575" t="s">
        <v>3740</v>
      </c>
      <c r="E4575">
        <v>2015</v>
      </c>
      <c r="F4575" s="1" t="s">
        <v>212</v>
      </c>
      <c r="G4575" t="s">
        <v>202</v>
      </c>
      <c r="H4575" s="1" t="s">
        <v>219</v>
      </c>
      <c r="I4575" s="1" t="s">
        <v>1</v>
      </c>
      <c r="J4575" s="1" t="s">
        <v>1</v>
      </c>
      <c r="K4575" s="1" t="s">
        <v>220</v>
      </c>
      <c r="L4575" s="1" t="s">
        <v>221</v>
      </c>
      <c r="M4575" s="1" t="s">
        <v>208</v>
      </c>
      <c r="N4575">
        <v>5001</v>
      </c>
      <c r="O4575" s="10">
        <v>10000</v>
      </c>
      <c r="P4575">
        <v>1000</v>
      </c>
      <c r="Q4575" s="1" t="s">
        <v>209</v>
      </c>
      <c r="R4575" s="4">
        <v>5.5</v>
      </c>
      <c r="S4575" s="4">
        <v>1</v>
      </c>
      <c r="T4575" s="4"/>
      <c r="U4575" t="s">
        <v>204</v>
      </c>
    </row>
    <row r="4576" spans="1:21" x14ac:dyDescent="0.3">
      <c r="A4576" t="s">
        <v>3739</v>
      </c>
      <c r="B4576" t="s">
        <v>3740</v>
      </c>
      <c r="C4576" t="s">
        <v>3740</v>
      </c>
      <c r="D4576" t="s">
        <v>3740</v>
      </c>
      <c r="E4576">
        <v>2015</v>
      </c>
      <c r="F4576" s="1" t="s">
        <v>212</v>
      </c>
      <c r="G4576" t="s">
        <v>202</v>
      </c>
      <c r="H4576" s="1" t="s">
        <v>219</v>
      </c>
      <c r="I4576" s="1" t="s">
        <v>1</v>
      </c>
      <c r="J4576" s="1" t="s">
        <v>1</v>
      </c>
      <c r="K4576" s="1" t="s">
        <v>220</v>
      </c>
      <c r="L4576" s="1" t="s">
        <v>221</v>
      </c>
      <c r="M4576" s="1" t="s">
        <v>208</v>
      </c>
      <c r="N4576">
        <v>10001</v>
      </c>
      <c r="O4576" s="10">
        <v>15000</v>
      </c>
      <c r="P4576">
        <v>1000</v>
      </c>
      <c r="Q4576" s="1" t="s">
        <v>209</v>
      </c>
      <c r="R4576" s="4">
        <v>5.8</v>
      </c>
      <c r="S4576" s="4">
        <v>1</v>
      </c>
      <c r="T4576" s="4"/>
      <c r="U4576" t="s">
        <v>204</v>
      </c>
    </row>
    <row r="4577" spans="1:21" x14ac:dyDescent="0.3">
      <c r="A4577" t="s">
        <v>3739</v>
      </c>
      <c r="B4577" t="s">
        <v>3740</v>
      </c>
      <c r="C4577" t="s">
        <v>3740</v>
      </c>
      <c r="D4577" t="s">
        <v>3740</v>
      </c>
      <c r="E4577">
        <v>2015</v>
      </c>
      <c r="F4577" s="1" t="s">
        <v>212</v>
      </c>
      <c r="G4577" t="s">
        <v>202</v>
      </c>
      <c r="H4577" s="1" t="s">
        <v>219</v>
      </c>
      <c r="I4577" s="1" t="s">
        <v>1</v>
      </c>
      <c r="J4577" s="1" t="s">
        <v>1</v>
      </c>
      <c r="K4577" s="1" t="s">
        <v>220</v>
      </c>
      <c r="L4577" s="1" t="s">
        <v>221</v>
      </c>
      <c r="M4577" s="1" t="s">
        <v>208</v>
      </c>
      <c r="N4577">
        <v>15001</v>
      </c>
      <c r="O4577" s="10">
        <v>20000</v>
      </c>
      <c r="P4577">
        <v>1000</v>
      </c>
      <c r="Q4577" s="1" t="s">
        <v>209</v>
      </c>
      <c r="R4577" s="4">
        <v>6.3</v>
      </c>
      <c r="S4577" s="4">
        <v>1</v>
      </c>
      <c r="T4577" s="4"/>
      <c r="U4577" t="s">
        <v>204</v>
      </c>
    </row>
    <row r="4578" spans="1:21" x14ac:dyDescent="0.3">
      <c r="A4578" t="s">
        <v>3739</v>
      </c>
      <c r="B4578" t="s">
        <v>3740</v>
      </c>
      <c r="C4578" t="s">
        <v>3740</v>
      </c>
      <c r="D4578" t="s">
        <v>3740</v>
      </c>
      <c r="E4578">
        <v>2015</v>
      </c>
      <c r="F4578" s="1" t="s">
        <v>212</v>
      </c>
      <c r="G4578" t="s">
        <v>202</v>
      </c>
      <c r="H4578" s="1" t="s">
        <v>219</v>
      </c>
      <c r="I4578" s="1" t="s">
        <v>1</v>
      </c>
      <c r="J4578" s="1" t="s">
        <v>1</v>
      </c>
      <c r="K4578" s="1" t="s">
        <v>220</v>
      </c>
      <c r="L4578" s="1" t="s">
        <v>221</v>
      </c>
      <c r="M4578" s="1" t="s">
        <v>208</v>
      </c>
      <c r="N4578">
        <v>20001</v>
      </c>
      <c r="O4578" s="10">
        <v>25000</v>
      </c>
      <c r="P4578">
        <v>1000</v>
      </c>
      <c r="Q4578" s="1" t="s">
        <v>209</v>
      </c>
      <c r="R4578" s="4">
        <v>6.8</v>
      </c>
      <c r="S4578" s="4">
        <v>1</v>
      </c>
      <c r="T4578" s="4"/>
      <c r="U4578" t="s">
        <v>204</v>
      </c>
    </row>
    <row r="4579" spans="1:21" x14ac:dyDescent="0.3">
      <c r="A4579" t="s">
        <v>3739</v>
      </c>
      <c r="B4579" t="s">
        <v>3740</v>
      </c>
      <c r="C4579" t="s">
        <v>3740</v>
      </c>
      <c r="D4579" t="s">
        <v>3740</v>
      </c>
      <c r="E4579">
        <v>2015</v>
      </c>
      <c r="F4579" s="1" t="s">
        <v>212</v>
      </c>
      <c r="G4579" t="s">
        <v>202</v>
      </c>
      <c r="H4579" s="1" t="s">
        <v>219</v>
      </c>
      <c r="I4579" s="1" t="s">
        <v>1</v>
      </c>
      <c r="J4579" s="1" t="s">
        <v>1</v>
      </c>
      <c r="K4579" s="1" t="s">
        <v>220</v>
      </c>
      <c r="L4579" s="1" t="s">
        <v>221</v>
      </c>
      <c r="M4579" s="1" t="s">
        <v>208</v>
      </c>
      <c r="N4579">
        <v>25001</v>
      </c>
      <c r="O4579" s="10">
        <v>1000000000</v>
      </c>
      <c r="P4579">
        <v>1000</v>
      </c>
      <c r="Q4579" s="1" t="s">
        <v>209</v>
      </c>
      <c r="R4579" s="4">
        <v>7.8</v>
      </c>
      <c r="S4579" s="4">
        <v>1</v>
      </c>
      <c r="T4579" s="4"/>
      <c r="U4579" t="s">
        <v>204</v>
      </c>
    </row>
    <row r="4580" spans="1:21" x14ac:dyDescent="0.3">
      <c r="A4580" t="s">
        <v>3739</v>
      </c>
      <c r="B4580" t="s">
        <v>3740</v>
      </c>
      <c r="C4580" t="s">
        <v>3740</v>
      </c>
      <c r="D4580" t="s">
        <v>3740</v>
      </c>
      <c r="E4580">
        <v>2015</v>
      </c>
      <c r="F4580" s="1" t="s">
        <v>212</v>
      </c>
      <c r="G4580" t="s">
        <v>202</v>
      </c>
      <c r="H4580" s="1" t="s">
        <v>206</v>
      </c>
      <c r="I4580" s="1" t="s">
        <v>1</v>
      </c>
      <c r="J4580" s="1" t="s">
        <v>1</v>
      </c>
      <c r="K4580" s="1" t="s">
        <v>220</v>
      </c>
      <c r="L4580" s="1" t="s">
        <v>225</v>
      </c>
      <c r="M4580" s="1" t="s">
        <v>204</v>
      </c>
      <c r="N4580" s="1" t="s">
        <v>1</v>
      </c>
      <c r="O4580" s="1" t="s">
        <v>1</v>
      </c>
      <c r="P4580" s="1" t="s">
        <v>1</v>
      </c>
      <c r="Q4580" s="1" t="s">
        <v>1</v>
      </c>
      <c r="R4580" s="4">
        <v>55</v>
      </c>
      <c r="S4580" s="4">
        <v>1</v>
      </c>
      <c r="T4580" s="4"/>
      <c r="U4580" t="s">
        <v>204</v>
      </c>
    </row>
    <row r="4581" spans="1:21" x14ac:dyDescent="0.3">
      <c r="A4581" t="s">
        <v>3739</v>
      </c>
      <c r="B4581" t="s">
        <v>3740</v>
      </c>
      <c r="C4581" t="s">
        <v>3740</v>
      </c>
      <c r="D4581" t="s">
        <v>3740</v>
      </c>
      <c r="E4581">
        <v>2015</v>
      </c>
      <c r="F4581" s="1" t="s">
        <v>212</v>
      </c>
      <c r="G4581" t="s">
        <v>202</v>
      </c>
      <c r="H4581" s="1" t="s">
        <v>219</v>
      </c>
      <c r="I4581" s="1" t="s">
        <v>1</v>
      </c>
      <c r="J4581" s="1" t="s">
        <v>1</v>
      </c>
      <c r="K4581" s="1" t="s">
        <v>220</v>
      </c>
      <c r="L4581" s="1" t="s">
        <v>225</v>
      </c>
      <c r="M4581" s="1" t="s">
        <v>208</v>
      </c>
      <c r="N4581">
        <v>0</v>
      </c>
      <c r="O4581" s="10">
        <v>1000</v>
      </c>
      <c r="P4581">
        <v>1000</v>
      </c>
      <c r="Q4581" s="1" t="s">
        <v>209</v>
      </c>
      <c r="R4581" s="4">
        <v>0</v>
      </c>
      <c r="S4581" s="4">
        <v>1</v>
      </c>
      <c r="T4581" s="4"/>
      <c r="U4581" t="s">
        <v>204</v>
      </c>
    </row>
    <row r="4582" spans="1:21" x14ac:dyDescent="0.3">
      <c r="A4582" t="s">
        <v>3739</v>
      </c>
      <c r="B4582" t="s">
        <v>3740</v>
      </c>
      <c r="C4582" t="s">
        <v>3740</v>
      </c>
      <c r="D4582" t="s">
        <v>3740</v>
      </c>
      <c r="E4582">
        <v>2015</v>
      </c>
      <c r="F4582" s="1" t="s">
        <v>212</v>
      </c>
      <c r="G4582" t="s">
        <v>202</v>
      </c>
      <c r="H4582" s="1" t="s">
        <v>219</v>
      </c>
      <c r="I4582" s="1" t="s">
        <v>1</v>
      </c>
      <c r="J4582" s="1" t="s">
        <v>1</v>
      </c>
      <c r="K4582" s="1" t="s">
        <v>220</v>
      </c>
      <c r="L4582" s="1" t="s">
        <v>225</v>
      </c>
      <c r="M4582" s="1" t="s">
        <v>208</v>
      </c>
      <c r="N4582">
        <v>1001</v>
      </c>
      <c r="O4582" s="10">
        <v>5000</v>
      </c>
      <c r="P4582">
        <v>1000</v>
      </c>
      <c r="Q4582" s="1" t="s">
        <v>209</v>
      </c>
      <c r="R4582" s="4">
        <v>6.4</v>
      </c>
      <c r="S4582" s="4">
        <v>1</v>
      </c>
      <c r="T4582" s="4"/>
      <c r="U4582" t="s">
        <v>204</v>
      </c>
    </row>
    <row r="4583" spans="1:21" x14ac:dyDescent="0.3">
      <c r="A4583" t="s">
        <v>3739</v>
      </c>
      <c r="B4583" t="s">
        <v>3740</v>
      </c>
      <c r="C4583" t="s">
        <v>3740</v>
      </c>
      <c r="D4583" t="s">
        <v>3740</v>
      </c>
      <c r="E4583">
        <v>2015</v>
      </c>
      <c r="F4583" s="1" t="s">
        <v>212</v>
      </c>
      <c r="G4583" t="s">
        <v>202</v>
      </c>
      <c r="H4583" s="1" t="s">
        <v>219</v>
      </c>
      <c r="I4583" s="1" t="s">
        <v>1</v>
      </c>
      <c r="J4583" s="1" t="s">
        <v>1</v>
      </c>
      <c r="K4583" s="1" t="s">
        <v>220</v>
      </c>
      <c r="L4583" s="1" t="s">
        <v>225</v>
      </c>
      <c r="M4583" s="1" t="s">
        <v>208</v>
      </c>
      <c r="N4583">
        <v>5001</v>
      </c>
      <c r="O4583" s="10">
        <v>10000</v>
      </c>
      <c r="P4583">
        <v>1000</v>
      </c>
      <c r="Q4583" s="1" t="s">
        <v>209</v>
      </c>
      <c r="R4583" s="4">
        <v>6.6</v>
      </c>
      <c r="S4583" s="4">
        <v>1</v>
      </c>
      <c r="T4583" s="4"/>
      <c r="U4583" t="s">
        <v>204</v>
      </c>
    </row>
    <row r="4584" spans="1:21" x14ac:dyDescent="0.3">
      <c r="A4584" t="s">
        <v>3739</v>
      </c>
      <c r="B4584" t="s">
        <v>3740</v>
      </c>
      <c r="C4584" t="s">
        <v>3740</v>
      </c>
      <c r="D4584" t="s">
        <v>3740</v>
      </c>
      <c r="E4584">
        <v>2015</v>
      </c>
      <c r="F4584" s="1" t="s">
        <v>212</v>
      </c>
      <c r="G4584" t="s">
        <v>202</v>
      </c>
      <c r="H4584" s="1" t="s">
        <v>219</v>
      </c>
      <c r="I4584" s="1" t="s">
        <v>1</v>
      </c>
      <c r="J4584" s="1" t="s">
        <v>1</v>
      </c>
      <c r="K4584" s="1" t="s">
        <v>220</v>
      </c>
      <c r="L4584" s="1" t="s">
        <v>225</v>
      </c>
      <c r="M4584" s="1" t="s">
        <v>208</v>
      </c>
      <c r="N4584">
        <v>10001</v>
      </c>
      <c r="O4584" s="10">
        <v>15000</v>
      </c>
      <c r="P4584">
        <v>1000</v>
      </c>
      <c r="Q4584" s="1" t="s">
        <v>209</v>
      </c>
      <c r="R4584" s="4">
        <v>6.9</v>
      </c>
      <c r="S4584" s="4">
        <v>1</v>
      </c>
      <c r="T4584" s="4"/>
      <c r="U4584" t="s">
        <v>204</v>
      </c>
    </row>
    <row r="4585" spans="1:21" x14ac:dyDescent="0.3">
      <c r="A4585" t="s">
        <v>3739</v>
      </c>
      <c r="B4585" t="s">
        <v>3740</v>
      </c>
      <c r="C4585" t="s">
        <v>3740</v>
      </c>
      <c r="D4585" t="s">
        <v>3740</v>
      </c>
      <c r="E4585">
        <v>2015</v>
      </c>
      <c r="F4585" s="1" t="s">
        <v>212</v>
      </c>
      <c r="G4585" t="s">
        <v>202</v>
      </c>
      <c r="H4585" s="1" t="s">
        <v>219</v>
      </c>
      <c r="I4585" s="1" t="s">
        <v>1</v>
      </c>
      <c r="J4585" s="1" t="s">
        <v>1</v>
      </c>
      <c r="K4585" s="1" t="s">
        <v>220</v>
      </c>
      <c r="L4585" s="1" t="s">
        <v>225</v>
      </c>
      <c r="M4585" s="1" t="s">
        <v>208</v>
      </c>
      <c r="N4585">
        <v>15001</v>
      </c>
      <c r="O4585" s="10">
        <v>20000</v>
      </c>
      <c r="P4585">
        <v>1000</v>
      </c>
      <c r="Q4585" s="1" t="s">
        <v>209</v>
      </c>
      <c r="R4585" s="4">
        <v>7.4</v>
      </c>
      <c r="S4585" s="4">
        <v>1</v>
      </c>
      <c r="T4585" s="4"/>
      <c r="U4585" t="s">
        <v>204</v>
      </c>
    </row>
    <row r="4586" spans="1:21" x14ac:dyDescent="0.3">
      <c r="A4586" t="s">
        <v>3739</v>
      </c>
      <c r="B4586" t="s">
        <v>3740</v>
      </c>
      <c r="C4586" t="s">
        <v>3740</v>
      </c>
      <c r="D4586" t="s">
        <v>3740</v>
      </c>
      <c r="E4586">
        <v>2015</v>
      </c>
      <c r="F4586" s="1" t="s">
        <v>212</v>
      </c>
      <c r="G4586" t="s">
        <v>202</v>
      </c>
      <c r="H4586" s="1" t="s">
        <v>219</v>
      </c>
      <c r="I4586" s="1" t="s">
        <v>1</v>
      </c>
      <c r="J4586" s="1" t="s">
        <v>1</v>
      </c>
      <c r="K4586" s="1" t="s">
        <v>220</v>
      </c>
      <c r="L4586" s="1" t="s">
        <v>225</v>
      </c>
      <c r="M4586" s="1" t="s">
        <v>208</v>
      </c>
      <c r="N4586">
        <v>20001</v>
      </c>
      <c r="O4586" s="10">
        <v>25000</v>
      </c>
      <c r="P4586">
        <v>1000</v>
      </c>
      <c r="Q4586" s="1" t="s">
        <v>209</v>
      </c>
      <c r="R4586" s="4">
        <v>7.9</v>
      </c>
      <c r="S4586" s="4">
        <v>1</v>
      </c>
      <c r="T4586" s="4"/>
      <c r="U4586" t="s">
        <v>204</v>
      </c>
    </row>
    <row r="4587" spans="1:21" x14ac:dyDescent="0.3">
      <c r="A4587" t="s">
        <v>3739</v>
      </c>
      <c r="B4587" t="s">
        <v>3740</v>
      </c>
      <c r="C4587" t="s">
        <v>3740</v>
      </c>
      <c r="D4587" t="s">
        <v>3740</v>
      </c>
      <c r="E4587">
        <v>2015</v>
      </c>
      <c r="F4587" s="1" t="s">
        <v>212</v>
      </c>
      <c r="G4587" t="s">
        <v>202</v>
      </c>
      <c r="H4587" s="1" t="s">
        <v>219</v>
      </c>
      <c r="I4587" s="1" t="s">
        <v>1</v>
      </c>
      <c r="J4587" s="1" t="s">
        <v>1</v>
      </c>
      <c r="K4587" s="1" t="s">
        <v>220</v>
      </c>
      <c r="L4587" s="1" t="s">
        <v>225</v>
      </c>
      <c r="M4587" s="1" t="s">
        <v>208</v>
      </c>
      <c r="N4587">
        <v>25001</v>
      </c>
      <c r="O4587" s="10">
        <v>1000000000</v>
      </c>
      <c r="P4587">
        <v>1000</v>
      </c>
      <c r="Q4587" s="1" t="s">
        <v>209</v>
      </c>
      <c r="R4587" s="4">
        <v>8.8000000000000007</v>
      </c>
      <c r="S4587" s="4">
        <v>1</v>
      </c>
      <c r="T4587" s="4"/>
      <c r="U4587" t="s">
        <v>204</v>
      </c>
    </row>
    <row r="4588" spans="1:21" x14ac:dyDescent="0.3">
      <c r="A4588" t="s">
        <v>3739</v>
      </c>
      <c r="B4588" t="s">
        <v>3740</v>
      </c>
      <c r="C4588" t="s">
        <v>3740</v>
      </c>
      <c r="D4588" t="s">
        <v>3740</v>
      </c>
      <c r="E4588">
        <v>2015</v>
      </c>
      <c r="F4588" s="1" t="s">
        <v>213</v>
      </c>
      <c r="G4588" t="s">
        <v>202</v>
      </c>
      <c r="H4588" s="1" t="s">
        <v>206</v>
      </c>
      <c r="I4588" s="1" t="s">
        <v>1</v>
      </c>
      <c r="J4588" s="1" t="s">
        <v>1</v>
      </c>
      <c r="K4588" s="1" t="s">
        <v>220</v>
      </c>
      <c r="L4588" s="1" t="s">
        <v>221</v>
      </c>
      <c r="M4588" s="1" t="s">
        <v>204</v>
      </c>
      <c r="N4588" s="1" t="s">
        <v>1</v>
      </c>
      <c r="O4588" s="1" t="s">
        <v>1</v>
      </c>
      <c r="P4588" s="1" t="s">
        <v>1</v>
      </c>
      <c r="Q4588" s="1" t="s">
        <v>1</v>
      </c>
      <c r="R4588" s="4">
        <v>17</v>
      </c>
      <c r="S4588" s="4">
        <v>1</v>
      </c>
      <c r="T4588" s="4"/>
      <c r="U4588" t="s">
        <v>204</v>
      </c>
    </row>
    <row r="4589" spans="1:21" x14ac:dyDescent="0.3">
      <c r="A4589" t="s">
        <v>3739</v>
      </c>
      <c r="B4589" t="s">
        <v>3740</v>
      </c>
      <c r="C4589" t="s">
        <v>3740</v>
      </c>
      <c r="D4589" t="s">
        <v>3740</v>
      </c>
      <c r="E4589">
        <v>2015</v>
      </c>
      <c r="F4589" s="1" t="s">
        <v>213</v>
      </c>
      <c r="G4589" t="s">
        <v>202</v>
      </c>
      <c r="H4589" s="1" t="s">
        <v>219</v>
      </c>
      <c r="I4589" s="1" t="s">
        <v>1</v>
      </c>
      <c r="J4589" s="1" t="s">
        <v>1</v>
      </c>
      <c r="K4589" s="1" t="s">
        <v>220</v>
      </c>
      <c r="L4589" s="1" t="s">
        <v>221</v>
      </c>
      <c r="M4589" s="1" t="s">
        <v>208</v>
      </c>
      <c r="N4589">
        <v>0</v>
      </c>
      <c r="O4589" s="10">
        <v>1000</v>
      </c>
      <c r="P4589">
        <v>1000</v>
      </c>
      <c r="Q4589" s="1" t="s">
        <v>209</v>
      </c>
      <c r="R4589" s="4">
        <v>0</v>
      </c>
      <c r="S4589" s="4">
        <v>1</v>
      </c>
      <c r="T4589" s="4"/>
      <c r="U4589" t="s">
        <v>204</v>
      </c>
    </row>
    <row r="4590" spans="1:21" x14ac:dyDescent="0.3">
      <c r="A4590" t="s">
        <v>3739</v>
      </c>
      <c r="B4590" t="s">
        <v>3740</v>
      </c>
      <c r="C4590" t="s">
        <v>3740</v>
      </c>
      <c r="D4590" t="s">
        <v>3740</v>
      </c>
      <c r="E4590">
        <v>2015</v>
      </c>
      <c r="F4590" s="1" t="s">
        <v>213</v>
      </c>
      <c r="G4590" t="s">
        <v>202</v>
      </c>
      <c r="H4590" s="1" t="s">
        <v>219</v>
      </c>
      <c r="I4590" s="1" t="s">
        <v>1</v>
      </c>
      <c r="J4590" s="1" t="s">
        <v>1</v>
      </c>
      <c r="K4590" s="1" t="s">
        <v>220</v>
      </c>
      <c r="L4590" s="1" t="s">
        <v>221</v>
      </c>
      <c r="M4590" s="1" t="s">
        <v>208</v>
      </c>
      <c r="N4590">
        <v>1001</v>
      </c>
      <c r="O4590" s="10">
        <v>5000</v>
      </c>
      <c r="P4590">
        <v>1000</v>
      </c>
      <c r="Q4590" s="1" t="s">
        <v>209</v>
      </c>
      <c r="R4590" s="4">
        <v>4.5999999999999996</v>
      </c>
      <c r="S4590" s="4">
        <v>1</v>
      </c>
      <c r="T4590" s="4"/>
      <c r="U4590" t="s">
        <v>204</v>
      </c>
    </row>
    <row r="4591" spans="1:21" x14ac:dyDescent="0.3">
      <c r="A4591" t="s">
        <v>3739</v>
      </c>
      <c r="B4591" t="s">
        <v>3740</v>
      </c>
      <c r="C4591" t="s">
        <v>3740</v>
      </c>
      <c r="D4591" t="s">
        <v>3740</v>
      </c>
      <c r="E4591">
        <v>2015</v>
      </c>
      <c r="F4591" s="1" t="s">
        <v>213</v>
      </c>
      <c r="G4591" t="s">
        <v>202</v>
      </c>
      <c r="H4591" s="1" t="s">
        <v>219</v>
      </c>
      <c r="I4591" s="1" t="s">
        <v>1</v>
      </c>
      <c r="J4591" s="1" t="s">
        <v>1</v>
      </c>
      <c r="K4591" s="1" t="s">
        <v>220</v>
      </c>
      <c r="L4591" s="1" t="s">
        <v>221</v>
      </c>
      <c r="M4591" s="1" t="s">
        <v>208</v>
      </c>
      <c r="N4591">
        <v>5001</v>
      </c>
      <c r="O4591" s="10">
        <v>11000</v>
      </c>
      <c r="P4591">
        <v>1000</v>
      </c>
      <c r="Q4591" s="1" t="s">
        <v>209</v>
      </c>
      <c r="R4591" s="4">
        <v>5.6</v>
      </c>
      <c r="S4591" s="4">
        <v>1</v>
      </c>
      <c r="T4591" s="4"/>
      <c r="U4591" t="s">
        <v>204</v>
      </c>
    </row>
    <row r="4592" spans="1:21" x14ac:dyDescent="0.3">
      <c r="A4592" t="s">
        <v>3739</v>
      </c>
      <c r="B4592" t="s">
        <v>3740</v>
      </c>
      <c r="C4592" t="s">
        <v>3740</v>
      </c>
      <c r="D4592" t="s">
        <v>3740</v>
      </c>
      <c r="E4592">
        <v>2015</v>
      </c>
      <c r="F4592" s="1" t="s">
        <v>213</v>
      </c>
      <c r="G4592" t="s">
        <v>202</v>
      </c>
      <c r="H4592" s="1" t="s">
        <v>219</v>
      </c>
      <c r="I4592" s="1" t="s">
        <v>1</v>
      </c>
      <c r="J4592" s="1" t="s">
        <v>1</v>
      </c>
      <c r="K4592" s="1" t="s">
        <v>220</v>
      </c>
      <c r="L4592" s="1" t="s">
        <v>221</v>
      </c>
      <c r="M4592" s="1" t="s">
        <v>208</v>
      </c>
      <c r="N4592">
        <v>11001</v>
      </c>
      <c r="O4592" s="10">
        <v>1000000000</v>
      </c>
      <c r="P4592">
        <v>1000</v>
      </c>
      <c r="Q4592" s="1" t="s">
        <v>209</v>
      </c>
      <c r="R4592" s="4">
        <v>0</v>
      </c>
      <c r="S4592" s="4">
        <v>1</v>
      </c>
      <c r="T4592" s="4"/>
      <c r="U4592" t="s">
        <v>204</v>
      </c>
    </row>
    <row r="4593" spans="1:21" x14ac:dyDescent="0.3">
      <c r="A4593" t="s">
        <v>3739</v>
      </c>
      <c r="B4593" t="s">
        <v>3740</v>
      </c>
      <c r="C4593" t="s">
        <v>3740</v>
      </c>
      <c r="D4593" t="s">
        <v>3740</v>
      </c>
      <c r="E4593">
        <v>2015</v>
      </c>
      <c r="F4593" s="1" t="s">
        <v>213</v>
      </c>
      <c r="G4593" t="s">
        <v>202</v>
      </c>
      <c r="H4593" s="1" t="s">
        <v>206</v>
      </c>
      <c r="I4593" s="1" t="s">
        <v>1</v>
      </c>
      <c r="J4593" s="1" t="s">
        <v>1</v>
      </c>
      <c r="K4593" s="1" t="s">
        <v>220</v>
      </c>
      <c r="L4593" s="1" t="s">
        <v>225</v>
      </c>
      <c r="M4593" s="1" t="s">
        <v>204</v>
      </c>
      <c r="N4593" s="1" t="s">
        <v>1</v>
      </c>
      <c r="O4593" s="1" t="s">
        <v>1</v>
      </c>
      <c r="P4593" s="1" t="s">
        <v>1</v>
      </c>
      <c r="Q4593" s="1" t="s">
        <v>1</v>
      </c>
      <c r="R4593" s="4">
        <v>24.5</v>
      </c>
      <c r="S4593" s="4">
        <v>1</v>
      </c>
      <c r="T4593" s="4"/>
      <c r="U4593" t="s">
        <v>204</v>
      </c>
    </row>
    <row r="4594" spans="1:21" x14ac:dyDescent="0.3">
      <c r="A4594" t="s">
        <v>3739</v>
      </c>
      <c r="B4594" t="s">
        <v>3740</v>
      </c>
      <c r="C4594" t="s">
        <v>3740</v>
      </c>
      <c r="D4594" t="s">
        <v>3740</v>
      </c>
      <c r="E4594">
        <v>2015</v>
      </c>
      <c r="F4594" s="1" t="s">
        <v>213</v>
      </c>
      <c r="G4594" t="s">
        <v>202</v>
      </c>
      <c r="H4594" s="1" t="s">
        <v>219</v>
      </c>
      <c r="I4594" s="1" t="s">
        <v>1</v>
      </c>
      <c r="J4594" s="1" t="s">
        <v>1</v>
      </c>
      <c r="K4594" s="1" t="s">
        <v>220</v>
      </c>
      <c r="L4594" s="1" t="s">
        <v>225</v>
      </c>
      <c r="M4594" s="1" t="s">
        <v>208</v>
      </c>
      <c r="N4594">
        <v>0</v>
      </c>
      <c r="O4594" s="10">
        <v>1000</v>
      </c>
      <c r="P4594">
        <v>1000</v>
      </c>
      <c r="Q4594" s="1" t="s">
        <v>209</v>
      </c>
      <c r="R4594" s="4">
        <v>0</v>
      </c>
      <c r="S4594" s="4">
        <v>1</v>
      </c>
      <c r="T4594" s="4"/>
      <c r="U4594" t="s">
        <v>204</v>
      </c>
    </row>
    <row r="4595" spans="1:21" x14ac:dyDescent="0.3">
      <c r="A4595" t="s">
        <v>3739</v>
      </c>
      <c r="B4595" t="s">
        <v>3740</v>
      </c>
      <c r="C4595" t="s">
        <v>3740</v>
      </c>
      <c r="D4595" t="s">
        <v>3740</v>
      </c>
      <c r="E4595">
        <v>2015</v>
      </c>
      <c r="F4595" s="1" t="s">
        <v>213</v>
      </c>
      <c r="G4595" t="s">
        <v>202</v>
      </c>
      <c r="H4595" s="1" t="s">
        <v>219</v>
      </c>
      <c r="I4595" s="1" t="s">
        <v>1</v>
      </c>
      <c r="J4595" s="1" t="s">
        <v>1</v>
      </c>
      <c r="K4595" s="1" t="s">
        <v>220</v>
      </c>
      <c r="L4595" s="1" t="s">
        <v>225</v>
      </c>
      <c r="M4595" s="1" t="s">
        <v>208</v>
      </c>
      <c r="N4595">
        <v>1001</v>
      </c>
      <c r="O4595" s="10">
        <v>5000</v>
      </c>
      <c r="P4595">
        <v>1000</v>
      </c>
      <c r="Q4595" s="1" t="s">
        <v>209</v>
      </c>
      <c r="R4595" s="4">
        <v>4.6500000000000004</v>
      </c>
      <c r="S4595" s="4">
        <v>1</v>
      </c>
      <c r="T4595" s="4"/>
      <c r="U4595" t="s">
        <v>204</v>
      </c>
    </row>
    <row r="4596" spans="1:21" x14ac:dyDescent="0.3">
      <c r="A4596" t="s">
        <v>3739</v>
      </c>
      <c r="B4596" t="s">
        <v>3740</v>
      </c>
      <c r="C4596" t="s">
        <v>3740</v>
      </c>
      <c r="D4596" t="s">
        <v>3740</v>
      </c>
      <c r="E4596">
        <v>2015</v>
      </c>
      <c r="F4596" s="1" t="s">
        <v>213</v>
      </c>
      <c r="G4596" t="s">
        <v>202</v>
      </c>
      <c r="H4596" s="1" t="s">
        <v>219</v>
      </c>
      <c r="I4596" s="1" t="s">
        <v>1</v>
      </c>
      <c r="J4596" s="1" t="s">
        <v>1</v>
      </c>
      <c r="K4596" s="1" t="s">
        <v>220</v>
      </c>
      <c r="L4596" s="1" t="s">
        <v>225</v>
      </c>
      <c r="M4596" s="1" t="s">
        <v>208</v>
      </c>
      <c r="N4596">
        <v>5001</v>
      </c>
      <c r="O4596" s="10">
        <v>1000000000</v>
      </c>
      <c r="P4596">
        <v>1000</v>
      </c>
      <c r="Q4596" s="1" t="s">
        <v>209</v>
      </c>
      <c r="R4596" s="4">
        <v>5.65</v>
      </c>
      <c r="S4596" s="4">
        <v>1</v>
      </c>
      <c r="T4596" s="4"/>
      <c r="U4596" t="s">
        <v>204</v>
      </c>
    </row>
    <row r="4597" spans="1:21" x14ac:dyDescent="0.3">
      <c r="A4597" t="s">
        <v>3741</v>
      </c>
      <c r="B4597" t="s">
        <v>3742</v>
      </c>
      <c r="C4597" t="s">
        <v>3742</v>
      </c>
      <c r="D4597" t="s">
        <v>3742</v>
      </c>
      <c r="E4597">
        <v>2018</v>
      </c>
      <c r="F4597" s="1" t="s">
        <v>212</v>
      </c>
      <c r="G4597" t="s">
        <v>202</v>
      </c>
      <c r="H4597" s="1" t="s">
        <v>206</v>
      </c>
      <c r="I4597" s="1" t="s">
        <v>1</v>
      </c>
      <c r="J4597" s="1" t="s">
        <v>1</v>
      </c>
      <c r="K4597" s="1" t="s">
        <v>220</v>
      </c>
      <c r="L4597" s="1" t="s">
        <v>221</v>
      </c>
      <c r="M4597" s="1" t="s">
        <v>204</v>
      </c>
      <c r="N4597" s="1" t="s">
        <v>1</v>
      </c>
      <c r="O4597" s="1" t="s">
        <v>1</v>
      </c>
      <c r="P4597" s="1" t="s">
        <v>1</v>
      </c>
      <c r="Q4597" s="1" t="s">
        <v>1</v>
      </c>
      <c r="R4597" s="4">
        <v>20.55</v>
      </c>
      <c r="S4597" s="4">
        <v>1</v>
      </c>
      <c r="T4597" s="4"/>
      <c r="U4597" t="s">
        <v>204</v>
      </c>
    </row>
    <row r="4598" spans="1:21" x14ac:dyDescent="0.3">
      <c r="A4598" t="s">
        <v>3741</v>
      </c>
      <c r="B4598" t="s">
        <v>3742</v>
      </c>
      <c r="C4598" t="s">
        <v>3742</v>
      </c>
      <c r="D4598" t="s">
        <v>3742</v>
      </c>
      <c r="E4598">
        <v>2018</v>
      </c>
      <c r="F4598" s="1" t="s">
        <v>212</v>
      </c>
      <c r="G4598" t="s">
        <v>202</v>
      </c>
      <c r="H4598" s="1" t="s">
        <v>219</v>
      </c>
      <c r="I4598" s="1" t="s">
        <v>1</v>
      </c>
      <c r="J4598" s="1" t="s">
        <v>1</v>
      </c>
      <c r="K4598" s="1" t="s">
        <v>220</v>
      </c>
      <c r="L4598" s="1" t="s">
        <v>221</v>
      </c>
      <c r="M4598" s="1" t="s">
        <v>208</v>
      </c>
      <c r="N4598">
        <v>0</v>
      </c>
      <c r="O4598" s="10">
        <v>2000</v>
      </c>
      <c r="P4598">
        <v>1000</v>
      </c>
      <c r="Q4598" s="1" t="s">
        <v>209</v>
      </c>
      <c r="R4598" s="4">
        <v>0</v>
      </c>
      <c r="S4598" s="4">
        <v>1</v>
      </c>
      <c r="T4598" s="4"/>
      <c r="U4598" t="s">
        <v>204</v>
      </c>
    </row>
    <row r="4599" spans="1:21" x14ac:dyDescent="0.3">
      <c r="A4599" t="s">
        <v>3741</v>
      </c>
      <c r="B4599" t="s">
        <v>3742</v>
      </c>
      <c r="C4599" t="s">
        <v>3742</v>
      </c>
      <c r="D4599" t="s">
        <v>3742</v>
      </c>
      <c r="E4599">
        <v>2018</v>
      </c>
      <c r="F4599" s="1" t="s">
        <v>212</v>
      </c>
      <c r="G4599" t="s">
        <v>202</v>
      </c>
      <c r="H4599" s="1" t="s">
        <v>219</v>
      </c>
      <c r="I4599" s="1" t="s">
        <v>1</v>
      </c>
      <c r="J4599" s="1" t="s">
        <v>1</v>
      </c>
      <c r="K4599" s="1" t="s">
        <v>220</v>
      </c>
      <c r="L4599" s="1" t="s">
        <v>221</v>
      </c>
      <c r="M4599" s="1" t="s">
        <v>208</v>
      </c>
      <c r="N4599">
        <v>2001</v>
      </c>
      <c r="O4599" s="10">
        <v>5000</v>
      </c>
      <c r="P4599">
        <v>1000</v>
      </c>
      <c r="Q4599" s="1" t="s">
        <v>209</v>
      </c>
      <c r="R4599" s="4">
        <v>2.75</v>
      </c>
      <c r="S4599" s="4">
        <v>1</v>
      </c>
      <c r="T4599" s="4"/>
      <c r="U4599" t="s">
        <v>204</v>
      </c>
    </row>
    <row r="4600" spans="1:21" x14ac:dyDescent="0.3">
      <c r="A4600" t="s">
        <v>3741</v>
      </c>
      <c r="B4600" t="s">
        <v>3742</v>
      </c>
      <c r="C4600" t="s">
        <v>3742</v>
      </c>
      <c r="D4600" t="s">
        <v>3742</v>
      </c>
      <c r="E4600">
        <v>2018</v>
      </c>
      <c r="F4600" s="1" t="s">
        <v>212</v>
      </c>
      <c r="G4600" t="s">
        <v>202</v>
      </c>
      <c r="H4600" s="1" t="s">
        <v>219</v>
      </c>
      <c r="I4600" s="1" t="s">
        <v>1</v>
      </c>
      <c r="J4600" s="1" t="s">
        <v>1</v>
      </c>
      <c r="K4600" s="1" t="s">
        <v>220</v>
      </c>
      <c r="L4600" s="1" t="s">
        <v>221</v>
      </c>
      <c r="M4600" s="1" t="s">
        <v>208</v>
      </c>
      <c r="N4600">
        <v>5001</v>
      </c>
      <c r="O4600" s="10">
        <v>10000</v>
      </c>
      <c r="P4600">
        <v>1000</v>
      </c>
      <c r="Q4600" s="1" t="s">
        <v>209</v>
      </c>
      <c r="R4600" s="4">
        <v>3</v>
      </c>
      <c r="S4600" s="4">
        <v>1</v>
      </c>
      <c r="T4600" s="4"/>
      <c r="U4600" t="s">
        <v>204</v>
      </c>
    </row>
    <row r="4601" spans="1:21" x14ac:dyDescent="0.3">
      <c r="A4601" t="s">
        <v>3741</v>
      </c>
      <c r="B4601" t="s">
        <v>3742</v>
      </c>
      <c r="C4601" t="s">
        <v>3742</v>
      </c>
      <c r="D4601" t="s">
        <v>3742</v>
      </c>
      <c r="E4601">
        <v>2018</v>
      </c>
      <c r="F4601" s="1" t="s">
        <v>212</v>
      </c>
      <c r="G4601" t="s">
        <v>202</v>
      </c>
      <c r="H4601" s="1" t="s">
        <v>219</v>
      </c>
      <c r="I4601" s="1" t="s">
        <v>1</v>
      </c>
      <c r="J4601" s="1" t="s">
        <v>1</v>
      </c>
      <c r="K4601" s="1" t="s">
        <v>220</v>
      </c>
      <c r="L4601" s="1" t="s">
        <v>221</v>
      </c>
      <c r="M4601" s="1" t="s">
        <v>208</v>
      </c>
      <c r="N4601">
        <v>10001</v>
      </c>
      <c r="O4601" s="10">
        <v>20000</v>
      </c>
      <c r="P4601">
        <v>1000</v>
      </c>
      <c r="Q4601" s="1" t="s">
        <v>209</v>
      </c>
      <c r="R4601" s="4">
        <v>3.25</v>
      </c>
      <c r="S4601" s="4">
        <v>1</v>
      </c>
      <c r="T4601" s="4"/>
      <c r="U4601" t="s">
        <v>204</v>
      </c>
    </row>
    <row r="4602" spans="1:21" x14ac:dyDescent="0.3">
      <c r="A4602" t="s">
        <v>3741</v>
      </c>
      <c r="B4602" t="s">
        <v>3742</v>
      </c>
      <c r="C4602" t="s">
        <v>3742</v>
      </c>
      <c r="D4602" t="s">
        <v>3742</v>
      </c>
      <c r="E4602">
        <v>2018</v>
      </c>
      <c r="F4602" s="1" t="s">
        <v>212</v>
      </c>
      <c r="G4602" t="s">
        <v>202</v>
      </c>
      <c r="H4602" s="1" t="s">
        <v>219</v>
      </c>
      <c r="I4602" s="1" t="s">
        <v>1</v>
      </c>
      <c r="J4602" s="1" t="s">
        <v>1</v>
      </c>
      <c r="K4602" s="1" t="s">
        <v>220</v>
      </c>
      <c r="L4602" s="1" t="s">
        <v>221</v>
      </c>
      <c r="M4602" s="1" t="s">
        <v>208</v>
      </c>
      <c r="N4602">
        <v>20001</v>
      </c>
      <c r="O4602" s="10">
        <v>30000</v>
      </c>
      <c r="P4602">
        <v>1000</v>
      </c>
      <c r="Q4602" s="1" t="s">
        <v>209</v>
      </c>
      <c r="R4602" s="4">
        <v>3.5</v>
      </c>
      <c r="S4602" s="4">
        <v>1</v>
      </c>
      <c r="T4602" s="4"/>
      <c r="U4602" t="s">
        <v>204</v>
      </c>
    </row>
    <row r="4603" spans="1:21" x14ac:dyDescent="0.3">
      <c r="A4603" t="s">
        <v>3741</v>
      </c>
      <c r="B4603" t="s">
        <v>3742</v>
      </c>
      <c r="C4603" t="s">
        <v>3742</v>
      </c>
      <c r="D4603" t="s">
        <v>3742</v>
      </c>
      <c r="E4603">
        <v>2018</v>
      </c>
      <c r="F4603" s="1" t="s">
        <v>212</v>
      </c>
      <c r="G4603" t="s">
        <v>202</v>
      </c>
      <c r="H4603" s="1" t="s">
        <v>219</v>
      </c>
      <c r="I4603" s="1" t="s">
        <v>1</v>
      </c>
      <c r="J4603" s="1" t="s">
        <v>1</v>
      </c>
      <c r="K4603" s="1" t="s">
        <v>220</v>
      </c>
      <c r="L4603" s="1" t="s">
        <v>221</v>
      </c>
      <c r="M4603" s="1" t="s">
        <v>208</v>
      </c>
      <c r="N4603">
        <v>30001</v>
      </c>
      <c r="O4603" s="10">
        <v>50000</v>
      </c>
      <c r="P4603">
        <v>1000</v>
      </c>
      <c r="Q4603" s="1" t="s">
        <v>209</v>
      </c>
      <c r="R4603" s="4">
        <v>4</v>
      </c>
      <c r="S4603" s="4">
        <v>1</v>
      </c>
      <c r="T4603" s="4"/>
      <c r="U4603" t="s">
        <v>204</v>
      </c>
    </row>
    <row r="4604" spans="1:21" x14ac:dyDescent="0.3">
      <c r="A4604" t="s">
        <v>3741</v>
      </c>
      <c r="B4604" t="s">
        <v>3742</v>
      </c>
      <c r="C4604" t="s">
        <v>3742</v>
      </c>
      <c r="D4604" t="s">
        <v>3742</v>
      </c>
      <c r="E4604">
        <v>2018</v>
      </c>
      <c r="F4604" s="1" t="s">
        <v>212</v>
      </c>
      <c r="G4604" t="s">
        <v>202</v>
      </c>
      <c r="H4604" s="1" t="s">
        <v>219</v>
      </c>
      <c r="I4604" s="1" t="s">
        <v>1</v>
      </c>
      <c r="J4604" s="1" t="s">
        <v>1</v>
      </c>
      <c r="K4604" s="1" t="s">
        <v>220</v>
      </c>
      <c r="L4604" s="1" t="s">
        <v>221</v>
      </c>
      <c r="M4604" s="1" t="s">
        <v>208</v>
      </c>
      <c r="N4604">
        <v>50001</v>
      </c>
      <c r="O4604" s="10">
        <v>1000000000</v>
      </c>
      <c r="P4604">
        <v>1000</v>
      </c>
      <c r="Q4604" s="1" t="s">
        <v>209</v>
      </c>
      <c r="R4604" s="4">
        <v>4.25</v>
      </c>
      <c r="S4604" s="4">
        <v>1</v>
      </c>
      <c r="T4604" s="4"/>
      <c r="U4604" t="s">
        <v>204</v>
      </c>
    </row>
    <row r="4605" spans="1:21" x14ac:dyDescent="0.3">
      <c r="A4605" t="s">
        <v>3741</v>
      </c>
      <c r="B4605" t="s">
        <v>3742</v>
      </c>
      <c r="C4605" t="s">
        <v>3742</v>
      </c>
      <c r="D4605" t="s">
        <v>3742</v>
      </c>
      <c r="E4605">
        <v>2018</v>
      </c>
      <c r="F4605" s="1" t="s">
        <v>212</v>
      </c>
      <c r="G4605" t="s">
        <v>202</v>
      </c>
      <c r="H4605" s="1" t="s">
        <v>206</v>
      </c>
      <c r="I4605" s="1" t="s">
        <v>1</v>
      </c>
      <c r="J4605" s="1" t="s">
        <v>1</v>
      </c>
      <c r="K4605" s="1" t="s">
        <v>220</v>
      </c>
      <c r="L4605" s="1" t="s">
        <v>225</v>
      </c>
      <c r="M4605" s="1" t="s">
        <v>204</v>
      </c>
      <c r="N4605" s="1" t="s">
        <v>1</v>
      </c>
      <c r="O4605" s="1" t="s">
        <v>1</v>
      </c>
      <c r="P4605" s="1" t="s">
        <v>1</v>
      </c>
      <c r="Q4605" s="1" t="s">
        <v>1</v>
      </c>
      <c r="R4605" s="4">
        <v>26.63</v>
      </c>
      <c r="S4605" s="4">
        <v>1</v>
      </c>
      <c r="T4605" s="4"/>
      <c r="U4605" t="s">
        <v>204</v>
      </c>
    </row>
    <row r="4606" spans="1:21" x14ac:dyDescent="0.3">
      <c r="A4606" t="s">
        <v>3741</v>
      </c>
      <c r="B4606" t="s">
        <v>3742</v>
      </c>
      <c r="C4606" t="s">
        <v>3742</v>
      </c>
      <c r="D4606" t="s">
        <v>3742</v>
      </c>
      <c r="E4606">
        <v>2018</v>
      </c>
      <c r="F4606" s="1" t="s">
        <v>212</v>
      </c>
      <c r="G4606" t="s">
        <v>202</v>
      </c>
      <c r="H4606" s="1" t="s">
        <v>231</v>
      </c>
      <c r="I4606" s="1" t="s">
        <v>1</v>
      </c>
      <c r="J4606" s="1" t="s">
        <v>1</v>
      </c>
      <c r="K4606" s="1" t="s">
        <v>220</v>
      </c>
      <c r="L4606" s="1" t="s">
        <v>225</v>
      </c>
      <c r="M4606" s="1" t="s">
        <v>208</v>
      </c>
      <c r="N4606">
        <v>0</v>
      </c>
      <c r="O4606" s="10">
        <v>3000</v>
      </c>
      <c r="P4606">
        <v>1000</v>
      </c>
      <c r="Q4606" s="1" t="s">
        <v>209</v>
      </c>
      <c r="R4606" s="4">
        <v>0</v>
      </c>
      <c r="S4606" s="4">
        <v>1</v>
      </c>
      <c r="T4606" s="4"/>
      <c r="U4606" t="s">
        <v>204</v>
      </c>
    </row>
    <row r="4607" spans="1:21" x14ac:dyDescent="0.3">
      <c r="A4607" t="s">
        <v>3741</v>
      </c>
      <c r="B4607" t="s">
        <v>3742</v>
      </c>
      <c r="C4607" t="s">
        <v>3742</v>
      </c>
      <c r="D4607" t="s">
        <v>3742</v>
      </c>
      <c r="E4607">
        <v>2018</v>
      </c>
      <c r="F4607" s="1" t="s">
        <v>212</v>
      </c>
      <c r="G4607" t="s">
        <v>202</v>
      </c>
      <c r="H4607" s="1" t="s">
        <v>231</v>
      </c>
      <c r="I4607" s="1" t="s">
        <v>1</v>
      </c>
      <c r="J4607" s="1" t="s">
        <v>1</v>
      </c>
      <c r="K4607" s="1" t="s">
        <v>220</v>
      </c>
      <c r="L4607" s="1" t="s">
        <v>225</v>
      </c>
      <c r="M4607" s="1" t="s">
        <v>208</v>
      </c>
      <c r="N4607">
        <v>3001</v>
      </c>
      <c r="O4607" s="10">
        <v>1000000000</v>
      </c>
      <c r="P4607">
        <v>1000</v>
      </c>
      <c r="Q4607" s="1" t="s">
        <v>209</v>
      </c>
      <c r="R4607" s="4">
        <v>5.0999999999999996</v>
      </c>
      <c r="S4607" s="4">
        <v>1</v>
      </c>
      <c r="T4607" s="4"/>
      <c r="U4607" t="s">
        <v>204</v>
      </c>
    </row>
    <row r="4608" spans="1:21" x14ac:dyDescent="0.3">
      <c r="A4608" t="s">
        <v>3741</v>
      </c>
      <c r="B4608" t="s">
        <v>3742</v>
      </c>
      <c r="C4608" t="s">
        <v>3742</v>
      </c>
      <c r="D4608" t="s">
        <v>3742</v>
      </c>
      <c r="E4608">
        <v>2018</v>
      </c>
      <c r="F4608" s="1" t="s">
        <v>213</v>
      </c>
      <c r="G4608" t="s">
        <v>202</v>
      </c>
      <c r="H4608" s="1" t="s">
        <v>206</v>
      </c>
      <c r="I4608" s="1" t="s">
        <v>1</v>
      </c>
      <c r="J4608" s="1" t="s">
        <v>1</v>
      </c>
      <c r="K4608" s="1" t="s">
        <v>220</v>
      </c>
      <c r="L4608" s="1" t="s">
        <v>221</v>
      </c>
      <c r="M4608" s="1" t="s">
        <v>204</v>
      </c>
      <c r="N4608" s="1" t="s">
        <v>1</v>
      </c>
      <c r="O4608" s="1" t="s">
        <v>1</v>
      </c>
      <c r="P4608" s="1" t="s">
        <v>1</v>
      </c>
      <c r="Q4608" s="1" t="s">
        <v>1</v>
      </c>
      <c r="R4608" s="4">
        <v>23.5</v>
      </c>
      <c r="S4608" s="4">
        <v>1</v>
      </c>
      <c r="T4608" s="4"/>
      <c r="U4608" t="s">
        <v>204</v>
      </c>
    </row>
    <row r="4609" spans="1:21" x14ac:dyDescent="0.3">
      <c r="A4609" t="s">
        <v>3741</v>
      </c>
      <c r="B4609" t="s">
        <v>3742</v>
      </c>
      <c r="C4609" t="s">
        <v>3742</v>
      </c>
      <c r="D4609" t="s">
        <v>3742</v>
      </c>
      <c r="E4609">
        <v>2018</v>
      </c>
      <c r="F4609" s="1" t="s">
        <v>213</v>
      </c>
      <c r="G4609" t="s">
        <v>202</v>
      </c>
      <c r="H4609" s="1" t="s">
        <v>231</v>
      </c>
      <c r="I4609" s="1" t="s">
        <v>1</v>
      </c>
      <c r="J4609" s="1" t="s">
        <v>1</v>
      </c>
      <c r="K4609" s="1" t="s">
        <v>220</v>
      </c>
      <c r="L4609" s="1" t="s">
        <v>221</v>
      </c>
      <c r="M4609" s="1" t="s">
        <v>208</v>
      </c>
      <c r="N4609">
        <v>0</v>
      </c>
      <c r="O4609" s="10">
        <v>2000</v>
      </c>
      <c r="P4609">
        <v>1000</v>
      </c>
      <c r="Q4609" s="1" t="s">
        <v>209</v>
      </c>
      <c r="R4609" s="4">
        <v>0</v>
      </c>
      <c r="S4609" s="4">
        <v>1</v>
      </c>
      <c r="T4609" s="4"/>
      <c r="U4609" t="s">
        <v>204</v>
      </c>
    </row>
    <row r="4610" spans="1:21" x14ac:dyDescent="0.3">
      <c r="A4610" t="s">
        <v>3741</v>
      </c>
      <c r="B4610" t="s">
        <v>3742</v>
      </c>
      <c r="C4610" t="s">
        <v>3742</v>
      </c>
      <c r="D4610" t="s">
        <v>3742</v>
      </c>
      <c r="E4610">
        <v>2018</v>
      </c>
      <c r="F4610" s="1" t="s">
        <v>213</v>
      </c>
      <c r="G4610" t="s">
        <v>202</v>
      </c>
      <c r="H4610" s="1" t="s">
        <v>231</v>
      </c>
      <c r="I4610" s="1" t="s">
        <v>1</v>
      </c>
      <c r="J4610" s="1" t="s">
        <v>1</v>
      </c>
      <c r="K4610" s="1" t="s">
        <v>220</v>
      </c>
      <c r="L4610" s="1" t="s">
        <v>221</v>
      </c>
      <c r="M4610" s="1" t="s">
        <v>208</v>
      </c>
      <c r="N4610">
        <v>2001</v>
      </c>
      <c r="O4610" s="1">
        <f>((50-23.5)/3.74)*1000+2000</f>
        <v>9085.5614973262018</v>
      </c>
      <c r="P4610">
        <v>1000</v>
      </c>
      <c r="Q4610" s="1" t="s">
        <v>209</v>
      </c>
      <c r="R4610" s="4">
        <v>3.74</v>
      </c>
      <c r="S4610" s="4">
        <v>1</v>
      </c>
      <c r="T4610" s="4" t="s">
        <v>3865</v>
      </c>
      <c r="U4610" t="s">
        <v>204</v>
      </c>
    </row>
    <row r="4611" spans="1:21" x14ac:dyDescent="0.3">
      <c r="A4611" t="s">
        <v>3741</v>
      </c>
      <c r="B4611" t="s">
        <v>3742</v>
      </c>
      <c r="C4611" t="s">
        <v>3742</v>
      </c>
      <c r="D4611" t="s">
        <v>3742</v>
      </c>
      <c r="E4611">
        <v>2018</v>
      </c>
      <c r="F4611" s="1" t="s">
        <v>213</v>
      </c>
      <c r="G4611" t="s">
        <v>202</v>
      </c>
      <c r="H4611" s="1" t="s">
        <v>231</v>
      </c>
      <c r="I4611" s="1" t="s">
        <v>1</v>
      </c>
      <c r="J4611" s="1" t="s">
        <v>1</v>
      </c>
      <c r="K4611" s="1" t="s">
        <v>220</v>
      </c>
      <c r="L4611" s="1" t="s">
        <v>221</v>
      </c>
      <c r="M4611" s="1" t="s">
        <v>208</v>
      </c>
      <c r="N4611">
        <v>9087</v>
      </c>
      <c r="O4611" s="10">
        <v>1000000000</v>
      </c>
      <c r="P4611">
        <v>1000</v>
      </c>
      <c r="Q4611" s="1" t="s">
        <v>209</v>
      </c>
      <c r="R4611" s="4">
        <v>0</v>
      </c>
      <c r="S4611" s="4">
        <v>1</v>
      </c>
      <c r="T4611" s="4"/>
      <c r="U4611" t="s">
        <v>204</v>
      </c>
    </row>
    <row r="4612" spans="1:21" x14ac:dyDescent="0.3">
      <c r="A4612" t="s">
        <v>3741</v>
      </c>
      <c r="B4612" t="s">
        <v>3742</v>
      </c>
      <c r="C4612" t="s">
        <v>3742</v>
      </c>
      <c r="D4612" t="s">
        <v>3742</v>
      </c>
      <c r="E4612">
        <v>2018</v>
      </c>
      <c r="F4612" s="1" t="s">
        <v>213</v>
      </c>
      <c r="G4612" t="s">
        <v>202</v>
      </c>
      <c r="H4612" s="1" t="s">
        <v>206</v>
      </c>
      <c r="I4612" s="1" t="s">
        <v>1</v>
      </c>
      <c r="J4612" s="1" t="s">
        <v>1</v>
      </c>
      <c r="K4612" s="1" t="s">
        <v>220</v>
      </c>
      <c r="L4612" s="1" t="s">
        <v>225</v>
      </c>
      <c r="M4612" s="1" t="s">
        <v>204</v>
      </c>
      <c r="N4612" s="1" t="s">
        <v>1</v>
      </c>
      <c r="O4612" s="1" t="s">
        <v>1</v>
      </c>
      <c r="P4612" s="1" t="s">
        <v>1</v>
      </c>
      <c r="Q4612" s="1" t="s">
        <v>1</v>
      </c>
      <c r="R4612" s="4">
        <v>29.43</v>
      </c>
      <c r="S4612" s="4">
        <v>1</v>
      </c>
      <c r="T4612" s="4"/>
      <c r="U4612" t="s">
        <v>204</v>
      </c>
    </row>
    <row r="4613" spans="1:21" x14ac:dyDescent="0.3">
      <c r="A4613" t="s">
        <v>3741</v>
      </c>
      <c r="B4613" t="s">
        <v>3742</v>
      </c>
      <c r="C4613" t="s">
        <v>3742</v>
      </c>
      <c r="D4613" t="s">
        <v>3742</v>
      </c>
      <c r="E4613">
        <v>2018</v>
      </c>
      <c r="F4613" s="1" t="s">
        <v>213</v>
      </c>
      <c r="G4613" t="s">
        <v>202</v>
      </c>
      <c r="H4613" s="1" t="s">
        <v>231</v>
      </c>
      <c r="I4613" s="1" t="s">
        <v>1</v>
      </c>
      <c r="J4613" s="1" t="s">
        <v>1</v>
      </c>
      <c r="K4613" s="1" t="s">
        <v>220</v>
      </c>
      <c r="L4613" s="1" t="s">
        <v>225</v>
      </c>
      <c r="M4613" s="1" t="s">
        <v>208</v>
      </c>
      <c r="N4613">
        <v>0</v>
      </c>
      <c r="O4613">
        <v>3000</v>
      </c>
      <c r="P4613">
        <v>1000</v>
      </c>
      <c r="Q4613" s="1" t="s">
        <v>209</v>
      </c>
      <c r="R4613" s="4">
        <v>0</v>
      </c>
      <c r="S4613" s="4">
        <v>1</v>
      </c>
      <c r="T4613" s="4"/>
      <c r="U4613" t="s">
        <v>204</v>
      </c>
    </row>
    <row r="4614" spans="1:21" x14ac:dyDescent="0.3">
      <c r="A4614" t="s">
        <v>3741</v>
      </c>
      <c r="B4614" t="s">
        <v>3742</v>
      </c>
      <c r="C4614" t="s">
        <v>3742</v>
      </c>
      <c r="D4614" t="s">
        <v>3742</v>
      </c>
      <c r="E4614">
        <v>2018</v>
      </c>
      <c r="F4614" s="1" t="s">
        <v>213</v>
      </c>
      <c r="G4614" t="s">
        <v>202</v>
      </c>
      <c r="H4614" s="1" t="s">
        <v>231</v>
      </c>
      <c r="I4614" s="1" t="s">
        <v>1</v>
      </c>
      <c r="J4614" s="1" t="s">
        <v>1</v>
      </c>
      <c r="K4614" s="1" t="s">
        <v>220</v>
      </c>
      <c r="L4614" s="1" t="s">
        <v>225</v>
      </c>
      <c r="M4614" s="1" t="s">
        <v>208</v>
      </c>
      <c r="N4614">
        <v>3001</v>
      </c>
      <c r="O4614" s="10">
        <v>1000000000</v>
      </c>
      <c r="P4614">
        <v>1000</v>
      </c>
      <c r="Q4614" s="1" t="s">
        <v>209</v>
      </c>
      <c r="R4614" s="4">
        <v>7.49</v>
      </c>
      <c r="S4614" s="4">
        <v>1</v>
      </c>
      <c r="T4614" s="4"/>
      <c r="U4614" t="s">
        <v>204</v>
      </c>
    </row>
    <row r="4615" spans="1:21" x14ac:dyDescent="0.3">
      <c r="A4615" t="s">
        <v>3745</v>
      </c>
      <c r="B4615" t="s">
        <v>3746</v>
      </c>
      <c r="C4615" t="s">
        <v>3746</v>
      </c>
      <c r="D4615" t="s">
        <v>3746</v>
      </c>
      <c r="E4615">
        <v>2018</v>
      </c>
      <c r="F4615" s="1" t="s">
        <v>212</v>
      </c>
      <c r="G4615" t="s">
        <v>202</v>
      </c>
      <c r="H4615" s="1" t="s">
        <v>206</v>
      </c>
      <c r="I4615" s="1" t="s">
        <v>1</v>
      </c>
      <c r="J4615" s="1" t="s">
        <v>1</v>
      </c>
      <c r="K4615" s="1" t="s">
        <v>220</v>
      </c>
      <c r="L4615" s="1" t="s">
        <v>221</v>
      </c>
      <c r="M4615" s="1" t="s">
        <v>204</v>
      </c>
      <c r="N4615" s="1" t="s">
        <v>1</v>
      </c>
      <c r="O4615" s="1" t="s">
        <v>1</v>
      </c>
      <c r="P4615" s="1" t="s">
        <v>1</v>
      </c>
      <c r="Q4615" s="1" t="s">
        <v>1</v>
      </c>
      <c r="R4615" s="4">
        <v>22</v>
      </c>
      <c r="S4615" s="4">
        <v>1</v>
      </c>
      <c r="T4615" s="4"/>
      <c r="U4615" t="s">
        <v>204</v>
      </c>
    </row>
    <row r="4616" spans="1:21" x14ac:dyDescent="0.3">
      <c r="A4616" t="s">
        <v>3745</v>
      </c>
      <c r="B4616" t="s">
        <v>3746</v>
      </c>
      <c r="C4616" t="s">
        <v>3746</v>
      </c>
      <c r="D4616" t="s">
        <v>3746</v>
      </c>
      <c r="E4616">
        <v>2018</v>
      </c>
      <c r="F4616" s="1" t="s">
        <v>212</v>
      </c>
      <c r="G4616" t="s">
        <v>202</v>
      </c>
      <c r="H4616" s="1" t="s">
        <v>219</v>
      </c>
      <c r="I4616" s="1" t="s">
        <v>1</v>
      </c>
      <c r="J4616" s="1" t="s">
        <v>1</v>
      </c>
      <c r="K4616" s="1" t="s">
        <v>220</v>
      </c>
      <c r="L4616" s="1" t="s">
        <v>221</v>
      </c>
      <c r="M4616" s="1" t="s">
        <v>208</v>
      </c>
      <c r="N4616">
        <v>0</v>
      </c>
      <c r="O4616">
        <v>2000</v>
      </c>
      <c r="P4616">
        <v>1000</v>
      </c>
      <c r="Q4616" s="1" t="s">
        <v>209</v>
      </c>
      <c r="R4616" s="4">
        <v>0</v>
      </c>
      <c r="S4616" s="4">
        <v>1</v>
      </c>
      <c r="T4616" s="4"/>
      <c r="U4616" t="s">
        <v>204</v>
      </c>
    </row>
    <row r="4617" spans="1:21" x14ac:dyDescent="0.3">
      <c r="A4617" t="s">
        <v>3745</v>
      </c>
      <c r="B4617" t="s">
        <v>3746</v>
      </c>
      <c r="C4617" t="s">
        <v>3746</v>
      </c>
      <c r="D4617" t="s">
        <v>3746</v>
      </c>
      <c r="E4617">
        <v>2018</v>
      </c>
      <c r="F4617" s="1" t="s">
        <v>212</v>
      </c>
      <c r="G4617" t="s">
        <v>202</v>
      </c>
      <c r="H4617" s="1" t="s">
        <v>219</v>
      </c>
      <c r="I4617" s="1" t="s">
        <v>1</v>
      </c>
      <c r="J4617" s="1" t="s">
        <v>1</v>
      </c>
      <c r="K4617" s="1" t="s">
        <v>220</v>
      </c>
      <c r="L4617" s="1" t="s">
        <v>221</v>
      </c>
      <c r="M4617" s="1" t="s">
        <v>208</v>
      </c>
      <c r="N4617">
        <v>2001</v>
      </c>
      <c r="O4617">
        <v>5000</v>
      </c>
      <c r="P4617">
        <v>1000</v>
      </c>
      <c r="Q4617" s="1" t="s">
        <v>209</v>
      </c>
      <c r="R4617" s="4">
        <v>3</v>
      </c>
      <c r="S4617" s="4">
        <v>1</v>
      </c>
      <c r="T4617" s="4"/>
      <c r="U4617" t="s">
        <v>204</v>
      </c>
    </row>
    <row r="4618" spans="1:21" x14ac:dyDescent="0.3">
      <c r="A4618" t="s">
        <v>3745</v>
      </c>
      <c r="B4618" t="s">
        <v>3746</v>
      </c>
      <c r="C4618" t="s">
        <v>3746</v>
      </c>
      <c r="D4618" t="s">
        <v>3746</v>
      </c>
      <c r="E4618">
        <v>2018</v>
      </c>
      <c r="F4618" s="1" t="s">
        <v>212</v>
      </c>
      <c r="G4618" t="s">
        <v>202</v>
      </c>
      <c r="H4618" s="1" t="s">
        <v>219</v>
      </c>
      <c r="I4618" s="1" t="s">
        <v>1</v>
      </c>
      <c r="J4618" s="1" t="s">
        <v>1</v>
      </c>
      <c r="K4618" s="1" t="s">
        <v>220</v>
      </c>
      <c r="L4618" s="1" t="s">
        <v>221</v>
      </c>
      <c r="M4618" s="1" t="s">
        <v>208</v>
      </c>
      <c r="N4618">
        <v>5001</v>
      </c>
      <c r="O4618">
        <v>8000</v>
      </c>
      <c r="P4618">
        <v>1000</v>
      </c>
      <c r="Q4618" s="1" t="s">
        <v>209</v>
      </c>
      <c r="R4618" s="4">
        <v>3.25</v>
      </c>
      <c r="S4618" s="4">
        <v>1</v>
      </c>
      <c r="T4618" s="4"/>
      <c r="U4618" t="s">
        <v>204</v>
      </c>
    </row>
    <row r="4619" spans="1:21" x14ac:dyDescent="0.3">
      <c r="A4619" t="s">
        <v>3745</v>
      </c>
      <c r="B4619" t="s">
        <v>3746</v>
      </c>
      <c r="C4619" t="s">
        <v>3746</v>
      </c>
      <c r="D4619" t="s">
        <v>3746</v>
      </c>
      <c r="E4619">
        <v>2018</v>
      </c>
      <c r="F4619" s="1" t="s">
        <v>212</v>
      </c>
      <c r="G4619" t="s">
        <v>202</v>
      </c>
      <c r="H4619" s="1" t="s">
        <v>219</v>
      </c>
      <c r="I4619" s="1" t="s">
        <v>1</v>
      </c>
      <c r="J4619" s="1" t="s">
        <v>1</v>
      </c>
      <c r="K4619" s="1" t="s">
        <v>220</v>
      </c>
      <c r="L4619" s="1" t="s">
        <v>221</v>
      </c>
      <c r="M4619" s="1" t="s">
        <v>208</v>
      </c>
      <c r="N4619">
        <v>8001</v>
      </c>
      <c r="O4619">
        <v>10000</v>
      </c>
      <c r="P4619">
        <v>1000</v>
      </c>
      <c r="Q4619" s="1" t="s">
        <v>209</v>
      </c>
      <c r="R4619" s="4">
        <v>3.75</v>
      </c>
      <c r="S4619" s="4">
        <v>1</v>
      </c>
      <c r="T4619" s="4"/>
      <c r="U4619" t="s">
        <v>204</v>
      </c>
    </row>
    <row r="4620" spans="1:21" x14ac:dyDescent="0.3">
      <c r="A4620" t="s">
        <v>3745</v>
      </c>
      <c r="B4620" t="s">
        <v>3746</v>
      </c>
      <c r="C4620" t="s">
        <v>3746</v>
      </c>
      <c r="D4620" t="s">
        <v>3746</v>
      </c>
      <c r="E4620">
        <v>2018</v>
      </c>
      <c r="F4620" s="1" t="s">
        <v>212</v>
      </c>
      <c r="G4620" t="s">
        <v>202</v>
      </c>
      <c r="H4620" s="1" t="s">
        <v>219</v>
      </c>
      <c r="I4620" s="1" t="s">
        <v>1</v>
      </c>
      <c r="J4620" s="1" t="s">
        <v>1</v>
      </c>
      <c r="K4620" s="1" t="s">
        <v>220</v>
      </c>
      <c r="L4620" s="1" t="s">
        <v>221</v>
      </c>
      <c r="M4620" s="1" t="s">
        <v>208</v>
      </c>
      <c r="N4620">
        <v>10001</v>
      </c>
      <c r="O4620">
        <v>20000</v>
      </c>
      <c r="P4620">
        <v>1000</v>
      </c>
      <c r="Q4620" s="1" t="s">
        <v>209</v>
      </c>
      <c r="R4620" s="4">
        <v>4.25</v>
      </c>
      <c r="S4620" s="4">
        <v>1</v>
      </c>
      <c r="T4620" s="4"/>
      <c r="U4620" t="s">
        <v>204</v>
      </c>
    </row>
    <row r="4621" spans="1:21" x14ac:dyDescent="0.3">
      <c r="A4621" t="s">
        <v>3745</v>
      </c>
      <c r="B4621" t="s">
        <v>3746</v>
      </c>
      <c r="C4621" t="s">
        <v>3746</v>
      </c>
      <c r="D4621" t="s">
        <v>3746</v>
      </c>
      <c r="E4621">
        <v>2018</v>
      </c>
      <c r="F4621" s="1" t="s">
        <v>212</v>
      </c>
      <c r="G4621" t="s">
        <v>202</v>
      </c>
      <c r="H4621" s="1" t="s">
        <v>219</v>
      </c>
      <c r="I4621" s="1" t="s">
        <v>1</v>
      </c>
      <c r="J4621" s="1" t="s">
        <v>1</v>
      </c>
      <c r="K4621" s="1" t="s">
        <v>220</v>
      </c>
      <c r="L4621" s="1" t="s">
        <v>221</v>
      </c>
      <c r="M4621" s="1" t="s">
        <v>208</v>
      </c>
      <c r="N4621">
        <v>20001</v>
      </c>
      <c r="O4621" s="10">
        <v>1000000000</v>
      </c>
      <c r="P4621">
        <v>1000</v>
      </c>
      <c r="Q4621" s="1" t="s">
        <v>209</v>
      </c>
      <c r="R4621" s="4">
        <v>4.75</v>
      </c>
      <c r="S4621" s="4">
        <v>1</v>
      </c>
      <c r="T4621" s="4"/>
      <c r="U4621" t="s">
        <v>204</v>
      </c>
    </row>
    <row r="4622" spans="1:21" x14ac:dyDescent="0.3">
      <c r="A4622" t="s">
        <v>3745</v>
      </c>
      <c r="B4622" t="s">
        <v>3746</v>
      </c>
      <c r="C4622" t="s">
        <v>3746</v>
      </c>
      <c r="D4622" t="s">
        <v>3746</v>
      </c>
      <c r="E4622">
        <v>2018</v>
      </c>
      <c r="F4622" s="1" t="s">
        <v>212</v>
      </c>
      <c r="G4622" t="s">
        <v>202</v>
      </c>
      <c r="H4622" s="1" t="s">
        <v>206</v>
      </c>
      <c r="I4622" s="1" t="s">
        <v>1</v>
      </c>
      <c r="J4622" s="1" t="s">
        <v>1</v>
      </c>
      <c r="K4622" s="1" t="s">
        <v>220</v>
      </c>
      <c r="L4622" s="1" t="s">
        <v>225</v>
      </c>
      <c r="M4622" s="1" t="s">
        <v>204</v>
      </c>
      <c r="N4622" s="1" t="s">
        <v>1</v>
      </c>
      <c r="O4622" s="1" t="s">
        <v>1</v>
      </c>
      <c r="P4622" s="1" t="s">
        <v>1</v>
      </c>
      <c r="Q4622" s="1" t="s">
        <v>1</v>
      </c>
      <c r="R4622" s="4">
        <f>2*22</f>
        <v>44</v>
      </c>
      <c r="S4622" s="4">
        <v>1</v>
      </c>
      <c r="T4622" s="4" t="s">
        <v>3505</v>
      </c>
      <c r="U4622" t="s">
        <v>204</v>
      </c>
    </row>
    <row r="4623" spans="1:21" x14ac:dyDescent="0.3">
      <c r="A4623" t="s">
        <v>3745</v>
      </c>
      <c r="B4623" t="s">
        <v>3746</v>
      </c>
      <c r="C4623" t="s">
        <v>3746</v>
      </c>
      <c r="D4623" t="s">
        <v>3746</v>
      </c>
      <c r="E4623">
        <v>2018</v>
      </c>
      <c r="F4623" s="1" t="s">
        <v>212</v>
      </c>
      <c r="G4623" t="s">
        <v>202</v>
      </c>
      <c r="H4623" s="1" t="s">
        <v>219</v>
      </c>
      <c r="I4623" s="1" t="s">
        <v>1</v>
      </c>
      <c r="J4623" s="1" t="s">
        <v>1</v>
      </c>
      <c r="K4623" s="1" t="s">
        <v>220</v>
      </c>
      <c r="L4623" s="1" t="s">
        <v>225</v>
      </c>
      <c r="M4623" s="1" t="s">
        <v>208</v>
      </c>
      <c r="N4623">
        <v>0</v>
      </c>
      <c r="O4623">
        <v>2000</v>
      </c>
      <c r="P4623">
        <v>1000</v>
      </c>
      <c r="Q4623" s="1" t="s">
        <v>209</v>
      </c>
      <c r="R4623" s="4">
        <v>0</v>
      </c>
      <c r="S4623" s="4">
        <v>1</v>
      </c>
      <c r="T4623" s="4"/>
      <c r="U4623" t="s">
        <v>204</v>
      </c>
    </row>
    <row r="4624" spans="1:21" x14ac:dyDescent="0.3">
      <c r="A4624" t="s">
        <v>3745</v>
      </c>
      <c r="B4624" t="s">
        <v>3746</v>
      </c>
      <c r="C4624" t="s">
        <v>3746</v>
      </c>
      <c r="D4624" t="s">
        <v>3746</v>
      </c>
      <c r="E4624">
        <v>2018</v>
      </c>
      <c r="F4624" s="1" t="s">
        <v>212</v>
      </c>
      <c r="G4624" t="s">
        <v>202</v>
      </c>
      <c r="H4624" s="1" t="s">
        <v>219</v>
      </c>
      <c r="I4624" s="1" t="s">
        <v>1</v>
      </c>
      <c r="J4624" s="1" t="s">
        <v>1</v>
      </c>
      <c r="K4624" s="1" t="s">
        <v>220</v>
      </c>
      <c r="L4624" s="1" t="s">
        <v>225</v>
      </c>
      <c r="M4624" s="1" t="s">
        <v>208</v>
      </c>
      <c r="N4624">
        <v>2001</v>
      </c>
      <c r="O4624">
        <v>5000</v>
      </c>
      <c r="P4624">
        <v>1000</v>
      </c>
      <c r="Q4624" s="1" t="s">
        <v>209</v>
      </c>
      <c r="R4624" s="4">
        <f>2*3</f>
        <v>6</v>
      </c>
      <c r="S4624" s="4">
        <v>1</v>
      </c>
      <c r="T4624" s="4"/>
      <c r="U4624" t="s">
        <v>204</v>
      </c>
    </row>
    <row r="4625" spans="1:21" x14ac:dyDescent="0.3">
      <c r="A4625" t="s">
        <v>3745</v>
      </c>
      <c r="B4625" t="s">
        <v>3746</v>
      </c>
      <c r="C4625" t="s">
        <v>3746</v>
      </c>
      <c r="D4625" t="s">
        <v>3746</v>
      </c>
      <c r="E4625">
        <v>2018</v>
      </c>
      <c r="F4625" s="1" t="s">
        <v>212</v>
      </c>
      <c r="G4625" t="s">
        <v>202</v>
      </c>
      <c r="H4625" s="1" t="s">
        <v>219</v>
      </c>
      <c r="I4625" s="1" t="s">
        <v>1</v>
      </c>
      <c r="J4625" s="1" t="s">
        <v>1</v>
      </c>
      <c r="K4625" s="1" t="s">
        <v>220</v>
      </c>
      <c r="L4625" s="1" t="s">
        <v>225</v>
      </c>
      <c r="M4625" s="1" t="s">
        <v>208</v>
      </c>
      <c r="N4625">
        <v>5001</v>
      </c>
      <c r="O4625">
        <v>8000</v>
      </c>
      <c r="P4625">
        <v>1000</v>
      </c>
      <c r="Q4625" s="1" t="s">
        <v>209</v>
      </c>
      <c r="R4625" s="4">
        <f>2*3.25</f>
        <v>6.5</v>
      </c>
      <c r="S4625" s="4">
        <v>1</v>
      </c>
      <c r="T4625" s="4"/>
      <c r="U4625" t="s">
        <v>204</v>
      </c>
    </row>
    <row r="4626" spans="1:21" x14ac:dyDescent="0.3">
      <c r="A4626" t="s">
        <v>3745</v>
      </c>
      <c r="B4626" t="s">
        <v>3746</v>
      </c>
      <c r="C4626" t="s">
        <v>3746</v>
      </c>
      <c r="D4626" t="s">
        <v>3746</v>
      </c>
      <c r="E4626">
        <v>2018</v>
      </c>
      <c r="F4626" s="1" t="s">
        <v>212</v>
      </c>
      <c r="G4626" t="s">
        <v>202</v>
      </c>
      <c r="H4626" s="1" t="s">
        <v>219</v>
      </c>
      <c r="I4626" s="1" t="s">
        <v>1</v>
      </c>
      <c r="J4626" s="1" t="s">
        <v>1</v>
      </c>
      <c r="K4626" s="1" t="s">
        <v>220</v>
      </c>
      <c r="L4626" s="1" t="s">
        <v>225</v>
      </c>
      <c r="M4626" s="1" t="s">
        <v>208</v>
      </c>
      <c r="N4626">
        <v>8001</v>
      </c>
      <c r="O4626">
        <v>10000</v>
      </c>
      <c r="P4626">
        <v>1000</v>
      </c>
      <c r="Q4626" s="1" t="s">
        <v>209</v>
      </c>
      <c r="R4626" s="4">
        <f>2*3.75</f>
        <v>7.5</v>
      </c>
      <c r="S4626" s="4">
        <v>1</v>
      </c>
      <c r="T4626" s="4"/>
      <c r="U4626" t="s">
        <v>204</v>
      </c>
    </row>
    <row r="4627" spans="1:21" x14ac:dyDescent="0.3">
      <c r="A4627" t="s">
        <v>3745</v>
      </c>
      <c r="B4627" t="s">
        <v>3746</v>
      </c>
      <c r="C4627" t="s">
        <v>3746</v>
      </c>
      <c r="D4627" t="s">
        <v>3746</v>
      </c>
      <c r="E4627">
        <v>2018</v>
      </c>
      <c r="F4627" s="1" t="s">
        <v>212</v>
      </c>
      <c r="G4627" t="s">
        <v>202</v>
      </c>
      <c r="H4627" s="1" t="s">
        <v>219</v>
      </c>
      <c r="I4627" s="1" t="s">
        <v>1</v>
      </c>
      <c r="J4627" s="1" t="s">
        <v>1</v>
      </c>
      <c r="K4627" s="1" t="s">
        <v>220</v>
      </c>
      <c r="L4627" s="1" t="s">
        <v>225</v>
      </c>
      <c r="M4627" s="1" t="s">
        <v>208</v>
      </c>
      <c r="N4627">
        <v>10001</v>
      </c>
      <c r="O4627">
        <v>20000</v>
      </c>
      <c r="P4627">
        <v>1000</v>
      </c>
      <c r="Q4627" s="1" t="s">
        <v>209</v>
      </c>
      <c r="R4627" s="4">
        <f>2*4.25</f>
        <v>8.5</v>
      </c>
      <c r="S4627" s="4">
        <v>1</v>
      </c>
      <c r="T4627" s="4"/>
      <c r="U4627" t="s">
        <v>204</v>
      </c>
    </row>
    <row r="4628" spans="1:21" x14ac:dyDescent="0.3">
      <c r="A4628" t="s">
        <v>3745</v>
      </c>
      <c r="B4628" t="s">
        <v>3746</v>
      </c>
      <c r="C4628" t="s">
        <v>3746</v>
      </c>
      <c r="D4628" t="s">
        <v>3746</v>
      </c>
      <c r="E4628">
        <v>2018</v>
      </c>
      <c r="F4628" s="1" t="s">
        <v>212</v>
      </c>
      <c r="G4628" t="s">
        <v>202</v>
      </c>
      <c r="H4628" s="1" t="s">
        <v>219</v>
      </c>
      <c r="I4628" s="1" t="s">
        <v>1</v>
      </c>
      <c r="J4628" s="1" t="s">
        <v>1</v>
      </c>
      <c r="K4628" s="1" t="s">
        <v>220</v>
      </c>
      <c r="L4628" s="1" t="s">
        <v>225</v>
      </c>
      <c r="M4628" s="1" t="s">
        <v>208</v>
      </c>
      <c r="N4628">
        <v>20001</v>
      </c>
      <c r="O4628" s="10">
        <v>1000000000</v>
      </c>
      <c r="P4628">
        <v>1000</v>
      </c>
      <c r="Q4628" s="1" t="s">
        <v>209</v>
      </c>
      <c r="R4628" s="4">
        <f>2*4.75</f>
        <v>9.5</v>
      </c>
      <c r="S4628" s="4">
        <v>1</v>
      </c>
      <c r="T4628" s="4"/>
      <c r="U4628" t="s">
        <v>204</v>
      </c>
    </row>
    <row r="4629" spans="1:21" x14ac:dyDescent="0.3">
      <c r="A4629" t="s">
        <v>3745</v>
      </c>
      <c r="B4629" t="s">
        <v>3746</v>
      </c>
      <c r="C4629" t="s">
        <v>3746</v>
      </c>
      <c r="D4629" t="s">
        <v>3746</v>
      </c>
      <c r="E4629">
        <v>2018</v>
      </c>
      <c r="F4629" s="1" t="s">
        <v>213</v>
      </c>
      <c r="G4629" t="s">
        <v>202</v>
      </c>
      <c r="H4629" s="1" t="s">
        <v>206</v>
      </c>
      <c r="I4629" s="1" t="s">
        <v>1</v>
      </c>
      <c r="J4629" s="1" t="s">
        <v>1</v>
      </c>
      <c r="K4629" s="1" t="s">
        <v>1</v>
      </c>
      <c r="L4629" s="1" t="s">
        <v>1</v>
      </c>
      <c r="M4629" s="1" t="s">
        <v>204</v>
      </c>
      <c r="N4629" s="28" t="s">
        <v>1</v>
      </c>
      <c r="O4629" s="28" t="s">
        <v>1</v>
      </c>
      <c r="P4629" s="28" t="s">
        <v>1</v>
      </c>
      <c r="Q4629" s="28" t="s">
        <v>1</v>
      </c>
      <c r="R4629" s="4">
        <v>22</v>
      </c>
      <c r="S4629" s="4">
        <v>1</v>
      </c>
      <c r="T4629" s="4"/>
      <c r="U4629" t="s">
        <v>204</v>
      </c>
    </row>
    <row r="4630" spans="1:21" x14ac:dyDescent="0.3">
      <c r="A4630" t="s">
        <v>3747</v>
      </c>
      <c r="B4630" t="s">
        <v>3748</v>
      </c>
      <c r="C4630" t="s">
        <v>3748</v>
      </c>
      <c r="D4630" t="s">
        <v>3748</v>
      </c>
      <c r="E4630">
        <v>2021</v>
      </c>
      <c r="F4630" s="1" t="s">
        <v>212</v>
      </c>
      <c r="G4630" t="s">
        <v>202</v>
      </c>
      <c r="H4630" s="1" t="s">
        <v>206</v>
      </c>
      <c r="I4630" s="1" t="s">
        <v>1</v>
      </c>
      <c r="J4630" s="1" t="s">
        <v>1</v>
      </c>
      <c r="K4630" s="1" t="s">
        <v>220</v>
      </c>
      <c r="L4630" s="1" t="s">
        <v>221</v>
      </c>
      <c r="M4630" s="1" t="s">
        <v>204</v>
      </c>
      <c r="N4630" s="28" t="s">
        <v>1</v>
      </c>
      <c r="O4630" s="28" t="s">
        <v>1</v>
      </c>
      <c r="P4630" s="28" t="s">
        <v>1</v>
      </c>
      <c r="Q4630" s="28" t="s">
        <v>1</v>
      </c>
      <c r="R4630" s="4">
        <v>24.55</v>
      </c>
      <c r="S4630" s="4">
        <v>1</v>
      </c>
      <c r="T4630" s="4"/>
      <c r="U4630" t="s">
        <v>204</v>
      </c>
    </row>
    <row r="4631" spans="1:21" x14ac:dyDescent="0.3">
      <c r="A4631" t="s">
        <v>3747</v>
      </c>
      <c r="B4631" t="s">
        <v>3748</v>
      </c>
      <c r="C4631" t="s">
        <v>3748</v>
      </c>
      <c r="D4631" t="s">
        <v>3748</v>
      </c>
      <c r="E4631">
        <v>2021</v>
      </c>
      <c r="F4631" s="1" t="s">
        <v>212</v>
      </c>
      <c r="G4631" t="s">
        <v>202</v>
      </c>
      <c r="H4631" s="1" t="s">
        <v>231</v>
      </c>
      <c r="I4631" s="1" t="s">
        <v>1</v>
      </c>
      <c r="J4631" s="1" t="s">
        <v>1</v>
      </c>
      <c r="K4631" s="1" t="s">
        <v>220</v>
      </c>
      <c r="L4631" s="1" t="s">
        <v>221</v>
      </c>
      <c r="M4631" s="1" t="s">
        <v>208</v>
      </c>
      <c r="N4631">
        <v>0</v>
      </c>
      <c r="O4631">
        <v>2000</v>
      </c>
      <c r="P4631">
        <v>1000</v>
      </c>
      <c r="Q4631" s="1" t="s">
        <v>209</v>
      </c>
      <c r="R4631" s="4">
        <v>0</v>
      </c>
      <c r="S4631" s="4">
        <v>1</v>
      </c>
      <c r="T4631" s="4"/>
      <c r="U4631" t="s">
        <v>204</v>
      </c>
    </row>
    <row r="4632" spans="1:21" x14ac:dyDescent="0.3">
      <c r="A4632" t="s">
        <v>3747</v>
      </c>
      <c r="B4632" t="s">
        <v>3748</v>
      </c>
      <c r="C4632" t="s">
        <v>3748</v>
      </c>
      <c r="D4632" t="s">
        <v>3748</v>
      </c>
      <c r="E4632">
        <v>2021</v>
      </c>
      <c r="F4632" s="1" t="s">
        <v>212</v>
      </c>
      <c r="G4632" t="s">
        <v>202</v>
      </c>
      <c r="H4632" s="1" t="s">
        <v>231</v>
      </c>
      <c r="I4632" s="1" t="s">
        <v>1</v>
      </c>
      <c r="J4632" s="1" t="s">
        <v>1</v>
      </c>
      <c r="K4632" s="1" t="s">
        <v>220</v>
      </c>
      <c r="L4632" s="1" t="s">
        <v>221</v>
      </c>
      <c r="M4632" s="1" t="s">
        <v>208</v>
      </c>
      <c r="N4632">
        <v>2001</v>
      </c>
      <c r="O4632" s="10">
        <v>1000000000</v>
      </c>
      <c r="P4632">
        <v>1000</v>
      </c>
      <c r="Q4632" s="1" t="s">
        <v>209</v>
      </c>
      <c r="R4632" s="4">
        <v>2.65</v>
      </c>
      <c r="S4632" s="4">
        <v>1</v>
      </c>
      <c r="T4632" s="4"/>
      <c r="U4632" t="s">
        <v>204</v>
      </c>
    </row>
    <row r="4633" spans="1:21" x14ac:dyDescent="0.3">
      <c r="A4633" t="s">
        <v>3747</v>
      </c>
      <c r="B4633" t="s">
        <v>3748</v>
      </c>
      <c r="C4633" t="s">
        <v>3748</v>
      </c>
      <c r="D4633" t="s">
        <v>3748</v>
      </c>
      <c r="E4633">
        <v>2021</v>
      </c>
      <c r="F4633" s="1" t="s">
        <v>212</v>
      </c>
      <c r="G4633" t="s">
        <v>202</v>
      </c>
      <c r="H4633" s="1" t="s">
        <v>206</v>
      </c>
      <c r="I4633" s="1" t="s">
        <v>1</v>
      </c>
      <c r="J4633" s="1" t="s">
        <v>1</v>
      </c>
      <c r="K4633" s="1" t="s">
        <v>220</v>
      </c>
      <c r="L4633" s="1" t="s">
        <v>225</v>
      </c>
      <c r="M4633" s="1" t="s">
        <v>204</v>
      </c>
      <c r="N4633" s="28" t="s">
        <v>1</v>
      </c>
      <c r="O4633" s="28" t="s">
        <v>1</v>
      </c>
      <c r="P4633" s="28" t="s">
        <v>1</v>
      </c>
      <c r="Q4633" s="28" t="s">
        <v>1</v>
      </c>
      <c r="R4633" s="4">
        <v>49.1</v>
      </c>
      <c r="S4633" s="4">
        <v>1</v>
      </c>
      <c r="T4633" s="4"/>
      <c r="U4633" t="s">
        <v>204</v>
      </c>
    </row>
    <row r="4634" spans="1:21" x14ac:dyDescent="0.3">
      <c r="A4634" t="s">
        <v>3747</v>
      </c>
      <c r="B4634" t="s">
        <v>3748</v>
      </c>
      <c r="C4634" t="s">
        <v>3748</v>
      </c>
      <c r="D4634" t="s">
        <v>3748</v>
      </c>
      <c r="E4634">
        <v>2021</v>
      </c>
      <c r="F4634" s="1" t="s">
        <v>212</v>
      </c>
      <c r="G4634" t="s">
        <v>202</v>
      </c>
      <c r="H4634" s="1" t="s">
        <v>231</v>
      </c>
      <c r="I4634" s="1" t="s">
        <v>1</v>
      </c>
      <c r="J4634" s="1" t="s">
        <v>1</v>
      </c>
      <c r="K4634" s="1" t="s">
        <v>220</v>
      </c>
      <c r="L4634" s="1" t="s">
        <v>225</v>
      </c>
      <c r="M4634" s="1" t="s">
        <v>208</v>
      </c>
      <c r="N4634">
        <v>0</v>
      </c>
      <c r="O4634">
        <v>2000</v>
      </c>
      <c r="P4634">
        <v>1000</v>
      </c>
      <c r="Q4634" s="1" t="s">
        <v>209</v>
      </c>
      <c r="R4634" s="4">
        <v>0</v>
      </c>
      <c r="S4634" s="4">
        <v>1</v>
      </c>
      <c r="T4634" s="4"/>
      <c r="U4634" t="s">
        <v>204</v>
      </c>
    </row>
    <row r="4635" spans="1:21" x14ac:dyDescent="0.3">
      <c r="A4635" t="s">
        <v>3747</v>
      </c>
      <c r="B4635" t="s">
        <v>3748</v>
      </c>
      <c r="C4635" t="s">
        <v>3748</v>
      </c>
      <c r="D4635" t="s">
        <v>3748</v>
      </c>
      <c r="E4635">
        <v>2021</v>
      </c>
      <c r="F4635" s="1" t="s">
        <v>212</v>
      </c>
      <c r="G4635" t="s">
        <v>202</v>
      </c>
      <c r="H4635" s="1" t="s">
        <v>231</v>
      </c>
      <c r="I4635" s="1" t="s">
        <v>1</v>
      </c>
      <c r="J4635" s="1" t="s">
        <v>1</v>
      </c>
      <c r="K4635" s="1" t="s">
        <v>220</v>
      </c>
      <c r="L4635" s="1" t="s">
        <v>225</v>
      </c>
      <c r="M4635" s="1" t="s">
        <v>208</v>
      </c>
      <c r="N4635">
        <v>2001</v>
      </c>
      <c r="O4635" s="10">
        <v>1000000000</v>
      </c>
      <c r="P4635">
        <v>1000</v>
      </c>
      <c r="Q4635" s="1" t="s">
        <v>209</v>
      </c>
      <c r="R4635" s="4">
        <v>2.65</v>
      </c>
      <c r="S4635" s="4">
        <v>1</v>
      </c>
      <c r="T4635" s="4"/>
      <c r="U4635" t="s">
        <v>204</v>
      </c>
    </row>
    <row r="4636" spans="1:21" x14ac:dyDescent="0.3">
      <c r="A4636" t="s">
        <v>3747</v>
      </c>
      <c r="B4636" t="s">
        <v>3748</v>
      </c>
      <c r="C4636" t="s">
        <v>3748</v>
      </c>
      <c r="D4636" t="s">
        <v>3748</v>
      </c>
      <c r="E4636">
        <v>2021</v>
      </c>
      <c r="F4636" s="1" t="s">
        <v>213</v>
      </c>
      <c r="G4636" t="s">
        <v>202</v>
      </c>
      <c r="H4636" s="1" t="s">
        <v>206</v>
      </c>
      <c r="I4636" s="1" t="s">
        <v>1</v>
      </c>
      <c r="J4636" s="1" t="s">
        <v>1</v>
      </c>
      <c r="K4636" s="1" t="s">
        <v>1</v>
      </c>
      <c r="L4636" s="1" t="s">
        <v>1</v>
      </c>
      <c r="M4636" s="1" t="s">
        <v>204</v>
      </c>
      <c r="N4636" s="28" t="s">
        <v>1</v>
      </c>
      <c r="O4636" s="28" t="s">
        <v>1</v>
      </c>
      <c r="P4636" s="28" t="s">
        <v>1</v>
      </c>
      <c r="Q4636" s="28" t="s">
        <v>1</v>
      </c>
      <c r="R4636" s="4">
        <v>22.35</v>
      </c>
      <c r="S4636" s="4">
        <v>1</v>
      </c>
      <c r="T4636" s="4"/>
      <c r="U4636" t="s">
        <v>204</v>
      </c>
    </row>
    <row r="4637" spans="1:21" x14ac:dyDescent="0.3">
      <c r="A4637" t="s">
        <v>3747</v>
      </c>
      <c r="B4637" t="s">
        <v>3748</v>
      </c>
      <c r="C4637" t="s">
        <v>3748</v>
      </c>
      <c r="D4637" t="s">
        <v>3748</v>
      </c>
      <c r="E4637">
        <v>2021</v>
      </c>
      <c r="F4637" s="1" t="s">
        <v>213</v>
      </c>
      <c r="G4637" t="s">
        <v>202</v>
      </c>
      <c r="H4637" s="1" t="s">
        <v>231</v>
      </c>
      <c r="I4637" s="1" t="s">
        <v>1</v>
      </c>
      <c r="J4637" s="1" t="s">
        <v>1</v>
      </c>
      <c r="K4637" s="1" t="s">
        <v>1</v>
      </c>
      <c r="L4637" s="1" t="s">
        <v>1</v>
      </c>
      <c r="M4637" s="1" t="s">
        <v>208</v>
      </c>
      <c r="N4637">
        <v>0</v>
      </c>
      <c r="O4637" s="10">
        <v>1000000000</v>
      </c>
      <c r="P4637">
        <v>1000</v>
      </c>
      <c r="Q4637" s="1" t="s">
        <v>209</v>
      </c>
      <c r="R4637" s="4">
        <v>1.38</v>
      </c>
      <c r="S4637" s="4">
        <v>1</v>
      </c>
      <c r="T4637" s="4" t="s">
        <v>3866</v>
      </c>
      <c r="U4637" t="s">
        <v>204</v>
      </c>
    </row>
    <row r="4638" spans="1:21" x14ac:dyDescent="0.3">
      <c r="A4638" t="s">
        <v>3749</v>
      </c>
      <c r="B4638" t="s">
        <v>3750</v>
      </c>
      <c r="C4638" t="s">
        <v>3750</v>
      </c>
      <c r="D4638" t="s">
        <v>3750</v>
      </c>
      <c r="E4638">
        <v>2020</v>
      </c>
      <c r="F4638" s="1" t="s">
        <v>212</v>
      </c>
      <c r="G4638" t="s">
        <v>202</v>
      </c>
      <c r="H4638" s="1" t="s">
        <v>206</v>
      </c>
      <c r="I4638" s="4">
        <v>0.75</v>
      </c>
      <c r="J4638" s="1" t="s">
        <v>203</v>
      </c>
      <c r="K4638" s="1" t="s">
        <v>220</v>
      </c>
      <c r="L4638" s="1" t="s">
        <v>221</v>
      </c>
      <c r="M4638" s="1" t="s">
        <v>204</v>
      </c>
      <c r="N4638" s="28" t="s">
        <v>1</v>
      </c>
      <c r="O4638" s="28" t="s">
        <v>1</v>
      </c>
      <c r="P4638" s="28" t="s">
        <v>1</v>
      </c>
      <c r="Q4638" s="28" t="s">
        <v>1</v>
      </c>
      <c r="R4638" s="4">
        <v>44.81</v>
      </c>
      <c r="S4638" s="4">
        <v>1</v>
      </c>
      <c r="T4638" s="4"/>
      <c r="U4638" t="s">
        <v>204</v>
      </c>
    </row>
    <row r="4639" spans="1:21" x14ac:dyDescent="0.3">
      <c r="A4639" t="s">
        <v>3749</v>
      </c>
      <c r="B4639" t="s">
        <v>3750</v>
      </c>
      <c r="C4639" t="s">
        <v>3750</v>
      </c>
      <c r="D4639" t="s">
        <v>3750</v>
      </c>
      <c r="E4639">
        <v>2020</v>
      </c>
      <c r="F4639" s="1" t="s">
        <v>212</v>
      </c>
      <c r="G4639" t="s">
        <v>202</v>
      </c>
      <c r="H4639" s="1" t="s">
        <v>219</v>
      </c>
      <c r="I4639" s="1" t="s">
        <v>1</v>
      </c>
      <c r="J4639" s="1" t="s">
        <v>1</v>
      </c>
      <c r="K4639" s="1" t="s">
        <v>220</v>
      </c>
      <c r="L4639" s="1" t="s">
        <v>221</v>
      </c>
      <c r="M4639" s="1" t="s">
        <v>208</v>
      </c>
      <c r="N4639">
        <v>0</v>
      </c>
      <c r="O4639">
        <v>1000</v>
      </c>
      <c r="P4639">
        <v>1000</v>
      </c>
      <c r="Q4639" s="1" t="s">
        <v>209</v>
      </c>
      <c r="R4639" s="4">
        <v>0</v>
      </c>
      <c r="S4639" s="4">
        <v>1</v>
      </c>
      <c r="T4639" s="4"/>
      <c r="U4639" t="s">
        <v>204</v>
      </c>
    </row>
    <row r="4640" spans="1:21" x14ac:dyDescent="0.3">
      <c r="A4640" t="s">
        <v>3749</v>
      </c>
      <c r="B4640" t="s">
        <v>3750</v>
      </c>
      <c r="C4640" t="s">
        <v>3750</v>
      </c>
      <c r="D4640" t="s">
        <v>3750</v>
      </c>
      <c r="E4640">
        <v>2020</v>
      </c>
      <c r="F4640" s="1" t="s">
        <v>212</v>
      </c>
      <c r="G4640" t="s">
        <v>202</v>
      </c>
      <c r="H4640" s="1" t="s">
        <v>219</v>
      </c>
      <c r="I4640" s="1" t="s">
        <v>1</v>
      </c>
      <c r="J4640" s="1" t="s">
        <v>1</v>
      </c>
      <c r="K4640" s="1" t="s">
        <v>220</v>
      </c>
      <c r="L4640" s="1" t="s">
        <v>221</v>
      </c>
      <c r="M4640" s="1" t="s">
        <v>208</v>
      </c>
      <c r="N4640" s="28">
        <v>1001</v>
      </c>
      <c r="O4640">
        <v>2000</v>
      </c>
      <c r="P4640">
        <v>1000</v>
      </c>
      <c r="Q4640" s="1" t="s">
        <v>209</v>
      </c>
      <c r="R4640" s="4">
        <v>2.5299999999999998</v>
      </c>
      <c r="S4640" s="4">
        <v>1</v>
      </c>
      <c r="T4640" s="4"/>
      <c r="U4640" t="s">
        <v>204</v>
      </c>
    </row>
    <row r="4641" spans="1:21" x14ac:dyDescent="0.3">
      <c r="A4641" t="s">
        <v>3749</v>
      </c>
      <c r="B4641" t="s">
        <v>3750</v>
      </c>
      <c r="C4641" t="s">
        <v>3750</v>
      </c>
      <c r="D4641" t="s">
        <v>3750</v>
      </c>
      <c r="E4641">
        <v>2020</v>
      </c>
      <c r="F4641" s="1" t="s">
        <v>212</v>
      </c>
      <c r="G4641" t="s">
        <v>202</v>
      </c>
      <c r="H4641" s="1" t="s">
        <v>219</v>
      </c>
      <c r="I4641" s="1" t="s">
        <v>1</v>
      </c>
      <c r="J4641" s="1" t="s">
        <v>1</v>
      </c>
      <c r="K4641" s="1" t="s">
        <v>220</v>
      </c>
      <c r="L4641" s="1" t="s">
        <v>221</v>
      </c>
      <c r="M4641" s="1" t="s">
        <v>208</v>
      </c>
      <c r="N4641">
        <v>2001</v>
      </c>
      <c r="O4641">
        <v>5000</v>
      </c>
      <c r="P4641">
        <v>1000</v>
      </c>
      <c r="Q4641" s="1" t="s">
        <v>209</v>
      </c>
      <c r="R4641" s="4">
        <v>5.82</v>
      </c>
      <c r="S4641" s="4">
        <v>1</v>
      </c>
      <c r="T4641" s="4"/>
      <c r="U4641" t="s">
        <v>204</v>
      </c>
    </row>
    <row r="4642" spans="1:21" x14ac:dyDescent="0.3">
      <c r="A4642" t="s">
        <v>3749</v>
      </c>
      <c r="B4642" t="s">
        <v>3750</v>
      </c>
      <c r="C4642" t="s">
        <v>3750</v>
      </c>
      <c r="D4642" t="s">
        <v>3750</v>
      </c>
      <c r="E4642">
        <v>2020</v>
      </c>
      <c r="F4642" s="1" t="s">
        <v>212</v>
      </c>
      <c r="G4642" t="s">
        <v>202</v>
      </c>
      <c r="H4642" s="1" t="s">
        <v>219</v>
      </c>
      <c r="I4642" s="1" t="s">
        <v>1</v>
      </c>
      <c r="J4642" s="1" t="s">
        <v>1</v>
      </c>
      <c r="K4642" s="1" t="s">
        <v>220</v>
      </c>
      <c r="L4642" s="1" t="s">
        <v>221</v>
      </c>
      <c r="M4642" s="1" t="s">
        <v>208</v>
      </c>
      <c r="N4642" s="28">
        <v>5001</v>
      </c>
      <c r="O4642">
        <v>10000</v>
      </c>
      <c r="P4642">
        <v>1000</v>
      </c>
      <c r="Q4642" s="1" t="s">
        <v>209</v>
      </c>
      <c r="R4642" s="4">
        <v>6.56</v>
      </c>
      <c r="S4642" s="4">
        <v>1</v>
      </c>
      <c r="T4642" s="4"/>
      <c r="U4642" t="s">
        <v>204</v>
      </c>
    </row>
    <row r="4643" spans="1:21" x14ac:dyDescent="0.3">
      <c r="A4643" t="s">
        <v>3749</v>
      </c>
      <c r="B4643" t="s">
        <v>3750</v>
      </c>
      <c r="C4643" t="s">
        <v>3750</v>
      </c>
      <c r="D4643" t="s">
        <v>3750</v>
      </c>
      <c r="E4643">
        <v>2020</v>
      </c>
      <c r="F4643" s="1" t="s">
        <v>212</v>
      </c>
      <c r="G4643" t="s">
        <v>202</v>
      </c>
      <c r="H4643" s="1" t="s">
        <v>219</v>
      </c>
      <c r="I4643" s="1" t="s">
        <v>1</v>
      </c>
      <c r="J4643" s="1" t="s">
        <v>1</v>
      </c>
      <c r="K4643" s="1" t="s">
        <v>220</v>
      </c>
      <c r="L4643" s="1" t="s">
        <v>221</v>
      </c>
      <c r="M4643" s="1" t="s">
        <v>208</v>
      </c>
      <c r="N4643">
        <v>10001</v>
      </c>
      <c r="O4643">
        <v>20000</v>
      </c>
      <c r="P4643">
        <v>1000</v>
      </c>
      <c r="Q4643" s="1" t="s">
        <v>209</v>
      </c>
      <c r="R4643" s="4">
        <v>6.94</v>
      </c>
      <c r="S4643" s="4">
        <v>1</v>
      </c>
      <c r="T4643" s="4"/>
      <c r="U4643" t="s">
        <v>204</v>
      </c>
    </row>
    <row r="4644" spans="1:21" x14ac:dyDescent="0.3">
      <c r="A4644" t="s">
        <v>3749</v>
      </c>
      <c r="B4644" t="s">
        <v>3750</v>
      </c>
      <c r="C4644" t="s">
        <v>3750</v>
      </c>
      <c r="D4644" t="s">
        <v>3750</v>
      </c>
      <c r="E4644">
        <v>2020</v>
      </c>
      <c r="F4644" s="1" t="s">
        <v>212</v>
      </c>
      <c r="G4644" t="s">
        <v>202</v>
      </c>
      <c r="H4644" s="1" t="s">
        <v>219</v>
      </c>
      <c r="I4644" s="1" t="s">
        <v>1</v>
      </c>
      <c r="J4644" s="1" t="s">
        <v>1</v>
      </c>
      <c r="K4644" s="1" t="s">
        <v>220</v>
      </c>
      <c r="L4644" s="1" t="s">
        <v>221</v>
      </c>
      <c r="M4644" s="1" t="s">
        <v>208</v>
      </c>
      <c r="N4644" s="28">
        <v>20001</v>
      </c>
      <c r="O4644">
        <v>50000</v>
      </c>
      <c r="P4644">
        <v>1000</v>
      </c>
      <c r="Q4644" s="1" t="s">
        <v>209</v>
      </c>
      <c r="R4644" s="4">
        <v>7.31</v>
      </c>
      <c r="S4644" s="4">
        <v>1</v>
      </c>
      <c r="T4644" s="4"/>
      <c r="U4644" t="s">
        <v>204</v>
      </c>
    </row>
    <row r="4645" spans="1:21" x14ac:dyDescent="0.3">
      <c r="A4645" t="s">
        <v>3749</v>
      </c>
      <c r="B4645" t="s">
        <v>3750</v>
      </c>
      <c r="C4645" t="s">
        <v>3750</v>
      </c>
      <c r="D4645" t="s">
        <v>3750</v>
      </c>
      <c r="E4645">
        <v>2020</v>
      </c>
      <c r="F4645" s="1" t="s">
        <v>212</v>
      </c>
      <c r="G4645" t="s">
        <v>202</v>
      </c>
      <c r="H4645" s="1" t="s">
        <v>219</v>
      </c>
      <c r="I4645" s="1" t="s">
        <v>1</v>
      </c>
      <c r="J4645" s="1" t="s">
        <v>1</v>
      </c>
      <c r="K4645" s="1" t="s">
        <v>220</v>
      </c>
      <c r="L4645" s="1" t="s">
        <v>221</v>
      </c>
      <c r="M4645" s="1" t="s">
        <v>208</v>
      </c>
      <c r="N4645">
        <v>50001</v>
      </c>
      <c r="O4645">
        <v>100000</v>
      </c>
      <c r="P4645">
        <v>1000</v>
      </c>
      <c r="Q4645" s="1" t="s">
        <v>209</v>
      </c>
      <c r="R4645" s="4">
        <v>7.68</v>
      </c>
      <c r="S4645" s="4">
        <v>1</v>
      </c>
      <c r="T4645" s="4"/>
      <c r="U4645" t="s">
        <v>204</v>
      </c>
    </row>
    <row r="4646" spans="1:21" x14ac:dyDescent="0.3">
      <c r="A4646" t="s">
        <v>3749</v>
      </c>
      <c r="B4646" t="s">
        <v>3750</v>
      </c>
      <c r="C4646" t="s">
        <v>3750</v>
      </c>
      <c r="D4646" t="s">
        <v>3750</v>
      </c>
      <c r="E4646">
        <v>2020</v>
      </c>
      <c r="F4646" s="1" t="s">
        <v>212</v>
      </c>
      <c r="G4646" t="s">
        <v>202</v>
      </c>
      <c r="H4646" s="1" t="s">
        <v>219</v>
      </c>
      <c r="I4646" s="1" t="s">
        <v>1</v>
      </c>
      <c r="J4646" s="1" t="s">
        <v>1</v>
      </c>
      <c r="K4646" s="1" t="s">
        <v>220</v>
      </c>
      <c r="L4646" s="1" t="s">
        <v>221</v>
      </c>
      <c r="M4646" s="1" t="s">
        <v>208</v>
      </c>
      <c r="N4646" s="28">
        <v>100001</v>
      </c>
      <c r="O4646" s="10">
        <v>1000000000</v>
      </c>
      <c r="P4646">
        <v>1000</v>
      </c>
      <c r="Q4646" s="1" t="s">
        <v>209</v>
      </c>
      <c r="R4646" s="4">
        <v>8.0299999999999994</v>
      </c>
      <c r="S4646" s="4">
        <v>1</v>
      </c>
      <c r="T4646" s="4"/>
      <c r="U4646" t="s">
        <v>204</v>
      </c>
    </row>
    <row r="4647" spans="1:21" x14ac:dyDescent="0.3">
      <c r="A4647" t="s">
        <v>3749</v>
      </c>
      <c r="B4647" t="s">
        <v>3750</v>
      </c>
      <c r="C4647" t="s">
        <v>3750</v>
      </c>
      <c r="D4647" t="s">
        <v>3750</v>
      </c>
      <c r="E4647">
        <v>2020</v>
      </c>
      <c r="F4647" s="1" t="s">
        <v>212</v>
      </c>
      <c r="G4647" t="s">
        <v>202</v>
      </c>
      <c r="H4647" s="1" t="s">
        <v>206</v>
      </c>
      <c r="I4647" s="4">
        <v>0.75</v>
      </c>
      <c r="J4647" s="1" t="s">
        <v>203</v>
      </c>
      <c r="K4647" s="1" t="s">
        <v>220</v>
      </c>
      <c r="L4647" s="1" t="s">
        <v>225</v>
      </c>
      <c r="M4647" s="1" t="s">
        <v>204</v>
      </c>
      <c r="N4647" s="28" t="s">
        <v>1</v>
      </c>
      <c r="O4647" s="28" t="s">
        <v>1</v>
      </c>
      <c r="P4647" s="28" t="s">
        <v>1</v>
      </c>
      <c r="Q4647" s="28" t="s">
        <v>1</v>
      </c>
      <c r="R4647" s="4">
        <v>89.57</v>
      </c>
      <c r="S4647" s="4">
        <v>1</v>
      </c>
      <c r="T4647" s="4"/>
      <c r="U4647" t="s">
        <v>204</v>
      </c>
    </row>
    <row r="4648" spans="1:21" x14ac:dyDescent="0.3">
      <c r="A4648" t="s">
        <v>3749</v>
      </c>
      <c r="B4648" t="s">
        <v>3750</v>
      </c>
      <c r="C4648" t="s">
        <v>3750</v>
      </c>
      <c r="D4648" t="s">
        <v>3750</v>
      </c>
      <c r="E4648">
        <v>2020</v>
      </c>
      <c r="F4648" s="1" t="s">
        <v>212</v>
      </c>
      <c r="G4648" t="s">
        <v>202</v>
      </c>
      <c r="H4648" s="1" t="s">
        <v>219</v>
      </c>
      <c r="I4648" s="1" t="s">
        <v>1</v>
      </c>
      <c r="J4648" s="1" t="s">
        <v>1</v>
      </c>
      <c r="K4648" s="1" t="s">
        <v>220</v>
      </c>
      <c r="L4648" s="1" t="s">
        <v>225</v>
      </c>
      <c r="M4648" s="1" t="s">
        <v>208</v>
      </c>
      <c r="N4648">
        <v>0</v>
      </c>
      <c r="O4648">
        <v>1000</v>
      </c>
      <c r="P4648">
        <v>1000</v>
      </c>
      <c r="Q4648" s="1" t="s">
        <v>209</v>
      </c>
      <c r="R4648" s="4">
        <v>0</v>
      </c>
      <c r="S4648" s="4">
        <v>1</v>
      </c>
      <c r="T4648" s="4"/>
      <c r="U4648" t="s">
        <v>204</v>
      </c>
    </row>
    <row r="4649" spans="1:21" x14ac:dyDescent="0.3">
      <c r="A4649" t="s">
        <v>3749</v>
      </c>
      <c r="B4649" t="s">
        <v>3750</v>
      </c>
      <c r="C4649" t="s">
        <v>3750</v>
      </c>
      <c r="D4649" t="s">
        <v>3750</v>
      </c>
      <c r="E4649">
        <v>2020</v>
      </c>
      <c r="F4649" s="1" t="s">
        <v>212</v>
      </c>
      <c r="G4649" t="s">
        <v>202</v>
      </c>
      <c r="H4649" s="1" t="s">
        <v>219</v>
      </c>
      <c r="I4649" s="1" t="s">
        <v>1</v>
      </c>
      <c r="J4649" s="1" t="s">
        <v>1</v>
      </c>
      <c r="K4649" s="1" t="s">
        <v>220</v>
      </c>
      <c r="L4649" s="1" t="s">
        <v>225</v>
      </c>
      <c r="M4649" s="1" t="s">
        <v>208</v>
      </c>
      <c r="N4649" s="28">
        <v>1001</v>
      </c>
      <c r="O4649">
        <v>2000</v>
      </c>
      <c r="P4649">
        <v>1000</v>
      </c>
      <c r="Q4649" s="1" t="s">
        <v>209</v>
      </c>
      <c r="R4649" s="4">
        <v>5.08</v>
      </c>
      <c r="S4649" s="4">
        <v>1</v>
      </c>
      <c r="T4649" s="4"/>
      <c r="U4649" t="s">
        <v>204</v>
      </c>
    </row>
    <row r="4650" spans="1:21" x14ac:dyDescent="0.3">
      <c r="A4650" t="s">
        <v>3749</v>
      </c>
      <c r="B4650" t="s">
        <v>3750</v>
      </c>
      <c r="C4650" t="s">
        <v>3750</v>
      </c>
      <c r="D4650" t="s">
        <v>3750</v>
      </c>
      <c r="E4650">
        <v>2020</v>
      </c>
      <c r="F4650" s="1" t="s">
        <v>212</v>
      </c>
      <c r="G4650" t="s">
        <v>202</v>
      </c>
      <c r="H4650" s="1" t="s">
        <v>219</v>
      </c>
      <c r="I4650" s="1" t="s">
        <v>1</v>
      </c>
      <c r="J4650" s="1" t="s">
        <v>1</v>
      </c>
      <c r="K4650" s="1" t="s">
        <v>220</v>
      </c>
      <c r="L4650" s="1" t="s">
        <v>225</v>
      </c>
      <c r="M4650" s="1" t="s">
        <v>208</v>
      </c>
      <c r="N4650">
        <v>2001</v>
      </c>
      <c r="O4650">
        <v>5000</v>
      </c>
      <c r="P4650">
        <v>1000</v>
      </c>
      <c r="Q4650" s="1" t="s">
        <v>209</v>
      </c>
      <c r="R4650" s="4">
        <v>11.64</v>
      </c>
      <c r="S4650" s="4">
        <v>1</v>
      </c>
      <c r="T4650" s="4"/>
      <c r="U4650" t="s">
        <v>204</v>
      </c>
    </row>
    <row r="4651" spans="1:21" x14ac:dyDescent="0.3">
      <c r="A4651" t="s">
        <v>3749</v>
      </c>
      <c r="B4651" t="s">
        <v>3750</v>
      </c>
      <c r="C4651" t="s">
        <v>3750</v>
      </c>
      <c r="D4651" t="s">
        <v>3750</v>
      </c>
      <c r="E4651">
        <v>2020</v>
      </c>
      <c r="F4651" s="1" t="s">
        <v>212</v>
      </c>
      <c r="G4651" t="s">
        <v>202</v>
      </c>
      <c r="H4651" s="1" t="s">
        <v>219</v>
      </c>
      <c r="I4651" s="1" t="s">
        <v>1</v>
      </c>
      <c r="J4651" s="1" t="s">
        <v>1</v>
      </c>
      <c r="K4651" s="1" t="s">
        <v>220</v>
      </c>
      <c r="L4651" s="1" t="s">
        <v>225</v>
      </c>
      <c r="M4651" s="1" t="s">
        <v>208</v>
      </c>
      <c r="N4651" s="28">
        <v>5001</v>
      </c>
      <c r="O4651">
        <v>10000</v>
      </c>
      <c r="P4651">
        <v>1000</v>
      </c>
      <c r="Q4651" s="1" t="s">
        <v>209</v>
      </c>
      <c r="R4651" s="4">
        <v>13.12</v>
      </c>
      <c r="S4651" s="4">
        <v>1</v>
      </c>
      <c r="T4651" s="4"/>
      <c r="U4651" t="s">
        <v>204</v>
      </c>
    </row>
    <row r="4652" spans="1:21" x14ac:dyDescent="0.3">
      <c r="A4652" t="s">
        <v>3749</v>
      </c>
      <c r="B4652" t="s">
        <v>3750</v>
      </c>
      <c r="C4652" t="s">
        <v>3750</v>
      </c>
      <c r="D4652" t="s">
        <v>3750</v>
      </c>
      <c r="E4652">
        <v>2020</v>
      </c>
      <c r="F4652" s="1" t="s">
        <v>212</v>
      </c>
      <c r="G4652" t="s">
        <v>202</v>
      </c>
      <c r="H4652" s="1" t="s">
        <v>219</v>
      </c>
      <c r="I4652" s="1" t="s">
        <v>1</v>
      </c>
      <c r="J4652" s="1" t="s">
        <v>1</v>
      </c>
      <c r="K4652" s="1" t="s">
        <v>220</v>
      </c>
      <c r="L4652" s="1" t="s">
        <v>225</v>
      </c>
      <c r="M4652" s="1" t="s">
        <v>208</v>
      </c>
      <c r="N4652">
        <v>10001</v>
      </c>
      <c r="O4652">
        <v>20000</v>
      </c>
      <c r="P4652">
        <v>1000</v>
      </c>
      <c r="Q4652" s="1" t="s">
        <v>209</v>
      </c>
      <c r="R4652" s="4">
        <v>13.89</v>
      </c>
      <c r="S4652" s="4">
        <v>1</v>
      </c>
      <c r="T4652" s="4"/>
      <c r="U4652" t="s">
        <v>204</v>
      </c>
    </row>
    <row r="4653" spans="1:21" x14ac:dyDescent="0.3">
      <c r="A4653" t="s">
        <v>3749</v>
      </c>
      <c r="B4653" t="s">
        <v>3750</v>
      </c>
      <c r="C4653" t="s">
        <v>3750</v>
      </c>
      <c r="D4653" t="s">
        <v>3750</v>
      </c>
      <c r="E4653">
        <v>2020</v>
      </c>
      <c r="F4653" s="1" t="s">
        <v>212</v>
      </c>
      <c r="G4653" t="s">
        <v>202</v>
      </c>
      <c r="H4653" s="1" t="s">
        <v>219</v>
      </c>
      <c r="I4653" s="1" t="s">
        <v>1</v>
      </c>
      <c r="J4653" s="1" t="s">
        <v>1</v>
      </c>
      <c r="K4653" s="1" t="s">
        <v>220</v>
      </c>
      <c r="L4653" s="1" t="s">
        <v>225</v>
      </c>
      <c r="M4653" s="1" t="s">
        <v>208</v>
      </c>
      <c r="N4653" s="28">
        <v>20001</v>
      </c>
      <c r="O4653">
        <v>50000</v>
      </c>
      <c r="P4653">
        <v>1000</v>
      </c>
      <c r="Q4653" s="1" t="s">
        <v>209</v>
      </c>
      <c r="R4653" s="4">
        <v>14.64</v>
      </c>
      <c r="S4653" s="4">
        <v>1</v>
      </c>
      <c r="T4653" s="4"/>
      <c r="U4653" t="s">
        <v>204</v>
      </c>
    </row>
    <row r="4654" spans="1:21" x14ac:dyDescent="0.3">
      <c r="A4654" t="s">
        <v>3749</v>
      </c>
      <c r="B4654" t="s">
        <v>3750</v>
      </c>
      <c r="C4654" t="s">
        <v>3750</v>
      </c>
      <c r="D4654" t="s">
        <v>3750</v>
      </c>
      <c r="E4654">
        <v>2020</v>
      </c>
      <c r="F4654" s="1" t="s">
        <v>212</v>
      </c>
      <c r="G4654" t="s">
        <v>202</v>
      </c>
      <c r="H4654" s="1" t="s">
        <v>219</v>
      </c>
      <c r="I4654" s="1" t="s">
        <v>1</v>
      </c>
      <c r="J4654" s="1" t="s">
        <v>1</v>
      </c>
      <c r="K4654" s="1" t="s">
        <v>220</v>
      </c>
      <c r="L4654" s="1" t="s">
        <v>225</v>
      </c>
      <c r="M4654" s="1" t="s">
        <v>208</v>
      </c>
      <c r="N4654">
        <v>50001</v>
      </c>
      <c r="O4654">
        <v>100000</v>
      </c>
      <c r="P4654">
        <v>1000</v>
      </c>
      <c r="Q4654" s="1" t="s">
        <v>209</v>
      </c>
      <c r="R4654" s="4">
        <v>15.39</v>
      </c>
      <c r="S4654" s="4">
        <v>1</v>
      </c>
      <c r="T4654" s="4"/>
      <c r="U4654" t="s">
        <v>204</v>
      </c>
    </row>
    <row r="4655" spans="1:21" x14ac:dyDescent="0.3">
      <c r="A4655" t="s">
        <v>3749</v>
      </c>
      <c r="B4655" t="s">
        <v>3750</v>
      </c>
      <c r="C4655" t="s">
        <v>3750</v>
      </c>
      <c r="D4655" t="s">
        <v>3750</v>
      </c>
      <c r="E4655">
        <v>2020</v>
      </c>
      <c r="F4655" s="1" t="s">
        <v>212</v>
      </c>
      <c r="G4655" t="s">
        <v>202</v>
      </c>
      <c r="H4655" s="1" t="s">
        <v>219</v>
      </c>
      <c r="I4655" s="1" t="s">
        <v>1</v>
      </c>
      <c r="J4655" s="1" t="s">
        <v>1</v>
      </c>
      <c r="K4655" s="1" t="s">
        <v>220</v>
      </c>
      <c r="L4655" s="1" t="s">
        <v>225</v>
      </c>
      <c r="M4655" s="1" t="s">
        <v>208</v>
      </c>
      <c r="N4655" s="28">
        <v>100001</v>
      </c>
      <c r="O4655" s="10">
        <v>1000000000</v>
      </c>
      <c r="P4655">
        <v>1000</v>
      </c>
      <c r="Q4655" s="1" t="s">
        <v>209</v>
      </c>
      <c r="R4655" s="4">
        <v>16.07</v>
      </c>
      <c r="S4655" s="4">
        <v>1</v>
      </c>
      <c r="T4655" s="4"/>
      <c r="U4655" t="s">
        <v>204</v>
      </c>
    </row>
    <row r="4656" spans="1:21" x14ac:dyDescent="0.3">
      <c r="A4656" t="s">
        <v>3749</v>
      </c>
      <c r="B4656" t="s">
        <v>3750</v>
      </c>
      <c r="C4656" t="s">
        <v>3750</v>
      </c>
      <c r="D4656" t="s">
        <v>3750</v>
      </c>
      <c r="E4656">
        <v>2019</v>
      </c>
      <c r="F4656" s="1" t="s">
        <v>213</v>
      </c>
      <c r="G4656" t="s">
        <v>202</v>
      </c>
      <c r="H4656" s="1" t="s">
        <v>206</v>
      </c>
      <c r="I4656" s="4">
        <v>0.75</v>
      </c>
      <c r="J4656" s="1" t="s">
        <v>203</v>
      </c>
      <c r="K4656" s="1" t="s">
        <v>220</v>
      </c>
      <c r="L4656" s="1" t="s">
        <v>221</v>
      </c>
      <c r="M4656" s="1" t="s">
        <v>204</v>
      </c>
      <c r="N4656" s="1" t="s">
        <v>1</v>
      </c>
      <c r="O4656" s="1" t="s">
        <v>1</v>
      </c>
      <c r="P4656" s="1" t="s">
        <v>1</v>
      </c>
      <c r="Q4656" s="1" t="s">
        <v>1</v>
      </c>
      <c r="R4656" s="4">
        <v>34.53</v>
      </c>
      <c r="S4656" s="4">
        <v>1</v>
      </c>
      <c r="T4656" s="4"/>
      <c r="U4656" t="s">
        <v>204</v>
      </c>
    </row>
    <row r="4657" spans="1:21" x14ac:dyDescent="0.3">
      <c r="A4657" t="s">
        <v>3749</v>
      </c>
      <c r="B4657" t="s">
        <v>3750</v>
      </c>
      <c r="C4657" t="s">
        <v>3750</v>
      </c>
      <c r="D4657" t="s">
        <v>3750</v>
      </c>
      <c r="E4657">
        <v>2019</v>
      </c>
      <c r="F4657" s="1" t="s">
        <v>213</v>
      </c>
      <c r="G4657" t="s">
        <v>202</v>
      </c>
      <c r="H4657" s="1" t="s">
        <v>231</v>
      </c>
      <c r="I4657" s="1" t="s">
        <v>1</v>
      </c>
      <c r="J4657" s="1" t="s">
        <v>1</v>
      </c>
      <c r="K4657" s="1" t="s">
        <v>220</v>
      </c>
      <c r="L4657" s="1" t="s">
        <v>221</v>
      </c>
      <c r="M4657" s="1" t="s">
        <v>208</v>
      </c>
      <c r="N4657">
        <v>0</v>
      </c>
      <c r="O4657">
        <v>1000</v>
      </c>
      <c r="P4657">
        <v>1000</v>
      </c>
      <c r="Q4657" s="1" t="s">
        <v>209</v>
      </c>
      <c r="R4657" s="4">
        <v>0</v>
      </c>
      <c r="S4657" s="4">
        <v>1</v>
      </c>
      <c r="T4657" s="4"/>
      <c r="U4657" t="s">
        <v>204</v>
      </c>
    </row>
    <row r="4658" spans="1:21" x14ac:dyDescent="0.3">
      <c r="A4658" t="s">
        <v>3749</v>
      </c>
      <c r="B4658" t="s">
        <v>3750</v>
      </c>
      <c r="C4658" t="s">
        <v>3750</v>
      </c>
      <c r="D4658" t="s">
        <v>3750</v>
      </c>
      <c r="E4658">
        <v>2019</v>
      </c>
      <c r="F4658" s="1" t="s">
        <v>213</v>
      </c>
      <c r="G4658" t="s">
        <v>202</v>
      </c>
      <c r="H4658" s="1" t="s">
        <v>231</v>
      </c>
      <c r="I4658" s="1" t="s">
        <v>1</v>
      </c>
      <c r="J4658" s="1" t="s">
        <v>1</v>
      </c>
      <c r="K4658" s="1" t="s">
        <v>220</v>
      </c>
      <c r="L4658" s="1" t="s">
        <v>221</v>
      </c>
      <c r="M4658" s="1" t="s">
        <v>208</v>
      </c>
      <c r="N4658">
        <v>1001</v>
      </c>
      <c r="O4658" s="10">
        <v>1000000000</v>
      </c>
      <c r="P4658">
        <v>1000</v>
      </c>
      <c r="Q4658" s="1" t="s">
        <v>209</v>
      </c>
      <c r="R4658" s="4">
        <v>5.25</v>
      </c>
      <c r="S4658" s="4">
        <v>1</v>
      </c>
      <c r="T4658" s="4"/>
      <c r="U4658" t="s">
        <v>204</v>
      </c>
    </row>
    <row r="4659" spans="1:21" x14ac:dyDescent="0.3">
      <c r="A4659" t="s">
        <v>3749</v>
      </c>
      <c r="B4659" t="s">
        <v>3750</v>
      </c>
      <c r="C4659" t="s">
        <v>3750</v>
      </c>
      <c r="D4659" t="s">
        <v>3750</v>
      </c>
      <c r="E4659">
        <v>2019</v>
      </c>
      <c r="F4659" s="1" t="s">
        <v>213</v>
      </c>
      <c r="G4659" t="s">
        <v>202</v>
      </c>
      <c r="H4659" s="1" t="s">
        <v>206</v>
      </c>
      <c r="I4659" s="4">
        <v>0.75</v>
      </c>
      <c r="J4659" s="1" t="s">
        <v>203</v>
      </c>
      <c r="K4659" s="1" t="s">
        <v>220</v>
      </c>
      <c r="L4659" s="1" t="s">
        <v>225</v>
      </c>
      <c r="M4659" s="1" t="s">
        <v>204</v>
      </c>
      <c r="N4659" s="1" t="s">
        <v>1</v>
      </c>
      <c r="O4659" s="1" t="s">
        <v>1</v>
      </c>
      <c r="P4659" s="1" t="s">
        <v>1</v>
      </c>
      <c r="Q4659" s="1" t="s">
        <v>1</v>
      </c>
      <c r="R4659" s="4">
        <v>69.05</v>
      </c>
      <c r="S4659" s="4">
        <v>1</v>
      </c>
      <c r="T4659" s="4"/>
      <c r="U4659" t="s">
        <v>204</v>
      </c>
    </row>
    <row r="4660" spans="1:21" x14ac:dyDescent="0.3">
      <c r="A4660" t="s">
        <v>3749</v>
      </c>
      <c r="B4660" t="s">
        <v>3750</v>
      </c>
      <c r="C4660" t="s">
        <v>3750</v>
      </c>
      <c r="D4660" t="s">
        <v>3750</v>
      </c>
      <c r="E4660">
        <v>2019</v>
      </c>
      <c r="F4660" s="1" t="s">
        <v>213</v>
      </c>
      <c r="G4660" t="s">
        <v>202</v>
      </c>
      <c r="H4660" s="1" t="s">
        <v>231</v>
      </c>
      <c r="I4660" s="1" t="s">
        <v>1</v>
      </c>
      <c r="J4660" s="1" t="s">
        <v>1</v>
      </c>
      <c r="K4660" s="1" t="s">
        <v>220</v>
      </c>
      <c r="L4660" s="1" t="s">
        <v>225</v>
      </c>
      <c r="M4660" s="1" t="s">
        <v>208</v>
      </c>
      <c r="N4660">
        <v>0</v>
      </c>
      <c r="O4660">
        <v>1000</v>
      </c>
      <c r="P4660">
        <v>1000</v>
      </c>
      <c r="Q4660" s="1" t="s">
        <v>209</v>
      </c>
      <c r="R4660" s="4">
        <v>0</v>
      </c>
      <c r="S4660" s="4">
        <v>1</v>
      </c>
      <c r="T4660" s="4"/>
      <c r="U4660" t="s">
        <v>204</v>
      </c>
    </row>
    <row r="4661" spans="1:21" x14ac:dyDescent="0.3">
      <c r="A4661" t="s">
        <v>3749</v>
      </c>
      <c r="B4661" t="s">
        <v>3750</v>
      </c>
      <c r="C4661" t="s">
        <v>3750</v>
      </c>
      <c r="D4661" t="s">
        <v>3750</v>
      </c>
      <c r="E4661">
        <v>2019</v>
      </c>
      <c r="F4661" s="1" t="s">
        <v>213</v>
      </c>
      <c r="G4661" t="s">
        <v>202</v>
      </c>
      <c r="H4661" s="1" t="s">
        <v>231</v>
      </c>
      <c r="I4661" s="1" t="s">
        <v>1</v>
      </c>
      <c r="J4661" s="1" t="s">
        <v>1</v>
      </c>
      <c r="K4661" s="1" t="s">
        <v>220</v>
      </c>
      <c r="L4661" s="1" t="s">
        <v>225</v>
      </c>
      <c r="M4661" s="1" t="s">
        <v>208</v>
      </c>
      <c r="N4661">
        <v>1001</v>
      </c>
      <c r="O4661" s="10">
        <v>1000000000</v>
      </c>
      <c r="P4661">
        <v>1000</v>
      </c>
      <c r="Q4661" s="1" t="s">
        <v>209</v>
      </c>
      <c r="R4661" s="4">
        <v>10.51</v>
      </c>
      <c r="S4661" s="4">
        <v>1</v>
      </c>
      <c r="T4661" s="4"/>
      <c r="U4661" t="s">
        <v>204</v>
      </c>
    </row>
    <row r="4662" spans="1:21" x14ac:dyDescent="0.3">
      <c r="A4662" t="s">
        <v>3751</v>
      </c>
      <c r="B4662" t="s">
        <v>3752</v>
      </c>
      <c r="C4662" t="s">
        <v>3752</v>
      </c>
      <c r="D4662" t="s">
        <v>3752</v>
      </c>
      <c r="E4662">
        <v>2015</v>
      </c>
      <c r="F4662" s="1" t="s">
        <v>212</v>
      </c>
      <c r="G4662" t="s">
        <v>202</v>
      </c>
      <c r="H4662" s="1" t="s">
        <v>206</v>
      </c>
      <c r="I4662" s="1" t="s">
        <v>1</v>
      </c>
      <c r="J4662" s="1" t="s">
        <v>1</v>
      </c>
      <c r="K4662" s="1" t="s">
        <v>220</v>
      </c>
      <c r="L4662" s="1" t="s">
        <v>221</v>
      </c>
      <c r="M4662" s="1" t="s">
        <v>204</v>
      </c>
      <c r="N4662" s="1" t="s">
        <v>1</v>
      </c>
      <c r="O4662" s="1" t="s">
        <v>1</v>
      </c>
      <c r="P4662" s="1" t="s">
        <v>1</v>
      </c>
      <c r="Q4662" s="1" t="s">
        <v>1</v>
      </c>
      <c r="R4662" s="4">
        <v>13</v>
      </c>
      <c r="S4662" s="4">
        <v>1</v>
      </c>
      <c r="T4662" s="4"/>
      <c r="U4662" t="s">
        <v>204</v>
      </c>
    </row>
    <row r="4663" spans="1:21" x14ac:dyDescent="0.3">
      <c r="A4663" t="s">
        <v>3751</v>
      </c>
      <c r="B4663" t="s">
        <v>3752</v>
      </c>
      <c r="C4663" t="s">
        <v>3752</v>
      </c>
      <c r="D4663" t="s">
        <v>3752</v>
      </c>
      <c r="E4663">
        <v>2015</v>
      </c>
      <c r="F4663" s="1" t="s">
        <v>212</v>
      </c>
      <c r="G4663" t="s">
        <v>202</v>
      </c>
      <c r="H4663" s="1" t="s">
        <v>231</v>
      </c>
      <c r="I4663" s="1" t="s">
        <v>1</v>
      </c>
      <c r="J4663" s="1" t="s">
        <v>1</v>
      </c>
      <c r="K4663" s="1" t="s">
        <v>220</v>
      </c>
      <c r="L4663" s="1" t="s">
        <v>221</v>
      </c>
      <c r="M4663" s="1" t="s">
        <v>208</v>
      </c>
      <c r="N4663">
        <v>0</v>
      </c>
      <c r="O4663">
        <v>1000</v>
      </c>
      <c r="P4663">
        <v>1000</v>
      </c>
      <c r="Q4663" s="1" t="s">
        <v>209</v>
      </c>
      <c r="R4663" s="4">
        <v>0</v>
      </c>
      <c r="S4663" s="4">
        <v>1</v>
      </c>
      <c r="T4663" s="4"/>
      <c r="U4663" t="s">
        <v>204</v>
      </c>
    </row>
    <row r="4664" spans="1:21" x14ac:dyDescent="0.3">
      <c r="A4664" t="s">
        <v>3751</v>
      </c>
      <c r="B4664" t="s">
        <v>3752</v>
      </c>
      <c r="C4664" t="s">
        <v>3752</v>
      </c>
      <c r="D4664" t="s">
        <v>3752</v>
      </c>
      <c r="E4664">
        <v>2015</v>
      </c>
      <c r="F4664" s="1" t="s">
        <v>212</v>
      </c>
      <c r="G4664" t="s">
        <v>202</v>
      </c>
      <c r="H4664" s="1" t="s">
        <v>231</v>
      </c>
      <c r="I4664" s="1" t="s">
        <v>1</v>
      </c>
      <c r="J4664" s="1" t="s">
        <v>1</v>
      </c>
      <c r="K4664" s="1" t="s">
        <v>220</v>
      </c>
      <c r="L4664" s="1" t="s">
        <v>221</v>
      </c>
      <c r="M4664" s="1" t="s">
        <v>208</v>
      </c>
      <c r="N4664">
        <v>1001</v>
      </c>
      <c r="O4664" s="10">
        <v>1000000000</v>
      </c>
      <c r="P4664">
        <v>1000</v>
      </c>
      <c r="Q4664" s="1" t="s">
        <v>209</v>
      </c>
      <c r="R4664" s="4">
        <v>3.2</v>
      </c>
      <c r="S4664" s="4">
        <v>1</v>
      </c>
      <c r="T4664" s="4"/>
      <c r="U4664" t="s">
        <v>204</v>
      </c>
    </row>
    <row r="4665" spans="1:21" x14ac:dyDescent="0.3">
      <c r="A4665" t="s">
        <v>3751</v>
      </c>
      <c r="B4665" t="s">
        <v>3752</v>
      </c>
      <c r="C4665" t="s">
        <v>3752</v>
      </c>
      <c r="D4665" t="s">
        <v>3752</v>
      </c>
      <c r="E4665">
        <v>2015</v>
      </c>
      <c r="F4665" s="1" t="s">
        <v>212</v>
      </c>
      <c r="G4665" t="s">
        <v>202</v>
      </c>
      <c r="H4665" s="1" t="s">
        <v>206</v>
      </c>
      <c r="I4665" s="1" t="s">
        <v>1</v>
      </c>
      <c r="J4665" s="1" t="s">
        <v>1</v>
      </c>
      <c r="K4665" s="1" t="s">
        <v>220</v>
      </c>
      <c r="L4665" s="1" t="s">
        <v>225</v>
      </c>
      <c r="M4665" s="1" t="s">
        <v>204</v>
      </c>
      <c r="N4665" s="1" t="s">
        <v>1</v>
      </c>
      <c r="O4665" s="1" t="s">
        <v>1</v>
      </c>
      <c r="P4665" s="1" t="s">
        <v>1</v>
      </c>
      <c r="Q4665" s="1" t="s">
        <v>1</v>
      </c>
      <c r="R4665" s="4">
        <v>16</v>
      </c>
      <c r="S4665" s="4">
        <v>1</v>
      </c>
      <c r="T4665" s="4"/>
      <c r="U4665" t="s">
        <v>204</v>
      </c>
    </row>
    <row r="4666" spans="1:21" x14ac:dyDescent="0.3">
      <c r="A4666" t="s">
        <v>3751</v>
      </c>
      <c r="B4666" t="s">
        <v>3752</v>
      </c>
      <c r="C4666" t="s">
        <v>3752</v>
      </c>
      <c r="D4666" t="s">
        <v>3752</v>
      </c>
      <c r="E4666">
        <v>2015</v>
      </c>
      <c r="F4666" s="1" t="s">
        <v>212</v>
      </c>
      <c r="G4666" t="s">
        <v>202</v>
      </c>
      <c r="H4666" s="1" t="s">
        <v>231</v>
      </c>
      <c r="I4666" s="1" t="s">
        <v>1</v>
      </c>
      <c r="J4666" s="1" t="s">
        <v>1</v>
      </c>
      <c r="K4666" s="1" t="s">
        <v>220</v>
      </c>
      <c r="L4666" s="1" t="s">
        <v>225</v>
      </c>
      <c r="M4666" s="1" t="s">
        <v>208</v>
      </c>
      <c r="N4666">
        <v>0</v>
      </c>
      <c r="O4666">
        <v>1000</v>
      </c>
      <c r="P4666">
        <v>1000</v>
      </c>
      <c r="Q4666" s="1" t="s">
        <v>209</v>
      </c>
      <c r="R4666" s="4">
        <v>0</v>
      </c>
      <c r="S4666" s="4">
        <v>1</v>
      </c>
      <c r="T4666" s="4"/>
      <c r="U4666" t="s">
        <v>204</v>
      </c>
    </row>
    <row r="4667" spans="1:21" x14ac:dyDescent="0.3">
      <c r="A4667" t="s">
        <v>3751</v>
      </c>
      <c r="B4667" t="s">
        <v>3752</v>
      </c>
      <c r="C4667" t="s">
        <v>3752</v>
      </c>
      <c r="D4667" t="s">
        <v>3752</v>
      </c>
      <c r="E4667">
        <v>2015</v>
      </c>
      <c r="F4667" s="1" t="s">
        <v>212</v>
      </c>
      <c r="G4667" t="s">
        <v>202</v>
      </c>
      <c r="H4667" s="1" t="s">
        <v>231</v>
      </c>
      <c r="I4667" s="1" t="s">
        <v>1</v>
      </c>
      <c r="J4667" s="1" t="s">
        <v>1</v>
      </c>
      <c r="K4667" s="1" t="s">
        <v>220</v>
      </c>
      <c r="L4667" s="1" t="s">
        <v>225</v>
      </c>
      <c r="M4667" s="1" t="s">
        <v>208</v>
      </c>
      <c r="N4667">
        <v>1001</v>
      </c>
      <c r="O4667" s="10">
        <v>1000000000</v>
      </c>
      <c r="P4667">
        <v>1000</v>
      </c>
      <c r="Q4667" s="1" t="s">
        <v>209</v>
      </c>
      <c r="R4667" s="4">
        <v>3.35</v>
      </c>
      <c r="S4667" s="4">
        <v>1</v>
      </c>
      <c r="T4667" s="4"/>
      <c r="U4667" t="s">
        <v>204</v>
      </c>
    </row>
    <row r="4668" spans="1:21" x14ac:dyDescent="0.3">
      <c r="A4668" t="s">
        <v>3751</v>
      </c>
      <c r="B4668" t="s">
        <v>3752</v>
      </c>
      <c r="C4668" t="s">
        <v>3752</v>
      </c>
      <c r="D4668" t="s">
        <v>3752</v>
      </c>
      <c r="E4668">
        <v>2015</v>
      </c>
      <c r="F4668" s="1" t="s">
        <v>213</v>
      </c>
      <c r="G4668" t="s">
        <v>202</v>
      </c>
      <c r="H4668" s="1" t="s">
        <v>206</v>
      </c>
      <c r="I4668" s="1" t="s">
        <v>1</v>
      </c>
      <c r="J4668" s="1" t="s">
        <v>1</v>
      </c>
      <c r="K4668" s="1" t="s">
        <v>220</v>
      </c>
      <c r="L4668" s="1" t="s">
        <v>221</v>
      </c>
      <c r="M4668" s="1" t="s">
        <v>204</v>
      </c>
      <c r="N4668" s="1" t="s">
        <v>1</v>
      </c>
      <c r="O4668" s="1" t="s">
        <v>1</v>
      </c>
      <c r="P4668" s="1" t="s">
        <v>1</v>
      </c>
      <c r="Q4668" s="1" t="s">
        <v>1</v>
      </c>
      <c r="R4668" s="4">
        <v>13.5</v>
      </c>
      <c r="S4668" s="4">
        <v>1</v>
      </c>
      <c r="T4668" s="4"/>
      <c r="U4668" t="s">
        <v>204</v>
      </c>
    </row>
    <row r="4669" spans="1:21" x14ac:dyDescent="0.3">
      <c r="A4669" t="s">
        <v>3751</v>
      </c>
      <c r="B4669" t="s">
        <v>3752</v>
      </c>
      <c r="C4669" t="s">
        <v>3752</v>
      </c>
      <c r="D4669" t="s">
        <v>3752</v>
      </c>
      <c r="E4669">
        <v>2015</v>
      </c>
      <c r="F4669" s="1" t="s">
        <v>213</v>
      </c>
      <c r="G4669" t="s">
        <v>202</v>
      </c>
      <c r="H4669" s="1" t="s">
        <v>231</v>
      </c>
      <c r="I4669" s="1" t="s">
        <v>1</v>
      </c>
      <c r="J4669" s="1" t="s">
        <v>1</v>
      </c>
      <c r="K4669" s="1" t="s">
        <v>220</v>
      </c>
      <c r="L4669" s="1" t="s">
        <v>221</v>
      </c>
      <c r="M4669" s="1" t="s">
        <v>208</v>
      </c>
      <c r="N4669">
        <v>0</v>
      </c>
      <c r="O4669">
        <v>1000</v>
      </c>
      <c r="P4669">
        <v>1000</v>
      </c>
      <c r="Q4669" s="1" t="s">
        <v>209</v>
      </c>
      <c r="R4669" s="4">
        <v>0</v>
      </c>
      <c r="S4669" s="4">
        <v>1</v>
      </c>
      <c r="T4669" s="4"/>
      <c r="U4669" t="s">
        <v>204</v>
      </c>
    </row>
    <row r="4670" spans="1:21" x14ac:dyDescent="0.3">
      <c r="A4670" t="s">
        <v>3751</v>
      </c>
      <c r="B4670" t="s">
        <v>3752</v>
      </c>
      <c r="C4670" t="s">
        <v>3752</v>
      </c>
      <c r="D4670" t="s">
        <v>3752</v>
      </c>
      <c r="E4670">
        <v>2015</v>
      </c>
      <c r="F4670" s="1" t="s">
        <v>213</v>
      </c>
      <c r="G4670" t="s">
        <v>202</v>
      </c>
      <c r="H4670" s="1" t="s">
        <v>231</v>
      </c>
      <c r="I4670" s="1" t="s">
        <v>1</v>
      </c>
      <c r="J4670" s="1" t="s">
        <v>1</v>
      </c>
      <c r="K4670" s="1" t="s">
        <v>220</v>
      </c>
      <c r="L4670" s="1" t="s">
        <v>221</v>
      </c>
      <c r="M4670" s="1" t="s">
        <v>208</v>
      </c>
      <c r="N4670">
        <v>1001</v>
      </c>
      <c r="O4670" s="10">
        <v>1000000000</v>
      </c>
      <c r="P4670">
        <v>1000</v>
      </c>
      <c r="Q4670" s="1" t="s">
        <v>209</v>
      </c>
      <c r="R4670" s="4">
        <v>7.05</v>
      </c>
      <c r="S4670" s="4">
        <v>1</v>
      </c>
      <c r="T4670" s="4"/>
      <c r="U4670" t="s">
        <v>204</v>
      </c>
    </row>
    <row r="4671" spans="1:21" x14ac:dyDescent="0.3">
      <c r="A4671" t="s">
        <v>3751</v>
      </c>
      <c r="B4671" t="s">
        <v>3752</v>
      </c>
      <c r="C4671" t="s">
        <v>3752</v>
      </c>
      <c r="D4671" t="s">
        <v>3752</v>
      </c>
      <c r="E4671">
        <v>2015</v>
      </c>
      <c r="F4671" s="1" t="s">
        <v>213</v>
      </c>
      <c r="G4671" t="s">
        <v>202</v>
      </c>
      <c r="H4671" s="1" t="s">
        <v>206</v>
      </c>
      <c r="I4671" s="1" t="s">
        <v>1</v>
      </c>
      <c r="J4671" s="1" t="s">
        <v>1</v>
      </c>
      <c r="K4671" s="1" t="s">
        <v>220</v>
      </c>
      <c r="L4671" s="1" t="s">
        <v>225</v>
      </c>
      <c r="M4671" s="1" t="s">
        <v>204</v>
      </c>
      <c r="N4671" s="1" t="s">
        <v>1</v>
      </c>
      <c r="O4671" s="1" t="s">
        <v>1</v>
      </c>
      <c r="P4671" s="1" t="s">
        <v>1</v>
      </c>
      <c r="Q4671" s="1" t="s">
        <v>1</v>
      </c>
      <c r="R4671" s="4">
        <v>13.9</v>
      </c>
      <c r="S4671" s="4">
        <v>1</v>
      </c>
      <c r="T4671" s="4"/>
      <c r="U4671" t="s">
        <v>204</v>
      </c>
    </row>
    <row r="4672" spans="1:21" x14ac:dyDescent="0.3">
      <c r="A4672" t="s">
        <v>3751</v>
      </c>
      <c r="B4672" t="s">
        <v>3752</v>
      </c>
      <c r="C4672" t="s">
        <v>3752</v>
      </c>
      <c r="D4672" t="s">
        <v>3752</v>
      </c>
      <c r="E4672">
        <v>2015</v>
      </c>
      <c r="F4672" s="1" t="s">
        <v>213</v>
      </c>
      <c r="G4672" t="s">
        <v>202</v>
      </c>
      <c r="H4672" s="1" t="s">
        <v>231</v>
      </c>
      <c r="I4672" s="1" t="s">
        <v>1</v>
      </c>
      <c r="J4672" s="1" t="s">
        <v>1</v>
      </c>
      <c r="K4672" s="1" t="s">
        <v>220</v>
      </c>
      <c r="L4672" s="1" t="s">
        <v>225</v>
      </c>
      <c r="M4672" s="1" t="s">
        <v>208</v>
      </c>
      <c r="N4672">
        <v>0</v>
      </c>
      <c r="O4672">
        <v>1000</v>
      </c>
      <c r="P4672">
        <v>1000</v>
      </c>
      <c r="Q4672" s="1" t="s">
        <v>209</v>
      </c>
      <c r="R4672" s="4">
        <v>0</v>
      </c>
      <c r="S4672" s="4">
        <v>1</v>
      </c>
      <c r="T4672" s="4"/>
      <c r="U4672" t="s">
        <v>204</v>
      </c>
    </row>
    <row r="4673" spans="1:21" x14ac:dyDescent="0.3">
      <c r="A4673" t="s">
        <v>3751</v>
      </c>
      <c r="B4673" t="s">
        <v>3752</v>
      </c>
      <c r="C4673" t="s">
        <v>3752</v>
      </c>
      <c r="D4673" t="s">
        <v>3752</v>
      </c>
      <c r="E4673">
        <v>2015</v>
      </c>
      <c r="F4673" s="1" t="s">
        <v>213</v>
      </c>
      <c r="G4673" t="s">
        <v>202</v>
      </c>
      <c r="H4673" s="1" t="s">
        <v>231</v>
      </c>
      <c r="I4673" s="1" t="s">
        <v>1</v>
      </c>
      <c r="J4673" s="1" t="s">
        <v>1</v>
      </c>
      <c r="K4673" s="1" t="s">
        <v>220</v>
      </c>
      <c r="L4673" s="1" t="s">
        <v>225</v>
      </c>
      <c r="M4673" s="1" t="s">
        <v>208</v>
      </c>
      <c r="N4673">
        <v>1001</v>
      </c>
      <c r="O4673" s="10">
        <v>1000000000</v>
      </c>
      <c r="P4673">
        <v>1000</v>
      </c>
      <c r="Q4673" s="1" t="s">
        <v>209</v>
      </c>
      <c r="R4673" s="4">
        <v>7.05</v>
      </c>
      <c r="S4673" s="4">
        <v>1</v>
      </c>
      <c r="T4673" s="4"/>
      <c r="U4673" t="s">
        <v>204</v>
      </c>
    </row>
    <row r="4674" spans="1:21" x14ac:dyDescent="0.3">
      <c r="A4674" t="s">
        <v>3755</v>
      </c>
      <c r="B4674" t="s">
        <v>3756</v>
      </c>
      <c r="C4674" t="s">
        <v>3756</v>
      </c>
      <c r="D4674" t="s">
        <v>3756</v>
      </c>
      <c r="E4674">
        <v>2016</v>
      </c>
      <c r="F4674" s="1" t="s">
        <v>212</v>
      </c>
      <c r="G4674" t="s">
        <v>202</v>
      </c>
      <c r="H4674" s="1" t="s">
        <v>206</v>
      </c>
      <c r="I4674" s="1" t="s">
        <v>1</v>
      </c>
      <c r="J4674" s="1" t="s">
        <v>1</v>
      </c>
      <c r="K4674" s="1" t="s">
        <v>220</v>
      </c>
      <c r="L4674" s="1" t="s">
        <v>221</v>
      </c>
      <c r="M4674" s="1" t="s">
        <v>204</v>
      </c>
      <c r="N4674" s="1" t="s">
        <v>1</v>
      </c>
      <c r="O4674" s="1" t="s">
        <v>1</v>
      </c>
      <c r="P4674" s="1" t="s">
        <v>1</v>
      </c>
      <c r="Q4674" s="1" t="s">
        <v>1</v>
      </c>
      <c r="R4674" s="4">
        <v>20</v>
      </c>
      <c r="S4674" s="4">
        <v>1</v>
      </c>
      <c r="T4674" s="4"/>
      <c r="U4674" t="s">
        <v>204</v>
      </c>
    </row>
    <row r="4675" spans="1:21" x14ac:dyDescent="0.3">
      <c r="A4675" t="s">
        <v>3755</v>
      </c>
      <c r="B4675" t="s">
        <v>3756</v>
      </c>
      <c r="C4675" t="s">
        <v>3756</v>
      </c>
      <c r="D4675" t="s">
        <v>3756</v>
      </c>
      <c r="E4675">
        <v>2016</v>
      </c>
      <c r="F4675" s="1" t="s">
        <v>212</v>
      </c>
      <c r="G4675" t="s">
        <v>202</v>
      </c>
      <c r="H4675" s="1" t="s">
        <v>219</v>
      </c>
      <c r="I4675" s="1" t="s">
        <v>1</v>
      </c>
      <c r="J4675" s="1" t="s">
        <v>1</v>
      </c>
      <c r="K4675" s="1" t="s">
        <v>220</v>
      </c>
      <c r="L4675" s="1" t="s">
        <v>221</v>
      </c>
      <c r="M4675" s="1" t="s">
        <v>208</v>
      </c>
      <c r="N4675">
        <v>0</v>
      </c>
      <c r="O4675">
        <v>2000</v>
      </c>
      <c r="P4675">
        <v>1000</v>
      </c>
      <c r="Q4675" s="1" t="s">
        <v>209</v>
      </c>
      <c r="R4675" s="4">
        <v>0</v>
      </c>
      <c r="S4675" s="4">
        <v>1</v>
      </c>
      <c r="T4675" s="4"/>
      <c r="U4675" t="s">
        <v>204</v>
      </c>
    </row>
    <row r="4676" spans="1:21" x14ac:dyDescent="0.3">
      <c r="A4676" t="s">
        <v>3755</v>
      </c>
      <c r="B4676" t="s">
        <v>3756</v>
      </c>
      <c r="C4676" t="s">
        <v>3756</v>
      </c>
      <c r="D4676" t="s">
        <v>3756</v>
      </c>
      <c r="E4676">
        <v>2016</v>
      </c>
      <c r="F4676" s="1" t="s">
        <v>212</v>
      </c>
      <c r="G4676" t="s">
        <v>202</v>
      </c>
      <c r="H4676" s="1" t="s">
        <v>219</v>
      </c>
      <c r="I4676" s="1" t="s">
        <v>1</v>
      </c>
      <c r="J4676" s="1" t="s">
        <v>1</v>
      </c>
      <c r="K4676" s="1" t="s">
        <v>220</v>
      </c>
      <c r="L4676" s="1" t="s">
        <v>221</v>
      </c>
      <c r="M4676" s="1" t="s">
        <v>208</v>
      </c>
      <c r="N4676">
        <v>2001</v>
      </c>
      <c r="O4676">
        <v>5000</v>
      </c>
      <c r="P4676">
        <v>1000</v>
      </c>
      <c r="Q4676" s="1" t="s">
        <v>209</v>
      </c>
      <c r="R4676" s="4">
        <v>6.85</v>
      </c>
      <c r="S4676" s="4">
        <v>1</v>
      </c>
      <c r="T4676" s="4"/>
      <c r="U4676" t="s">
        <v>204</v>
      </c>
    </row>
    <row r="4677" spans="1:21" x14ac:dyDescent="0.3">
      <c r="A4677" t="s">
        <v>3755</v>
      </c>
      <c r="B4677" t="s">
        <v>3756</v>
      </c>
      <c r="C4677" t="s">
        <v>3756</v>
      </c>
      <c r="D4677" t="s">
        <v>3756</v>
      </c>
      <c r="E4677">
        <v>2016</v>
      </c>
      <c r="F4677" s="1" t="s">
        <v>212</v>
      </c>
      <c r="G4677" t="s">
        <v>202</v>
      </c>
      <c r="H4677" s="1" t="s">
        <v>219</v>
      </c>
      <c r="I4677" s="1" t="s">
        <v>1</v>
      </c>
      <c r="J4677" s="1" t="s">
        <v>1</v>
      </c>
      <c r="K4677" s="1" t="s">
        <v>220</v>
      </c>
      <c r="L4677" s="1" t="s">
        <v>221</v>
      </c>
      <c r="M4677" s="1" t="s">
        <v>208</v>
      </c>
      <c r="N4677">
        <v>5001</v>
      </c>
      <c r="O4677">
        <v>10000</v>
      </c>
      <c r="P4677">
        <v>1000</v>
      </c>
      <c r="Q4677" s="1" t="s">
        <v>209</v>
      </c>
      <c r="R4677" s="4">
        <v>7</v>
      </c>
      <c r="S4677" s="4">
        <v>1</v>
      </c>
      <c r="T4677" s="4"/>
      <c r="U4677" t="s">
        <v>204</v>
      </c>
    </row>
    <row r="4678" spans="1:21" x14ac:dyDescent="0.3">
      <c r="A4678" t="s">
        <v>3755</v>
      </c>
      <c r="B4678" t="s">
        <v>3756</v>
      </c>
      <c r="C4678" t="s">
        <v>3756</v>
      </c>
      <c r="D4678" t="s">
        <v>3756</v>
      </c>
      <c r="E4678">
        <v>2016</v>
      </c>
      <c r="F4678" s="1" t="s">
        <v>212</v>
      </c>
      <c r="G4678" t="s">
        <v>202</v>
      </c>
      <c r="H4678" s="1" t="s">
        <v>219</v>
      </c>
      <c r="I4678" s="1" t="s">
        <v>1</v>
      </c>
      <c r="J4678" s="1" t="s">
        <v>1</v>
      </c>
      <c r="K4678" s="1" t="s">
        <v>220</v>
      </c>
      <c r="L4678" s="1" t="s">
        <v>221</v>
      </c>
      <c r="M4678" s="1" t="s">
        <v>208</v>
      </c>
      <c r="N4678">
        <v>10001</v>
      </c>
      <c r="O4678" s="10">
        <v>1000000000</v>
      </c>
      <c r="P4678">
        <v>1000</v>
      </c>
      <c r="Q4678" s="1" t="s">
        <v>209</v>
      </c>
      <c r="R4678" s="4">
        <v>7.25</v>
      </c>
      <c r="S4678" s="4">
        <v>1</v>
      </c>
      <c r="T4678" s="4"/>
      <c r="U4678" t="s">
        <v>204</v>
      </c>
    </row>
    <row r="4679" spans="1:21" x14ac:dyDescent="0.3">
      <c r="A4679" t="s">
        <v>3755</v>
      </c>
      <c r="B4679" t="s">
        <v>3756</v>
      </c>
      <c r="C4679" t="s">
        <v>3756</v>
      </c>
      <c r="D4679" t="s">
        <v>3756</v>
      </c>
      <c r="E4679">
        <v>2016</v>
      </c>
      <c r="F4679" s="1" t="s">
        <v>212</v>
      </c>
      <c r="G4679" t="s">
        <v>202</v>
      </c>
      <c r="H4679" s="1" t="s">
        <v>206</v>
      </c>
      <c r="I4679" s="1" t="s">
        <v>1</v>
      </c>
      <c r="J4679" s="1" t="s">
        <v>1</v>
      </c>
      <c r="K4679" s="1" t="s">
        <v>220</v>
      </c>
      <c r="L4679" s="1" t="s">
        <v>225</v>
      </c>
      <c r="M4679" s="1" t="s">
        <v>204</v>
      </c>
      <c r="N4679" s="1" t="s">
        <v>1</v>
      </c>
      <c r="O4679" s="1" t="s">
        <v>1</v>
      </c>
      <c r="P4679" s="1" t="s">
        <v>1</v>
      </c>
      <c r="Q4679" s="1" t="s">
        <v>1</v>
      </c>
      <c r="R4679" s="4">
        <v>35</v>
      </c>
      <c r="S4679" s="4">
        <v>1</v>
      </c>
      <c r="T4679" s="4"/>
      <c r="U4679" t="s">
        <v>204</v>
      </c>
    </row>
    <row r="4680" spans="1:21" x14ac:dyDescent="0.3">
      <c r="A4680" t="s">
        <v>3755</v>
      </c>
      <c r="B4680" t="s">
        <v>3756</v>
      </c>
      <c r="C4680" t="s">
        <v>3756</v>
      </c>
      <c r="D4680" t="s">
        <v>3756</v>
      </c>
      <c r="E4680">
        <v>2016</v>
      </c>
      <c r="F4680" s="1" t="s">
        <v>212</v>
      </c>
      <c r="G4680" t="s">
        <v>202</v>
      </c>
      <c r="H4680" s="1" t="s">
        <v>219</v>
      </c>
      <c r="I4680" s="1" t="s">
        <v>1</v>
      </c>
      <c r="J4680" s="1" t="s">
        <v>1</v>
      </c>
      <c r="K4680" s="1" t="s">
        <v>220</v>
      </c>
      <c r="L4680" s="1" t="s">
        <v>225</v>
      </c>
      <c r="M4680" s="1" t="s">
        <v>208</v>
      </c>
      <c r="N4680">
        <v>0</v>
      </c>
      <c r="O4680">
        <v>2000</v>
      </c>
      <c r="P4680">
        <v>1000</v>
      </c>
      <c r="Q4680" s="1" t="s">
        <v>209</v>
      </c>
      <c r="R4680" s="4">
        <v>0</v>
      </c>
      <c r="S4680" s="4">
        <v>1</v>
      </c>
      <c r="T4680" s="4"/>
      <c r="U4680" t="s">
        <v>204</v>
      </c>
    </row>
    <row r="4681" spans="1:21" x14ac:dyDescent="0.3">
      <c r="A4681" t="s">
        <v>3755</v>
      </c>
      <c r="B4681" t="s">
        <v>3756</v>
      </c>
      <c r="C4681" t="s">
        <v>3756</v>
      </c>
      <c r="D4681" t="s">
        <v>3756</v>
      </c>
      <c r="E4681">
        <v>2016</v>
      </c>
      <c r="F4681" s="1" t="s">
        <v>212</v>
      </c>
      <c r="G4681" t="s">
        <v>202</v>
      </c>
      <c r="H4681" s="1" t="s">
        <v>219</v>
      </c>
      <c r="I4681" s="1" t="s">
        <v>1</v>
      </c>
      <c r="J4681" s="1" t="s">
        <v>1</v>
      </c>
      <c r="K4681" s="1" t="s">
        <v>220</v>
      </c>
      <c r="L4681" s="1" t="s">
        <v>225</v>
      </c>
      <c r="M4681" s="1" t="s">
        <v>208</v>
      </c>
      <c r="N4681">
        <v>2001</v>
      </c>
      <c r="O4681">
        <v>5000</v>
      </c>
      <c r="P4681">
        <v>1000</v>
      </c>
      <c r="Q4681" s="1" t="s">
        <v>209</v>
      </c>
      <c r="R4681" s="4">
        <v>7.35</v>
      </c>
      <c r="S4681" s="4">
        <v>1</v>
      </c>
      <c r="T4681" s="4"/>
      <c r="U4681" t="s">
        <v>204</v>
      </c>
    </row>
    <row r="4682" spans="1:21" x14ac:dyDescent="0.3">
      <c r="A4682" t="s">
        <v>3755</v>
      </c>
      <c r="B4682" t="s">
        <v>3756</v>
      </c>
      <c r="C4682" t="s">
        <v>3756</v>
      </c>
      <c r="D4682" t="s">
        <v>3756</v>
      </c>
      <c r="E4682">
        <v>2016</v>
      </c>
      <c r="F4682" s="1" t="s">
        <v>212</v>
      </c>
      <c r="G4682" t="s">
        <v>202</v>
      </c>
      <c r="H4682" s="1" t="s">
        <v>219</v>
      </c>
      <c r="I4682" s="1" t="s">
        <v>1</v>
      </c>
      <c r="J4682" s="1" t="s">
        <v>1</v>
      </c>
      <c r="K4682" s="1" t="s">
        <v>220</v>
      </c>
      <c r="L4682" s="1" t="s">
        <v>225</v>
      </c>
      <c r="M4682" s="1" t="s">
        <v>208</v>
      </c>
      <c r="N4682">
        <v>5001</v>
      </c>
      <c r="O4682">
        <v>10000</v>
      </c>
      <c r="P4682">
        <v>1000</v>
      </c>
      <c r="Q4682" s="1" t="s">
        <v>209</v>
      </c>
      <c r="R4682" s="4">
        <v>7.5</v>
      </c>
      <c r="S4682" s="4">
        <v>1</v>
      </c>
      <c r="T4682" s="4"/>
      <c r="U4682" t="s">
        <v>204</v>
      </c>
    </row>
    <row r="4683" spans="1:21" x14ac:dyDescent="0.3">
      <c r="A4683" t="s">
        <v>3755</v>
      </c>
      <c r="B4683" t="s">
        <v>3756</v>
      </c>
      <c r="C4683" t="s">
        <v>3756</v>
      </c>
      <c r="D4683" t="s">
        <v>3756</v>
      </c>
      <c r="E4683">
        <v>2016</v>
      </c>
      <c r="F4683" s="1" t="s">
        <v>212</v>
      </c>
      <c r="G4683" t="s">
        <v>202</v>
      </c>
      <c r="H4683" s="1" t="s">
        <v>219</v>
      </c>
      <c r="I4683" s="1" t="s">
        <v>1</v>
      </c>
      <c r="J4683" s="1" t="s">
        <v>1</v>
      </c>
      <c r="K4683" s="1" t="s">
        <v>220</v>
      </c>
      <c r="L4683" s="1" t="s">
        <v>225</v>
      </c>
      <c r="M4683" s="1" t="s">
        <v>208</v>
      </c>
      <c r="N4683">
        <v>10001</v>
      </c>
      <c r="O4683" s="10">
        <v>1000000000</v>
      </c>
      <c r="P4683">
        <v>1000</v>
      </c>
      <c r="Q4683" s="1" t="s">
        <v>209</v>
      </c>
      <c r="R4683" s="4">
        <v>7.75</v>
      </c>
      <c r="S4683" s="4">
        <v>1</v>
      </c>
      <c r="T4683" s="4"/>
      <c r="U4683" t="s">
        <v>204</v>
      </c>
    </row>
    <row r="4684" spans="1:21" x14ac:dyDescent="0.3">
      <c r="A4684" t="s">
        <v>3755</v>
      </c>
      <c r="B4684" t="s">
        <v>3756</v>
      </c>
      <c r="C4684" t="s">
        <v>3756</v>
      </c>
      <c r="D4684" t="s">
        <v>3756</v>
      </c>
      <c r="E4684">
        <v>2016</v>
      </c>
      <c r="F4684" s="1" t="s">
        <v>213</v>
      </c>
      <c r="G4684" t="s">
        <v>202</v>
      </c>
      <c r="H4684" s="1" t="s">
        <v>206</v>
      </c>
      <c r="I4684" s="1" t="s">
        <v>1</v>
      </c>
      <c r="J4684" s="1" t="s">
        <v>1</v>
      </c>
      <c r="K4684" s="1" t="s">
        <v>220</v>
      </c>
      <c r="L4684" s="1" t="s">
        <v>221</v>
      </c>
      <c r="M4684" s="1" t="s">
        <v>204</v>
      </c>
      <c r="N4684" s="1" t="s">
        <v>1</v>
      </c>
      <c r="O4684" s="1" t="s">
        <v>1</v>
      </c>
      <c r="P4684" s="1" t="s">
        <v>1</v>
      </c>
      <c r="Q4684" s="1" t="s">
        <v>1</v>
      </c>
      <c r="R4684" s="4">
        <v>20</v>
      </c>
      <c r="S4684" s="4">
        <v>1</v>
      </c>
      <c r="T4684" s="4"/>
      <c r="U4684" t="s">
        <v>204</v>
      </c>
    </row>
    <row r="4685" spans="1:21" x14ac:dyDescent="0.3">
      <c r="A4685" t="s">
        <v>3755</v>
      </c>
      <c r="B4685" t="s">
        <v>3756</v>
      </c>
      <c r="C4685" t="s">
        <v>3756</v>
      </c>
      <c r="D4685" t="s">
        <v>3756</v>
      </c>
      <c r="E4685">
        <v>2016</v>
      </c>
      <c r="F4685" s="1" t="s">
        <v>213</v>
      </c>
      <c r="G4685" t="s">
        <v>202</v>
      </c>
      <c r="H4685" s="1" t="s">
        <v>219</v>
      </c>
      <c r="I4685" s="1" t="s">
        <v>1</v>
      </c>
      <c r="J4685" s="1" t="s">
        <v>1</v>
      </c>
      <c r="K4685" s="1" t="s">
        <v>220</v>
      </c>
      <c r="L4685" s="1" t="s">
        <v>221</v>
      </c>
      <c r="M4685" s="1" t="s">
        <v>208</v>
      </c>
      <c r="N4685">
        <v>0</v>
      </c>
      <c r="O4685">
        <v>2000</v>
      </c>
      <c r="P4685">
        <v>1000</v>
      </c>
      <c r="Q4685" s="1" t="s">
        <v>209</v>
      </c>
      <c r="R4685" s="4">
        <v>0</v>
      </c>
      <c r="S4685" s="4">
        <v>1</v>
      </c>
      <c r="T4685" s="4"/>
      <c r="U4685" t="s">
        <v>204</v>
      </c>
    </row>
    <row r="4686" spans="1:21" x14ac:dyDescent="0.3">
      <c r="A4686" t="s">
        <v>3755</v>
      </c>
      <c r="B4686" t="s">
        <v>3756</v>
      </c>
      <c r="C4686" t="s">
        <v>3756</v>
      </c>
      <c r="D4686" t="s">
        <v>3756</v>
      </c>
      <c r="E4686">
        <v>2016</v>
      </c>
      <c r="F4686" s="1" t="s">
        <v>213</v>
      </c>
      <c r="G4686" t="s">
        <v>202</v>
      </c>
      <c r="H4686" s="1" t="s">
        <v>219</v>
      </c>
      <c r="I4686" s="1" t="s">
        <v>1</v>
      </c>
      <c r="J4686" s="1" t="s">
        <v>1</v>
      </c>
      <c r="K4686" s="1" t="s">
        <v>220</v>
      </c>
      <c r="L4686" s="1" t="s">
        <v>221</v>
      </c>
      <c r="M4686" s="1" t="s">
        <v>208</v>
      </c>
      <c r="N4686">
        <v>2001</v>
      </c>
      <c r="O4686">
        <v>5000</v>
      </c>
      <c r="P4686">
        <v>1000</v>
      </c>
      <c r="Q4686" s="1" t="s">
        <v>209</v>
      </c>
      <c r="R4686" s="4">
        <v>2</v>
      </c>
      <c r="S4686" s="4">
        <v>1</v>
      </c>
      <c r="T4686" s="4"/>
      <c r="U4686" t="s">
        <v>204</v>
      </c>
    </row>
    <row r="4687" spans="1:21" x14ac:dyDescent="0.3">
      <c r="A4687" t="s">
        <v>3755</v>
      </c>
      <c r="B4687" t="s">
        <v>3756</v>
      </c>
      <c r="C4687" t="s">
        <v>3756</v>
      </c>
      <c r="D4687" t="s">
        <v>3756</v>
      </c>
      <c r="E4687">
        <v>2016</v>
      </c>
      <c r="F4687" s="1" t="s">
        <v>213</v>
      </c>
      <c r="G4687" t="s">
        <v>202</v>
      </c>
      <c r="H4687" s="1" t="s">
        <v>219</v>
      </c>
      <c r="I4687" s="1" t="s">
        <v>1</v>
      </c>
      <c r="J4687" s="1" t="s">
        <v>1</v>
      </c>
      <c r="K4687" s="1" t="s">
        <v>220</v>
      </c>
      <c r="L4687" s="1" t="s">
        <v>221</v>
      </c>
      <c r="M4687" s="1" t="s">
        <v>208</v>
      </c>
      <c r="N4687">
        <v>5001</v>
      </c>
      <c r="O4687">
        <v>10000</v>
      </c>
      <c r="P4687">
        <v>1000</v>
      </c>
      <c r="Q4687" s="1" t="s">
        <v>209</v>
      </c>
      <c r="R4687" s="4">
        <v>2.5</v>
      </c>
      <c r="S4687" s="4">
        <v>1</v>
      </c>
      <c r="T4687" s="4"/>
      <c r="U4687" t="s">
        <v>204</v>
      </c>
    </row>
    <row r="4688" spans="1:21" x14ac:dyDescent="0.3">
      <c r="A4688" t="s">
        <v>3755</v>
      </c>
      <c r="B4688" t="s">
        <v>3756</v>
      </c>
      <c r="C4688" t="s">
        <v>3756</v>
      </c>
      <c r="D4688" t="s">
        <v>3756</v>
      </c>
      <c r="E4688">
        <v>2016</v>
      </c>
      <c r="F4688" s="1" t="s">
        <v>213</v>
      </c>
      <c r="G4688" t="s">
        <v>202</v>
      </c>
      <c r="H4688" s="1" t="s">
        <v>219</v>
      </c>
      <c r="I4688" s="1" t="s">
        <v>1</v>
      </c>
      <c r="J4688" s="1" t="s">
        <v>1</v>
      </c>
      <c r="K4688" s="1" t="s">
        <v>220</v>
      </c>
      <c r="L4688" s="1" t="s">
        <v>221</v>
      </c>
      <c r="M4688" s="1" t="s">
        <v>208</v>
      </c>
      <c r="N4688">
        <v>10001</v>
      </c>
      <c r="O4688" s="10">
        <v>1000000000</v>
      </c>
      <c r="P4688">
        <v>1000</v>
      </c>
      <c r="Q4688" s="1" t="s">
        <v>209</v>
      </c>
      <c r="R4688" s="4">
        <v>3</v>
      </c>
      <c r="S4688" s="4">
        <v>1</v>
      </c>
      <c r="T4688" s="4"/>
      <c r="U4688" t="s">
        <v>204</v>
      </c>
    </row>
    <row r="4689" spans="1:21" x14ac:dyDescent="0.3">
      <c r="A4689" t="s">
        <v>3755</v>
      </c>
      <c r="B4689" t="s">
        <v>3756</v>
      </c>
      <c r="C4689" t="s">
        <v>3756</v>
      </c>
      <c r="D4689" t="s">
        <v>3756</v>
      </c>
      <c r="E4689">
        <v>2016</v>
      </c>
      <c r="F4689" s="1" t="s">
        <v>213</v>
      </c>
      <c r="G4689" t="s">
        <v>202</v>
      </c>
      <c r="H4689" s="1" t="s">
        <v>206</v>
      </c>
      <c r="I4689" s="1" t="s">
        <v>1</v>
      </c>
      <c r="J4689" s="1" t="s">
        <v>1</v>
      </c>
      <c r="K4689" s="1" t="s">
        <v>220</v>
      </c>
      <c r="L4689" s="1" t="s">
        <v>225</v>
      </c>
      <c r="M4689" s="1" t="s">
        <v>204</v>
      </c>
      <c r="N4689" s="1" t="s">
        <v>1</v>
      </c>
      <c r="O4689" s="1" t="s">
        <v>1</v>
      </c>
      <c r="P4689" s="1" t="s">
        <v>1</v>
      </c>
      <c r="Q4689" s="1" t="s">
        <v>1</v>
      </c>
      <c r="R4689" s="4">
        <v>35</v>
      </c>
      <c r="S4689" s="4">
        <v>1</v>
      </c>
      <c r="T4689" s="4"/>
      <c r="U4689" t="s">
        <v>204</v>
      </c>
    </row>
    <row r="4690" spans="1:21" x14ac:dyDescent="0.3">
      <c r="A4690" t="s">
        <v>3755</v>
      </c>
      <c r="B4690" t="s">
        <v>3756</v>
      </c>
      <c r="C4690" t="s">
        <v>3756</v>
      </c>
      <c r="D4690" t="s">
        <v>3756</v>
      </c>
      <c r="E4690">
        <v>2016</v>
      </c>
      <c r="F4690" s="1" t="s">
        <v>213</v>
      </c>
      <c r="G4690" t="s">
        <v>202</v>
      </c>
      <c r="H4690" s="1" t="s">
        <v>219</v>
      </c>
      <c r="I4690" s="1" t="s">
        <v>1</v>
      </c>
      <c r="J4690" s="1" t="s">
        <v>1</v>
      </c>
      <c r="K4690" s="1" t="s">
        <v>220</v>
      </c>
      <c r="L4690" s="1" t="s">
        <v>225</v>
      </c>
      <c r="M4690" s="1" t="s">
        <v>208</v>
      </c>
      <c r="N4690">
        <v>0</v>
      </c>
      <c r="O4690">
        <v>2000</v>
      </c>
      <c r="P4690">
        <v>1000</v>
      </c>
      <c r="Q4690" s="1" t="s">
        <v>209</v>
      </c>
      <c r="R4690" s="4">
        <v>0</v>
      </c>
      <c r="S4690" s="4">
        <v>1</v>
      </c>
      <c r="T4690" s="4"/>
      <c r="U4690" t="s">
        <v>204</v>
      </c>
    </row>
    <row r="4691" spans="1:21" x14ac:dyDescent="0.3">
      <c r="A4691" t="s">
        <v>3755</v>
      </c>
      <c r="B4691" t="s">
        <v>3756</v>
      </c>
      <c r="C4691" t="s">
        <v>3756</v>
      </c>
      <c r="D4691" t="s">
        <v>3756</v>
      </c>
      <c r="E4691">
        <v>2016</v>
      </c>
      <c r="F4691" s="1" t="s">
        <v>213</v>
      </c>
      <c r="G4691" t="s">
        <v>202</v>
      </c>
      <c r="H4691" s="1" t="s">
        <v>219</v>
      </c>
      <c r="I4691" s="1" t="s">
        <v>1</v>
      </c>
      <c r="J4691" s="1" t="s">
        <v>1</v>
      </c>
      <c r="K4691" s="1" t="s">
        <v>220</v>
      </c>
      <c r="L4691" s="1" t="s">
        <v>225</v>
      </c>
      <c r="M4691" s="1" t="s">
        <v>208</v>
      </c>
      <c r="N4691">
        <v>2001</v>
      </c>
      <c r="O4691">
        <v>5000</v>
      </c>
      <c r="P4691">
        <v>1000</v>
      </c>
      <c r="Q4691" s="1" t="s">
        <v>209</v>
      </c>
      <c r="R4691" s="4">
        <v>2.5</v>
      </c>
      <c r="S4691" s="4">
        <v>1</v>
      </c>
      <c r="T4691" s="4"/>
      <c r="U4691" t="s">
        <v>204</v>
      </c>
    </row>
    <row r="4692" spans="1:21" x14ac:dyDescent="0.3">
      <c r="A4692" t="s">
        <v>3755</v>
      </c>
      <c r="B4692" t="s">
        <v>3756</v>
      </c>
      <c r="C4692" t="s">
        <v>3756</v>
      </c>
      <c r="D4692" t="s">
        <v>3756</v>
      </c>
      <c r="E4692">
        <v>2016</v>
      </c>
      <c r="F4692" s="1" t="s">
        <v>213</v>
      </c>
      <c r="G4692" t="s">
        <v>202</v>
      </c>
      <c r="H4692" s="1" t="s">
        <v>219</v>
      </c>
      <c r="I4692" s="1" t="s">
        <v>1</v>
      </c>
      <c r="J4692" s="1" t="s">
        <v>1</v>
      </c>
      <c r="K4692" s="1" t="s">
        <v>220</v>
      </c>
      <c r="L4692" s="1" t="s">
        <v>225</v>
      </c>
      <c r="M4692" s="1" t="s">
        <v>208</v>
      </c>
      <c r="N4692">
        <v>5001</v>
      </c>
      <c r="O4692">
        <v>10000</v>
      </c>
      <c r="P4692">
        <v>1000</v>
      </c>
      <c r="Q4692" s="1" t="s">
        <v>209</v>
      </c>
      <c r="R4692" s="4">
        <v>3</v>
      </c>
      <c r="S4692" s="4">
        <v>1</v>
      </c>
      <c r="T4692" s="4"/>
      <c r="U4692" t="s">
        <v>204</v>
      </c>
    </row>
    <row r="4693" spans="1:21" x14ac:dyDescent="0.3">
      <c r="A4693" t="s">
        <v>3755</v>
      </c>
      <c r="B4693" t="s">
        <v>3756</v>
      </c>
      <c r="C4693" t="s">
        <v>3756</v>
      </c>
      <c r="D4693" t="s">
        <v>3756</v>
      </c>
      <c r="E4693">
        <v>2016</v>
      </c>
      <c r="F4693" s="1" t="s">
        <v>213</v>
      </c>
      <c r="G4693" t="s">
        <v>202</v>
      </c>
      <c r="H4693" s="1" t="s">
        <v>219</v>
      </c>
      <c r="I4693" s="1" t="s">
        <v>1</v>
      </c>
      <c r="J4693" s="1" t="s">
        <v>1</v>
      </c>
      <c r="K4693" s="1" t="s">
        <v>220</v>
      </c>
      <c r="L4693" s="1" t="s">
        <v>225</v>
      </c>
      <c r="M4693" s="1" t="s">
        <v>208</v>
      </c>
      <c r="N4693">
        <v>10001</v>
      </c>
      <c r="O4693" s="10">
        <v>1000000000</v>
      </c>
      <c r="P4693">
        <v>1000</v>
      </c>
      <c r="Q4693" s="1" t="s">
        <v>209</v>
      </c>
      <c r="R4693" s="4">
        <v>3.5</v>
      </c>
      <c r="S4693" s="4">
        <v>1</v>
      </c>
      <c r="T4693" s="4"/>
      <c r="U4693" t="s">
        <v>204</v>
      </c>
    </row>
    <row r="4694" spans="1:21" x14ac:dyDescent="0.3">
      <c r="A4694" t="s">
        <v>3755</v>
      </c>
      <c r="B4694" t="s">
        <v>3756</v>
      </c>
      <c r="C4694" t="s">
        <v>3756</v>
      </c>
      <c r="D4694" t="s">
        <v>3756</v>
      </c>
      <c r="E4694">
        <v>2016</v>
      </c>
      <c r="F4694" s="1" t="s">
        <v>3188</v>
      </c>
      <c r="G4694" t="s">
        <v>202</v>
      </c>
      <c r="H4694" s="1" t="s">
        <v>206</v>
      </c>
      <c r="I4694" s="1" t="s">
        <v>1</v>
      </c>
      <c r="J4694" s="1" t="s">
        <v>1</v>
      </c>
      <c r="K4694" s="1" t="s">
        <v>1</v>
      </c>
      <c r="L4694" s="1" t="s">
        <v>1</v>
      </c>
      <c r="M4694" s="1" t="s">
        <v>204</v>
      </c>
      <c r="N4694" s="1" t="s">
        <v>1</v>
      </c>
      <c r="O4694" s="1" t="s">
        <v>1</v>
      </c>
      <c r="P4694" s="1" t="s">
        <v>1</v>
      </c>
      <c r="Q4694" s="1" t="s">
        <v>1</v>
      </c>
      <c r="R4694" s="4">
        <v>50</v>
      </c>
      <c r="S4694" s="4">
        <v>1</v>
      </c>
      <c r="T4694" s="4" t="s">
        <v>3867</v>
      </c>
      <c r="U4694" t="s">
        <v>204</v>
      </c>
    </row>
    <row r="4695" spans="1:21" x14ac:dyDescent="0.3">
      <c r="A4695" t="s">
        <v>3757</v>
      </c>
      <c r="B4695" t="s">
        <v>3758</v>
      </c>
      <c r="C4695" t="s">
        <v>3758</v>
      </c>
      <c r="D4695" t="s">
        <v>3758</v>
      </c>
      <c r="E4695">
        <v>2020</v>
      </c>
      <c r="F4695" s="1" t="s">
        <v>212</v>
      </c>
      <c r="G4695" t="s">
        <v>202</v>
      </c>
      <c r="H4695" s="1" t="s">
        <v>206</v>
      </c>
      <c r="I4695" s="1" t="s">
        <v>1</v>
      </c>
      <c r="J4695" s="1" t="s">
        <v>1</v>
      </c>
      <c r="K4695" s="1" t="s">
        <v>1</v>
      </c>
      <c r="L4695" s="1" t="s">
        <v>1</v>
      </c>
      <c r="M4695" s="1" t="s">
        <v>204</v>
      </c>
      <c r="N4695" s="1" t="s">
        <v>1</v>
      </c>
      <c r="O4695" s="1" t="s">
        <v>1</v>
      </c>
      <c r="P4695" s="1" t="s">
        <v>1</v>
      </c>
      <c r="Q4695" s="1" t="s">
        <v>1</v>
      </c>
      <c r="R4695" s="4">
        <v>21</v>
      </c>
      <c r="S4695" s="4">
        <v>1</v>
      </c>
      <c r="T4695" s="4"/>
      <c r="U4695" t="s">
        <v>204</v>
      </c>
    </row>
    <row r="4696" spans="1:21" x14ac:dyDescent="0.3">
      <c r="A4696" t="s">
        <v>3757</v>
      </c>
      <c r="B4696" t="s">
        <v>3758</v>
      </c>
      <c r="C4696" t="s">
        <v>3758</v>
      </c>
      <c r="D4696" t="s">
        <v>3758</v>
      </c>
      <c r="E4696">
        <v>2020</v>
      </c>
      <c r="F4696" s="1" t="s">
        <v>212</v>
      </c>
      <c r="G4696" t="s">
        <v>202</v>
      </c>
      <c r="H4696" s="1" t="s">
        <v>219</v>
      </c>
      <c r="I4696" s="1" t="s">
        <v>1</v>
      </c>
      <c r="J4696" s="1" t="s">
        <v>1</v>
      </c>
      <c r="K4696" s="1" t="s">
        <v>1</v>
      </c>
      <c r="L4696" s="1" t="s">
        <v>1</v>
      </c>
      <c r="M4696" s="1" t="s">
        <v>208</v>
      </c>
      <c r="N4696">
        <v>0</v>
      </c>
      <c r="O4696">
        <v>3000</v>
      </c>
      <c r="P4696">
        <v>1000</v>
      </c>
      <c r="Q4696" s="1" t="s">
        <v>209</v>
      </c>
      <c r="R4696" s="4">
        <v>0</v>
      </c>
      <c r="S4696" s="4">
        <v>1</v>
      </c>
      <c r="T4696" s="4"/>
      <c r="U4696" t="s">
        <v>204</v>
      </c>
    </row>
    <row r="4697" spans="1:21" x14ac:dyDescent="0.3">
      <c r="A4697" t="s">
        <v>3757</v>
      </c>
      <c r="B4697" t="s">
        <v>3758</v>
      </c>
      <c r="C4697" t="s">
        <v>3758</v>
      </c>
      <c r="D4697" t="s">
        <v>3758</v>
      </c>
      <c r="E4697">
        <v>2020</v>
      </c>
      <c r="F4697" s="1" t="s">
        <v>212</v>
      </c>
      <c r="G4697" t="s">
        <v>202</v>
      </c>
      <c r="H4697" s="1" t="s">
        <v>219</v>
      </c>
      <c r="I4697" s="1" t="s">
        <v>1</v>
      </c>
      <c r="J4697" s="1" t="s">
        <v>1</v>
      </c>
      <c r="K4697" s="1" t="s">
        <v>1</v>
      </c>
      <c r="L4697" s="1" t="s">
        <v>1</v>
      </c>
      <c r="M4697" s="1" t="s">
        <v>208</v>
      </c>
      <c r="N4697">
        <v>3001</v>
      </c>
      <c r="O4697">
        <v>5000</v>
      </c>
      <c r="P4697">
        <v>1000</v>
      </c>
      <c r="Q4697" s="1" t="s">
        <v>209</v>
      </c>
      <c r="R4697" s="4">
        <v>2.5</v>
      </c>
      <c r="S4697" s="4">
        <v>1</v>
      </c>
      <c r="T4697" s="4"/>
      <c r="U4697" t="s">
        <v>204</v>
      </c>
    </row>
    <row r="4698" spans="1:21" x14ac:dyDescent="0.3">
      <c r="A4698" t="s">
        <v>3757</v>
      </c>
      <c r="B4698" t="s">
        <v>3758</v>
      </c>
      <c r="C4698" t="s">
        <v>3758</v>
      </c>
      <c r="D4698" t="s">
        <v>3758</v>
      </c>
      <c r="E4698">
        <v>2020</v>
      </c>
      <c r="F4698" s="1" t="s">
        <v>212</v>
      </c>
      <c r="G4698" t="s">
        <v>202</v>
      </c>
      <c r="H4698" s="1" t="s">
        <v>219</v>
      </c>
      <c r="I4698" s="1" t="s">
        <v>1</v>
      </c>
      <c r="J4698" s="1" t="s">
        <v>1</v>
      </c>
      <c r="K4698" s="1" t="s">
        <v>1</v>
      </c>
      <c r="L4698" s="1" t="s">
        <v>1</v>
      </c>
      <c r="M4698" s="1" t="s">
        <v>208</v>
      </c>
      <c r="N4698">
        <v>5001</v>
      </c>
      <c r="O4698">
        <v>20000</v>
      </c>
      <c r="P4698">
        <v>1000</v>
      </c>
      <c r="Q4698" s="1" t="s">
        <v>209</v>
      </c>
      <c r="R4698" s="4">
        <v>4.5</v>
      </c>
      <c r="S4698" s="4">
        <v>1</v>
      </c>
      <c r="T4698" s="4"/>
      <c r="U4698" t="s">
        <v>204</v>
      </c>
    </row>
    <row r="4699" spans="1:21" x14ac:dyDescent="0.3">
      <c r="A4699" t="s">
        <v>3757</v>
      </c>
      <c r="B4699" t="s">
        <v>3758</v>
      </c>
      <c r="C4699" t="s">
        <v>3758</v>
      </c>
      <c r="D4699" t="s">
        <v>3758</v>
      </c>
      <c r="E4699">
        <v>2020</v>
      </c>
      <c r="F4699" s="1" t="s">
        <v>212</v>
      </c>
      <c r="G4699" t="s">
        <v>202</v>
      </c>
      <c r="H4699" s="1" t="s">
        <v>219</v>
      </c>
      <c r="I4699" s="1" t="s">
        <v>1</v>
      </c>
      <c r="J4699" s="1" t="s">
        <v>1</v>
      </c>
      <c r="K4699" s="1" t="s">
        <v>1</v>
      </c>
      <c r="L4699" s="1" t="s">
        <v>1</v>
      </c>
      <c r="M4699" s="1" t="s">
        <v>208</v>
      </c>
      <c r="N4699">
        <v>20001</v>
      </c>
      <c r="O4699">
        <v>35000</v>
      </c>
      <c r="P4699">
        <v>1000</v>
      </c>
      <c r="Q4699" s="1" t="s">
        <v>209</v>
      </c>
      <c r="R4699" s="4">
        <v>5.5</v>
      </c>
      <c r="S4699" s="4">
        <v>1</v>
      </c>
      <c r="T4699" s="4"/>
      <c r="U4699" t="s">
        <v>204</v>
      </c>
    </row>
    <row r="4700" spans="1:21" x14ac:dyDescent="0.3">
      <c r="A4700" t="s">
        <v>3757</v>
      </c>
      <c r="B4700" t="s">
        <v>3758</v>
      </c>
      <c r="C4700" t="s">
        <v>3758</v>
      </c>
      <c r="D4700" t="s">
        <v>3758</v>
      </c>
      <c r="E4700">
        <v>2020</v>
      </c>
      <c r="F4700" s="1" t="s">
        <v>212</v>
      </c>
      <c r="G4700" t="s">
        <v>202</v>
      </c>
      <c r="H4700" s="1" t="s">
        <v>219</v>
      </c>
      <c r="I4700" s="1" t="s">
        <v>1</v>
      </c>
      <c r="J4700" s="1" t="s">
        <v>1</v>
      </c>
      <c r="K4700" s="1" t="s">
        <v>1</v>
      </c>
      <c r="L4700" s="1" t="s">
        <v>1</v>
      </c>
      <c r="M4700" s="1" t="s">
        <v>208</v>
      </c>
      <c r="N4700">
        <v>35001</v>
      </c>
      <c r="O4700" s="10">
        <v>1000000000</v>
      </c>
      <c r="P4700">
        <v>1000</v>
      </c>
      <c r="Q4700" s="1" t="s">
        <v>209</v>
      </c>
      <c r="R4700" s="4">
        <v>6.5</v>
      </c>
      <c r="S4700" s="4">
        <v>1</v>
      </c>
      <c r="T4700" s="4"/>
      <c r="U4700" t="s">
        <v>204</v>
      </c>
    </row>
    <row r="4701" spans="1:21" x14ac:dyDescent="0.3">
      <c r="A4701" t="s">
        <v>3757</v>
      </c>
      <c r="B4701" t="s">
        <v>3758</v>
      </c>
      <c r="C4701" t="s">
        <v>3758</v>
      </c>
      <c r="D4701" t="s">
        <v>3758</v>
      </c>
      <c r="E4701">
        <v>2020</v>
      </c>
      <c r="F4701" s="1" t="s">
        <v>213</v>
      </c>
      <c r="G4701" t="s">
        <v>202</v>
      </c>
      <c r="H4701" s="1" t="s">
        <v>206</v>
      </c>
      <c r="I4701" s="1" t="s">
        <v>1</v>
      </c>
      <c r="J4701" s="1" t="s">
        <v>1</v>
      </c>
      <c r="K4701" s="1" t="s">
        <v>1</v>
      </c>
      <c r="L4701" s="1" t="s">
        <v>1</v>
      </c>
      <c r="M4701" s="1" t="s">
        <v>204</v>
      </c>
      <c r="N4701" s="1" t="s">
        <v>1</v>
      </c>
      <c r="O4701" s="1" t="s">
        <v>1</v>
      </c>
      <c r="P4701" s="1" t="s">
        <v>1</v>
      </c>
      <c r="Q4701" s="1" t="s">
        <v>1</v>
      </c>
      <c r="R4701" s="4">
        <v>30</v>
      </c>
      <c r="S4701" s="4">
        <v>1</v>
      </c>
      <c r="T4701" s="4"/>
      <c r="U4701" t="s">
        <v>204</v>
      </c>
    </row>
    <row r="4702" spans="1:21" x14ac:dyDescent="0.3">
      <c r="A4702" t="s">
        <v>3757</v>
      </c>
      <c r="B4702" t="s">
        <v>3758</v>
      </c>
      <c r="C4702" t="s">
        <v>3758</v>
      </c>
      <c r="D4702" t="s">
        <v>3758</v>
      </c>
      <c r="E4702">
        <v>2020</v>
      </c>
      <c r="F4702" s="1" t="s">
        <v>213</v>
      </c>
      <c r="G4702" t="s">
        <v>202</v>
      </c>
      <c r="H4702" s="1" t="s">
        <v>231</v>
      </c>
      <c r="I4702" s="1" t="s">
        <v>1</v>
      </c>
      <c r="J4702" s="1" t="s">
        <v>1</v>
      </c>
      <c r="K4702" s="1" t="s">
        <v>1</v>
      </c>
      <c r="L4702" s="1" t="s">
        <v>1</v>
      </c>
      <c r="M4702" s="1" t="s">
        <v>208</v>
      </c>
      <c r="N4702">
        <v>0</v>
      </c>
      <c r="O4702">
        <v>3000</v>
      </c>
      <c r="P4702">
        <v>1000</v>
      </c>
      <c r="Q4702" s="1" t="s">
        <v>209</v>
      </c>
      <c r="R4702" s="4">
        <v>0</v>
      </c>
      <c r="S4702" s="4">
        <v>1</v>
      </c>
      <c r="T4702" s="4"/>
      <c r="U4702" t="s">
        <v>204</v>
      </c>
    </row>
    <row r="4703" spans="1:21" x14ac:dyDescent="0.3">
      <c r="A4703" t="s">
        <v>3757</v>
      </c>
      <c r="B4703" t="s">
        <v>3758</v>
      </c>
      <c r="C4703" t="s">
        <v>3758</v>
      </c>
      <c r="D4703" t="s">
        <v>3758</v>
      </c>
      <c r="E4703">
        <v>2020</v>
      </c>
      <c r="F4703" s="1" t="s">
        <v>213</v>
      </c>
      <c r="G4703" t="s">
        <v>202</v>
      </c>
      <c r="H4703" s="1" t="s">
        <v>231</v>
      </c>
      <c r="I4703" s="1" t="s">
        <v>1</v>
      </c>
      <c r="J4703" s="1" t="s">
        <v>1</v>
      </c>
      <c r="K4703" s="1" t="s">
        <v>1</v>
      </c>
      <c r="L4703" s="1" t="s">
        <v>1</v>
      </c>
      <c r="M4703" s="1" t="s">
        <v>208</v>
      </c>
      <c r="N4703">
        <v>3001</v>
      </c>
      <c r="O4703" s="10">
        <v>1000000000</v>
      </c>
      <c r="P4703">
        <v>1000</v>
      </c>
      <c r="Q4703" s="1" t="s">
        <v>209</v>
      </c>
      <c r="R4703" s="4">
        <v>1.75</v>
      </c>
      <c r="S4703" s="4">
        <v>1</v>
      </c>
      <c r="T4703" s="4"/>
      <c r="U4703" t="s">
        <v>204</v>
      </c>
    </row>
    <row r="4704" spans="1:21" x14ac:dyDescent="0.3">
      <c r="A4704" t="s">
        <v>3757</v>
      </c>
      <c r="B4704" t="s">
        <v>3758</v>
      </c>
      <c r="C4704" t="s">
        <v>3758</v>
      </c>
      <c r="D4704" t="s">
        <v>3759</v>
      </c>
      <c r="E4704">
        <v>2020</v>
      </c>
      <c r="F4704" s="1" t="s">
        <v>213</v>
      </c>
      <c r="G4704" t="s">
        <v>202</v>
      </c>
      <c r="H4704" s="1" t="s">
        <v>206</v>
      </c>
      <c r="I4704" s="1" t="s">
        <v>1</v>
      </c>
      <c r="J4704" s="1" t="s">
        <v>1</v>
      </c>
      <c r="K4704" s="1" t="s">
        <v>1</v>
      </c>
      <c r="L4704" s="1" t="s">
        <v>1</v>
      </c>
      <c r="M4704" s="1" t="s">
        <v>204</v>
      </c>
      <c r="N4704" s="1" t="s">
        <v>1</v>
      </c>
      <c r="O4704" s="1" t="s">
        <v>1</v>
      </c>
      <c r="P4704" s="1" t="s">
        <v>1</v>
      </c>
      <c r="Q4704" s="1" t="s">
        <v>1</v>
      </c>
      <c r="R4704" s="4">
        <v>54</v>
      </c>
      <c r="S4704" s="4">
        <v>1</v>
      </c>
      <c r="T4704" s="4"/>
      <c r="U4704" t="s">
        <v>204</v>
      </c>
    </row>
    <row r="4705" spans="1:21" x14ac:dyDescent="0.3">
      <c r="A4705" t="s">
        <v>3757</v>
      </c>
      <c r="B4705" t="s">
        <v>3758</v>
      </c>
      <c r="C4705" t="s">
        <v>3758</v>
      </c>
      <c r="D4705" t="s">
        <v>3758</v>
      </c>
      <c r="E4705">
        <v>2020</v>
      </c>
      <c r="F4705" s="1" t="s">
        <v>212</v>
      </c>
      <c r="G4705" t="s">
        <v>202</v>
      </c>
      <c r="H4705" s="1" t="s">
        <v>3868</v>
      </c>
      <c r="I4705" s="1" t="s">
        <v>1</v>
      </c>
      <c r="J4705" s="1" t="s">
        <v>1</v>
      </c>
      <c r="K4705" s="1" t="s">
        <v>1</v>
      </c>
      <c r="L4705" s="1" t="s">
        <v>1</v>
      </c>
      <c r="M4705" s="1" t="s">
        <v>208</v>
      </c>
      <c r="N4705">
        <v>0</v>
      </c>
      <c r="O4705" s="10">
        <v>1000000000</v>
      </c>
      <c r="P4705">
        <v>1000</v>
      </c>
      <c r="Q4705" s="1" t="s">
        <v>209</v>
      </c>
      <c r="R4705" s="4">
        <v>4.1900000000000004</v>
      </c>
      <c r="S4705" s="4">
        <v>1</v>
      </c>
      <c r="T4705" s="4"/>
      <c r="U4705" t="s">
        <v>204</v>
      </c>
    </row>
    <row r="4706" spans="1:21" x14ac:dyDescent="0.3">
      <c r="A4706" t="s">
        <v>3760</v>
      </c>
      <c r="B4706" t="s">
        <v>3761</v>
      </c>
      <c r="C4706" t="s">
        <v>3761</v>
      </c>
      <c r="D4706" t="s">
        <v>3761</v>
      </c>
      <c r="E4706">
        <v>2021</v>
      </c>
      <c r="F4706" s="1" t="s">
        <v>212</v>
      </c>
      <c r="G4706" t="s">
        <v>202</v>
      </c>
      <c r="H4706" s="1" t="s">
        <v>206</v>
      </c>
      <c r="I4706" s="1" t="s">
        <v>1</v>
      </c>
      <c r="J4706" s="1" t="s">
        <v>1</v>
      </c>
      <c r="K4706" s="1" t="s">
        <v>1</v>
      </c>
      <c r="L4706" s="1" t="s">
        <v>1</v>
      </c>
      <c r="M4706" s="1" t="s">
        <v>204</v>
      </c>
      <c r="N4706" s="1" t="s">
        <v>1</v>
      </c>
      <c r="O4706" s="1" t="s">
        <v>1</v>
      </c>
      <c r="P4706" s="1" t="s">
        <v>1</v>
      </c>
      <c r="Q4706" s="1" t="s">
        <v>1</v>
      </c>
      <c r="R4706" s="4">
        <v>35</v>
      </c>
      <c r="S4706" s="4">
        <v>1</v>
      </c>
      <c r="T4706" s="4"/>
      <c r="U4706" t="s">
        <v>204</v>
      </c>
    </row>
    <row r="4707" spans="1:21" x14ac:dyDescent="0.3">
      <c r="A4707" t="s">
        <v>3760</v>
      </c>
      <c r="B4707" t="s">
        <v>3761</v>
      </c>
      <c r="C4707" t="s">
        <v>3761</v>
      </c>
      <c r="D4707" t="s">
        <v>3761</v>
      </c>
      <c r="E4707">
        <v>2021</v>
      </c>
      <c r="F4707" s="1" t="s">
        <v>212</v>
      </c>
      <c r="G4707" t="s">
        <v>202</v>
      </c>
      <c r="H4707" s="1" t="s">
        <v>219</v>
      </c>
      <c r="I4707" s="1" t="s">
        <v>1</v>
      </c>
      <c r="J4707" s="1" t="s">
        <v>1</v>
      </c>
      <c r="K4707" s="1" t="s">
        <v>1</v>
      </c>
      <c r="L4707" s="1" t="s">
        <v>1</v>
      </c>
      <c r="M4707" s="1" t="s">
        <v>208</v>
      </c>
      <c r="N4707">
        <v>0</v>
      </c>
      <c r="O4707">
        <v>2000</v>
      </c>
      <c r="P4707">
        <v>1000</v>
      </c>
      <c r="Q4707" s="1" t="s">
        <v>209</v>
      </c>
      <c r="R4707" s="4">
        <v>0</v>
      </c>
      <c r="S4707" s="4">
        <v>1</v>
      </c>
      <c r="T4707" s="4"/>
      <c r="U4707" t="s">
        <v>204</v>
      </c>
    </row>
    <row r="4708" spans="1:21" x14ac:dyDescent="0.3">
      <c r="A4708" t="s">
        <v>3760</v>
      </c>
      <c r="B4708" t="s">
        <v>3761</v>
      </c>
      <c r="C4708" t="s">
        <v>3761</v>
      </c>
      <c r="D4708" t="s">
        <v>3761</v>
      </c>
      <c r="E4708">
        <v>2021</v>
      </c>
      <c r="F4708" s="1" t="s">
        <v>212</v>
      </c>
      <c r="G4708" t="s">
        <v>202</v>
      </c>
      <c r="H4708" s="1" t="s">
        <v>219</v>
      </c>
      <c r="I4708" s="1" t="s">
        <v>1</v>
      </c>
      <c r="J4708" s="1" t="s">
        <v>1</v>
      </c>
      <c r="K4708" s="1" t="s">
        <v>1</v>
      </c>
      <c r="L4708" s="1" t="s">
        <v>1</v>
      </c>
      <c r="M4708" s="1" t="s">
        <v>208</v>
      </c>
      <c r="N4708" s="1">
        <v>2001</v>
      </c>
      <c r="O4708">
        <v>4000</v>
      </c>
      <c r="P4708">
        <v>1000</v>
      </c>
      <c r="Q4708" s="1" t="s">
        <v>209</v>
      </c>
      <c r="R4708" s="4">
        <v>1.5</v>
      </c>
      <c r="S4708" s="4">
        <v>1</v>
      </c>
      <c r="T4708" s="4"/>
      <c r="U4708" t="s">
        <v>204</v>
      </c>
    </row>
    <row r="4709" spans="1:21" x14ac:dyDescent="0.3">
      <c r="A4709" t="s">
        <v>3760</v>
      </c>
      <c r="B4709" t="s">
        <v>3761</v>
      </c>
      <c r="C4709" t="s">
        <v>3761</v>
      </c>
      <c r="D4709" t="s">
        <v>3761</v>
      </c>
      <c r="E4709">
        <v>2021</v>
      </c>
      <c r="F4709" s="1" t="s">
        <v>212</v>
      </c>
      <c r="G4709" t="s">
        <v>202</v>
      </c>
      <c r="H4709" s="1" t="s">
        <v>219</v>
      </c>
      <c r="I4709" s="1" t="s">
        <v>1</v>
      </c>
      <c r="J4709" s="1" t="s">
        <v>1</v>
      </c>
      <c r="K4709" s="1" t="s">
        <v>1</v>
      </c>
      <c r="L4709" s="1" t="s">
        <v>1</v>
      </c>
      <c r="M4709" s="1" t="s">
        <v>208</v>
      </c>
      <c r="N4709">
        <v>4001</v>
      </c>
      <c r="O4709">
        <v>6000</v>
      </c>
      <c r="P4709">
        <v>1000</v>
      </c>
      <c r="Q4709" s="1" t="s">
        <v>209</v>
      </c>
      <c r="R4709" s="4">
        <v>1.75</v>
      </c>
      <c r="S4709" s="4">
        <v>1</v>
      </c>
      <c r="T4709" s="4"/>
      <c r="U4709" t="s">
        <v>204</v>
      </c>
    </row>
    <row r="4710" spans="1:21" x14ac:dyDescent="0.3">
      <c r="A4710" t="s">
        <v>3760</v>
      </c>
      <c r="B4710" t="s">
        <v>3761</v>
      </c>
      <c r="C4710" t="s">
        <v>3761</v>
      </c>
      <c r="D4710" t="s">
        <v>3761</v>
      </c>
      <c r="E4710">
        <v>2021</v>
      </c>
      <c r="F4710" s="1" t="s">
        <v>212</v>
      </c>
      <c r="G4710" t="s">
        <v>202</v>
      </c>
      <c r="H4710" s="1" t="s">
        <v>219</v>
      </c>
      <c r="I4710" s="1" t="s">
        <v>1</v>
      </c>
      <c r="J4710" s="1" t="s">
        <v>1</v>
      </c>
      <c r="K4710" s="1" t="s">
        <v>1</v>
      </c>
      <c r="L4710" s="1" t="s">
        <v>1</v>
      </c>
      <c r="M4710" s="1" t="s">
        <v>208</v>
      </c>
      <c r="N4710" s="1">
        <v>6001</v>
      </c>
      <c r="O4710">
        <v>8000</v>
      </c>
      <c r="P4710">
        <v>1000</v>
      </c>
      <c r="Q4710" s="1" t="s">
        <v>209</v>
      </c>
      <c r="R4710" s="4">
        <v>2</v>
      </c>
      <c r="S4710" s="4">
        <v>1</v>
      </c>
      <c r="T4710" s="4"/>
      <c r="U4710" t="s">
        <v>204</v>
      </c>
    </row>
    <row r="4711" spans="1:21" x14ac:dyDescent="0.3">
      <c r="A4711" t="s">
        <v>3760</v>
      </c>
      <c r="B4711" t="s">
        <v>3761</v>
      </c>
      <c r="C4711" t="s">
        <v>3761</v>
      </c>
      <c r="D4711" t="s">
        <v>3761</v>
      </c>
      <c r="E4711">
        <v>2021</v>
      </c>
      <c r="F4711" s="1" t="s">
        <v>212</v>
      </c>
      <c r="G4711" t="s">
        <v>202</v>
      </c>
      <c r="H4711" s="1" t="s">
        <v>219</v>
      </c>
      <c r="I4711" s="1" t="s">
        <v>1</v>
      </c>
      <c r="J4711" s="1" t="s">
        <v>1</v>
      </c>
      <c r="K4711" s="1" t="s">
        <v>1</v>
      </c>
      <c r="L4711" s="1" t="s">
        <v>1</v>
      </c>
      <c r="M4711" s="1" t="s">
        <v>208</v>
      </c>
      <c r="N4711">
        <v>8001</v>
      </c>
      <c r="O4711">
        <v>10000</v>
      </c>
      <c r="P4711">
        <v>1000</v>
      </c>
      <c r="Q4711" s="1" t="s">
        <v>209</v>
      </c>
      <c r="R4711" s="4">
        <v>2.25</v>
      </c>
      <c r="S4711" s="4">
        <v>1</v>
      </c>
      <c r="T4711" s="4"/>
      <c r="U4711" t="s">
        <v>204</v>
      </c>
    </row>
    <row r="4712" spans="1:21" x14ac:dyDescent="0.3">
      <c r="A4712" t="s">
        <v>3760</v>
      </c>
      <c r="B4712" t="s">
        <v>3761</v>
      </c>
      <c r="C4712" t="s">
        <v>3761</v>
      </c>
      <c r="D4712" t="s">
        <v>3761</v>
      </c>
      <c r="E4712">
        <v>2021</v>
      </c>
      <c r="F4712" s="1" t="s">
        <v>212</v>
      </c>
      <c r="G4712" t="s">
        <v>202</v>
      </c>
      <c r="H4712" s="1" t="s">
        <v>219</v>
      </c>
      <c r="I4712" s="1" t="s">
        <v>1</v>
      </c>
      <c r="J4712" s="1" t="s">
        <v>1</v>
      </c>
      <c r="K4712" s="1" t="s">
        <v>1</v>
      </c>
      <c r="L4712" s="1" t="s">
        <v>1</v>
      </c>
      <c r="M4712" s="1" t="s">
        <v>208</v>
      </c>
      <c r="N4712" s="1">
        <v>10001</v>
      </c>
      <c r="O4712">
        <v>12000</v>
      </c>
      <c r="P4712">
        <v>1000</v>
      </c>
      <c r="Q4712" s="1" t="s">
        <v>209</v>
      </c>
      <c r="R4712" s="4">
        <v>2.5</v>
      </c>
      <c r="S4712" s="4">
        <v>1</v>
      </c>
      <c r="T4712" s="4"/>
      <c r="U4712" t="s">
        <v>204</v>
      </c>
    </row>
    <row r="4713" spans="1:21" x14ac:dyDescent="0.3">
      <c r="A4713" t="s">
        <v>3760</v>
      </c>
      <c r="B4713" t="s">
        <v>3761</v>
      </c>
      <c r="C4713" t="s">
        <v>3761</v>
      </c>
      <c r="D4713" t="s">
        <v>3761</v>
      </c>
      <c r="E4713">
        <v>2021</v>
      </c>
      <c r="F4713" s="1" t="s">
        <v>212</v>
      </c>
      <c r="G4713" t="s">
        <v>202</v>
      </c>
      <c r="H4713" s="1" t="s">
        <v>219</v>
      </c>
      <c r="I4713" s="1" t="s">
        <v>1</v>
      </c>
      <c r="J4713" s="1" t="s">
        <v>1</v>
      </c>
      <c r="K4713" s="1" t="s">
        <v>1</v>
      </c>
      <c r="L4713" s="1" t="s">
        <v>1</v>
      </c>
      <c r="M4713" s="1" t="s">
        <v>208</v>
      </c>
      <c r="N4713">
        <v>12001</v>
      </c>
      <c r="O4713" s="10">
        <v>1000000000</v>
      </c>
      <c r="P4713">
        <v>1000</v>
      </c>
      <c r="Q4713" s="1" t="s">
        <v>209</v>
      </c>
      <c r="R4713" s="4">
        <v>2.75</v>
      </c>
      <c r="S4713" s="4">
        <v>1</v>
      </c>
      <c r="T4713" s="4"/>
      <c r="U4713" t="s">
        <v>204</v>
      </c>
    </row>
    <row r="4714" spans="1:21" x14ac:dyDescent="0.3">
      <c r="A4714" t="s">
        <v>3760</v>
      </c>
      <c r="B4714" t="s">
        <v>3761</v>
      </c>
      <c r="C4714" t="s">
        <v>3761</v>
      </c>
      <c r="D4714" t="s">
        <v>3761</v>
      </c>
      <c r="E4714">
        <v>2021</v>
      </c>
      <c r="F4714" s="1" t="s">
        <v>213</v>
      </c>
      <c r="G4714" t="s">
        <v>202</v>
      </c>
      <c r="H4714" s="1" t="s">
        <v>206</v>
      </c>
      <c r="I4714" s="1" t="s">
        <v>1</v>
      </c>
      <c r="J4714" s="1" t="s">
        <v>1</v>
      </c>
      <c r="K4714" s="1" t="s">
        <v>1</v>
      </c>
      <c r="L4714" s="1" t="s">
        <v>1</v>
      </c>
      <c r="M4714" s="1" t="s">
        <v>204</v>
      </c>
      <c r="N4714" s="1" t="s">
        <v>1</v>
      </c>
      <c r="O4714" s="1" t="s">
        <v>1</v>
      </c>
      <c r="P4714" s="1" t="s">
        <v>1</v>
      </c>
      <c r="Q4714" s="1" t="s">
        <v>1</v>
      </c>
      <c r="R4714" s="4">
        <v>35</v>
      </c>
      <c r="S4714" s="4">
        <v>1</v>
      </c>
      <c r="T4714" s="4"/>
      <c r="U4714" t="s">
        <v>204</v>
      </c>
    </row>
    <row r="4715" spans="1:21" x14ac:dyDescent="0.3">
      <c r="A4715" t="s">
        <v>3760</v>
      </c>
      <c r="B4715" t="s">
        <v>3761</v>
      </c>
      <c r="C4715" t="s">
        <v>3761</v>
      </c>
      <c r="D4715" t="s">
        <v>3761</v>
      </c>
      <c r="E4715">
        <v>2021</v>
      </c>
      <c r="F4715" s="1" t="s">
        <v>213</v>
      </c>
      <c r="G4715" t="s">
        <v>202</v>
      </c>
      <c r="H4715" s="1" t="s">
        <v>231</v>
      </c>
      <c r="I4715" s="1" t="s">
        <v>1</v>
      </c>
      <c r="J4715" s="1" t="s">
        <v>1</v>
      </c>
      <c r="K4715" s="1" t="s">
        <v>1</v>
      </c>
      <c r="L4715" s="1" t="s">
        <v>1</v>
      </c>
      <c r="M4715" s="1" t="s">
        <v>208</v>
      </c>
      <c r="N4715">
        <v>0</v>
      </c>
      <c r="O4715">
        <v>2000</v>
      </c>
      <c r="P4715">
        <v>1000</v>
      </c>
      <c r="Q4715" s="1" t="s">
        <v>209</v>
      </c>
      <c r="R4715" s="4">
        <v>0</v>
      </c>
      <c r="S4715" s="4">
        <v>1</v>
      </c>
      <c r="T4715" s="4"/>
      <c r="U4715" t="s">
        <v>204</v>
      </c>
    </row>
    <row r="4716" spans="1:21" x14ac:dyDescent="0.3">
      <c r="A4716" t="s">
        <v>3760</v>
      </c>
      <c r="B4716" t="s">
        <v>3761</v>
      </c>
      <c r="C4716" t="s">
        <v>3761</v>
      </c>
      <c r="D4716" t="s">
        <v>3761</v>
      </c>
      <c r="E4716">
        <v>2021</v>
      </c>
      <c r="F4716" s="1" t="s">
        <v>213</v>
      </c>
      <c r="G4716" t="s">
        <v>202</v>
      </c>
      <c r="H4716" s="1" t="s">
        <v>231</v>
      </c>
      <c r="I4716" s="1" t="s">
        <v>1</v>
      </c>
      <c r="J4716" s="1" t="s">
        <v>1</v>
      </c>
      <c r="K4716" s="1" t="s">
        <v>1</v>
      </c>
      <c r="L4716" s="1" t="s">
        <v>1</v>
      </c>
      <c r="M4716" s="1" t="s">
        <v>208</v>
      </c>
      <c r="N4716" s="1">
        <v>2001</v>
      </c>
      <c r="O4716" s="10">
        <v>1000000000</v>
      </c>
      <c r="P4716">
        <v>1000</v>
      </c>
      <c r="Q4716" s="1" t="s">
        <v>209</v>
      </c>
      <c r="R4716" s="4">
        <v>1.75</v>
      </c>
      <c r="S4716" s="4">
        <v>1</v>
      </c>
      <c r="T4716" s="4"/>
      <c r="U4716" t="s">
        <v>204</v>
      </c>
    </row>
    <row r="4717" spans="1:21" x14ac:dyDescent="0.3">
      <c r="A4717" t="s">
        <v>3760</v>
      </c>
      <c r="B4717" t="s">
        <v>3761</v>
      </c>
      <c r="C4717" t="s">
        <v>3761</v>
      </c>
      <c r="D4717" t="s">
        <v>3761</v>
      </c>
      <c r="E4717">
        <v>2021</v>
      </c>
      <c r="F4717" s="1" t="s">
        <v>212</v>
      </c>
      <c r="G4717" t="s">
        <v>202</v>
      </c>
      <c r="H4717" s="1" t="s">
        <v>366</v>
      </c>
      <c r="I4717" s="1" t="s">
        <v>1</v>
      </c>
      <c r="J4717" s="1" t="s">
        <v>1</v>
      </c>
      <c r="K4717" s="1" t="s">
        <v>183</v>
      </c>
      <c r="L4717" s="1" t="s">
        <v>3869</v>
      </c>
      <c r="M4717" s="1" t="s">
        <v>208</v>
      </c>
      <c r="N4717">
        <v>0</v>
      </c>
      <c r="O4717" s="10">
        <v>1000000000</v>
      </c>
      <c r="P4717">
        <v>1000</v>
      </c>
      <c r="Q4717" s="1" t="s">
        <v>209</v>
      </c>
      <c r="R4717" s="4">
        <v>4.68</v>
      </c>
      <c r="S4717" s="4">
        <v>1</v>
      </c>
      <c r="T4717" s="4"/>
      <c r="U4717" t="s">
        <v>204</v>
      </c>
    </row>
    <row r="4718" spans="1:21" x14ac:dyDescent="0.3">
      <c r="A4718" t="s">
        <v>3760</v>
      </c>
      <c r="B4718" t="s">
        <v>3761</v>
      </c>
      <c r="C4718" t="s">
        <v>3761</v>
      </c>
      <c r="D4718" t="s">
        <v>3761</v>
      </c>
      <c r="E4718">
        <v>2021</v>
      </c>
      <c r="F4718" s="1" t="s">
        <v>212</v>
      </c>
      <c r="G4718" t="s">
        <v>202</v>
      </c>
      <c r="H4718" s="1" t="s">
        <v>366</v>
      </c>
      <c r="I4718" s="1" t="s">
        <v>1</v>
      </c>
      <c r="J4718" s="1" t="s">
        <v>1</v>
      </c>
      <c r="K4718" s="1" t="s">
        <v>183</v>
      </c>
      <c r="L4718" s="1" t="s">
        <v>3870</v>
      </c>
      <c r="M4718" s="1" t="s">
        <v>208</v>
      </c>
      <c r="N4718">
        <v>0</v>
      </c>
      <c r="O4718" s="10">
        <v>1000000000</v>
      </c>
      <c r="P4718">
        <v>1000</v>
      </c>
      <c r="Q4718" s="1" t="s">
        <v>209</v>
      </c>
      <c r="R4718" s="4">
        <v>2.86</v>
      </c>
      <c r="S4718" s="4">
        <v>1</v>
      </c>
      <c r="T4718" s="4"/>
      <c r="U4718" t="s">
        <v>204</v>
      </c>
    </row>
    <row r="4719" spans="1:21" x14ac:dyDescent="0.3">
      <c r="A4719" t="s">
        <v>3762</v>
      </c>
      <c r="B4719" t="s">
        <v>3763</v>
      </c>
      <c r="C4719" t="s">
        <v>3763</v>
      </c>
      <c r="D4719" t="s">
        <v>3763</v>
      </c>
      <c r="E4719">
        <v>2021</v>
      </c>
      <c r="F4719" s="1" t="s">
        <v>212</v>
      </c>
      <c r="G4719" t="s">
        <v>202</v>
      </c>
      <c r="H4719" s="1" t="s">
        <v>206</v>
      </c>
      <c r="I4719" s="1" t="s">
        <v>1</v>
      </c>
      <c r="J4719" s="1" t="s">
        <v>1</v>
      </c>
      <c r="K4719" s="1" t="s">
        <v>1</v>
      </c>
      <c r="L4719" s="1" t="s">
        <v>1</v>
      </c>
      <c r="M4719" s="1" t="s">
        <v>204</v>
      </c>
      <c r="N4719" s="1" t="s">
        <v>1</v>
      </c>
      <c r="O4719" s="1" t="s">
        <v>1</v>
      </c>
      <c r="P4719" s="1" t="s">
        <v>1</v>
      </c>
      <c r="Q4719" s="1" t="s">
        <v>1</v>
      </c>
      <c r="R4719" s="4">
        <v>18</v>
      </c>
      <c r="S4719" s="4">
        <v>1</v>
      </c>
      <c r="T4719" s="4"/>
      <c r="U4719" t="s">
        <v>204</v>
      </c>
    </row>
    <row r="4720" spans="1:21" x14ac:dyDescent="0.3">
      <c r="A4720" t="s">
        <v>3762</v>
      </c>
      <c r="B4720" t="s">
        <v>3763</v>
      </c>
      <c r="C4720" t="s">
        <v>3763</v>
      </c>
      <c r="D4720" t="s">
        <v>3763</v>
      </c>
      <c r="E4720">
        <v>2021</v>
      </c>
      <c r="F4720" s="1" t="s">
        <v>212</v>
      </c>
      <c r="G4720" t="s">
        <v>202</v>
      </c>
      <c r="H4720" s="1" t="s">
        <v>219</v>
      </c>
      <c r="I4720" s="1" t="s">
        <v>1</v>
      </c>
      <c r="J4720" s="1" t="s">
        <v>1</v>
      </c>
      <c r="K4720" s="1" t="s">
        <v>1</v>
      </c>
      <c r="L4720" s="1" t="s">
        <v>1</v>
      </c>
      <c r="M4720" s="1" t="s">
        <v>208</v>
      </c>
      <c r="N4720">
        <v>0</v>
      </c>
      <c r="O4720" s="10">
        <v>10000</v>
      </c>
      <c r="P4720">
        <v>1000</v>
      </c>
      <c r="Q4720" s="1" t="s">
        <v>209</v>
      </c>
      <c r="R4720" s="4">
        <v>0</v>
      </c>
      <c r="S4720" s="4">
        <v>1</v>
      </c>
      <c r="T4720" s="4"/>
      <c r="U4720" t="s">
        <v>204</v>
      </c>
    </row>
    <row r="4721" spans="1:21" x14ac:dyDescent="0.3">
      <c r="A4721" t="s">
        <v>3762</v>
      </c>
      <c r="B4721" t="s">
        <v>3763</v>
      </c>
      <c r="C4721" t="s">
        <v>3763</v>
      </c>
      <c r="D4721" t="s">
        <v>3763</v>
      </c>
      <c r="E4721">
        <v>2021</v>
      </c>
      <c r="F4721" s="1" t="s">
        <v>212</v>
      </c>
      <c r="G4721" t="s">
        <v>202</v>
      </c>
      <c r="H4721" s="1" t="s">
        <v>219</v>
      </c>
      <c r="I4721" s="1" t="s">
        <v>1</v>
      </c>
      <c r="J4721" s="1" t="s">
        <v>1</v>
      </c>
      <c r="K4721" s="1" t="s">
        <v>1</v>
      </c>
      <c r="L4721" s="1" t="s">
        <v>1</v>
      </c>
      <c r="M4721" s="1" t="s">
        <v>208</v>
      </c>
      <c r="N4721">
        <v>10001</v>
      </c>
      <c r="O4721" s="10">
        <v>15000</v>
      </c>
      <c r="P4721">
        <v>1000</v>
      </c>
      <c r="Q4721" s="1" t="s">
        <v>209</v>
      </c>
      <c r="R4721" s="4">
        <v>1.2</v>
      </c>
      <c r="S4721" s="4">
        <v>1</v>
      </c>
      <c r="T4721" s="4"/>
      <c r="U4721" t="s">
        <v>204</v>
      </c>
    </row>
    <row r="4722" spans="1:21" x14ac:dyDescent="0.3">
      <c r="A4722" t="s">
        <v>3762</v>
      </c>
      <c r="B4722" t="s">
        <v>3763</v>
      </c>
      <c r="C4722" t="s">
        <v>3763</v>
      </c>
      <c r="D4722" t="s">
        <v>3763</v>
      </c>
      <c r="E4722">
        <v>2021</v>
      </c>
      <c r="F4722" s="1" t="s">
        <v>212</v>
      </c>
      <c r="G4722" t="s">
        <v>202</v>
      </c>
      <c r="H4722" s="1" t="s">
        <v>219</v>
      </c>
      <c r="I4722" s="1" t="s">
        <v>1</v>
      </c>
      <c r="J4722" s="1" t="s">
        <v>1</v>
      </c>
      <c r="K4722" s="1" t="s">
        <v>1</v>
      </c>
      <c r="L4722" s="1" t="s">
        <v>1</v>
      </c>
      <c r="M4722" s="1" t="s">
        <v>208</v>
      </c>
      <c r="N4722">
        <v>15001</v>
      </c>
      <c r="O4722" s="10">
        <v>20000</v>
      </c>
      <c r="P4722">
        <v>1000</v>
      </c>
      <c r="Q4722" s="1" t="s">
        <v>209</v>
      </c>
      <c r="R4722" s="4">
        <v>1.5</v>
      </c>
      <c r="S4722" s="4">
        <v>1</v>
      </c>
      <c r="T4722" s="4"/>
      <c r="U4722" t="s">
        <v>204</v>
      </c>
    </row>
    <row r="4723" spans="1:21" x14ac:dyDescent="0.3">
      <c r="A4723" t="s">
        <v>3762</v>
      </c>
      <c r="B4723" t="s">
        <v>3763</v>
      </c>
      <c r="C4723" t="s">
        <v>3763</v>
      </c>
      <c r="D4723" t="s">
        <v>3763</v>
      </c>
      <c r="E4723">
        <v>2021</v>
      </c>
      <c r="F4723" s="1" t="s">
        <v>212</v>
      </c>
      <c r="G4723" t="s">
        <v>202</v>
      </c>
      <c r="H4723" s="1" t="s">
        <v>219</v>
      </c>
      <c r="I4723" s="1" t="s">
        <v>1</v>
      </c>
      <c r="J4723" s="1" t="s">
        <v>1</v>
      </c>
      <c r="K4723" s="1" t="s">
        <v>1</v>
      </c>
      <c r="L4723" s="1" t="s">
        <v>1</v>
      </c>
      <c r="M4723" s="1" t="s">
        <v>208</v>
      </c>
      <c r="N4723">
        <v>20001</v>
      </c>
      <c r="O4723" s="10">
        <v>25000</v>
      </c>
      <c r="P4723">
        <v>1000</v>
      </c>
      <c r="Q4723" s="1" t="s">
        <v>209</v>
      </c>
      <c r="R4723" s="4">
        <v>1.75</v>
      </c>
      <c r="S4723" s="4">
        <v>1</v>
      </c>
      <c r="T4723" s="4"/>
      <c r="U4723" t="s">
        <v>204</v>
      </c>
    </row>
    <row r="4724" spans="1:21" x14ac:dyDescent="0.3">
      <c r="A4724" t="s">
        <v>3762</v>
      </c>
      <c r="B4724" t="s">
        <v>3763</v>
      </c>
      <c r="C4724" t="s">
        <v>3763</v>
      </c>
      <c r="D4724" t="s">
        <v>3763</v>
      </c>
      <c r="E4724">
        <v>2021</v>
      </c>
      <c r="F4724" s="1" t="s">
        <v>212</v>
      </c>
      <c r="G4724" t="s">
        <v>202</v>
      </c>
      <c r="H4724" s="1" t="s">
        <v>219</v>
      </c>
      <c r="I4724" s="1" t="s">
        <v>1</v>
      </c>
      <c r="J4724" s="1" t="s">
        <v>1</v>
      </c>
      <c r="K4724" s="1" t="s">
        <v>1</v>
      </c>
      <c r="L4724" s="1" t="s">
        <v>1</v>
      </c>
      <c r="M4724" s="1" t="s">
        <v>208</v>
      </c>
      <c r="N4724">
        <v>25001</v>
      </c>
      <c r="O4724" s="10">
        <v>1000000000</v>
      </c>
      <c r="P4724">
        <v>1000</v>
      </c>
      <c r="Q4724" s="1" t="s">
        <v>209</v>
      </c>
      <c r="R4724" s="4">
        <v>2</v>
      </c>
      <c r="S4724" s="4">
        <v>1</v>
      </c>
      <c r="T4724" s="4"/>
      <c r="U4724" t="s">
        <v>204</v>
      </c>
    </row>
    <row r="4725" spans="1:21" x14ac:dyDescent="0.3">
      <c r="A4725" t="s">
        <v>3762</v>
      </c>
      <c r="B4725" t="s">
        <v>3763</v>
      </c>
      <c r="C4725" t="s">
        <v>3763</v>
      </c>
      <c r="D4725" t="s">
        <v>3763</v>
      </c>
      <c r="E4725">
        <v>2021</v>
      </c>
      <c r="F4725" s="1" t="s">
        <v>212</v>
      </c>
      <c r="G4725" t="s">
        <v>202</v>
      </c>
      <c r="H4725" s="1" t="s">
        <v>3868</v>
      </c>
      <c r="I4725" s="1" t="s">
        <v>1</v>
      </c>
      <c r="J4725" s="1" t="s">
        <v>1</v>
      </c>
      <c r="K4725" s="1" t="s">
        <v>1</v>
      </c>
      <c r="L4725" s="1" t="s">
        <v>1</v>
      </c>
      <c r="M4725" s="1" t="s">
        <v>208</v>
      </c>
      <c r="N4725">
        <v>0</v>
      </c>
      <c r="O4725" s="10">
        <v>1000000000</v>
      </c>
      <c r="P4725">
        <v>1000</v>
      </c>
      <c r="Q4725" s="1" t="s">
        <v>209</v>
      </c>
      <c r="R4725" s="4">
        <v>4.25</v>
      </c>
      <c r="S4725" s="4">
        <v>1</v>
      </c>
      <c r="T4725" s="4"/>
      <c r="U4725" t="s">
        <v>204</v>
      </c>
    </row>
    <row r="4726" spans="1:21" x14ac:dyDescent="0.3">
      <c r="A4726" t="s">
        <v>3762</v>
      </c>
      <c r="B4726" t="s">
        <v>3763</v>
      </c>
      <c r="C4726" t="s">
        <v>3763</v>
      </c>
      <c r="D4726" t="s">
        <v>3763</v>
      </c>
      <c r="E4726">
        <v>2021</v>
      </c>
      <c r="F4726" s="1" t="s">
        <v>213</v>
      </c>
      <c r="G4726" t="s">
        <v>202</v>
      </c>
      <c r="H4726" s="1" t="s">
        <v>206</v>
      </c>
      <c r="I4726" s="1" t="s">
        <v>1</v>
      </c>
      <c r="J4726" s="1" t="s">
        <v>1</v>
      </c>
      <c r="K4726" s="1" t="s">
        <v>1</v>
      </c>
      <c r="L4726" s="1" t="s">
        <v>1</v>
      </c>
      <c r="M4726" s="1" t="s">
        <v>204</v>
      </c>
      <c r="N4726" s="28" t="s">
        <v>1</v>
      </c>
      <c r="O4726" s="28" t="s">
        <v>1</v>
      </c>
      <c r="P4726" s="28" t="s">
        <v>1</v>
      </c>
      <c r="Q4726" s="28" t="s">
        <v>1</v>
      </c>
      <c r="R4726" s="4">
        <v>35.4</v>
      </c>
      <c r="S4726" s="4">
        <v>1</v>
      </c>
      <c r="T4726" s="4"/>
      <c r="U4726" t="s">
        <v>204</v>
      </c>
    </row>
    <row r="4727" spans="1:21" x14ac:dyDescent="0.3">
      <c r="A4727" t="s">
        <v>3764</v>
      </c>
      <c r="B4727" t="s">
        <v>3765</v>
      </c>
      <c r="C4727" t="s">
        <v>3765</v>
      </c>
      <c r="D4727" t="s">
        <v>3765</v>
      </c>
      <c r="E4727">
        <v>2020</v>
      </c>
      <c r="F4727" s="1" t="s">
        <v>212</v>
      </c>
      <c r="G4727" t="s">
        <v>202</v>
      </c>
      <c r="H4727" s="1" t="s">
        <v>206</v>
      </c>
      <c r="I4727" s="1" t="s">
        <v>1</v>
      </c>
      <c r="J4727" s="1" t="s">
        <v>1</v>
      </c>
      <c r="K4727" s="1" t="s">
        <v>1</v>
      </c>
      <c r="L4727" s="1" t="s">
        <v>1</v>
      </c>
      <c r="M4727" s="1" t="s">
        <v>204</v>
      </c>
      <c r="N4727" s="28" t="s">
        <v>1</v>
      </c>
      <c r="O4727" s="28" t="s">
        <v>1</v>
      </c>
      <c r="P4727" s="28" t="s">
        <v>1</v>
      </c>
      <c r="Q4727" s="28" t="s">
        <v>1</v>
      </c>
      <c r="R4727" s="4">
        <v>15</v>
      </c>
      <c r="S4727" s="4">
        <v>1</v>
      </c>
      <c r="T4727" s="4"/>
      <c r="U4727" t="s">
        <v>204</v>
      </c>
    </row>
    <row r="4728" spans="1:21" x14ac:dyDescent="0.3">
      <c r="A4728" t="s">
        <v>3764</v>
      </c>
      <c r="B4728" t="s">
        <v>3765</v>
      </c>
      <c r="C4728" t="s">
        <v>3765</v>
      </c>
      <c r="D4728" t="s">
        <v>3765</v>
      </c>
      <c r="E4728">
        <v>2020</v>
      </c>
      <c r="F4728" s="1" t="s">
        <v>212</v>
      </c>
      <c r="G4728" t="s">
        <v>202</v>
      </c>
      <c r="H4728" s="1" t="s">
        <v>219</v>
      </c>
      <c r="I4728" s="1" t="s">
        <v>1</v>
      </c>
      <c r="J4728" s="1" t="s">
        <v>1</v>
      </c>
      <c r="K4728" s="1" t="s">
        <v>1</v>
      </c>
      <c r="L4728" s="1" t="s">
        <v>1</v>
      </c>
      <c r="M4728" s="1" t="s">
        <v>208</v>
      </c>
      <c r="N4728">
        <v>0</v>
      </c>
      <c r="O4728" s="10">
        <v>1000</v>
      </c>
      <c r="P4728">
        <v>1000</v>
      </c>
      <c r="Q4728" s="1" t="s">
        <v>209</v>
      </c>
      <c r="R4728" s="4">
        <v>0</v>
      </c>
      <c r="S4728" s="4">
        <v>1</v>
      </c>
      <c r="T4728" s="4"/>
      <c r="U4728" t="s">
        <v>204</v>
      </c>
    </row>
    <row r="4729" spans="1:21" x14ac:dyDescent="0.3">
      <c r="A4729" t="s">
        <v>3764</v>
      </c>
      <c r="B4729" t="s">
        <v>3765</v>
      </c>
      <c r="C4729" t="s">
        <v>3765</v>
      </c>
      <c r="D4729" t="s">
        <v>3765</v>
      </c>
      <c r="E4729">
        <v>2020</v>
      </c>
      <c r="F4729" s="1" t="s">
        <v>212</v>
      </c>
      <c r="G4729" t="s">
        <v>202</v>
      </c>
      <c r="H4729" s="1" t="s">
        <v>219</v>
      </c>
      <c r="I4729" s="1" t="s">
        <v>1</v>
      </c>
      <c r="J4729" s="1" t="s">
        <v>1</v>
      </c>
      <c r="K4729" s="1" t="s">
        <v>1</v>
      </c>
      <c r="L4729" s="1" t="s">
        <v>1</v>
      </c>
      <c r="M4729" s="1" t="s">
        <v>208</v>
      </c>
      <c r="N4729">
        <v>1001</v>
      </c>
      <c r="O4729" s="10">
        <v>10000</v>
      </c>
      <c r="P4729">
        <v>1000</v>
      </c>
      <c r="Q4729" s="1" t="s">
        <v>209</v>
      </c>
      <c r="R4729" s="4">
        <v>1</v>
      </c>
      <c r="S4729" s="4">
        <v>1</v>
      </c>
      <c r="T4729" s="4"/>
      <c r="U4729" t="s">
        <v>204</v>
      </c>
    </row>
    <row r="4730" spans="1:21" x14ac:dyDescent="0.3">
      <c r="A4730" t="s">
        <v>3764</v>
      </c>
      <c r="B4730" t="s">
        <v>3765</v>
      </c>
      <c r="C4730" t="s">
        <v>3765</v>
      </c>
      <c r="D4730" t="s">
        <v>3765</v>
      </c>
      <c r="E4730">
        <v>2020</v>
      </c>
      <c r="F4730" s="1" t="s">
        <v>212</v>
      </c>
      <c r="G4730" t="s">
        <v>202</v>
      </c>
      <c r="H4730" s="1" t="s">
        <v>219</v>
      </c>
      <c r="I4730" s="1" t="s">
        <v>1</v>
      </c>
      <c r="J4730" s="1" t="s">
        <v>1</v>
      </c>
      <c r="K4730" s="1" t="s">
        <v>1</v>
      </c>
      <c r="L4730" s="1" t="s">
        <v>1</v>
      </c>
      <c r="M4730" s="1" t="s">
        <v>208</v>
      </c>
      <c r="N4730">
        <v>10001</v>
      </c>
      <c r="O4730" s="10">
        <v>20000</v>
      </c>
      <c r="P4730">
        <v>1000</v>
      </c>
      <c r="Q4730" s="1" t="s">
        <v>209</v>
      </c>
      <c r="R4730" s="4">
        <v>1.5</v>
      </c>
      <c r="S4730" s="4">
        <v>1</v>
      </c>
      <c r="T4730" s="4"/>
      <c r="U4730" t="s">
        <v>204</v>
      </c>
    </row>
    <row r="4731" spans="1:21" x14ac:dyDescent="0.3">
      <c r="A4731" t="s">
        <v>3764</v>
      </c>
      <c r="B4731" t="s">
        <v>3765</v>
      </c>
      <c r="C4731" t="s">
        <v>3765</v>
      </c>
      <c r="D4731" t="s">
        <v>3765</v>
      </c>
      <c r="E4731">
        <v>2020</v>
      </c>
      <c r="F4731" s="1" t="s">
        <v>212</v>
      </c>
      <c r="G4731" t="s">
        <v>202</v>
      </c>
      <c r="H4731" s="1" t="s">
        <v>219</v>
      </c>
      <c r="I4731" s="1" t="s">
        <v>1</v>
      </c>
      <c r="J4731" s="1" t="s">
        <v>1</v>
      </c>
      <c r="K4731" s="1" t="s">
        <v>1</v>
      </c>
      <c r="L4731" s="1" t="s">
        <v>1</v>
      </c>
      <c r="M4731" s="1" t="s">
        <v>208</v>
      </c>
      <c r="N4731">
        <v>20001</v>
      </c>
      <c r="O4731" s="10">
        <v>30000</v>
      </c>
      <c r="P4731">
        <v>1000</v>
      </c>
      <c r="Q4731" s="1" t="s">
        <v>209</v>
      </c>
      <c r="R4731" s="4">
        <v>3</v>
      </c>
      <c r="S4731" s="4">
        <v>1</v>
      </c>
      <c r="T4731" s="4"/>
      <c r="U4731" t="s">
        <v>204</v>
      </c>
    </row>
    <row r="4732" spans="1:21" x14ac:dyDescent="0.3">
      <c r="A4732" t="s">
        <v>3764</v>
      </c>
      <c r="B4732" t="s">
        <v>3765</v>
      </c>
      <c r="C4732" t="s">
        <v>3765</v>
      </c>
      <c r="D4732" t="s">
        <v>3765</v>
      </c>
      <c r="E4732">
        <v>2020</v>
      </c>
      <c r="F4732" s="1" t="s">
        <v>212</v>
      </c>
      <c r="G4732" t="s">
        <v>202</v>
      </c>
      <c r="H4732" s="1" t="s">
        <v>219</v>
      </c>
      <c r="I4732" s="1" t="s">
        <v>1</v>
      </c>
      <c r="J4732" s="1" t="s">
        <v>1</v>
      </c>
      <c r="K4732" s="1" t="s">
        <v>1</v>
      </c>
      <c r="L4732" s="1" t="s">
        <v>1</v>
      </c>
      <c r="M4732" s="1" t="s">
        <v>208</v>
      </c>
      <c r="N4732">
        <v>30001</v>
      </c>
      <c r="O4732" s="10">
        <v>1000000000</v>
      </c>
      <c r="P4732">
        <v>1000</v>
      </c>
      <c r="Q4732" s="1" t="s">
        <v>209</v>
      </c>
      <c r="R4732" s="4">
        <v>4</v>
      </c>
      <c r="S4732" s="4">
        <v>1</v>
      </c>
      <c r="T4732" s="4"/>
      <c r="U4732" t="s">
        <v>204</v>
      </c>
    </row>
    <row r="4733" spans="1:21" x14ac:dyDescent="0.3">
      <c r="A4733" t="s">
        <v>3764</v>
      </c>
      <c r="B4733" t="s">
        <v>3765</v>
      </c>
      <c r="C4733" t="s">
        <v>3765</v>
      </c>
      <c r="D4733" t="s">
        <v>3765</v>
      </c>
      <c r="E4733">
        <v>2020</v>
      </c>
      <c r="F4733" s="1" t="s">
        <v>212</v>
      </c>
      <c r="G4733" t="s">
        <v>202</v>
      </c>
      <c r="H4733" s="1" t="s">
        <v>3868</v>
      </c>
      <c r="I4733" s="1" t="s">
        <v>1</v>
      </c>
      <c r="J4733" s="1" t="s">
        <v>1</v>
      </c>
      <c r="K4733" s="1" t="s">
        <v>1</v>
      </c>
      <c r="L4733" s="1" t="s">
        <v>1</v>
      </c>
      <c r="M4733" s="1" t="s">
        <v>208</v>
      </c>
      <c r="N4733">
        <v>0</v>
      </c>
      <c r="O4733" s="10">
        <v>1000000000</v>
      </c>
      <c r="P4733">
        <v>1000</v>
      </c>
      <c r="Q4733" s="1" t="s">
        <v>209</v>
      </c>
      <c r="R4733" s="4">
        <v>4.3</v>
      </c>
      <c r="S4733" s="4">
        <v>1</v>
      </c>
      <c r="T4733" s="4"/>
      <c r="U4733" t="s">
        <v>204</v>
      </c>
    </row>
    <row r="4734" spans="1:21" x14ac:dyDescent="0.3">
      <c r="A4734" t="s">
        <v>3764</v>
      </c>
      <c r="B4734" t="s">
        <v>3765</v>
      </c>
      <c r="C4734" t="s">
        <v>3765</v>
      </c>
      <c r="D4734" t="s">
        <v>3765</v>
      </c>
      <c r="E4734">
        <v>2020</v>
      </c>
      <c r="F4734" s="1" t="s">
        <v>213</v>
      </c>
      <c r="G4734" t="s">
        <v>202</v>
      </c>
      <c r="H4734" s="1" t="s">
        <v>206</v>
      </c>
      <c r="I4734" s="1" t="s">
        <v>1</v>
      </c>
      <c r="J4734" s="1" t="s">
        <v>1</v>
      </c>
      <c r="K4734" s="1" t="s">
        <v>1</v>
      </c>
      <c r="L4734" s="1" t="s">
        <v>1</v>
      </c>
      <c r="M4734" s="1" t="s">
        <v>204</v>
      </c>
      <c r="N4734" s="28" t="s">
        <v>1</v>
      </c>
      <c r="O4734" s="28" t="s">
        <v>1</v>
      </c>
      <c r="P4734" s="28" t="s">
        <v>1</v>
      </c>
      <c r="Q4734" s="28" t="s">
        <v>1</v>
      </c>
      <c r="R4734" s="4">
        <v>21.74</v>
      </c>
      <c r="S4734" s="4">
        <v>1</v>
      </c>
      <c r="T4734" s="4"/>
      <c r="U4734" t="s">
        <v>204</v>
      </c>
    </row>
    <row r="4735" spans="1:21" x14ac:dyDescent="0.3">
      <c r="A4735" t="s">
        <v>3766</v>
      </c>
      <c r="B4735" t="s">
        <v>3767</v>
      </c>
      <c r="C4735" t="s">
        <v>3767</v>
      </c>
      <c r="D4735" t="s">
        <v>3767</v>
      </c>
      <c r="E4735">
        <v>2020</v>
      </c>
      <c r="F4735" s="1" t="s">
        <v>212</v>
      </c>
      <c r="G4735" t="s">
        <v>202</v>
      </c>
      <c r="H4735" s="1" t="s">
        <v>206</v>
      </c>
      <c r="I4735" s="1" t="s">
        <v>1</v>
      </c>
      <c r="J4735" s="1" t="s">
        <v>1</v>
      </c>
      <c r="K4735" s="1" t="s">
        <v>1</v>
      </c>
      <c r="L4735" s="1" t="s">
        <v>1</v>
      </c>
      <c r="M4735" s="1" t="s">
        <v>204</v>
      </c>
      <c r="N4735" s="28" t="s">
        <v>1</v>
      </c>
      <c r="O4735" s="28" t="s">
        <v>1</v>
      </c>
      <c r="P4735" s="28" t="s">
        <v>1</v>
      </c>
      <c r="Q4735" s="28" t="s">
        <v>1</v>
      </c>
      <c r="R4735" s="4">
        <v>19</v>
      </c>
      <c r="S4735" s="4">
        <v>1</v>
      </c>
      <c r="T4735" s="4"/>
      <c r="U4735" t="s">
        <v>204</v>
      </c>
    </row>
    <row r="4736" spans="1:21" x14ac:dyDescent="0.3">
      <c r="A4736" t="s">
        <v>3766</v>
      </c>
      <c r="B4736" t="s">
        <v>3767</v>
      </c>
      <c r="C4736" t="s">
        <v>3767</v>
      </c>
      <c r="D4736" t="s">
        <v>3767</v>
      </c>
      <c r="E4736">
        <v>2020</v>
      </c>
      <c r="F4736" s="1" t="s">
        <v>212</v>
      </c>
      <c r="G4736" t="s">
        <v>202</v>
      </c>
      <c r="H4736" s="1" t="s">
        <v>231</v>
      </c>
      <c r="I4736" s="1" t="s">
        <v>1</v>
      </c>
      <c r="J4736" s="1" t="s">
        <v>1</v>
      </c>
      <c r="K4736" s="1" t="s">
        <v>1</v>
      </c>
      <c r="L4736" s="1" t="s">
        <v>1</v>
      </c>
      <c r="M4736" s="1" t="s">
        <v>208</v>
      </c>
      <c r="N4736">
        <v>0</v>
      </c>
      <c r="O4736" s="10">
        <v>10000</v>
      </c>
      <c r="P4736">
        <v>1000</v>
      </c>
      <c r="Q4736" s="1" t="s">
        <v>209</v>
      </c>
      <c r="R4736" s="4">
        <v>0</v>
      </c>
      <c r="S4736" s="4">
        <v>1</v>
      </c>
      <c r="T4736" s="4"/>
      <c r="U4736" t="s">
        <v>204</v>
      </c>
    </row>
    <row r="4737" spans="1:21" x14ac:dyDescent="0.3">
      <c r="A4737" t="s">
        <v>3766</v>
      </c>
      <c r="B4737" t="s">
        <v>3767</v>
      </c>
      <c r="C4737" t="s">
        <v>3767</v>
      </c>
      <c r="D4737" t="s">
        <v>3767</v>
      </c>
      <c r="E4737">
        <v>2020</v>
      </c>
      <c r="F4737" s="1" t="s">
        <v>212</v>
      </c>
      <c r="G4737" t="s">
        <v>202</v>
      </c>
      <c r="H4737" s="1" t="s">
        <v>231</v>
      </c>
      <c r="I4737" s="1" t="s">
        <v>1</v>
      </c>
      <c r="J4737" s="1" t="s">
        <v>1</v>
      </c>
      <c r="K4737" s="1" t="s">
        <v>1</v>
      </c>
      <c r="L4737" s="1" t="s">
        <v>1</v>
      </c>
      <c r="M4737" s="1" t="s">
        <v>208</v>
      </c>
      <c r="N4737">
        <v>10001</v>
      </c>
      <c r="O4737" s="10">
        <v>1000000000</v>
      </c>
      <c r="P4737">
        <v>1000</v>
      </c>
      <c r="Q4737" s="1" t="s">
        <v>209</v>
      </c>
      <c r="R4737" s="4">
        <v>0.5</v>
      </c>
      <c r="S4737" s="4">
        <v>1</v>
      </c>
      <c r="T4737" s="4"/>
      <c r="U4737" t="s">
        <v>204</v>
      </c>
    </row>
    <row r="4738" spans="1:21" x14ac:dyDescent="0.3">
      <c r="A4738" t="s">
        <v>3766</v>
      </c>
      <c r="B4738" t="s">
        <v>3767</v>
      </c>
      <c r="C4738" t="s">
        <v>3767</v>
      </c>
      <c r="D4738" t="s">
        <v>3767</v>
      </c>
      <c r="E4738">
        <v>2020</v>
      </c>
      <c r="F4738" s="1" t="s">
        <v>212</v>
      </c>
      <c r="G4738" t="s">
        <v>202</v>
      </c>
      <c r="H4738" s="1" t="s">
        <v>3871</v>
      </c>
      <c r="I4738" s="1" t="s">
        <v>1</v>
      </c>
      <c r="J4738" s="1" t="s">
        <v>1</v>
      </c>
      <c r="K4738" s="1" t="s">
        <v>1</v>
      </c>
      <c r="L4738" s="1" t="s">
        <v>1</v>
      </c>
      <c r="M4738" s="1" t="s">
        <v>208</v>
      </c>
      <c r="N4738">
        <v>0</v>
      </c>
      <c r="O4738" s="10">
        <v>1000000000</v>
      </c>
      <c r="P4738">
        <v>1000</v>
      </c>
      <c r="Q4738" s="1" t="s">
        <v>209</v>
      </c>
      <c r="R4738" s="4">
        <v>4.38</v>
      </c>
      <c r="S4738" s="4">
        <v>1</v>
      </c>
      <c r="T4738" s="4"/>
      <c r="U4738" t="s">
        <v>204</v>
      </c>
    </row>
    <row r="4739" spans="1:21" x14ac:dyDescent="0.3">
      <c r="A4739" t="s">
        <v>3766</v>
      </c>
      <c r="B4739" t="s">
        <v>3767</v>
      </c>
      <c r="C4739" t="s">
        <v>3767</v>
      </c>
      <c r="D4739" t="s">
        <v>3767</v>
      </c>
      <c r="E4739">
        <v>2020</v>
      </c>
      <c r="F4739" s="1" t="s">
        <v>213</v>
      </c>
      <c r="G4739" t="s">
        <v>202</v>
      </c>
      <c r="H4739" s="1" t="s">
        <v>206</v>
      </c>
      <c r="I4739" s="1" t="s">
        <v>1</v>
      </c>
      <c r="J4739" s="1" t="s">
        <v>1</v>
      </c>
      <c r="K4739" s="1" t="s">
        <v>1</v>
      </c>
      <c r="L4739" s="1" t="s">
        <v>1</v>
      </c>
      <c r="M4739" s="1" t="s">
        <v>204</v>
      </c>
      <c r="N4739" s="1" t="s">
        <v>1</v>
      </c>
      <c r="O4739" s="1" t="s">
        <v>1</v>
      </c>
      <c r="P4739" s="1" t="s">
        <v>1</v>
      </c>
      <c r="Q4739" s="1" t="s">
        <v>1</v>
      </c>
      <c r="R4739" s="4">
        <v>27.19</v>
      </c>
      <c r="S4739" s="4">
        <v>1</v>
      </c>
      <c r="T4739" s="4"/>
      <c r="U4739" t="s">
        <v>204</v>
      </c>
    </row>
    <row r="4740" spans="1:21" x14ac:dyDescent="0.3">
      <c r="A4740" t="s">
        <v>3768</v>
      </c>
      <c r="B4740" t="s">
        <v>3769</v>
      </c>
      <c r="C4740" t="s">
        <v>3769</v>
      </c>
      <c r="D4740" t="s">
        <v>3769</v>
      </c>
      <c r="E4740">
        <v>2020</v>
      </c>
      <c r="F4740" s="1" t="s">
        <v>212</v>
      </c>
      <c r="G4740" t="s">
        <v>202</v>
      </c>
      <c r="H4740" s="1" t="s">
        <v>206</v>
      </c>
      <c r="I4740" s="1" t="s">
        <v>1</v>
      </c>
      <c r="J4740" s="1" t="s">
        <v>1</v>
      </c>
      <c r="K4740" s="1" t="s">
        <v>1</v>
      </c>
      <c r="L4740" s="1" t="s">
        <v>1</v>
      </c>
      <c r="M4740" s="1" t="s">
        <v>204</v>
      </c>
      <c r="N4740" s="1" t="s">
        <v>1</v>
      </c>
      <c r="O4740" s="1" t="s">
        <v>1</v>
      </c>
      <c r="P4740" s="1" t="s">
        <v>1</v>
      </c>
      <c r="Q4740" s="1" t="s">
        <v>1</v>
      </c>
      <c r="R4740" s="4">
        <v>26</v>
      </c>
      <c r="S4740" s="4">
        <v>1</v>
      </c>
      <c r="T4740" s="4"/>
      <c r="U4740" t="s">
        <v>204</v>
      </c>
    </row>
    <row r="4741" spans="1:21" x14ac:dyDescent="0.3">
      <c r="A4741" t="s">
        <v>3768</v>
      </c>
      <c r="B4741" t="s">
        <v>3769</v>
      </c>
      <c r="C4741" t="s">
        <v>3769</v>
      </c>
      <c r="D4741" t="s">
        <v>3769</v>
      </c>
      <c r="E4741">
        <v>2020</v>
      </c>
      <c r="F4741" s="1" t="s">
        <v>212</v>
      </c>
      <c r="G4741" t="s">
        <v>202</v>
      </c>
      <c r="H4741" s="1" t="s">
        <v>219</v>
      </c>
      <c r="I4741" s="1" t="s">
        <v>1</v>
      </c>
      <c r="J4741" s="1" t="s">
        <v>1</v>
      </c>
      <c r="K4741" s="1" t="s">
        <v>1</v>
      </c>
      <c r="L4741" s="1" t="s">
        <v>1</v>
      </c>
      <c r="M4741" s="1" t="s">
        <v>208</v>
      </c>
      <c r="N4741" s="28">
        <v>0</v>
      </c>
      <c r="O4741" s="28">
        <v>5000</v>
      </c>
      <c r="P4741" s="28">
        <v>1000</v>
      </c>
      <c r="Q4741" s="28" t="s">
        <v>209</v>
      </c>
      <c r="R4741" s="4">
        <v>0</v>
      </c>
      <c r="S4741" s="4">
        <v>1</v>
      </c>
      <c r="T4741" s="4"/>
      <c r="U4741" t="s">
        <v>204</v>
      </c>
    </row>
    <row r="4742" spans="1:21" x14ac:dyDescent="0.3">
      <c r="A4742" t="s">
        <v>3768</v>
      </c>
      <c r="B4742" t="s">
        <v>3769</v>
      </c>
      <c r="C4742" t="s">
        <v>3769</v>
      </c>
      <c r="D4742" t="s">
        <v>3769</v>
      </c>
      <c r="E4742">
        <v>2020</v>
      </c>
      <c r="F4742" s="1" t="s">
        <v>212</v>
      </c>
      <c r="G4742" t="s">
        <v>202</v>
      </c>
      <c r="H4742" s="1" t="s">
        <v>219</v>
      </c>
      <c r="I4742" s="1" t="s">
        <v>1</v>
      </c>
      <c r="J4742" s="1" t="s">
        <v>1</v>
      </c>
      <c r="K4742" s="1" t="s">
        <v>1</v>
      </c>
      <c r="L4742" s="1" t="s">
        <v>1</v>
      </c>
      <c r="M4742" s="1" t="s">
        <v>208</v>
      </c>
      <c r="N4742" s="28">
        <v>5001</v>
      </c>
      <c r="O4742" s="28">
        <v>15000</v>
      </c>
      <c r="P4742" s="28">
        <v>1000</v>
      </c>
      <c r="Q4742" s="28" t="s">
        <v>209</v>
      </c>
      <c r="R4742" s="4">
        <v>1</v>
      </c>
      <c r="S4742" s="4">
        <v>1</v>
      </c>
      <c r="T4742" s="4"/>
      <c r="U4742" t="s">
        <v>204</v>
      </c>
    </row>
    <row r="4743" spans="1:21" x14ac:dyDescent="0.3">
      <c r="A4743" t="s">
        <v>3768</v>
      </c>
      <c r="B4743" t="s">
        <v>3769</v>
      </c>
      <c r="C4743" t="s">
        <v>3769</v>
      </c>
      <c r="D4743" t="s">
        <v>3769</v>
      </c>
      <c r="E4743">
        <v>2020</v>
      </c>
      <c r="F4743" s="1" t="s">
        <v>212</v>
      </c>
      <c r="G4743" t="s">
        <v>202</v>
      </c>
      <c r="H4743" s="1" t="s">
        <v>219</v>
      </c>
      <c r="I4743" s="1" t="s">
        <v>1</v>
      </c>
      <c r="J4743" s="1" t="s">
        <v>1</v>
      </c>
      <c r="K4743" s="1" t="s">
        <v>1</v>
      </c>
      <c r="L4743" s="1" t="s">
        <v>1</v>
      </c>
      <c r="M4743" s="1" t="s">
        <v>208</v>
      </c>
      <c r="N4743" s="28">
        <v>15001</v>
      </c>
      <c r="O4743" s="28">
        <v>30000</v>
      </c>
      <c r="P4743" s="28">
        <v>1000</v>
      </c>
      <c r="Q4743" s="28" t="s">
        <v>209</v>
      </c>
      <c r="R4743" s="4">
        <v>1.5</v>
      </c>
      <c r="S4743" s="4">
        <v>1</v>
      </c>
      <c r="T4743" s="4"/>
      <c r="U4743" t="s">
        <v>204</v>
      </c>
    </row>
    <row r="4744" spans="1:21" x14ac:dyDescent="0.3">
      <c r="A4744" t="s">
        <v>3768</v>
      </c>
      <c r="B4744" t="s">
        <v>3769</v>
      </c>
      <c r="C4744" t="s">
        <v>3769</v>
      </c>
      <c r="D4744" t="s">
        <v>3769</v>
      </c>
      <c r="E4744">
        <v>2020</v>
      </c>
      <c r="F4744" s="1" t="s">
        <v>212</v>
      </c>
      <c r="G4744" t="s">
        <v>202</v>
      </c>
      <c r="H4744" s="1" t="s">
        <v>219</v>
      </c>
      <c r="I4744" s="1" t="s">
        <v>1</v>
      </c>
      <c r="J4744" s="1" t="s">
        <v>1</v>
      </c>
      <c r="K4744" s="1" t="s">
        <v>1</v>
      </c>
      <c r="L4744" s="1" t="s">
        <v>1</v>
      </c>
      <c r="M4744" s="1" t="s">
        <v>208</v>
      </c>
      <c r="N4744" s="28">
        <v>30001</v>
      </c>
      <c r="O4744" s="10">
        <v>1000000000</v>
      </c>
      <c r="P4744" s="28">
        <v>1000</v>
      </c>
      <c r="Q4744" s="28" t="s">
        <v>209</v>
      </c>
      <c r="R4744" s="4">
        <v>2</v>
      </c>
      <c r="S4744" s="4">
        <v>1</v>
      </c>
      <c r="T4744" s="4"/>
      <c r="U4744" t="s">
        <v>204</v>
      </c>
    </row>
    <row r="4745" spans="1:21" x14ac:dyDescent="0.3">
      <c r="A4745" t="s">
        <v>3768</v>
      </c>
      <c r="B4745" t="s">
        <v>3769</v>
      </c>
      <c r="C4745" t="s">
        <v>3769</v>
      </c>
      <c r="D4745" t="s">
        <v>3769</v>
      </c>
      <c r="E4745">
        <v>2020</v>
      </c>
      <c r="F4745" s="1" t="s">
        <v>212</v>
      </c>
      <c r="G4745" t="s">
        <v>202</v>
      </c>
      <c r="H4745" s="1" t="s">
        <v>3391</v>
      </c>
      <c r="I4745" s="1" t="s">
        <v>1</v>
      </c>
      <c r="J4745" s="1" t="s">
        <v>1</v>
      </c>
      <c r="K4745" s="1" t="s">
        <v>1</v>
      </c>
      <c r="L4745" s="1" t="s">
        <v>1</v>
      </c>
      <c r="M4745" s="1" t="s">
        <v>208</v>
      </c>
      <c r="N4745" s="28">
        <v>0</v>
      </c>
      <c r="O4745" s="10">
        <v>1000000000</v>
      </c>
      <c r="P4745" s="28">
        <v>1000</v>
      </c>
      <c r="Q4745" s="28" t="s">
        <v>209</v>
      </c>
      <c r="R4745" s="4">
        <v>3.52</v>
      </c>
      <c r="S4745" s="4">
        <v>1</v>
      </c>
      <c r="T4745" s="4"/>
      <c r="U4745" t="s">
        <v>204</v>
      </c>
    </row>
    <row r="4746" spans="1:21" x14ac:dyDescent="0.3">
      <c r="A4746" t="s">
        <v>3768</v>
      </c>
      <c r="B4746" t="s">
        <v>3769</v>
      </c>
      <c r="C4746" t="s">
        <v>3769</v>
      </c>
      <c r="D4746" t="s">
        <v>3769</v>
      </c>
      <c r="E4746">
        <v>2020</v>
      </c>
      <c r="F4746" s="1" t="s">
        <v>213</v>
      </c>
      <c r="G4746" t="s">
        <v>202</v>
      </c>
      <c r="H4746" s="1" t="s">
        <v>206</v>
      </c>
      <c r="I4746" s="1" t="s">
        <v>1</v>
      </c>
      <c r="J4746" s="1" t="s">
        <v>1</v>
      </c>
      <c r="K4746" s="1" t="s">
        <v>1</v>
      </c>
      <c r="L4746" s="1" t="s">
        <v>1</v>
      </c>
      <c r="M4746" s="1" t="s">
        <v>204</v>
      </c>
      <c r="N4746" s="28" t="s">
        <v>1</v>
      </c>
      <c r="O4746" s="28" t="s">
        <v>1</v>
      </c>
      <c r="P4746" s="28" t="s">
        <v>1</v>
      </c>
      <c r="Q4746" s="28" t="s">
        <v>1</v>
      </c>
      <c r="R4746" s="4">
        <v>44.6</v>
      </c>
      <c r="S4746" s="4">
        <v>1</v>
      </c>
      <c r="T4746" s="4"/>
      <c r="U4746" t="s">
        <v>204</v>
      </c>
    </row>
    <row r="4747" spans="1:21" x14ac:dyDescent="0.3">
      <c r="A4747" t="s">
        <v>3770</v>
      </c>
      <c r="B4747" t="s">
        <v>3771</v>
      </c>
      <c r="C4747" t="s">
        <v>3771</v>
      </c>
      <c r="D4747" t="s">
        <v>3771</v>
      </c>
      <c r="E4747">
        <v>2019</v>
      </c>
      <c r="F4747" s="1" t="s">
        <v>212</v>
      </c>
      <c r="G4747" t="s">
        <v>202</v>
      </c>
      <c r="H4747" s="1" t="s">
        <v>206</v>
      </c>
      <c r="I4747" s="1" t="s">
        <v>1</v>
      </c>
      <c r="J4747" s="1" t="s">
        <v>1</v>
      </c>
      <c r="K4747" s="1" t="s">
        <v>1</v>
      </c>
      <c r="L4747" s="1" t="s">
        <v>1</v>
      </c>
      <c r="M4747" s="1" t="s">
        <v>204</v>
      </c>
      <c r="N4747" s="28" t="s">
        <v>1</v>
      </c>
      <c r="O4747" s="28" t="s">
        <v>1</v>
      </c>
      <c r="P4747" s="28" t="s">
        <v>1</v>
      </c>
      <c r="Q4747" s="28" t="s">
        <v>1</v>
      </c>
      <c r="R4747" s="4">
        <v>18</v>
      </c>
      <c r="S4747" s="4">
        <v>1</v>
      </c>
      <c r="T4747" s="4" t="s">
        <v>3872</v>
      </c>
      <c r="U4747" t="s">
        <v>204</v>
      </c>
    </row>
    <row r="4748" spans="1:21" x14ac:dyDescent="0.3">
      <c r="A4748" t="s">
        <v>3770</v>
      </c>
      <c r="B4748" t="s">
        <v>3771</v>
      </c>
      <c r="C4748" t="s">
        <v>3771</v>
      </c>
      <c r="D4748" t="s">
        <v>3771</v>
      </c>
      <c r="E4748">
        <v>2019</v>
      </c>
      <c r="F4748" s="1" t="s">
        <v>212</v>
      </c>
      <c r="G4748" t="s">
        <v>202</v>
      </c>
      <c r="H4748" s="1" t="s">
        <v>219</v>
      </c>
      <c r="I4748" s="1" t="s">
        <v>1</v>
      </c>
      <c r="J4748" s="1" t="s">
        <v>1</v>
      </c>
      <c r="K4748" s="1" t="s">
        <v>1</v>
      </c>
      <c r="L4748" s="1" t="s">
        <v>1</v>
      </c>
      <c r="M4748" s="1" t="s">
        <v>208</v>
      </c>
      <c r="N4748" s="28">
        <v>0</v>
      </c>
      <c r="O4748" s="28">
        <v>10000</v>
      </c>
      <c r="P4748" s="28">
        <v>1000</v>
      </c>
      <c r="Q4748" s="28" t="s">
        <v>209</v>
      </c>
      <c r="R4748" s="4">
        <v>0</v>
      </c>
      <c r="S4748" s="4">
        <v>1</v>
      </c>
      <c r="T4748" s="4"/>
      <c r="U4748" t="s">
        <v>204</v>
      </c>
    </row>
    <row r="4749" spans="1:21" x14ac:dyDescent="0.3">
      <c r="A4749" t="s">
        <v>3770</v>
      </c>
      <c r="B4749" t="s">
        <v>3771</v>
      </c>
      <c r="C4749" t="s">
        <v>3771</v>
      </c>
      <c r="D4749" t="s">
        <v>3771</v>
      </c>
      <c r="E4749">
        <v>2019</v>
      </c>
      <c r="F4749" s="1" t="s">
        <v>212</v>
      </c>
      <c r="G4749" t="s">
        <v>202</v>
      </c>
      <c r="H4749" s="1" t="s">
        <v>219</v>
      </c>
      <c r="I4749" s="1" t="s">
        <v>1</v>
      </c>
      <c r="J4749" s="1" t="s">
        <v>1</v>
      </c>
      <c r="K4749" s="1" t="s">
        <v>1</v>
      </c>
      <c r="L4749" s="1" t="s">
        <v>1</v>
      </c>
      <c r="M4749" s="1" t="s">
        <v>208</v>
      </c>
      <c r="N4749" s="28">
        <v>10001</v>
      </c>
      <c r="O4749" s="28">
        <v>15000</v>
      </c>
      <c r="P4749" s="28">
        <v>1000</v>
      </c>
      <c r="Q4749" s="28" t="s">
        <v>209</v>
      </c>
      <c r="R4749" s="4">
        <v>1</v>
      </c>
      <c r="S4749" s="4">
        <v>1</v>
      </c>
      <c r="T4749" s="4"/>
      <c r="U4749" t="s">
        <v>204</v>
      </c>
    </row>
    <row r="4750" spans="1:21" x14ac:dyDescent="0.3">
      <c r="A4750" t="s">
        <v>3770</v>
      </c>
      <c r="B4750" t="s">
        <v>3771</v>
      </c>
      <c r="C4750" t="s">
        <v>3771</v>
      </c>
      <c r="D4750" t="s">
        <v>3771</v>
      </c>
      <c r="E4750">
        <v>2019</v>
      </c>
      <c r="F4750" s="1" t="s">
        <v>212</v>
      </c>
      <c r="G4750" t="s">
        <v>202</v>
      </c>
      <c r="H4750" s="1" t="s">
        <v>219</v>
      </c>
      <c r="I4750" s="1" t="s">
        <v>1</v>
      </c>
      <c r="J4750" s="1" t="s">
        <v>1</v>
      </c>
      <c r="K4750" s="1" t="s">
        <v>1</v>
      </c>
      <c r="L4750" s="1" t="s">
        <v>1</v>
      </c>
      <c r="M4750" s="1" t="s">
        <v>208</v>
      </c>
      <c r="N4750" s="28">
        <v>15001</v>
      </c>
      <c r="O4750" s="28">
        <v>20000</v>
      </c>
      <c r="P4750" s="28">
        <v>1000</v>
      </c>
      <c r="Q4750" s="28" t="s">
        <v>209</v>
      </c>
      <c r="R4750" s="4">
        <v>2</v>
      </c>
      <c r="S4750" s="4">
        <v>1</v>
      </c>
      <c r="T4750" s="4"/>
      <c r="U4750" t="s">
        <v>204</v>
      </c>
    </row>
    <row r="4751" spans="1:21" x14ac:dyDescent="0.3">
      <c r="A4751" t="s">
        <v>3770</v>
      </c>
      <c r="B4751" t="s">
        <v>3771</v>
      </c>
      <c r="C4751" t="s">
        <v>3771</v>
      </c>
      <c r="D4751" t="s">
        <v>3771</v>
      </c>
      <c r="E4751">
        <v>2019</v>
      </c>
      <c r="F4751" s="1" t="s">
        <v>212</v>
      </c>
      <c r="G4751" t="s">
        <v>202</v>
      </c>
      <c r="H4751" s="1" t="s">
        <v>219</v>
      </c>
      <c r="I4751" s="1" t="s">
        <v>1</v>
      </c>
      <c r="J4751" s="1" t="s">
        <v>1</v>
      </c>
      <c r="K4751" s="1" t="s">
        <v>1</v>
      </c>
      <c r="L4751" s="1" t="s">
        <v>1</v>
      </c>
      <c r="M4751" s="1" t="s">
        <v>208</v>
      </c>
      <c r="N4751" s="28">
        <v>20001</v>
      </c>
      <c r="O4751" s="28">
        <v>25000</v>
      </c>
      <c r="P4751" s="28">
        <v>1000</v>
      </c>
      <c r="Q4751" s="28" t="s">
        <v>209</v>
      </c>
      <c r="R4751" s="4">
        <v>3</v>
      </c>
      <c r="S4751" s="4">
        <v>1</v>
      </c>
      <c r="T4751" s="4"/>
      <c r="U4751" t="s">
        <v>204</v>
      </c>
    </row>
    <row r="4752" spans="1:21" x14ac:dyDescent="0.3">
      <c r="A4752" t="s">
        <v>3770</v>
      </c>
      <c r="B4752" t="s">
        <v>3771</v>
      </c>
      <c r="C4752" t="s">
        <v>3771</v>
      </c>
      <c r="D4752" t="s">
        <v>3771</v>
      </c>
      <c r="E4752">
        <v>2019</v>
      </c>
      <c r="F4752" s="1" t="s">
        <v>212</v>
      </c>
      <c r="G4752" t="s">
        <v>202</v>
      </c>
      <c r="H4752" s="1" t="s">
        <v>219</v>
      </c>
      <c r="I4752" s="1" t="s">
        <v>1</v>
      </c>
      <c r="J4752" s="1" t="s">
        <v>1</v>
      </c>
      <c r="K4752" s="1" t="s">
        <v>1</v>
      </c>
      <c r="L4752" s="1" t="s">
        <v>1</v>
      </c>
      <c r="M4752" s="1" t="s">
        <v>208</v>
      </c>
      <c r="N4752" s="28">
        <v>25001</v>
      </c>
      <c r="O4752" s="10">
        <v>1000000000</v>
      </c>
      <c r="P4752" s="28">
        <v>1000</v>
      </c>
      <c r="Q4752" s="28" t="s">
        <v>209</v>
      </c>
      <c r="R4752" s="4">
        <v>4</v>
      </c>
      <c r="S4752" s="4">
        <v>1</v>
      </c>
      <c r="T4752" s="4"/>
      <c r="U4752" t="s">
        <v>204</v>
      </c>
    </row>
    <row r="4753" spans="1:21" x14ac:dyDescent="0.3">
      <c r="A4753" t="s">
        <v>3770</v>
      </c>
      <c r="B4753" t="s">
        <v>3771</v>
      </c>
      <c r="C4753" t="s">
        <v>3771</v>
      </c>
      <c r="D4753" t="s">
        <v>3771</v>
      </c>
      <c r="E4753">
        <v>2019</v>
      </c>
      <c r="F4753" s="1" t="s">
        <v>213</v>
      </c>
      <c r="G4753" t="s">
        <v>202</v>
      </c>
      <c r="H4753" s="1" t="s">
        <v>206</v>
      </c>
      <c r="I4753" s="1" t="s">
        <v>1</v>
      </c>
      <c r="J4753" s="1" t="s">
        <v>1</v>
      </c>
      <c r="K4753" s="1" t="s">
        <v>1</v>
      </c>
      <c r="L4753" s="1" t="s">
        <v>1</v>
      </c>
      <c r="M4753" s="1" t="s">
        <v>204</v>
      </c>
      <c r="N4753" s="28" t="s">
        <v>1</v>
      </c>
      <c r="O4753" s="28" t="s">
        <v>1</v>
      </c>
      <c r="P4753" s="28" t="s">
        <v>1</v>
      </c>
      <c r="Q4753" s="28" t="s">
        <v>1</v>
      </c>
      <c r="R4753" s="4">
        <v>45</v>
      </c>
      <c r="S4753" s="4">
        <v>1</v>
      </c>
      <c r="T4753" s="4"/>
      <c r="U4753" t="s">
        <v>204</v>
      </c>
    </row>
    <row r="4754" spans="1:21" x14ac:dyDescent="0.3">
      <c r="A4754" t="s">
        <v>3772</v>
      </c>
      <c r="B4754" t="s">
        <v>3773</v>
      </c>
      <c r="C4754" t="s">
        <v>3773</v>
      </c>
      <c r="D4754" t="s">
        <v>3773</v>
      </c>
      <c r="E4754">
        <v>2016</v>
      </c>
      <c r="F4754" s="1" t="s">
        <v>212</v>
      </c>
      <c r="G4754" t="s">
        <v>202</v>
      </c>
      <c r="H4754" s="1" t="s">
        <v>206</v>
      </c>
      <c r="I4754" s="1" t="s">
        <v>1</v>
      </c>
      <c r="J4754" s="1" t="s">
        <v>1</v>
      </c>
      <c r="K4754" s="1" t="s">
        <v>1</v>
      </c>
      <c r="L4754" s="1" t="s">
        <v>1</v>
      </c>
      <c r="M4754" s="1" t="s">
        <v>204</v>
      </c>
      <c r="N4754" s="28" t="s">
        <v>1</v>
      </c>
      <c r="O4754" s="28" t="s">
        <v>1</v>
      </c>
      <c r="P4754" s="28" t="s">
        <v>1</v>
      </c>
      <c r="Q4754" s="28" t="s">
        <v>1</v>
      </c>
      <c r="R4754" s="4">
        <v>22</v>
      </c>
      <c r="S4754" s="4">
        <v>1</v>
      </c>
      <c r="T4754" s="4"/>
      <c r="U4754" t="s">
        <v>204</v>
      </c>
    </row>
    <row r="4755" spans="1:21" x14ac:dyDescent="0.3">
      <c r="A4755" t="s">
        <v>3772</v>
      </c>
      <c r="B4755" t="s">
        <v>3773</v>
      </c>
      <c r="C4755" t="s">
        <v>3773</v>
      </c>
      <c r="D4755" t="s">
        <v>3773</v>
      </c>
      <c r="E4755">
        <v>2016</v>
      </c>
      <c r="F4755" s="1" t="s">
        <v>212</v>
      </c>
      <c r="G4755" t="s">
        <v>202</v>
      </c>
      <c r="H4755" s="1" t="s">
        <v>219</v>
      </c>
      <c r="I4755" s="1" t="s">
        <v>1</v>
      </c>
      <c r="J4755" s="1" t="s">
        <v>1</v>
      </c>
      <c r="K4755" s="1" t="s">
        <v>1</v>
      </c>
      <c r="L4755" s="1" t="s">
        <v>1</v>
      </c>
      <c r="M4755" s="1" t="s">
        <v>208</v>
      </c>
      <c r="N4755" s="28">
        <v>0</v>
      </c>
      <c r="O4755" s="28">
        <v>7000</v>
      </c>
      <c r="P4755" s="28">
        <v>1000</v>
      </c>
      <c r="Q4755" s="28" t="s">
        <v>209</v>
      </c>
      <c r="R4755" s="4">
        <v>0</v>
      </c>
      <c r="S4755" s="4">
        <v>1</v>
      </c>
      <c r="T4755" s="4"/>
      <c r="U4755" t="s">
        <v>204</v>
      </c>
    </row>
    <row r="4756" spans="1:21" x14ac:dyDescent="0.3">
      <c r="A4756" t="s">
        <v>3772</v>
      </c>
      <c r="B4756" t="s">
        <v>3773</v>
      </c>
      <c r="C4756" t="s">
        <v>3773</v>
      </c>
      <c r="D4756" t="s">
        <v>3773</v>
      </c>
      <c r="E4756">
        <v>2016</v>
      </c>
      <c r="F4756" s="1" t="s">
        <v>212</v>
      </c>
      <c r="G4756" t="s">
        <v>202</v>
      </c>
      <c r="H4756" s="1" t="s">
        <v>219</v>
      </c>
      <c r="I4756" s="1" t="s">
        <v>1</v>
      </c>
      <c r="J4756" s="1" t="s">
        <v>1</v>
      </c>
      <c r="K4756" s="1" t="s">
        <v>1</v>
      </c>
      <c r="L4756" s="1" t="s">
        <v>1</v>
      </c>
      <c r="M4756" s="1" t="s">
        <v>208</v>
      </c>
      <c r="N4756" s="28">
        <v>7001</v>
      </c>
      <c r="O4756" s="28">
        <v>15000</v>
      </c>
      <c r="P4756" s="28">
        <v>1000</v>
      </c>
      <c r="Q4756" s="28" t="s">
        <v>209</v>
      </c>
      <c r="R4756" s="4">
        <v>2.25</v>
      </c>
      <c r="S4756" s="4">
        <v>1</v>
      </c>
      <c r="T4756" s="4"/>
      <c r="U4756" t="s">
        <v>204</v>
      </c>
    </row>
    <row r="4757" spans="1:21" x14ac:dyDescent="0.3">
      <c r="A4757" t="s">
        <v>3772</v>
      </c>
      <c r="B4757" t="s">
        <v>3773</v>
      </c>
      <c r="C4757" t="s">
        <v>3773</v>
      </c>
      <c r="D4757" t="s">
        <v>3773</v>
      </c>
      <c r="E4757">
        <v>2016</v>
      </c>
      <c r="F4757" s="1" t="s">
        <v>212</v>
      </c>
      <c r="G4757" t="s">
        <v>202</v>
      </c>
      <c r="H4757" s="1" t="s">
        <v>219</v>
      </c>
      <c r="I4757" s="1" t="s">
        <v>1</v>
      </c>
      <c r="J4757" s="1" t="s">
        <v>1</v>
      </c>
      <c r="K4757" s="1" t="s">
        <v>1</v>
      </c>
      <c r="L4757" s="1" t="s">
        <v>1</v>
      </c>
      <c r="M4757" s="1" t="s">
        <v>208</v>
      </c>
      <c r="N4757" s="28">
        <v>15001</v>
      </c>
      <c r="O4757" s="28">
        <v>25000</v>
      </c>
      <c r="P4757" s="28">
        <v>1000</v>
      </c>
      <c r="Q4757" s="28" t="s">
        <v>209</v>
      </c>
      <c r="R4757" s="4">
        <v>2.5</v>
      </c>
      <c r="S4757" s="4">
        <v>1</v>
      </c>
      <c r="T4757" s="4"/>
      <c r="U4757" t="s">
        <v>204</v>
      </c>
    </row>
    <row r="4758" spans="1:21" x14ac:dyDescent="0.3">
      <c r="A4758" t="s">
        <v>3772</v>
      </c>
      <c r="B4758" t="s">
        <v>3773</v>
      </c>
      <c r="C4758" t="s">
        <v>3773</v>
      </c>
      <c r="D4758" t="s">
        <v>3773</v>
      </c>
      <c r="E4758">
        <v>2016</v>
      </c>
      <c r="F4758" s="1" t="s">
        <v>212</v>
      </c>
      <c r="G4758" t="s">
        <v>202</v>
      </c>
      <c r="H4758" s="1" t="s">
        <v>219</v>
      </c>
      <c r="I4758" s="1" t="s">
        <v>1</v>
      </c>
      <c r="J4758" s="1" t="s">
        <v>1</v>
      </c>
      <c r="K4758" s="1" t="s">
        <v>1</v>
      </c>
      <c r="L4758" s="1" t="s">
        <v>1</v>
      </c>
      <c r="M4758" s="1" t="s">
        <v>208</v>
      </c>
      <c r="N4758" s="28">
        <v>25001</v>
      </c>
      <c r="O4758" s="10">
        <v>1000000000</v>
      </c>
      <c r="P4758" s="28">
        <v>1000</v>
      </c>
      <c r="Q4758" s="28" t="s">
        <v>209</v>
      </c>
      <c r="R4758" s="4">
        <v>3</v>
      </c>
      <c r="S4758" s="4">
        <v>1</v>
      </c>
      <c r="T4758" s="4"/>
      <c r="U4758" t="s">
        <v>204</v>
      </c>
    </row>
    <row r="4759" spans="1:21" x14ac:dyDescent="0.3">
      <c r="A4759" t="s">
        <v>3772</v>
      </c>
      <c r="B4759" t="s">
        <v>3773</v>
      </c>
      <c r="C4759" t="s">
        <v>3773</v>
      </c>
      <c r="D4759" t="s">
        <v>3773</v>
      </c>
      <c r="E4759">
        <v>2016</v>
      </c>
      <c r="F4759" s="1" t="s">
        <v>213</v>
      </c>
      <c r="G4759" t="s">
        <v>202</v>
      </c>
      <c r="H4759" s="1" t="s">
        <v>206</v>
      </c>
      <c r="I4759" s="1" t="s">
        <v>1</v>
      </c>
      <c r="J4759" s="1" t="s">
        <v>1</v>
      </c>
      <c r="K4759" s="1" t="s">
        <v>1</v>
      </c>
      <c r="L4759" s="1" t="s">
        <v>1</v>
      </c>
      <c r="M4759" s="1" t="s">
        <v>204</v>
      </c>
      <c r="N4759" s="28" t="s">
        <v>1</v>
      </c>
      <c r="O4759" s="28" t="s">
        <v>1</v>
      </c>
      <c r="P4759" s="28" t="s">
        <v>1</v>
      </c>
      <c r="Q4759" s="28" t="s">
        <v>1</v>
      </c>
      <c r="R4759" s="4">
        <v>30</v>
      </c>
      <c r="S4759" s="4">
        <v>1</v>
      </c>
      <c r="T4759" s="4"/>
      <c r="U4759" t="s">
        <v>204</v>
      </c>
    </row>
    <row r="4760" spans="1:21" x14ac:dyDescent="0.3">
      <c r="A4760" t="s">
        <v>3772</v>
      </c>
      <c r="B4760" t="s">
        <v>3773</v>
      </c>
      <c r="C4760" t="s">
        <v>3773</v>
      </c>
      <c r="D4760" t="s">
        <v>3773</v>
      </c>
      <c r="E4760">
        <v>2020</v>
      </c>
      <c r="F4760" s="1" t="s">
        <v>212</v>
      </c>
      <c r="G4760" t="s">
        <v>202</v>
      </c>
      <c r="H4760" s="1" t="s">
        <v>3391</v>
      </c>
      <c r="I4760" s="1" t="s">
        <v>1</v>
      </c>
      <c r="J4760" s="1" t="s">
        <v>1</v>
      </c>
      <c r="K4760" s="1" t="s">
        <v>1</v>
      </c>
      <c r="L4760" s="1" t="s">
        <v>1</v>
      </c>
      <c r="M4760" s="1" t="s">
        <v>208</v>
      </c>
      <c r="N4760" s="28">
        <v>0</v>
      </c>
      <c r="O4760" s="10">
        <v>1000000000</v>
      </c>
      <c r="P4760" s="28">
        <v>1000</v>
      </c>
      <c r="Q4760" s="28" t="s">
        <v>209</v>
      </c>
      <c r="R4760" s="4">
        <v>3.96</v>
      </c>
      <c r="S4760" s="4">
        <v>1</v>
      </c>
      <c r="T4760" s="4"/>
      <c r="U4760" t="s">
        <v>204</v>
      </c>
    </row>
    <row r="4761" spans="1:21" x14ac:dyDescent="0.3">
      <c r="A4761" t="s">
        <v>3774</v>
      </c>
      <c r="B4761" t="s">
        <v>3775</v>
      </c>
      <c r="C4761" t="s">
        <v>3775</v>
      </c>
      <c r="D4761" t="s">
        <v>3775</v>
      </c>
      <c r="E4761">
        <v>2020</v>
      </c>
      <c r="F4761" s="1" t="s">
        <v>212</v>
      </c>
      <c r="G4761" t="s">
        <v>202</v>
      </c>
      <c r="H4761" s="1" t="s">
        <v>206</v>
      </c>
      <c r="I4761" s="1" t="s">
        <v>1</v>
      </c>
      <c r="J4761" s="1" t="s">
        <v>1</v>
      </c>
      <c r="K4761" s="1" t="s">
        <v>1</v>
      </c>
      <c r="L4761" s="1" t="s">
        <v>1</v>
      </c>
      <c r="M4761" s="1" t="s">
        <v>204</v>
      </c>
      <c r="N4761" s="28" t="s">
        <v>1</v>
      </c>
      <c r="O4761" s="28" t="s">
        <v>1</v>
      </c>
      <c r="P4761" s="28" t="s">
        <v>1</v>
      </c>
      <c r="Q4761" s="28" t="s">
        <v>1</v>
      </c>
      <c r="R4761" s="4">
        <v>22</v>
      </c>
      <c r="S4761" s="4">
        <v>1</v>
      </c>
      <c r="T4761" s="4"/>
      <c r="U4761" t="s">
        <v>204</v>
      </c>
    </row>
    <row r="4762" spans="1:21" x14ac:dyDescent="0.3">
      <c r="A4762" t="s">
        <v>3774</v>
      </c>
      <c r="B4762" t="s">
        <v>3775</v>
      </c>
      <c r="C4762" t="s">
        <v>3775</v>
      </c>
      <c r="D4762" t="s">
        <v>3775</v>
      </c>
      <c r="E4762">
        <v>2020</v>
      </c>
      <c r="F4762" s="1" t="s">
        <v>212</v>
      </c>
      <c r="G4762" t="s">
        <v>202</v>
      </c>
      <c r="H4762" s="1" t="s">
        <v>219</v>
      </c>
      <c r="I4762" s="1" t="s">
        <v>1</v>
      </c>
      <c r="J4762" s="1" t="s">
        <v>1</v>
      </c>
      <c r="K4762" s="1" t="s">
        <v>1</v>
      </c>
      <c r="L4762" s="1" t="s">
        <v>1</v>
      </c>
      <c r="M4762" s="1" t="s">
        <v>208</v>
      </c>
      <c r="N4762" s="28">
        <v>0</v>
      </c>
      <c r="O4762" s="10">
        <v>7000</v>
      </c>
      <c r="P4762" s="28">
        <v>1000</v>
      </c>
      <c r="Q4762" s="28" t="s">
        <v>209</v>
      </c>
      <c r="R4762" s="4">
        <v>0</v>
      </c>
      <c r="S4762" s="4">
        <v>1</v>
      </c>
      <c r="T4762" s="4"/>
      <c r="U4762" t="s">
        <v>204</v>
      </c>
    </row>
    <row r="4763" spans="1:21" x14ac:dyDescent="0.3">
      <c r="A4763" t="s">
        <v>3774</v>
      </c>
      <c r="B4763" t="s">
        <v>3775</v>
      </c>
      <c r="C4763" t="s">
        <v>3775</v>
      </c>
      <c r="D4763" t="s">
        <v>3775</v>
      </c>
      <c r="E4763">
        <v>2020</v>
      </c>
      <c r="F4763" s="1" t="s">
        <v>212</v>
      </c>
      <c r="G4763" t="s">
        <v>202</v>
      </c>
      <c r="H4763" s="1" t="s">
        <v>219</v>
      </c>
      <c r="I4763" s="1" t="s">
        <v>1</v>
      </c>
      <c r="J4763" s="1" t="s">
        <v>1</v>
      </c>
      <c r="K4763" s="1" t="s">
        <v>1</v>
      </c>
      <c r="L4763" s="1" t="s">
        <v>1</v>
      </c>
      <c r="M4763" s="1" t="s">
        <v>208</v>
      </c>
      <c r="N4763" s="28">
        <v>7001</v>
      </c>
      <c r="O4763" s="28">
        <v>15000</v>
      </c>
      <c r="P4763" s="28">
        <v>1000</v>
      </c>
      <c r="Q4763" s="28" t="s">
        <v>209</v>
      </c>
      <c r="R4763" s="4">
        <v>2.25</v>
      </c>
      <c r="S4763" s="4">
        <v>1</v>
      </c>
      <c r="T4763" s="4"/>
      <c r="U4763" t="s">
        <v>204</v>
      </c>
    </row>
    <row r="4764" spans="1:21" x14ac:dyDescent="0.3">
      <c r="A4764" t="s">
        <v>3774</v>
      </c>
      <c r="B4764" t="s">
        <v>3775</v>
      </c>
      <c r="C4764" t="s">
        <v>3775</v>
      </c>
      <c r="D4764" t="s">
        <v>3775</v>
      </c>
      <c r="E4764">
        <v>2020</v>
      </c>
      <c r="F4764" s="1" t="s">
        <v>212</v>
      </c>
      <c r="G4764" t="s">
        <v>202</v>
      </c>
      <c r="H4764" s="1" t="s">
        <v>219</v>
      </c>
      <c r="I4764" s="1" t="s">
        <v>1</v>
      </c>
      <c r="J4764" s="1" t="s">
        <v>1</v>
      </c>
      <c r="K4764" s="1" t="s">
        <v>1</v>
      </c>
      <c r="L4764" s="1" t="s">
        <v>1</v>
      </c>
      <c r="M4764" s="1" t="s">
        <v>208</v>
      </c>
      <c r="N4764" s="28">
        <v>15001</v>
      </c>
      <c r="O4764" s="10">
        <v>25000</v>
      </c>
      <c r="P4764" s="28">
        <v>1000</v>
      </c>
      <c r="Q4764" s="28" t="s">
        <v>209</v>
      </c>
      <c r="R4764" s="4">
        <v>2.5</v>
      </c>
      <c r="S4764" s="4">
        <v>1</v>
      </c>
      <c r="T4764" s="4"/>
      <c r="U4764" t="s">
        <v>204</v>
      </c>
    </row>
    <row r="4765" spans="1:21" x14ac:dyDescent="0.3">
      <c r="A4765" t="s">
        <v>3774</v>
      </c>
      <c r="B4765" t="s">
        <v>3775</v>
      </c>
      <c r="C4765" t="s">
        <v>3775</v>
      </c>
      <c r="D4765" t="s">
        <v>3775</v>
      </c>
      <c r="E4765">
        <v>2020</v>
      </c>
      <c r="F4765" s="1" t="s">
        <v>212</v>
      </c>
      <c r="G4765" t="s">
        <v>202</v>
      </c>
      <c r="H4765" s="1" t="s">
        <v>219</v>
      </c>
      <c r="I4765" s="1" t="s">
        <v>1</v>
      </c>
      <c r="J4765" s="1" t="s">
        <v>1</v>
      </c>
      <c r="K4765" s="1" t="s">
        <v>1</v>
      </c>
      <c r="L4765" s="1" t="s">
        <v>1</v>
      </c>
      <c r="M4765" s="1" t="s">
        <v>208</v>
      </c>
      <c r="N4765" s="28">
        <v>25001</v>
      </c>
      <c r="O4765" s="10">
        <v>1000000000</v>
      </c>
      <c r="P4765" s="28">
        <v>1000</v>
      </c>
      <c r="Q4765" s="28" t="s">
        <v>209</v>
      </c>
      <c r="R4765" s="4">
        <v>3</v>
      </c>
      <c r="S4765" s="4">
        <v>1</v>
      </c>
      <c r="T4765" s="4"/>
      <c r="U4765" t="s">
        <v>204</v>
      </c>
    </row>
    <row r="4766" spans="1:21" x14ac:dyDescent="0.3">
      <c r="A4766" t="s">
        <v>3774</v>
      </c>
      <c r="B4766" t="s">
        <v>3775</v>
      </c>
      <c r="C4766" t="s">
        <v>3775</v>
      </c>
      <c r="D4766" t="s">
        <v>3775</v>
      </c>
      <c r="E4766">
        <v>2020</v>
      </c>
      <c r="F4766" s="1" t="s">
        <v>212</v>
      </c>
      <c r="G4766" t="s">
        <v>202</v>
      </c>
      <c r="H4766" s="1" t="s">
        <v>3391</v>
      </c>
      <c r="I4766" s="1" t="s">
        <v>1</v>
      </c>
      <c r="J4766" s="1" t="s">
        <v>1</v>
      </c>
      <c r="K4766" s="1" t="s">
        <v>1</v>
      </c>
      <c r="L4766" s="1" t="s">
        <v>1</v>
      </c>
      <c r="M4766" s="1" t="s">
        <v>208</v>
      </c>
      <c r="N4766" s="28" t="s">
        <v>1</v>
      </c>
      <c r="O4766" s="28" t="s">
        <v>1</v>
      </c>
      <c r="P4766" s="28" t="s">
        <v>1</v>
      </c>
      <c r="Q4766" s="28" t="s">
        <v>1</v>
      </c>
      <c r="R4766" s="4">
        <v>3.96</v>
      </c>
      <c r="S4766" s="4">
        <v>1</v>
      </c>
      <c r="T4766" s="4"/>
      <c r="U4766" t="s">
        <v>204</v>
      </c>
    </row>
    <row r="4767" spans="1:21" x14ac:dyDescent="0.3">
      <c r="A4767" t="s">
        <v>3774</v>
      </c>
      <c r="B4767" t="s">
        <v>3775</v>
      </c>
      <c r="C4767" t="s">
        <v>3775</v>
      </c>
      <c r="D4767" t="s">
        <v>3775</v>
      </c>
      <c r="E4767">
        <v>2020</v>
      </c>
      <c r="F4767" s="1" t="s">
        <v>213</v>
      </c>
      <c r="G4767" t="s">
        <v>202</v>
      </c>
      <c r="H4767" s="1" t="s">
        <v>206</v>
      </c>
      <c r="I4767" s="1" t="s">
        <v>1</v>
      </c>
      <c r="J4767" s="1" t="s">
        <v>1</v>
      </c>
      <c r="K4767" s="1" t="s">
        <v>1</v>
      </c>
      <c r="L4767" s="1" t="s">
        <v>1</v>
      </c>
      <c r="M4767" s="1" t="s">
        <v>204</v>
      </c>
      <c r="N4767" s="28" t="s">
        <v>1</v>
      </c>
      <c r="O4767" s="28" t="s">
        <v>1</v>
      </c>
      <c r="P4767" s="28" t="s">
        <v>1</v>
      </c>
      <c r="Q4767" s="28" t="s">
        <v>1</v>
      </c>
      <c r="R4767" s="4">
        <v>30</v>
      </c>
      <c r="S4767" s="4">
        <v>1</v>
      </c>
      <c r="T4767" s="4"/>
      <c r="U4767" t="s">
        <v>204</v>
      </c>
    </row>
    <row r="4768" spans="1:21" x14ac:dyDescent="0.3">
      <c r="A4768" t="s">
        <v>3776</v>
      </c>
      <c r="B4768" t="s">
        <v>3777</v>
      </c>
      <c r="C4768" t="s">
        <v>3777</v>
      </c>
      <c r="D4768" t="s">
        <v>3777</v>
      </c>
      <c r="E4768">
        <v>2020</v>
      </c>
      <c r="F4768" s="1" t="s">
        <v>212</v>
      </c>
      <c r="G4768" t="s">
        <v>202</v>
      </c>
      <c r="H4768" s="1" t="s">
        <v>206</v>
      </c>
      <c r="I4768" s="1" t="s">
        <v>1</v>
      </c>
      <c r="J4768" s="1" t="s">
        <v>1</v>
      </c>
      <c r="K4768" s="1" t="s">
        <v>1</v>
      </c>
      <c r="L4768" s="1" t="s">
        <v>1</v>
      </c>
      <c r="M4768" s="1" t="s">
        <v>204</v>
      </c>
      <c r="N4768" s="28" t="s">
        <v>1</v>
      </c>
      <c r="O4768" s="28" t="s">
        <v>1</v>
      </c>
      <c r="P4768" s="28" t="s">
        <v>1</v>
      </c>
      <c r="Q4768" s="28" t="s">
        <v>1</v>
      </c>
      <c r="R4768" s="4">
        <v>7.5</v>
      </c>
      <c r="S4768" s="4">
        <v>1</v>
      </c>
      <c r="T4768" s="4"/>
      <c r="U4768" t="s">
        <v>204</v>
      </c>
    </row>
    <row r="4769" spans="1:21" x14ac:dyDescent="0.3">
      <c r="A4769" t="s">
        <v>3776</v>
      </c>
      <c r="B4769" t="s">
        <v>3777</v>
      </c>
      <c r="C4769" t="s">
        <v>3777</v>
      </c>
      <c r="D4769" t="s">
        <v>3777</v>
      </c>
      <c r="E4769">
        <v>2020</v>
      </c>
      <c r="F4769" s="1" t="s">
        <v>212</v>
      </c>
      <c r="G4769" t="s">
        <v>202</v>
      </c>
      <c r="H4769" s="1" t="s">
        <v>219</v>
      </c>
      <c r="I4769" s="1" t="s">
        <v>1</v>
      </c>
      <c r="J4769" s="1" t="s">
        <v>1</v>
      </c>
      <c r="K4769" s="1" t="s">
        <v>1</v>
      </c>
      <c r="L4769" s="1" t="s">
        <v>1</v>
      </c>
      <c r="M4769" s="1" t="s">
        <v>208</v>
      </c>
      <c r="N4769">
        <v>0</v>
      </c>
      <c r="O4769">
        <v>5000</v>
      </c>
      <c r="P4769">
        <v>1000</v>
      </c>
      <c r="Q4769" s="28" t="s">
        <v>209</v>
      </c>
      <c r="R4769" s="4">
        <v>0</v>
      </c>
      <c r="S4769" s="4">
        <v>1</v>
      </c>
      <c r="T4769" s="4"/>
      <c r="U4769" t="s">
        <v>204</v>
      </c>
    </row>
    <row r="4770" spans="1:21" x14ac:dyDescent="0.3">
      <c r="A4770" t="s">
        <v>3776</v>
      </c>
      <c r="B4770" t="s">
        <v>3777</v>
      </c>
      <c r="C4770" t="s">
        <v>3777</v>
      </c>
      <c r="D4770" t="s">
        <v>3777</v>
      </c>
      <c r="E4770">
        <v>2020</v>
      </c>
      <c r="F4770" s="1" t="s">
        <v>212</v>
      </c>
      <c r="G4770" t="s">
        <v>202</v>
      </c>
      <c r="H4770" s="1" t="s">
        <v>219</v>
      </c>
      <c r="I4770" s="1" t="s">
        <v>1</v>
      </c>
      <c r="J4770" s="1" t="s">
        <v>1</v>
      </c>
      <c r="K4770" s="1" t="s">
        <v>1</v>
      </c>
      <c r="L4770" s="1" t="s">
        <v>1</v>
      </c>
      <c r="M4770" s="1" t="s">
        <v>208</v>
      </c>
      <c r="N4770">
        <v>5001</v>
      </c>
      <c r="O4770">
        <v>10000</v>
      </c>
      <c r="P4770">
        <v>1000</v>
      </c>
      <c r="Q4770" s="28" t="s">
        <v>209</v>
      </c>
      <c r="R4770" s="4">
        <v>1.3</v>
      </c>
      <c r="S4770" s="4">
        <v>1</v>
      </c>
      <c r="T4770" s="4"/>
      <c r="U4770" t="s">
        <v>204</v>
      </c>
    </row>
    <row r="4771" spans="1:21" x14ac:dyDescent="0.3">
      <c r="A4771" t="s">
        <v>3776</v>
      </c>
      <c r="B4771" t="s">
        <v>3777</v>
      </c>
      <c r="C4771" t="s">
        <v>3777</v>
      </c>
      <c r="D4771" t="s">
        <v>3777</v>
      </c>
      <c r="E4771">
        <v>2020</v>
      </c>
      <c r="F4771" s="1" t="s">
        <v>212</v>
      </c>
      <c r="G4771" t="s">
        <v>202</v>
      </c>
      <c r="H4771" s="1" t="s">
        <v>219</v>
      </c>
      <c r="I4771" s="1" t="s">
        <v>1</v>
      </c>
      <c r="J4771" s="1" t="s">
        <v>1</v>
      </c>
      <c r="K4771" s="1" t="s">
        <v>1</v>
      </c>
      <c r="L4771" s="1" t="s">
        <v>1</v>
      </c>
      <c r="M4771" s="1" t="s">
        <v>208</v>
      </c>
      <c r="N4771">
        <v>10001</v>
      </c>
      <c r="O4771">
        <v>15000</v>
      </c>
      <c r="P4771">
        <v>1000</v>
      </c>
      <c r="Q4771" s="28" t="s">
        <v>209</v>
      </c>
      <c r="R4771" s="4">
        <v>1.5</v>
      </c>
      <c r="S4771" s="4">
        <v>1</v>
      </c>
      <c r="T4771" s="4"/>
      <c r="U4771" t="s">
        <v>204</v>
      </c>
    </row>
    <row r="4772" spans="1:21" x14ac:dyDescent="0.3">
      <c r="A4772" t="s">
        <v>3776</v>
      </c>
      <c r="B4772" t="s">
        <v>3777</v>
      </c>
      <c r="C4772" t="s">
        <v>3777</v>
      </c>
      <c r="D4772" t="s">
        <v>3777</v>
      </c>
      <c r="E4772">
        <v>2020</v>
      </c>
      <c r="F4772" s="1" t="s">
        <v>212</v>
      </c>
      <c r="G4772" t="s">
        <v>202</v>
      </c>
      <c r="H4772" s="1" t="s">
        <v>219</v>
      </c>
      <c r="I4772" s="1" t="s">
        <v>1</v>
      </c>
      <c r="J4772" s="1" t="s">
        <v>1</v>
      </c>
      <c r="K4772" s="1" t="s">
        <v>1</v>
      </c>
      <c r="L4772" s="1" t="s">
        <v>1</v>
      </c>
      <c r="M4772" s="1" t="s">
        <v>208</v>
      </c>
      <c r="N4772">
        <v>15001</v>
      </c>
      <c r="O4772">
        <v>20000</v>
      </c>
      <c r="P4772">
        <v>1000</v>
      </c>
      <c r="Q4772" s="28" t="s">
        <v>209</v>
      </c>
      <c r="R4772" s="4">
        <v>1.7</v>
      </c>
      <c r="S4772" s="4">
        <v>1</v>
      </c>
      <c r="T4772" s="4"/>
      <c r="U4772" t="s">
        <v>204</v>
      </c>
    </row>
    <row r="4773" spans="1:21" x14ac:dyDescent="0.3">
      <c r="A4773" t="s">
        <v>3776</v>
      </c>
      <c r="B4773" t="s">
        <v>3777</v>
      </c>
      <c r="C4773" t="s">
        <v>3777</v>
      </c>
      <c r="D4773" t="s">
        <v>3777</v>
      </c>
      <c r="E4773">
        <v>2020</v>
      </c>
      <c r="F4773" s="1" t="s">
        <v>212</v>
      </c>
      <c r="G4773" t="s">
        <v>202</v>
      </c>
      <c r="H4773" s="1" t="s">
        <v>219</v>
      </c>
      <c r="I4773" s="1" t="s">
        <v>1</v>
      </c>
      <c r="J4773" s="1" t="s">
        <v>1</v>
      </c>
      <c r="K4773" s="1" t="s">
        <v>1</v>
      </c>
      <c r="L4773" s="1" t="s">
        <v>1</v>
      </c>
      <c r="M4773" s="1" t="s">
        <v>208</v>
      </c>
      <c r="N4773">
        <v>20001</v>
      </c>
      <c r="O4773">
        <v>30000</v>
      </c>
      <c r="P4773">
        <v>1000</v>
      </c>
      <c r="Q4773" s="28" t="s">
        <v>209</v>
      </c>
      <c r="R4773" s="4">
        <v>1.9</v>
      </c>
      <c r="S4773" s="4">
        <v>1</v>
      </c>
      <c r="T4773" s="4"/>
      <c r="U4773" t="s">
        <v>204</v>
      </c>
    </row>
    <row r="4774" spans="1:21" x14ac:dyDescent="0.3">
      <c r="A4774" t="s">
        <v>3776</v>
      </c>
      <c r="B4774" t="s">
        <v>3777</v>
      </c>
      <c r="C4774" t="s">
        <v>3777</v>
      </c>
      <c r="D4774" t="s">
        <v>3777</v>
      </c>
      <c r="E4774">
        <v>2020</v>
      </c>
      <c r="F4774" s="1" t="s">
        <v>212</v>
      </c>
      <c r="G4774" t="s">
        <v>202</v>
      </c>
      <c r="H4774" s="1" t="s">
        <v>219</v>
      </c>
      <c r="I4774" s="1" t="s">
        <v>1</v>
      </c>
      <c r="J4774" s="1" t="s">
        <v>1</v>
      </c>
      <c r="K4774" s="1" t="s">
        <v>1</v>
      </c>
      <c r="L4774" s="1" t="s">
        <v>1</v>
      </c>
      <c r="M4774" s="1" t="s">
        <v>208</v>
      </c>
      <c r="N4774">
        <v>30001</v>
      </c>
      <c r="O4774">
        <v>40000</v>
      </c>
      <c r="P4774">
        <v>1000</v>
      </c>
      <c r="Q4774" s="28" t="s">
        <v>209</v>
      </c>
      <c r="R4774" s="4">
        <v>2.09</v>
      </c>
      <c r="S4774" s="4">
        <v>1</v>
      </c>
      <c r="T4774" s="4"/>
      <c r="U4774" t="s">
        <v>204</v>
      </c>
    </row>
    <row r="4775" spans="1:21" x14ac:dyDescent="0.3">
      <c r="A4775" t="s">
        <v>3776</v>
      </c>
      <c r="B4775" t="s">
        <v>3777</v>
      </c>
      <c r="C4775" t="s">
        <v>3777</v>
      </c>
      <c r="D4775" t="s">
        <v>3777</v>
      </c>
      <c r="E4775">
        <v>2020</v>
      </c>
      <c r="F4775" s="1" t="s">
        <v>212</v>
      </c>
      <c r="G4775" t="s">
        <v>202</v>
      </c>
      <c r="H4775" s="1" t="s">
        <v>219</v>
      </c>
      <c r="I4775" s="1" t="s">
        <v>1</v>
      </c>
      <c r="J4775" s="1" t="s">
        <v>1</v>
      </c>
      <c r="K4775" s="1" t="s">
        <v>1</v>
      </c>
      <c r="L4775" s="1" t="s">
        <v>1</v>
      </c>
      <c r="M4775" s="1" t="s">
        <v>208</v>
      </c>
      <c r="N4775">
        <v>40001</v>
      </c>
      <c r="O4775" s="10">
        <v>1000000000</v>
      </c>
      <c r="P4775">
        <v>1000</v>
      </c>
      <c r="Q4775" s="28" t="s">
        <v>209</v>
      </c>
      <c r="R4775" s="4">
        <v>2.25</v>
      </c>
      <c r="S4775" s="4">
        <v>1</v>
      </c>
      <c r="T4775" s="4"/>
      <c r="U4775" t="s">
        <v>204</v>
      </c>
    </row>
    <row r="4776" spans="1:21" x14ac:dyDescent="0.3">
      <c r="A4776" t="s">
        <v>3776</v>
      </c>
      <c r="B4776" t="s">
        <v>3777</v>
      </c>
      <c r="C4776" t="s">
        <v>3777</v>
      </c>
      <c r="D4776" t="s">
        <v>3777</v>
      </c>
      <c r="E4776">
        <v>2020</v>
      </c>
      <c r="F4776" s="1" t="s">
        <v>213</v>
      </c>
      <c r="G4776" t="s">
        <v>202</v>
      </c>
      <c r="H4776" s="1" t="s">
        <v>206</v>
      </c>
      <c r="I4776" s="1" t="s">
        <v>1</v>
      </c>
      <c r="J4776" s="1" t="s">
        <v>1</v>
      </c>
      <c r="K4776" s="1" t="s">
        <v>1</v>
      </c>
      <c r="L4776" s="1" t="s">
        <v>1</v>
      </c>
      <c r="M4776" s="1" t="s">
        <v>204</v>
      </c>
      <c r="N4776" s="28" t="s">
        <v>1</v>
      </c>
      <c r="O4776" s="28" t="s">
        <v>1</v>
      </c>
      <c r="P4776" s="28" t="s">
        <v>1</v>
      </c>
      <c r="Q4776" s="28" t="s">
        <v>1</v>
      </c>
      <c r="R4776" s="4">
        <v>10</v>
      </c>
      <c r="S4776" s="4">
        <v>1</v>
      </c>
      <c r="T4776" s="4"/>
      <c r="U4776" t="s">
        <v>204</v>
      </c>
    </row>
    <row r="4777" spans="1:21" x14ac:dyDescent="0.3">
      <c r="A4777" t="s">
        <v>3776</v>
      </c>
      <c r="B4777" t="s">
        <v>3777</v>
      </c>
      <c r="C4777" t="s">
        <v>3777</v>
      </c>
      <c r="D4777" t="s">
        <v>3777</v>
      </c>
      <c r="E4777">
        <v>2020</v>
      </c>
      <c r="F4777" s="1" t="s">
        <v>212</v>
      </c>
      <c r="G4777" t="s">
        <v>202</v>
      </c>
      <c r="H4777" s="1" t="s">
        <v>3871</v>
      </c>
      <c r="I4777" s="1" t="s">
        <v>1</v>
      </c>
      <c r="J4777" s="1" t="s">
        <v>1</v>
      </c>
      <c r="K4777" s="1" t="s">
        <v>1</v>
      </c>
      <c r="L4777" s="1" t="s">
        <v>1</v>
      </c>
      <c r="M4777" s="1" t="s">
        <v>208</v>
      </c>
      <c r="N4777">
        <v>0</v>
      </c>
      <c r="O4777" s="10">
        <v>1000000000</v>
      </c>
      <c r="P4777">
        <v>1000</v>
      </c>
      <c r="Q4777" s="28" t="s">
        <v>209</v>
      </c>
      <c r="R4777" s="4">
        <v>4.7</v>
      </c>
      <c r="S4777" s="4">
        <v>1</v>
      </c>
      <c r="T4777" s="4"/>
      <c r="U4777" t="s">
        <v>204</v>
      </c>
    </row>
    <row r="4778" spans="1:21" x14ac:dyDescent="0.3">
      <c r="A4778" t="s">
        <v>3778</v>
      </c>
      <c r="B4778" t="s">
        <v>3779</v>
      </c>
      <c r="C4778" t="s">
        <v>3779</v>
      </c>
      <c r="D4778" t="s">
        <v>3779</v>
      </c>
      <c r="E4778">
        <v>2021</v>
      </c>
      <c r="F4778" s="1" t="s">
        <v>212</v>
      </c>
      <c r="G4778" t="s">
        <v>202</v>
      </c>
      <c r="H4778" s="1" t="s">
        <v>206</v>
      </c>
      <c r="I4778" s="1" t="s">
        <v>1</v>
      </c>
      <c r="J4778" s="1" t="s">
        <v>1</v>
      </c>
      <c r="K4778" s="1" t="s">
        <v>1</v>
      </c>
      <c r="L4778" s="1" t="s">
        <v>1</v>
      </c>
      <c r="M4778" s="1" t="s">
        <v>204</v>
      </c>
      <c r="N4778" s="28" t="s">
        <v>1</v>
      </c>
      <c r="O4778" s="28" t="s">
        <v>1</v>
      </c>
      <c r="P4778" s="28" t="s">
        <v>1</v>
      </c>
      <c r="Q4778" s="28" t="s">
        <v>1</v>
      </c>
      <c r="R4778" s="4">
        <v>12.5</v>
      </c>
      <c r="S4778" s="4">
        <v>1</v>
      </c>
      <c r="T4778" s="4"/>
      <c r="U4778" t="s">
        <v>204</v>
      </c>
    </row>
    <row r="4779" spans="1:21" x14ac:dyDescent="0.3">
      <c r="A4779" t="s">
        <v>3778</v>
      </c>
      <c r="B4779" t="s">
        <v>3779</v>
      </c>
      <c r="C4779" t="s">
        <v>3779</v>
      </c>
      <c r="D4779" t="s">
        <v>3779</v>
      </c>
      <c r="E4779">
        <v>2021</v>
      </c>
      <c r="F4779" s="1" t="s">
        <v>212</v>
      </c>
      <c r="G4779" t="s">
        <v>202</v>
      </c>
      <c r="H4779" s="1" t="s">
        <v>219</v>
      </c>
      <c r="I4779" s="1" t="s">
        <v>1</v>
      </c>
      <c r="J4779" s="1" t="s">
        <v>1</v>
      </c>
      <c r="K4779" s="1" t="s">
        <v>1</v>
      </c>
      <c r="L4779" s="1" t="s">
        <v>1</v>
      </c>
      <c r="M4779" s="1" t="s">
        <v>208</v>
      </c>
      <c r="N4779">
        <v>0</v>
      </c>
      <c r="O4779">
        <v>8000</v>
      </c>
      <c r="P4779">
        <v>1000</v>
      </c>
      <c r="Q4779" s="28" t="s">
        <v>209</v>
      </c>
      <c r="R4779" s="4">
        <v>0</v>
      </c>
      <c r="S4779" s="4">
        <v>1</v>
      </c>
      <c r="T4779" s="4"/>
      <c r="U4779" t="s">
        <v>204</v>
      </c>
    </row>
    <row r="4780" spans="1:21" x14ac:dyDescent="0.3">
      <c r="A4780" t="s">
        <v>3778</v>
      </c>
      <c r="B4780" t="s">
        <v>3779</v>
      </c>
      <c r="C4780" t="s">
        <v>3779</v>
      </c>
      <c r="D4780" t="s">
        <v>3779</v>
      </c>
      <c r="E4780">
        <v>2021</v>
      </c>
      <c r="F4780" s="1" t="s">
        <v>212</v>
      </c>
      <c r="G4780" t="s">
        <v>202</v>
      </c>
      <c r="H4780" s="1" t="s">
        <v>219</v>
      </c>
      <c r="I4780" s="1" t="s">
        <v>1</v>
      </c>
      <c r="J4780" s="1" t="s">
        <v>1</v>
      </c>
      <c r="K4780" s="1" t="s">
        <v>1</v>
      </c>
      <c r="L4780" s="1" t="s">
        <v>1</v>
      </c>
      <c r="M4780" s="1" t="s">
        <v>208</v>
      </c>
      <c r="N4780" s="28">
        <v>8001</v>
      </c>
      <c r="O4780">
        <v>15000</v>
      </c>
      <c r="P4780">
        <v>1000</v>
      </c>
      <c r="Q4780" s="28" t="s">
        <v>209</v>
      </c>
      <c r="R4780" s="4">
        <v>1.5</v>
      </c>
      <c r="S4780" s="4">
        <v>1</v>
      </c>
      <c r="T4780" s="4"/>
      <c r="U4780" t="s">
        <v>204</v>
      </c>
    </row>
    <row r="4781" spans="1:21" x14ac:dyDescent="0.3">
      <c r="A4781" t="s">
        <v>3778</v>
      </c>
      <c r="B4781" t="s">
        <v>3779</v>
      </c>
      <c r="C4781" t="s">
        <v>3779</v>
      </c>
      <c r="D4781" t="s">
        <v>3779</v>
      </c>
      <c r="E4781">
        <v>2021</v>
      </c>
      <c r="F4781" s="1" t="s">
        <v>212</v>
      </c>
      <c r="G4781" t="s">
        <v>202</v>
      </c>
      <c r="H4781" s="1" t="s">
        <v>219</v>
      </c>
      <c r="I4781" s="1" t="s">
        <v>1</v>
      </c>
      <c r="J4781" s="1" t="s">
        <v>1</v>
      </c>
      <c r="K4781" s="1" t="s">
        <v>1</v>
      </c>
      <c r="L4781" s="1" t="s">
        <v>1</v>
      </c>
      <c r="M4781" s="1" t="s">
        <v>208</v>
      </c>
      <c r="N4781">
        <v>15001</v>
      </c>
      <c r="O4781">
        <v>25000</v>
      </c>
      <c r="P4781">
        <v>1000</v>
      </c>
      <c r="Q4781" s="28" t="s">
        <v>209</v>
      </c>
      <c r="R4781" s="4">
        <v>1.75</v>
      </c>
      <c r="S4781" s="4">
        <v>1</v>
      </c>
      <c r="T4781" s="4"/>
      <c r="U4781" t="s">
        <v>204</v>
      </c>
    </row>
    <row r="4782" spans="1:21" x14ac:dyDescent="0.3">
      <c r="A4782" t="s">
        <v>3778</v>
      </c>
      <c r="B4782" t="s">
        <v>3779</v>
      </c>
      <c r="C4782" t="s">
        <v>3779</v>
      </c>
      <c r="D4782" t="s">
        <v>3779</v>
      </c>
      <c r="E4782">
        <v>2021</v>
      </c>
      <c r="F4782" s="1" t="s">
        <v>212</v>
      </c>
      <c r="G4782" t="s">
        <v>202</v>
      </c>
      <c r="H4782" s="1" t="s">
        <v>219</v>
      </c>
      <c r="I4782" s="1" t="s">
        <v>1</v>
      </c>
      <c r="J4782" s="1" t="s">
        <v>1</v>
      </c>
      <c r="K4782" s="1" t="s">
        <v>1</v>
      </c>
      <c r="L4782" s="1" t="s">
        <v>1</v>
      </c>
      <c r="M4782" s="1" t="s">
        <v>208</v>
      </c>
      <c r="N4782" s="28">
        <v>25001</v>
      </c>
      <c r="O4782" s="10">
        <v>1000000000</v>
      </c>
      <c r="P4782">
        <v>1000</v>
      </c>
      <c r="Q4782" s="28" t="s">
        <v>209</v>
      </c>
      <c r="R4782" s="4">
        <v>2</v>
      </c>
      <c r="S4782" s="4">
        <v>1</v>
      </c>
      <c r="T4782" s="4"/>
      <c r="U4782" t="s">
        <v>204</v>
      </c>
    </row>
    <row r="4783" spans="1:21" x14ac:dyDescent="0.3">
      <c r="A4783" t="s">
        <v>3778</v>
      </c>
      <c r="B4783" t="s">
        <v>3779</v>
      </c>
      <c r="C4783" t="s">
        <v>3779</v>
      </c>
      <c r="D4783" t="s">
        <v>3779</v>
      </c>
      <c r="E4783">
        <v>2021</v>
      </c>
      <c r="F4783" s="1" t="s">
        <v>212</v>
      </c>
      <c r="G4783" t="s">
        <v>202</v>
      </c>
      <c r="H4783" s="1" t="s">
        <v>3871</v>
      </c>
      <c r="I4783" s="1" t="s">
        <v>1</v>
      </c>
      <c r="J4783" s="1" t="s">
        <v>1</v>
      </c>
      <c r="K4783" s="1" t="s">
        <v>1</v>
      </c>
      <c r="L4783" s="1" t="s">
        <v>1</v>
      </c>
      <c r="M4783" s="1" t="s">
        <v>208</v>
      </c>
      <c r="N4783">
        <v>0</v>
      </c>
      <c r="O4783" s="10">
        <v>1000000000</v>
      </c>
      <c r="P4783">
        <v>1000</v>
      </c>
      <c r="Q4783" s="28" t="s">
        <v>209</v>
      </c>
      <c r="R4783" s="4">
        <v>4.68</v>
      </c>
      <c r="S4783" s="4">
        <v>1</v>
      </c>
      <c r="T4783" s="4"/>
      <c r="U4783" t="s">
        <v>204</v>
      </c>
    </row>
    <row r="4784" spans="1:21" x14ac:dyDescent="0.3">
      <c r="A4784" t="s">
        <v>3778</v>
      </c>
      <c r="B4784" t="s">
        <v>3779</v>
      </c>
      <c r="C4784" t="s">
        <v>3779</v>
      </c>
      <c r="D4784" t="s">
        <v>3779</v>
      </c>
      <c r="E4784">
        <v>2021</v>
      </c>
      <c r="F4784" s="1" t="s">
        <v>213</v>
      </c>
      <c r="G4784" t="s">
        <v>202</v>
      </c>
      <c r="H4784" s="1" t="s">
        <v>206</v>
      </c>
      <c r="I4784" s="1" t="s">
        <v>1</v>
      </c>
      <c r="J4784" s="1" t="s">
        <v>1</v>
      </c>
      <c r="K4784" s="1" t="s">
        <v>1</v>
      </c>
      <c r="L4784" s="1" t="s">
        <v>1</v>
      </c>
      <c r="M4784" s="1" t="s">
        <v>204</v>
      </c>
      <c r="N4784" s="28" t="s">
        <v>1</v>
      </c>
      <c r="O4784" s="28" t="s">
        <v>1</v>
      </c>
      <c r="P4784" s="28" t="s">
        <v>1</v>
      </c>
      <c r="Q4784" s="28" t="s">
        <v>1</v>
      </c>
      <c r="R4784" s="4">
        <v>19.25</v>
      </c>
      <c r="S4784" s="4">
        <v>1</v>
      </c>
      <c r="T4784" s="4"/>
      <c r="U4784" t="s">
        <v>204</v>
      </c>
    </row>
    <row r="4785" spans="1:21" x14ac:dyDescent="0.3">
      <c r="A4785" t="s">
        <v>3778</v>
      </c>
      <c r="B4785" t="s">
        <v>3779</v>
      </c>
      <c r="C4785" t="s">
        <v>3779</v>
      </c>
      <c r="D4785" t="s">
        <v>3779</v>
      </c>
      <c r="E4785">
        <v>2021</v>
      </c>
      <c r="F4785" s="1" t="s">
        <v>213</v>
      </c>
      <c r="G4785" t="s">
        <v>202</v>
      </c>
      <c r="H4785" s="1" t="s">
        <v>231</v>
      </c>
      <c r="I4785" s="1" t="s">
        <v>1</v>
      </c>
      <c r="J4785" s="1" t="s">
        <v>1</v>
      </c>
      <c r="K4785" s="1" t="s">
        <v>1</v>
      </c>
      <c r="L4785" s="1" t="s">
        <v>1</v>
      </c>
      <c r="M4785" s="1" t="s">
        <v>208</v>
      </c>
      <c r="N4785">
        <v>0</v>
      </c>
      <c r="O4785">
        <v>8000</v>
      </c>
      <c r="P4785">
        <v>1000</v>
      </c>
      <c r="Q4785" s="28" t="s">
        <v>209</v>
      </c>
      <c r="R4785" s="4">
        <v>0</v>
      </c>
      <c r="S4785" s="4">
        <v>1</v>
      </c>
      <c r="T4785" s="4"/>
      <c r="U4785" t="s">
        <v>204</v>
      </c>
    </row>
    <row r="4786" spans="1:21" x14ac:dyDescent="0.3">
      <c r="A4786" t="s">
        <v>3778</v>
      </c>
      <c r="B4786" t="s">
        <v>3779</v>
      </c>
      <c r="C4786" t="s">
        <v>3779</v>
      </c>
      <c r="D4786" t="s">
        <v>3779</v>
      </c>
      <c r="E4786">
        <v>2021</v>
      </c>
      <c r="F4786" s="1" t="s">
        <v>213</v>
      </c>
      <c r="G4786" t="s">
        <v>202</v>
      </c>
      <c r="H4786" s="1" t="s">
        <v>231</v>
      </c>
      <c r="I4786" s="1" t="s">
        <v>1</v>
      </c>
      <c r="J4786" s="1" t="s">
        <v>1</v>
      </c>
      <c r="K4786" s="1" t="s">
        <v>1</v>
      </c>
      <c r="L4786" s="1" t="s">
        <v>1</v>
      </c>
      <c r="M4786" s="1" t="s">
        <v>208</v>
      </c>
      <c r="N4786" s="28">
        <v>8001</v>
      </c>
      <c r="O4786" s="10">
        <v>1000000000</v>
      </c>
      <c r="P4786">
        <v>1000</v>
      </c>
      <c r="Q4786" s="28" t="s">
        <v>209</v>
      </c>
      <c r="R4786" s="4">
        <v>1.5</v>
      </c>
      <c r="S4786" s="4">
        <v>1</v>
      </c>
      <c r="T4786" s="4"/>
      <c r="U4786" t="s">
        <v>204</v>
      </c>
    </row>
    <row r="4787" spans="1:21" x14ac:dyDescent="0.3">
      <c r="A4787" t="s">
        <v>3780</v>
      </c>
      <c r="B4787" t="s">
        <v>3781</v>
      </c>
      <c r="C4787" t="s">
        <v>3781</v>
      </c>
      <c r="D4787" t="s">
        <v>3781</v>
      </c>
      <c r="E4787">
        <v>2020</v>
      </c>
      <c r="F4787" s="1" t="s">
        <v>212</v>
      </c>
      <c r="G4787" t="s">
        <v>202</v>
      </c>
      <c r="H4787" s="1" t="s">
        <v>206</v>
      </c>
      <c r="I4787" s="1" t="s">
        <v>1</v>
      </c>
      <c r="J4787" s="1" t="s">
        <v>1</v>
      </c>
      <c r="K4787" s="1" t="s">
        <v>1</v>
      </c>
      <c r="L4787" s="1" t="s">
        <v>1</v>
      </c>
      <c r="M4787" s="1" t="s">
        <v>204</v>
      </c>
      <c r="N4787" s="28" t="s">
        <v>1</v>
      </c>
      <c r="O4787" s="28" t="s">
        <v>1</v>
      </c>
      <c r="P4787" s="28" t="s">
        <v>1</v>
      </c>
      <c r="Q4787" s="28" t="s">
        <v>1</v>
      </c>
      <c r="R4787" s="4">
        <v>12.5</v>
      </c>
      <c r="S4787" s="4">
        <v>1</v>
      </c>
      <c r="T4787" s="4"/>
      <c r="U4787" t="s">
        <v>204</v>
      </c>
    </row>
    <row r="4788" spans="1:21" x14ac:dyDescent="0.3">
      <c r="A4788" t="s">
        <v>3780</v>
      </c>
      <c r="B4788" t="s">
        <v>3781</v>
      </c>
      <c r="C4788" t="s">
        <v>3781</v>
      </c>
      <c r="D4788" t="s">
        <v>3781</v>
      </c>
      <c r="E4788">
        <v>2020</v>
      </c>
      <c r="F4788" s="1" t="s">
        <v>212</v>
      </c>
      <c r="G4788" t="s">
        <v>202</v>
      </c>
      <c r="H4788" s="1" t="s">
        <v>219</v>
      </c>
      <c r="I4788" s="1" t="s">
        <v>1</v>
      </c>
      <c r="J4788" s="1" t="s">
        <v>1</v>
      </c>
      <c r="K4788" s="1" t="s">
        <v>1</v>
      </c>
      <c r="L4788" s="1" t="s">
        <v>1</v>
      </c>
      <c r="M4788" s="1" t="s">
        <v>208</v>
      </c>
      <c r="N4788" s="28">
        <v>0</v>
      </c>
      <c r="O4788">
        <v>10000</v>
      </c>
      <c r="P4788">
        <v>1000</v>
      </c>
      <c r="Q4788" s="28" t="s">
        <v>209</v>
      </c>
      <c r="R4788" s="4">
        <v>0</v>
      </c>
      <c r="S4788" s="4">
        <v>1</v>
      </c>
      <c r="T4788" s="4"/>
      <c r="U4788" t="s">
        <v>204</v>
      </c>
    </row>
    <row r="4789" spans="1:21" x14ac:dyDescent="0.3">
      <c r="A4789" t="s">
        <v>3780</v>
      </c>
      <c r="B4789" t="s">
        <v>3781</v>
      </c>
      <c r="C4789" t="s">
        <v>3781</v>
      </c>
      <c r="D4789" t="s">
        <v>3781</v>
      </c>
      <c r="E4789">
        <v>2020</v>
      </c>
      <c r="F4789" s="1" t="s">
        <v>212</v>
      </c>
      <c r="G4789" t="s">
        <v>202</v>
      </c>
      <c r="H4789" s="1" t="s">
        <v>219</v>
      </c>
      <c r="I4789" s="1" t="s">
        <v>1</v>
      </c>
      <c r="J4789" s="1" t="s">
        <v>1</v>
      </c>
      <c r="K4789" s="1" t="s">
        <v>1</v>
      </c>
      <c r="L4789" s="1" t="s">
        <v>1</v>
      </c>
      <c r="M4789" s="1" t="s">
        <v>208</v>
      </c>
      <c r="N4789" s="28">
        <v>10001</v>
      </c>
      <c r="O4789">
        <v>20000</v>
      </c>
      <c r="P4789">
        <v>1000</v>
      </c>
      <c r="Q4789" s="28" t="s">
        <v>209</v>
      </c>
      <c r="R4789" s="4">
        <v>1.5</v>
      </c>
      <c r="S4789" s="4">
        <v>1</v>
      </c>
      <c r="T4789" s="4"/>
      <c r="U4789" t="s">
        <v>204</v>
      </c>
    </row>
    <row r="4790" spans="1:21" x14ac:dyDescent="0.3">
      <c r="A4790" t="s">
        <v>3780</v>
      </c>
      <c r="B4790" t="s">
        <v>3781</v>
      </c>
      <c r="C4790" t="s">
        <v>3781</v>
      </c>
      <c r="D4790" t="s">
        <v>3781</v>
      </c>
      <c r="E4790">
        <v>2020</v>
      </c>
      <c r="F4790" s="1" t="s">
        <v>212</v>
      </c>
      <c r="G4790" t="s">
        <v>202</v>
      </c>
      <c r="H4790" s="1" t="s">
        <v>219</v>
      </c>
      <c r="I4790" s="1" t="s">
        <v>1</v>
      </c>
      <c r="J4790" s="1" t="s">
        <v>1</v>
      </c>
      <c r="K4790" s="1" t="s">
        <v>1</v>
      </c>
      <c r="L4790" s="1" t="s">
        <v>1</v>
      </c>
      <c r="M4790" s="1" t="s">
        <v>208</v>
      </c>
      <c r="N4790" s="28">
        <v>20001</v>
      </c>
      <c r="O4790" s="10">
        <v>1000000000</v>
      </c>
      <c r="P4790">
        <v>1000</v>
      </c>
      <c r="Q4790" s="28" t="s">
        <v>209</v>
      </c>
      <c r="R4790" s="4">
        <v>1.75</v>
      </c>
      <c r="S4790" s="4">
        <v>1</v>
      </c>
      <c r="T4790" s="4"/>
      <c r="U4790" t="s">
        <v>204</v>
      </c>
    </row>
    <row r="4791" spans="1:21" x14ac:dyDescent="0.3">
      <c r="A4791" t="s">
        <v>3780</v>
      </c>
      <c r="B4791" t="s">
        <v>3781</v>
      </c>
      <c r="C4791" t="s">
        <v>3781</v>
      </c>
      <c r="D4791" t="s">
        <v>3781</v>
      </c>
      <c r="E4791">
        <v>2020</v>
      </c>
      <c r="F4791" s="1" t="s">
        <v>213</v>
      </c>
      <c r="G4791" t="s">
        <v>202</v>
      </c>
      <c r="H4791" s="1" t="s">
        <v>206</v>
      </c>
      <c r="I4791" s="1" t="s">
        <v>1</v>
      </c>
      <c r="J4791" s="1" t="s">
        <v>1</v>
      </c>
      <c r="K4791" s="1" t="s">
        <v>1</v>
      </c>
      <c r="L4791" s="1" t="s">
        <v>1</v>
      </c>
      <c r="M4791" s="1" t="s">
        <v>204</v>
      </c>
      <c r="N4791" s="28" t="s">
        <v>1</v>
      </c>
      <c r="O4791" s="28" t="s">
        <v>1</v>
      </c>
      <c r="P4791" s="28" t="s">
        <v>1</v>
      </c>
      <c r="Q4791" s="28" t="s">
        <v>1</v>
      </c>
      <c r="R4791" s="4">
        <v>12.5</v>
      </c>
      <c r="S4791" s="4">
        <v>1</v>
      </c>
      <c r="T4791" s="4"/>
      <c r="U4791" t="s">
        <v>204</v>
      </c>
    </row>
    <row r="4792" spans="1:21" x14ac:dyDescent="0.3">
      <c r="A4792" t="s">
        <v>3780</v>
      </c>
      <c r="B4792" t="s">
        <v>3781</v>
      </c>
      <c r="C4792" t="s">
        <v>3781</v>
      </c>
      <c r="D4792" t="s">
        <v>3781</v>
      </c>
      <c r="E4792">
        <v>2020</v>
      </c>
      <c r="F4792" s="1" t="s">
        <v>213</v>
      </c>
      <c r="G4792" t="s">
        <v>202</v>
      </c>
      <c r="H4792" s="1" t="s">
        <v>231</v>
      </c>
      <c r="I4792" s="1" t="s">
        <v>1</v>
      </c>
      <c r="J4792" s="1" t="s">
        <v>1</v>
      </c>
      <c r="K4792" s="1" t="s">
        <v>1</v>
      </c>
      <c r="L4792" s="1" t="s">
        <v>1</v>
      </c>
      <c r="M4792" s="1" t="s">
        <v>208</v>
      </c>
      <c r="N4792" s="28">
        <v>0</v>
      </c>
      <c r="O4792">
        <v>25000</v>
      </c>
      <c r="P4792">
        <v>1000</v>
      </c>
      <c r="Q4792" s="28" t="s">
        <v>209</v>
      </c>
      <c r="R4792" s="4">
        <v>0</v>
      </c>
      <c r="S4792" s="4">
        <v>1</v>
      </c>
      <c r="T4792" s="4"/>
      <c r="U4792" t="s">
        <v>204</v>
      </c>
    </row>
    <row r="4793" spans="1:21" x14ac:dyDescent="0.3">
      <c r="A4793" t="s">
        <v>3780</v>
      </c>
      <c r="B4793" t="s">
        <v>3781</v>
      </c>
      <c r="C4793" t="s">
        <v>3781</v>
      </c>
      <c r="D4793" t="s">
        <v>3781</v>
      </c>
      <c r="E4793">
        <v>2020</v>
      </c>
      <c r="F4793" s="1" t="s">
        <v>213</v>
      </c>
      <c r="G4793" t="s">
        <v>202</v>
      </c>
      <c r="H4793" s="1" t="s">
        <v>231</v>
      </c>
      <c r="I4793" s="1" t="s">
        <v>1</v>
      </c>
      <c r="J4793" s="1" t="s">
        <v>1</v>
      </c>
      <c r="K4793" s="1" t="s">
        <v>1</v>
      </c>
      <c r="L4793" s="1" t="s">
        <v>1</v>
      </c>
      <c r="M4793" s="1" t="s">
        <v>208</v>
      </c>
      <c r="N4793" s="28">
        <v>25001</v>
      </c>
      <c r="O4793" s="10">
        <v>1000000000</v>
      </c>
      <c r="P4793">
        <v>1000</v>
      </c>
      <c r="Q4793" s="28" t="s">
        <v>209</v>
      </c>
      <c r="R4793" s="4">
        <v>1</v>
      </c>
      <c r="S4793" s="4">
        <v>1</v>
      </c>
      <c r="T4793" s="4"/>
      <c r="U4793" t="s">
        <v>204</v>
      </c>
    </row>
    <row r="4794" spans="1:21" x14ac:dyDescent="0.3">
      <c r="A4794" t="s">
        <v>3780</v>
      </c>
      <c r="B4794" t="s">
        <v>3781</v>
      </c>
      <c r="C4794" t="s">
        <v>3781</v>
      </c>
      <c r="D4794" t="s">
        <v>3781</v>
      </c>
      <c r="E4794">
        <v>2020</v>
      </c>
      <c r="F4794" s="1" t="s">
        <v>212</v>
      </c>
      <c r="G4794" t="s">
        <v>202</v>
      </c>
      <c r="H4794" s="1" t="s">
        <v>3871</v>
      </c>
      <c r="I4794" s="1" t="s">
        <v>1</v>
      </c>
      <c r="J4794" s="1" t="s">
        <v>1</v>
      </c>
      <c r="K4794" s="1" t="s">
        <v>1</v>
      </c>
      <c r="L4794" s="1" t="s">
        <v>1</v>
      </c>
      <c r="M4794" s="1" t="s">
        <v>208</v>
      </c>
      <c r="N4794" s="28">
        <v>0</v>
      </c>
      <c r="O4794" s="10">
        <v>1000000000</v>
      </c>
      <c r="P4794">
        <v>1000</v>
      </c>
      <c r="Q4794" s="28" t="s">
        <v>209</v>
      </c>
      <c r="R4794" s="4">
        <v>4.25</v>
      </c>
      <c r="S4794" s="4">
        <v>1</v>
      </c>
      <c r="T4794" s="4"/>
      <c r="U4794" t="s">
        <v>204</v>
      </c>
    </row>
    <row r="4795" spans="1:21" x14ac:dyDescent="0.3">
      <c r="A4795" t="s">
        <v>3782</v>
      </c>
      <c r="B4795" t="s">
        <v>3783</v>
      </c>
      <c r="C4795" t="s">
        <v>3783</v>
      </c>
      <c r="D4795" t="s">
        <v>3783</v>
      </c>
      <c r="E4795">
        <v>2020</v>
      </c>
      <c r="F4795" s="1" t="s">
        <v>212</v>
      </c>
      <c r="G4795" t="s">
        <v>202</v>
      </c>
      <c r="H4795" s="1" t="s">
        <v>206</v>
      </c>
      <c r="I4795" s="1" t="s">
        <v>1</v>
      </c>
      <c r="J4795" s="1" t="s">
        <v>1</v>
      </c>
      <c r="K4795" s="1" t="s">
        <v>1</v>
      </c>
      <c r="L4795" s="1" t="s">
        <v>1</v>
      </c>
      <c r="M4795" s="1" t="s">
        <v>204</v>
      </c>
      <c r="N4795" s="28" t="s">
        <v>1</v>
      </c>
      <c r="O4795" s="28" t="s">
        <v>1</v>
      </c>
      <c r="P4795" s="28" t="s">
        <v>1</v>
      </c>
      <c r="Q4795" s="28" t="s">
        <v>1</v>
      </c>
      <c r="R4795" s="4">
        <v>19.5</v>
      </c>
      <c r="S4795" s="4">
        <v>1</v>
      </c>
      <c r="T4795" s="4"/>
      <c r="U4795" t="s">
        <v>204</v>
      </c>
    </row>
    <row r="4796" spans="1:21" x14ac:dyDescent="0.3">
      <c r="A4796" t="s">
        <v>3782</v>
      </c>
      <c r="B4796" t="s">
        <v>3783</v>
      </c>
      <c r="C4796" t="s">
        <v>3783</v>
      </c>
      <c r="D4796" t="s">
        <v>3783</v>
      </c>
      <c r="E4796">
        <v>2020</v>
      </c>
      <c r="F4796" s="1" t="s">
        <v>212</v>
      </c>
      <c r="G4796" t="s">
        <v>202</v>
      </c>
      <c r="H4796" s="1" t="s">
        <v>219</v>
      </c>
      <c r="I4796" s="1" t="s">
        <v>1</v>
      </c>
      <c r="J4796" s="1" t="s">
        <v>1</v>
      </c>
      <c r="K4796" s="1" t="s">
        <v>1</v>
      </c>
      <c r="L4796" s="1" t="s">
        <v>1</v>
      </c>
      <c r="M4796" s="1" t="s">
        <v>208</v>
      </c>
      <c r="N4796" s="28">
        <v>0</v>
      </c>
      <c r="O4796">
        <v>5000</v>
      </c>
      <c r="P4796">
        <v>1000</v>
      </c>
      <c r="Q4796" s="28" t="s">
        <v>209</v>
      </c>
      <c r="R4796" s="4">
        <v>0</v>
      </c>
      <c r="S4796" s="4">
        <v>1</v>
      </c>
      <c r="T4796" s="4"/>
      <c r="U4796" t="s">
        <v>204</v>
      </c>
    </row>
    <row r="4797" spans="1:21" x14ac:dyDescent="0.3">
      <c r="A4797" t="s">
        <v>3782</v>
      </c>
      <c r="B4797" t="s">
        <v>3783</v>
      </c>
      <c r="C4797" t="s">
        <v>3783</v>
      </c>
      <c r="D4797" t="s">
        <v>3783</v>
      </c>
      <c r="E4797">
        <v>2020</v>
      </c>
      <c r="F4797" s="1" t="s">
        <v>212</v>
      </c>
      <c r="G4797" t="s">
        <v>202</v>
      </c>
      <c r="H4797" s="1" t="s">
        <v>219</v>
      </c>
      <c r="I4797" s="1" t="s">
        <v>1</v>
      </c>
      <c r="J4797" s="1" t="s">
        <v>1</v>
      </c>
      <c r="K4797" s="1" t="s">
        <v>1</v>
      </c>
      <c r="L4797" s="1" t="s">
        <v>1</v>
      </c>
      <c r="M4797" s="1" t="s">
        <v>208</v>
      </c>
      <c r="N4797" s="28">
        <v>5001</v>
      </c>
      <c r="O4797">
        <v>10000</v>
      </c>
      <c r="P4797">
        <v>1000</v>
      </c>
      <c r="Q4797" s="28" t="s">
        <v>209</v>
      </c>
      <c r="R4797" s="4">
        <v>1.5</v>
      </c>
      <c r="S4797" s="4">
        <v>1</v>
      </c>
      <c r="T4797" s="4"/>
      <c r="U4797" t="s">
        <v>204</v>
      </c>
    </row>
    <row r="4798" spans="1:21" x14ac:dyDescent="0.3">
      <c r="A4798" t="s">
        <v>3782</v>
      </c>
      <c r="B4798" t="s">
        <v>3783</v>
      </c>
      <c r="C4798" t="s">
        <v>3783</v>
      </c>
      <c r="D4798" t="s">
        <v>3783</v>
      </c>
      <c r="E4798">
        <v>2020</v>
      </c>
      <c r="F4798" s="1" t="s">
        <v>212</v>
      </c>
      <c r="G4798" t="s">
        <v>202</v>
      </c>
      <c r="H4798" s="1" t="s">
        <v>219</v>
      </c>
      <c r="I4798" s="1" t="s">
        <v>1</v>
      </c>
      <c r="J4798" s="1" t="s">
        <v>1</v>
      </c>
      <c r="K4798" s="1" t="s">
        <v>1</v>
      </c>
      <c r="L4798" s="1" t="s">
        <v>1</v>
      </c>
      <c r="M4798" s="1" t="s">
        <v>208</v>
      </c>
      <c r="N4798" s="28">
        <v>10001</v>
      </c>
      <c r="O4798">
        <v>15000</v>
      </c>
      <c r="P4798">
        <v>1000</v>
      </c>
      <c r="Q4798" s="28" t="s">
        <v>209</v>
      </c>
      <c r="R4798" s="4">
        <v>2</v>
      </c>
      <c r="S4798" s="4">
        <v>1</v>
      </c>
      <c r="T4798" s="4"/>
      <c r="U4798" t="s">
        <v>204</v>
      </c>
    </row>
    <row r="4799" spans="1:21" x14ac:dyDescent="0.3">
      <c r="A4799" t="s">
        <v>3782</v>
      </c>
      <c r="B4799" t="s">
        <v>3783</v>
      </c>
      <c r="C4799" t="s">
        <v>3783</v>
      </c>
      <c r="D4799" t="s">
        <v>3783</v>
      </c>
      <c r="E4799">
        <v>2020</v>
      </c>
      <c r="F4799" s="1" t="s">
        <v>212</v>
      </c>
      <c r="G4799" t="s">
        <v>202</v>
      </c>
      <c r="H4799" s="1" t="s">
        <v>219</v>
      </c>
      <c r="I4799" s="1" t="s">
        <v>1</v>
      </c>
      <c r="J4799" s="1" t="s">
        <v>1</v>
      </c>
      <c r="K4799" s="1" t="s">
        <v>1</v>
      </c>
      <c r="L4799" s="1" t="s">
        <v>1</v>
      </c>
      <c r="M4799" s="1" t="s">
        <v>208</v>
      </c>
      <c r="N4799" s="28">
        <v>15001</v>
      </c>
      <c r="O4799">
        <v>20000</v>
      </c>
      <c r="P4799">
        <v>1000</v>
      </c>
      <c r="Q4799" s="28" t="s">
        <v>209</v>
      </c>
      <c r="R4799" s="4">
        <v>3.5</v>
      </c>
      <c r="S4799" s="4">
        <v>1</v>
      </c>
      <c r="T4799" s="4"/>
      <c r="U4799" t="s">
        <v>204</v>
      </c>
    </row>
    <row r="4800" spans="1:21" x14ac:dyDescent="0.3">
      <c r="A4800" t="s">
        <v>3782</v>
      </c>
      <c r="B4800" t="s">
        <v>3783</v>
      </c>
      <c r="C4800" t="s">
        <v>3783</v>
      </c>
      <c r="D4800" t="s">
        <v>3783</v>
      </c>
      <c r="E4800">
        <v>2020</v>
      </c>
      <c r="F4800" s="1" t="s">
        <v>212</v>
      </c>
      <c r="G4800" t="s">
        <v>202</v>
      </c>
      <c r="H4800" s="1" t="s">
        <v>219</v>
      </c>
      <c r="I4800" s="1" t="s">
        <v>1</v>
      </c>
      <c r="J4800" s="1" t="s">
        <v>1</v>
      </c>
      <c r="K4800" s="1" t="s">
        <v>1</v>
      </c>
      <c r="L4800" s="1" t="s">
        <v>1</v>
      </c>
      <c r="M4800" s="1" t="s">
        <v>208</v>
      </c>
      <c r="N4800" s="28">
        <v>20001</v>
      </c>
      <c r="O4800" s="10">
        <v>1000000000</v>
      </c>
      <c r="P4800">
        <v>1000</v>
      </c>
      <c r="Q4800" s="28" t="s">
        <v>209</v>
      </c>
      <c r="R4800" s="4">
        <v>4</v>
      </c>
      <c r="S4800" s="4">
        <v>1</v>
      </c>
      <c r="T4800" s="4"/>
      <c r="U4800" t="s">
        <v>204</v>
      </c>
    </row>
    <row r="4801" spans="1:21" x14ac:dyDescent="0.3">
      <c r="A4801" t="s">
        <v>3782</v>
      </c>
      <c r="B4801" t="s">
        <v>3783</v>
      </c>
      <c r="C4801" t="s">
        <v>3783</v>
      </c>
      <c r="D4801" t="s">
        <v>3783</v>
      </c>
      <c r="E4801">
        <v>2020</v>
      </c>
      <c r="F4801" s="1" t="s">
        <v>212</v>
      </c>
      <c r="G4801" t="s">
        <v>202</v>
      </c>
      <c r="H4801" s="1" t="s">
        <v>3391</v>
      </c>
      <c r="I4801" s="1" t="s">
        <v>1</v>
      </c>
      <c r="J4801" s="1" t="s">
        <v>1</v>
      </c>
      <c r="K4801" s="1" t="s">
        <v>1</v>
      </c>
      <c r="L4801" s="1" t="s">
        <v>1</v>
      </c>
      <c r="M4801" s="1" t="s">
        <v>208</v>
      </c>
      <c r="N4801" s="28">
        <v>0</v>
      </c>
      <c r="O4801" s="10">
        <v>1000000000</v>
      </c>
      <c r="P4801">
        <v>1000</v>
      </c>
      <c r="Q4801" s="28" t="s">
        <v>209</v>
      </c>
      <c r="R4801" s="4">
        <v>3.2</v>
      </c>
      <c r="S4801" s="4">
        <v>1</v>
      </c>
      <c r="T4801" s="4"/>
      <c r="U4801" t="s">
        <v>204</v>
      </c>
    </row>
    <row r="4802" spans="1:21" x14ac:dyDescent="0.3">
      <c r="A4802" t="s">
        <v>3782</v>
      </c>
      <c r="B4802" t="s">
        <v>3783</v>
      </c>
      <c r="C4802" t="s">
        <v>3783</v>
      </c>
      <c r="D4802" t="s">
        <v>3783</v>
      </c>
      <c r="E4802">
        <v>2020</v>
      </c>
      <c r="F4802" s="1" t="s">
        <v>213</v>
      </c>
      <c r="G4802" t="s">
        <v>202</v>
      </c>
      <c r="H4802" s="1" t="s">
        <v>206</v>
      </c>
      <c r="I4802" s="1" t="s">
        <v>1</v>
      </c>
      <c r="J4802" s="1" t="s">
        <v>1</v>
      </c>
      <c r="K4802" s="1" t="s">
        <v>1</v>
      </c>
      <c r="L4802" s="1" t="s">
        <v>1</v>
      </c>
      <c r="M4802" s="1" t="s">
        <v>204</v>
      </c>
      <c r="N4802" s="28" t="s">
        <v>1</v>
      </c>
      <c r="O4802" s="28" t="s">
        <v>1</v>
      </c>
      <c r="P4802" s="28" t="s">
        <v>1</v>
      </c>
      <c r="Q4802" s="28" t="s">
        <v>1</v>
      </c>
      <c r="R4802" s="4">
        <v>20</v>
      </c>
      <c r="S4802" s="4">
        <v>1</v>
      </c>
      <c r="T4802" s="4"/>
      <c r="U4802" t="s">
        <v>204</v>
      </c>
    </row>
    <row r="4803" spans="1:21" x14ac:dyDescent="0.3">
      <c r="A4803" t="s">
        <v>3782</v>
      </c>
      <c r="B4803" t="s">
        <v>3783</v>
      </c>
      <c r="C4803" t="s">
        <v>3783</v>
      </c>
      <c r="D4803" t="s">
        <v>3783</v>
      </c>
      <c r="E4803">
        <v>2020</v>
      </c>
      <c r="F4803" s="1" t="s">
        <v>213</v>
      </c>
      <c r="G4803" t="s">
        <v>202</v>
      </c>
      <c r="H4803" s="1" t="s">
        <v>231</v>
      </c>
      <c r="I4803" s="1" t="s">
        <v>1</v>
      </c>
      <c r="J4803" s="1" t="s">
        <v>1</v>
      </c>
      <c r="K4803" s="1" t="s">
        <v>1</v>
      </c>
      <c r="L4803" s="1" t="s">
        <v>1</v>
      </c>
      <c r="M4803" s="1" t="s">
        <v>208</v>
      </c>
      <c r="N4803" s="28">
        <v>0</v>
      </c>
      <c r="O4803">
        <v>50000</v>
      </c>
      <c r="P4803">
        <v>1000</v>
      </c>
      <c r="Q4803" s="28" t="s">
        <v>209</v>
      </c>
      <c r="R4803" s="4">
        <v>0</v>
      </c>
      <c r="S4803" s="4">
        <v>1</v>
      </c>
      <c r="T4803" s="4"/>
      <c r="U4803" t="s">
        <v>204</v>
      </c>
    </row>
    <row r="4804" spans="1:21" x14ac:dyDescent="0.3">
      <c r="A4804" t="s">
        <v>3782</v>
      </c>
      <c r="B4804" t="s">
        <v>3783</v>
      </c>
      <c r="C4804" t="s">
        <v>3783</v>
      </c>
      <c r="D4804" t="s">
        <v>3783</v>
      </c>
      <c r="E4804">
        <v>2020</v>
      </c>
      <c r="F4804" s="1" t="s">
        <v>213</v>
      </c>
      <c r="G4804" t="s">
        <v>202</v>
      </c>
      <c r="H4804" s="1" t="s">
        <v>231</v>
      </c>
      <c r="I4804" s="1" t="s">
        <v>1</v>
      </c>
      <c r="J4804" s="1" t="s">
        <v>1</v>
      </c>
      <c r="K4804" s="1" t="s">
        <v>1</v>
      </c>
      <c r="L4804" s="1" t="s">
        <v>1</v>
      </c>
      <c r="M4804" s="1" t="s">
        <v>208</v>
      </c>
      <c r="N4804" s="28">
        <v>50001</v>
      </c>
      <c r="O4804" s="10">
        <v>1000000000</v>
      </c>
      <c r="P4804">
        <v>1000</v>
      </c>
      <c r="Q4804" s="28" t="s">
        <v>209</v>
      </c>
      <c r="R4804" s="4">
        <v>1</v>
      </c>
      <c r="S4804" s="4">
        <v>1</v>
      </c>
      <c r="T4804" s="4"/>
      <c r="U4804" t="s">
        <v>204</v>
      </c>
    </row>
    <row r="4805" spans="1:21" x14ac:dyDescent="0.3">
      <c r="A4805" t="s">
        <v>3786</v>
      </c>
      <c r="B4805" t="s">
        <v>3787</v>
      </c>
      <c r="C4805" t="s">
        <v>3787</v>
      </c>
      <c r="D4805" t="s">
        <v>3787</v>
      </c>
      <c r="E4805">
        <v>2021</v>
      </c>
      <c r="F4805" s="1" t="s">
        <v>212</v>
      </c>
      <c r="G4805" t="s">
        <v>202</v>
      </c>
      <c r="H4805" s="1" t="s">
        <v>206</v>
      </c>
      <c r="I4805" s="1" t="s">
        <v>1</v>
      </c>
      <c r="J4805" s="1" t="s">
        <v>1</v>
      </c>
      <c r="K4805" s="1" t="s">
        <v>1</v>
      </c>
      <c r="L4805" s="1" t="s">
        <v>1</v>
      </c>
      <c r="M4805" s="1" t="s">
        <v>204</v>
      </c>
      <c r="N4805" s="28" t="s">
        <v>1</v>
      </c>
      <c r="O4805" s="28" t="s">
        <v>1</v>
      </c>
      <c r="P4805" s="28" t="s">
        <v>1</v>
      </c>
      <c r="Q4805" s="28" t="s">
        <v>1</v>
      </c>
      <c r="R4805" s="4">
        <v>20</v>
      </c>
      <c r="S4805" s="4">
        <v>1</v>
      </c>
      <c r="T4805" s="4"/>
      <c r="U4805" t="s">
        <v>204</v>
      </c>
    </row>
    <row r="4806" spans="1:21" x14ac:dyDescent="0.3">
      <c r="A4806" t="s">
        <v>3786</v>
      </c>
      <c r="B4806" t="s">
        <v>3787</v>
      </c>
      <c r="C4806" t="s">
        <v>3787</v>
      </c>
      <c r="D4806" t="s">
        <v>3787</v>
      </c>
      <c r="E4806">
        <v>2021</v>
      </c>
      <c r="F4806" s="1" t="s">
        <v>212</v>
      </c>
      <c r="G4806" t="s">
        <v>202</v>
      </c>
      <c r="H4806" s="1" t="s">
        <v>219</v>
      </c>
      <c r="I4806" s="1" t="s">
        <v>1</v>
      </c>
      <c r="J4806" s="1" t="s">
        <v>1</v>
      </c>
      <c r="K4806" s="1" t="s">
        <v>1</v>
      </c>
      <c r="L4806" s="1" t="s">
        <v>1</v>
      </c>
      <c r="M4806" s="1" t="s">
        <v>208</v>
      </c>
      <c r="N4806" s="28">
        <v>0</v>
      </c>
      <c r="O4806">
        <v>10000</v>
      </c>
      <c r="P4806">
        <v>1000</v>
      </c>
      <c r="Q4806" s="28" t="s">
        <v>209</v>
      </c>
      <c r="R4806" s="4">
        <v>0</v>
      </c>
      <c r="S4806" s="4">
        <v>1</v>
      </c>
      <c r="T4806" s="4"/>
      <c r="U4806" t="s">
        <v>204</v>
      </c>
    </row>
    <row r="4807" spans="1:21" x14ac:dyDescent="0.3">
      <c r="A4807" t="s">
        <v>3786</v>
      </c>
      <c r="B4807" t="s">
        <v>3787</v>
      </c>
      <c r="C4807" t="s">
        <v>3787</v>
      </c>
      <c r="D4807" t="s">
        <v>3787</v>
      </c>
      <c r="E4807">
        <v>2021</v>
      </c>
      <c r="F4807" s="1" t="s">
        <v>212</v>
      </c>
      <c r="G4807" t="s">
        <v>202</v>
      </c>
      <c r="H4807" s="1" t="s">
        <v>219</v>
      </c>
      <c r="I4807" s="1" t="s">
        <v>1</v>
      </c>
      <c r="J4807" s="1" t="s">
        <v>1</v>
      </c>
      <c r="K4807" s="1" t="s">
        <v>1</v>
      </c>
      <c r="L4807" s="1" t="s">
        <v>1</v>
      </c>
      <c r="M4807" s="1" t="s">
        <v>208</v>
      </c>
      <c r="N4807" s="28">
        <v>10001</v>
      </c>
      <c r="O4807">
        <v>15000</v>
      </c>
      <c r="P4807">
        <v>1000</v>
      </c>
      <c r="Q4807" s="28" t="s">
        <v>209</v>
      </c>
      <c r="R4807" s="4">
        <v>2</v>
      </c>
      <c r="S4807" s="4">
        <v>1</v>
      </c>
      <c r="T4807" s="4"/>
      <c r="U4807" t="s">
        <v>204</v>
      </c>
    </row>
    <row r="4808" spans="1:21" x14ac:dyDescent="0.3">
      <c r="A4808" t="s">
        <v>3786</v>
      </c>
      <c r="B4808" t="s">
        <v>3787</v>
      </c>
      <c r="C4808" t="s">
        <v>3787</v>
      </c>
      <c r="D4808" t="s">
        <v>3787</v>
      </c>
      <c r="E4808">
        <v>2021</v>
      </c>
      <c r="F4808" s="1" t="s">
        <v>212</v>
      </c>
      <c r="G4808" t="s">
        <v>202</v>
      </c>
      <c r="H4808" s="1" t="s">
        <v>219</v>
      </c>
      <c r="I4808" s="1" t="s">
        <v>1</v>
      </c>
      <c r="J4808" s="1" t="s">
        <v>1</v>
      </c>
      <c r="K4808" s="1" t="s">
        <v>1</v>
      </c>
      <c r="L4808" s="1" t="s">
        <v>1</v>
      </c>
      <c r="M4808" s="1" t="s">
        <v>208</v>
      </c>
      <c r="N4808" s="28">
        <v>15001</v>
      </c>
      <c r="O4808">
        <v>20000</v>
      </c>
      <c r="P4808">
        <v>1000</v>
      </c>
      <c r="Q4808" s="28" t="s">
        <v>209</v>
      </c>
      <c r="R4808" s="4">
        <v>3</v>
      </c>
      <c r="S4808" s="4">
        <v>1</v>
      </c>
      <c r="T4808" s="4"/>
      <c r="U4808" t="s">
        <v>204</v>
      </c>
    </row>
    <row r="4809" spans="1:21" x14ac:dyDescent="0.3">
      <c r="A4809" t="s">
        <v>3786</v>
      </c>
      <c r="B4809" t="s">
        <v>3787</v>
      </c>
      <c r="C4809" t="s">
        <v>3787</v>
      </c>
      <c r="D4809" t="s">
        <v>3787</v>
      </c>
      <c r="E4809">
        <v>2021</v>
      </c>
      <c r="F4809" s="1" t="s">
        <v>212</v>
      </c>
      <c r="G4809" t="s">
        <v>202</v>
      </c>
      <c r="H4809" s="1" t="s">
        <v>219</v>
      </c>
      <c r="I4809" s="1" t="s">
        <v>1</v>
      </c>
      <c r="J4809" s="1" t="s">
        <v>1</v>
      </c>
      <c r="K4809" s="1" t="s">
        <v>1</v>
      </c>
      <c r="L4809" s="1" t="s">
        <v>1</v>
      </c>
      <c r="M4809" s="1" t="s">
        <v>208</v>
      </c>
      <c r="N4809" s="28">
        <v>20001</v>
      </c>
      <c r="O4809">
        <v>25000</v>
      </c>
      <c r="P4809">
        <v>1000</v>
      </c>
      <c r="Q4809" s="28" t="s">
        <v>209</v>
      </c>
      <c r="R4809" s="4">
        <v>4</v>
      </c>
      <c r="S4809" s="4">
        <v>1</v>
      </c>
      <c r="T4809" s="4"/>
      <c r="U4809" t="s">
        <v>204</v>
      </c>
    </row>
    <row r="4810" spans="1:21" x14ac:dyDescent="0.3">
      <c r="A4810" t="s">
        <v>3786</v>
      </c>
      <c r="B4810" t="s">
        <v>3787</v>
      </c>
      <c r="C4810" t="s">
        <v>3787</v>
      </c>
      <c r="D4810" t="s">
        <v>3787</v>
      </c>
      <c r="E4810">
        <v>2021</v>
      </c>
      <c r="F4810" s="1" t="s">
        <v>212</v>
      </c>
      <c r="G4810" t="s">
        <v>202</v>
      </c>
      <c r="H4810" s="1" t="s">
        <v>219</v>
      </c>
      <c r="I4810" s="1" t="s">
        <v>1</v>
      </c>
      <c r="J4810" s="1" t="s">
        <v>1</v>
      </c>
      <c r="K4810" s="1" t="s">
        <v>1</v>
      </c>
      <c r="L4810" s="1" t="s">
        <v>1</v>
      </c>
      <c r="M4810" s="1" t="s">
        <v>208</v>
      </c>
      <c r="N4810" s="28">
        <v>25001</v>
      </c>
      <c r="O4810" s="10">
        <v>1000000000</v>
      </c>
      <c r="P4810">
        <v>1000</v>
      </c>
      <c r="Q4810" s="28" t="s">
        <v>209</v>
      </c>
      <c r="R4810" s="4">
        <v>5</v>
      </c>
      <c r="S4810" s="4">
        <v>1</v>
      </c>
      <c r="T4810" s="4"/>
      <c r="U4810" t="s">
        <v>204</v>
      </c>
    </row>
    <row r="4811" spans="1:21" x14ac:dyDescent="0.3">
      <c r="A4811" t="s">
        <v>3786</v>
      </c>
      <c r="B4811" t="s">
        <v>3787</v>
      </c>
      <c r="C4811" t="s">
        <v>3787</v>
      </c>
      <c r="D4811" t="s">
        <v>3787</v>
      </c>
      <c r="E4811">
        <v>2021</v>
      </c>
      <c r="F4811" s="1" t="s">
        <v>212</v>
      </c>
      <c r="G4811" t="s">
        <v>202</v>
      </c>
      <c r="H4811" s="1" t="s">
        <v>3868</v>
      </c>
      <c r="I4811" s="1" t="s">
        <v>1</v>
      </c>
      <c r="J4811" s="1" t="s">
        <v>1</v>
      </c>
      <c r="K4811" s="1" t="s">
        <v>1</v>
      </c>
      <c r="L4811" s="1" t="s">
        <v>1</v>
      </c>
      <c r="M4811" s="1" t="s">
        <v>208</v>
      </c>
      <c r="N4811" s="28">
        <v>0</v>
      </c>
      <c r="O4811" s="10">
        <v>1000000000</v>
      </c>
      <c r="P4811">
        <v>1000</v>
      </c>
      <c r="Q4811" s="28" t="s">
        <v>209</v>
      </c>
      <c r="R4811" s="4">
        <v>4.83</v>
      </c>
      <c r="S4811" s="4">
        <v>1</v>
      </c>
      <c r="T4811" s="4"/>
      <c r="U4811" t="s">
        <v>204</v>
      </c>
    </row>
    <row r="4812" spans="1:21" x14ac:dyDescent="0.3">
      <c r="A4812" t="s">
        <v>3786</v>
      </c>
      <c r="B4812" t="s">
        <v>3787</v>
      </c>
      <c r="C4812" t="s">
        <v>3787</v>
      </c>
      <c r="D4812" t="s">
        <v>3787</v>
      </c>
      <c r="E4812">
        <v>2021</v>
      </c>
      <c r="F4812" s="1" t="s">
        <v>213</v>
      </c>
      <c r="G4812" t="s">
        <v>202</v>
      </c>
      <c r="H4812" s="1" t="s">
        <v>206</v>
      </c>
      <c r="I4812" s="1" t="s">
        <v>1</v>
      </c>
      <c r="J4812" s="1" t="s">
        <v>1</v>
      </c>
      <c r="K4812" s="1" t="s">
        <v>1</v>
      </c>
      <c r="L4812" s="1" t="s">
        <v>1</v>
      </c>
      <c r="M4812" s="1" t="s">
        <v>204</v>
      </c>
      <c r="N4812" s="28" t="s">
        <v>1</v>
      </c>
      <c r="O4812" s="28" t="s">
        <v>1</v>
      </c>
      <c r="P4812" s="28" t="s">
        <v>1</v>
      </c>
      <c r="Q4812" s="28" t="s">
        <v>1</v>
      </c>
      <c r="R4812" s="4">
        <v>33.020000000000003</v>
      </c>
      <c r="S4812" s="4">
        <v>1</v>
      </c>
      <c r="T4812" s="4"/>
      <c r="U4812" t="s">
        <v>204</v>
      </c>
    </row>
    <row r="4813" spans="1:21" x14ac:dyDescent="0.3">
      <c r="A4813" t="s">
        <v>3788</v>
      </c>
      <c r="B4813" t="s">
        <v>3789</v>
      </c>
      <c r="C4813" t="s">
        <v>3789</v>
      </c>
      <c r="D4813" t="s">
        <v>3789</v>
      </c>
      <c r="E4813">
        <v>2020</v>
      </c>
      <c r="F4813" s="1" t="s">
        <v>212</v>
      </c>
      <c r="G4813" t="s">
        <v>202</v>
      </c>
      <c r="H4813" s="1" t="s">
        <v>206</v>
      </c>
      <c r="I4813" s="1" t="s">
        <v>1</v>
      </c>
      <c r="J4813" s="1" t="s">
        <v>1</v>
      </c>
      <c r="K4813" s="1" t="s">
        <v>1</v>
      </c>
      <c r="L4813" s="1" t="s">
        <v>1</v>
      </c>
      <c r="M4813" s="1" t="s">
        <v>204</v>
      </c>
      <c r="N4813" s="28" t="s">
        <v>1</v>
      </c>
      <c r="O4813" s="28" t="s">
        <v>1</v>
      </c>
      <c r="P4813" s="28" t="s">
        <v>1</v>
      </c>
      <c r="Q4813" s="28" t="s">
        <v>1</v>
      </c>
      <c r="R4813" s="4">
        <v>35.25</v>
      </c>
      <c r="S4813" s="4">
        <v>1</v>
      </c>
      <c r="T4813" s="4"/>
      <c r="U4813" t="s">
        <v>204</v>
      </c>
    </row>
    <row r="4814" spans="1:21" x14ac:dyDescent="0.3">
      <c r="A4814" t="s">
        <v>3788</v>
      </c>
      <c r="B4814" t="s">
        <v>3789</v>
      </c>
      <c r="C4814" t="s">
        <v>3789</v>
      </c>
      <c r="D4814" t="s">
        <v>3789</v>
      </c>
      <c r="E4814">
        <v>2020</v>
      </c>
      <c r="F4814" s="1" t="s">
        <v>212</v>
      </c>
      <c r="G4814" t="s">
        <v>202</v>
      </c>
      <c r="H4814" s="1" t="s">
        <v>219</v>
      </c>
      <c r="I4814" s="1" t="s">
        <v>1</v>
      </c>
      <c r="J4814" s="1" t="s">
        <v>1</v>
      </c>
      <c r="K4814" s="1" t="s">
        <v>1</v>
      </c>
      <c r="L4814" s="1" t="s">
        <v>1</v>
      </c>
      <c r="M4814" s="1" t="s">
        <v>208</v>
      </c>
      <c r="N4814" s="28">
        <v>0</v>
      </c>
      <c r="O4814">
        <v>10000</v>
      </c>
      <c r="P4814">
        <v>1000</v>
      </c>
      <c r="Q4814" s="28" t="s">
        <v>209</v>
      </c>
      <c r="R4814" s="4">
        <v>0</v>
      </c>
      <c r="S4814" s="4">
        <v>1</v>
      </c>
      <c r="T4814" s="4"/>
      <c r="U4814" t="s">
        <v>204</v>
      </c>
    </row>
    <row r="4815" spans="1:21" x14ac:dyDescent="0.3">
      <c r="A4815" t="s">
        <v>3788</v>
      </c>
      <c r="B4815" t="s">
        <v>3789</v>
      </c>
      <c r="C4815" t="s">
        <v>3789</v>
      </c>
      <c r="D4815" t="s">
        <v>3789</v>
      </c>
      <c r="E4815">
        <v>2020</v>
      </c>
      <c r="F4815" s="1" t="s">
        <v>212</v>
      </c>
      <c r="G4815" t="s">
        <v>202</v>
      </c>
      <c r="H4815" s="1" t="s">
        <v>219</v>
      </c>
      <c r="I4815" s="1" t="s">
        <v>1</v>
      </c>
      <c r="J4815" s="1" t="s">
        <v>1</v>
      </c>
      <c r="K4815" s="1" t="s">
        <v>1</v>
      </c>
      <c r="L4815" s="1" t="s">
        <v>1</v>
      </c>
      <c r="M4815" s="1" t="s">
        <v>208</v>
      </c>
      <c r="N4815" s="28">
        <v>10001</v>
      </c>
      <c r="O4815">
        <v>30000</v>
      </c>
      <c r="P4815">
        <v>1000</v>
      </c>
      <c r="Q4815" s="28" t="s">
        <v>209</v>
      </c>
      <c r="R4815" s="4">
        <v>1.35</v>
      </c>
      <c r="S4815" s="4">
        <v>1</v>
      </c>
      <c r="T4815" s="4"/>
      <c r="U4815" t="s">
        <v>204</v>
      </c>
    </row>
    <row r="4816" spans="1:21" x14ac:dyDescent="0.3">
      <c r="A4816" t="s">
        <v>3788</v>
      </c>
      <c r="B4816" t="s">
        <v>3789</v>
      </c>
      <c r="C4816" t="s">
        <v>3789</v>
      </c>
      <c r="D4816" t="s">
        <v>3789</v>
      </c>
      <c r="E4816">
        <v>2020</v>
      </c>
      <c r="F4816" s="1" t="s">
        <v>212</v>
      </c>
      <c r="G4816" t="s">
        <v>202</v>
      </c>
      <c r="H4816" s="1" t="s">
        <v>219</v>
      </c>
      <c r="I4816" s="1" t="s">
        <v>1</v>
      </c>
      <c r="J4816" s="1" t="s">
        <v>1</v>
      </c>
      <c r="K4816" s="1" t="s">
        <v>1</v>
      </c>
      <c r="L4816" s="1" t="s">
        <v>1</v>
      </c>
      <c r="M4816" s="1" t="s">
        <v>208</v>
      </c>
      <c r="N4816" s="28">
        <v>30001</v>
      </c>
      <c r="O4816">
        <v>200000</v>
      </c>
      <c r="P4816">
        <v>1000</v>
      </c>
      <c r="Q4816" s="28" t="s">
        <v>209</v>
      </c>
      <c r="R4816" s="4">
        <v>1.6</v>
      </c>
      <c r="S4816" s="4">
        <v>1</v>
      </c>
      <c r="T4816" s="4"/>
      <c r="U4816" t="s">
        <v>204</v>
      </c>
    </row>
    <row r="4817" spans="1:21" x14ac:dyDescent="0.3">
      <c r="A4817" t="s">
        <v>3788</v>
      </c>
      <c r="B4817" t="s">
        <v>3789</v>
      </c>
      <c r="C4817" t="s">
        <v>3789</v>
      </c>
      <c r="D4817" t="s">
        <v>3789</v>
      </c>
      <c r="E4817">
        <v>2020</v>
      </c>
      <c r="F4817" s="1" t="s">
        <v>212</v>
      </c>
      <c r="G4817" t="s">
        <v>202</v>
      </c>
      <c r="H4817" s="1" t="s">
        <v>219</v>
      </c>
      <c r="I4817" s="1" t="s">
        <v>1</v>
      </c>
      <c r="J4817" s="1" t="s">
        <v>1</v>
      </c>
      <c r="K4817" s="1" t="s">
        <v>1</v>
      </c>
      <c r="L4817" s="1" t="s">
        <v>1</v>
      </c>
      <c r="M4817" s="1" t="s">
        <v>208</v>
      </c>
      <c r="N4817" s="28">
        <v>200001</v>
      </c>
      <c r="O4817" s="10">
        <v>1000000000</v>
      </c>
      <c r="P4817">
        <v>1000</v>
      </c>
      <c r="Q4817" s="28" t="s">
        <v>209</v>
      </c>
      <c r="R4817" s="4">
        <v>1.95</v>
      </c>
      <c r="S4817" s="4">
        <v>1</v>
      </c>
      <c r="T4817" s="4"/>
      <c r="U4817" t="s">
        <v>204</v>
      </c>
    </row>
    <row r="4818" spans="1:21" x14ac:dyDescent="0.3">
      <c r="A4818" t="s">
        <v>3788</v>
      </c>
      <c r="B4818" t="s">
        <v>3789</v>
      </c>
      <c r="C4818" t="s">
        <v>3789</v>
      </c>
      <c r="D4818" t="s">
        <v>3789</v>
      </c>
      <c r="E4818">
        <v>2020</v>
      </c>
      <c r="F4818" s="1" t="s">
        <v>212</v>
      </c>
      <c r="G4818" t="s">
        <v>202</v>
      </c>
      <c r="H4818" s="1" t="s">
        <v>3871</v>
      </c>
      <c r="I4818" s="1" t="s">
        <v>1</v>
      </c>
      <c r="J4818" s="1" t="s">
        <v>1</v>
      </c>
      <c r="K4818" s="1" t="s">
        <v>1</v>
      </c>
      <c r="L4818" s="1" t="s">
        <v>1</v>
      </c>
      <c r="M4818" s="1" t="s">
        <v>208</v>
      </c>
      <c r="N4818" s="28">
        <v>0</v>
      </c>
      <c r="O4818" s="10">
        <v>1000000000</v>
      </c>
      <c r="P4818">
        <v>1000</v>
      </c>
      <c r="Q4818" s="28" t="s">
        <v>209</v>
      </c>
      <c r="R4818" s="4">
        <v>4.25</v>
      </c>
      <c r="S4818" s="4">
        <v>1</v>
      </c>
      <c r="T4818" s="4"/>
      <c r="U4818" t="s">
        <v>204</v>
      </c>
    </row>
    <row r="4819" spans="1:21" x14ac:dyDescent="0.3">
      <c r="A4819" t="s">
        <v>3788</v>
      </c>
      <c r="B4819" t="s">
        <v>3789</v>
      </c>
      <c r="C4819" t="s">
        <v>3789</v>
      </c>
      <c r="D4819" t="s">
        <v>3789</v>
      </c>
      <c r="E4819">
        <v>2020</v>
      </c>
      <c r="F4819" s="1" t="s">
        <v>213</v>
      </c>
      <c r="G4819" t="s">
        <v>202</v>
      </c>
      <c r="H4819" s="1" t="s">
        <v>206</v>
      </c>
      <c r="I4819" s="1" t="s">
        <v>1</v>
      </c>
      <c r="J4819" s="1" t="s">
        <v>1</v>
      </c>
      <c r="K4819" s="1" t="s">
        <v>1</v>
      </c>
      <c r="L4819" s="1" t="s">
        <v>1</v>
      </c>
      <c r="M4819" s="1" t="s">
        <v>204</v>
      </c>
      <c r="N4819" s="28" t="s">
        <v>1</v>
      </c>
      <c r="O4819" s="28" t="s">
        <v>1</v>
      </c>
      <c r="P4819" s="28" t="s">
        <v>1</v>
      </c>
      <c r="Q4819" s="28" t="s">
        <v>1</v>
      </c>
      <c r="R4819" s="4">
        <v>40</v>
      </c>
      <c r="S4819" s="4">
        <v>1</v>
      </c>
      <c r="T4819" s="4"/>
      <c r="U4819" t="s">
        <v>204</v>
      </c>
    </row>
    <row r="4820" spans="1:21" x14ac:dyDescent="0.3">
      <c r="A4820" t="s">
        <v>3790</v>
      </c>
      <c r="B4820" t="s">
        <v>3791</v>
      </c>
      <c r="C4820" t="s">
        <v>3791</v>
      </c>
      <c r="D4820" t="s">
        <v>3791</v>
      </c>
      <c r="E4820">
        <v>2020</v>
      </c>
      <c r="F4820" s="1" t="s">
        <v>212</v>
      </c>
      <c r="G4820" t="s">
        <v>202</v>
      </c>
      <c r="H4820" s="1" t="s">
        <v>206</v>
      </c>
      <c r="I4820" s="1" t="s">
        <v>1</v>
      </c>
      <c r="J4820" s="1" t="s">
        <v>1</v>
      </c>
      <c r="K4820" s="1" t="s">
        <v>1</v>
      </c>
      <c r="L4820" s="1" t="s">
        <v>1</v>
      </c>
      <c r="M4820" s="1" t="s">
        <v>204</v>
      </c>
      <c r="N4820" s="28" t="s">
        <v>1</v>
      </c>
      <c r="O4820" s="28" t="s">
        <v>1</v>
      </c>
      <c r="P4820" s="28" t="s">
        <v>1</v>
      </c>
      <c r="Q4820" s="28" t="s">
        <v>1</v>
      </c>
      <c r="R4820" s="4">
        <v>34</v>
      </c>
      <c r="S4820" s="4">
        <v>1</v>
      </c>
      <c r="T4820" s="4"/>
      <c r="U4820" t="s">
        <v>204</v>
      </c>
    </row>
    <row r="4821" spans="1:21" x14ac:dyDescent="0.3">
      <c r="A4821" t="s">
        <v>3790</v>
      </c>
      <c r="B4821" t="s">
        <v>3791</v>
      </c>
      <c r="C4821" t="s">
        <v>3791</v>
      </c>
      <c r="D4821" t="s">
        <v>3791</v>
      </c>
      <c r="E4821">
        <v>2020</v>
      </c>
      <c r="F4821" s="1" t="s">
        <v>212</v>
      </c>
      <c r="G4821" t="s">
        <v>202</v>
      </c>
      <c r="H4821" s="1" t="s">
        <v>219</v>
      </c>
      <c r="I4821" s="1" t="s">
        <v>1</v>
      </c>
      <c r="J4821" s="1" t="s">
        <v>1</v>
      </c>
      <c r="K4821" s="1" t="s">
        <v>1</v>
      </c>
      <c r="L4821" s="1" t="s">
        <v>1</v>
      </c>
      <c r="M4821" s="1" t="s">
        <v>208</v>
      </c>
      <c r="N4821" s="28">
        <v>0</v>
      </c>
      <c r="O4821">
        <v>1000</v>
      </c>
      <c r="P4821">
        <v>1000</v>
      </c>
      <c r="Q4821" s="28" t="s">
        <v>209</v>
      </c>
      <c r="R4821" s="4">
        <v>0</v>
      </c>
      <c r="S4821" s="4">
        <v>1</v>
      </c>
      <c r="T4821" s="4"/>
      <c r="U4821" t="s">
        <v>204</v>
      </c>
    </row>
    <row r="4822" spans="1:21" x14ac:dyDescent="0.3">
      <c r="A4822" t="s">
        <v>3790</v>
      </c>
      <c r="B4822" t="s">
        <v>3791</v>
      </c>
      <c r="C4822" t="s">
        <v>3791</v>
      </c>
      <c r="D4822" t="s">
        <v>3791</v>
      </c>
      <c r="E4822">
        <v>2020</v>
      </c>
      <c r="F4822" s="1" t="s">
        <v>212</v>
      </c>
      <c r="G4822" t="s">
        <v>202</v>
      </c>
      <c r="H4822" s="1" t="s">
        <v>219</v>
      </c>
      <c r="I4822" s="1" t="s">
        <v>1</v>
      </c>
      <c r="J4822" s="1" t="s">
        <v>1</v>
      </c>
      <c r="K4822" s="1" t="s">
        <v>1</v>
      </c>
      <c r="L4822" s="1" t="s">
        <v>1</v>
      </c>
      <c r="M4822" s="1" t="s">
        <v>208</v>
      </c>
      <c r="N4822" s="28">
        <v>1001</v>
      </c>
      <c r="O4822">
        <v>50000</v>
      </c>
      <c r="P4822">
        <v>1000</v>
      </c>
      <c r="Q4822" s="28" t="s">
        <v>209</v>
      </c>
      <c r="R4822" s="4">
        <v>0.65</v>
      </c>
      <c r="S4822" s="4">
        <v>1</v>
      </c>
      <c r="T4822" s="4"/>
      <c r="U4822" t="s">
        <v>204</v>
      </c>
    </row>
    <row r="4823" spans="1:21" x14ac:dyDescent="0.3">
      <c r="A4823" t="s">
        <v>3790</v>
      </c>
      <c r="B4823" t="s">
        <v>3791</v>
      </c>
      <c r="C4823" t="s">
        <v>3791</v>
      </c>
      <c r="D4823" t="s">
        <v>3791</v>
      </c>
      <c r="E4823">
        <v>2020</v>
      </c>
      <c r="F4823" s="1" t="s">
        <v>212</v>
      </c>
      <c r="G4823" t="s">
        <v>202</v>
      </c>
      <c r="H4823" s="1" t="s">
        <v>219</v>
      </c>
      <c r="I4823" s="1" t="s">
        <v>1</v>
      </c>
      <c r="J4823" s="1" t="s">
        <v>1</v>
      </c>
      <c r="K4823" s="1" t="s">
        <v>1</v>
      </c>
      <c r="L4823" s="1" t="s">
        <v>1</v>
      </c>
      <c r="M4823" s="1" t="s">
        <v>208</v>
      </c>
      <c r="N4823" s="28">
        <v>50001</v>
      </c>
      <c r="O4823">
        <v>75000</v>
      </c>
      <c r="P4823">
        <v>1000</v>
      </c>
      <c r="Q4823" s="28" t="s">
        <v>209</v>
      </c>
      <c r="R4823" s="4">
        <v>0.9</v>
      </c>
      <c r="S4823" s="4">
        <v>1</v>
      </c>
      <c r="T4823" s="4"/>
      <c r="U4823" t="s">
        <v>204</v>
      </c>
    </row>
    <row r="4824" spans="1:21" x14ac:dyDescent="0.3">
      <c r="A4824" t="s">
        <v>3790</v>
      </c>
      <c r="B4824" t="s">
        <v>3791</v>
      </c>
      <c r="C4824" t="s">
        <v>3791</v>
      </c>
      <c r="D4824" t="s">
        <v>3791</v>
      </c>
      <c r="E4824">
        <v>2020</v>
      </c>
      <c r="F4824" s="1" t="s">
        <v>212</v>
      </c>
      <c r="G4824" t="s">
        <v>202</v>
      </c>
      <c r="H4824" s="1" t="s">
        <v>219</v>
      </c>
      <c r="I4824" s="1" t="s">
        <v>1</v>
      </c>
      <c r="J4824" s="1" t="s">
        <v>1</v>
      </c>
      <c r="K4824" s="1" t="s">
        <v>1</v>
      </c>
      <c r="L4824" s="1" t="s">
        <v>1</v>
      </c>
      <c r="M4824" s="1" t="s">
        <v>208</v>
      </c>
      <c r="N4824" s="28">
        <v>75001</v>
      </c>
      <c r="O4824" s="10">
        <v>1000000000</v>
      </c>
      <c r="P4824">
        <v>1000</v>
      </c>
      <c r="Q4824" s="28" t="s">
        <v>209</v>
      </c>
      <c r="R4824" s="4">
        <v>1.1499999999999999</v>
      </c>
      <c r="S4824" s="4">
        <v>1</v>
      </c>
      <c r="T4824" s="4"/>
      <c r="U4824" t="s">
        <v>204</v>
      </c>
    </row>
    <row r="4825" spans="1:21" x14ac:dyDescent="0.3">
      <c r="A4825" t="s">
        <v>3790</v>
      </c>
      <c r="B4825" t="s">
        <v>3791</v>
      </c>
      <c r="C4825" t="s">
        <v>3791</v>
      </c>
      <c r="D4825" t="s">
        <v>3791</v>
      </c>
      <c r="E4825">
        <v>2020</v>
      </c>
      <c r="F4825" s="1" t="s">
        <v>212</v>
      </c>
      <c r="G4825" t="s">
        <v>202</v>
      </c>
      <c r="H4825" s="1" t="s">
        <v>3871</v>
      </c>
      <c r="I4825" s="1" t="s">
        <v>1</v>
      </c>
      <c r="J4825" s="1" t="s">
        <v>1</v>
      </c>
      <c r="K4825" s="1" t="s">
        <v>1</v>
      </c>
      <c r="L4825" s="1" t="s">
        <v>1</v>
      </c>
      <c r="M4825" s="1" t="s">
        <v>208</v>
      </c>
      <c r="N4825" s="28">
        <v>0</v>
      </c>
      <c r="O4825" s="10">
        <v>1000000000</v>
      </c>
      <c r="P4825">
        <v>1000</v>
      </c>
      <c r="Q4825" s="28" t="s">
        <v>209</v>
      </c>
      <c r="R4825" s="4">
        <v>4.7</v>
      </c>
      <c r="S4825" s="4">
        <v>1</v>
      </c>
      <c r="T4825" s="4"/>
      <c r="U4825" t="s">
        <v>204</v>
      </c>
    </row>
    <row r="4826" spans="1:21" x14ac:dyDescent="0.3">
      <c r="A4826" t="s">
        <v>3790</v>
      </c>
      <c r="B4826" t="s">
        <v>3791</v>
      </c>
      <c r="C4826" t="s">
        <v>3791</v>
      </c>
      <c r="D4826" t="s">
        <v>3791</v>
      </c>
      <c r="E4826">
        <v>2020</v>
      </c>
      <c r="F4826" s="1" t="s">
        <v>213</v>
      </c>
      <c r="G4826" t="s">
        <v>202</v>
      </c>
      <c r="H4826" s="1" t="s">
        <v>206</v>
      </c>
      <c r="I4826" s="1" t="s">
        <v>1</v>
      </c>
      <c r="J4826" s="1" t="s">
        <v>1</v>
      </c>
      <c r="K4826" s="1" t="s">
        <v>1</v>
      </c>
      <c r="L4826" s="1" t="s">
        <v>1</v>
      </c>
      <c r="M4826" s="1" t="s">
        <v>204</v>
      </c>
      <c r="N4826" s="28" t="s">
        <v>1</v>
      </c>
      <c r="O4826" s="28" t="s">
        <v>1</v>
      </c>
      <c r="P4826" s="28" t="s">
        <v>1</v>
      </c>
      <c r="Q4826" s="28" t="s">
        <v>1</v>
      </c>
      <c r="R4826" s="4">
        <v>34</v>
      </c>
      <c r="S4826" s="4">
        <v>1</v>
      </c>
      <c r="T4826" s="4"/>
      <c r="U4826" t="s">
        <v>204</v>
      </c>
    </row>
    <row r="4827" spans="1:21" x14ac:dyDescent="0.3">
      <c r="A4827" t="s">
        <v>3792</v>
      </c>
      <c r="B4827" t="s">
        <v>3793</v>
      </c>
      <c r="C4827" t="s">
        <v>3793</v>
      </c>
      <c r="D4827" t="s">
        <v>3793</v>
      </c>
      <c r="E4827">
        <v>2021</v>
      </c>
      <c r="F4827" s="1" t="s">
        <v>212</v>
      </c>
      <c r="G4827" t="s">
        <v>202</v>
      </c>
      <c r="H4827" s="1" t="s">
        <v>206</v>
      </c>
      <c r="I4827" s="1" t="s">
        <v>1</v>
      </c>
      <c r="J4827" s="1" t="s">
        <v>1</v>
      </c>
      <c r="K4827" s="1" t="s">
        <v>1</v>
      </c>
      <c r="L4827" s="1" t="s">
        <v>1</v>
      </c>
      <c r="M4827" s="1" t="s">
        <v>204</v>
      </c>
      <c r="N4827" s="28" t="s">
        <v>1</v>
      </c>
      <c r="O4827" s="28" t="s">
        <v>1</v>
      </c>
      <c r="P4827" s="28" t="s">
        <v>1</v>
      </c>
      <c r="Q4827" s="28" t="s">
        <v>1</v>
      </c>
      <c r="R4827" s="4">
        <v>18</v>
      </c>
      <c r="S4827" s="4">
        <v>1</v>
      </c>
      <c r="T4827" s="4"/>
      <c r="U4827" t="s">
        <v>204</v>
      </c>
    </row>
    <row r="4828" spans="1:21" x14ac:dyDescent="0.3">
      <c r="A4828" t="s">
        <v>3792</v>
      </c>
      <c r="B4828" t="s">
        <v>3793</v>
      </c>
      <c r="C4828" t="s">
        <v>3793</v>
      </c>
      <c r="D4828" t="s">
        <v>3793</v>
      </c>
      <c r="E4828">
        <v>2021</v>
      </c>
      <c r="F4828" s="1" t="s">
        <v>212</v>
      </c>
      <c r="G4828" t="s">
        <v>202</v>
      </c>
      <c r="H4828" s="1" t="s">
        <v>219</v>
      </c>
      <c r="I4828" s="1" t="s">
        <v>1</v>
      </c>
      <c r="J4828" s="1" t="s">
        <v>1</v>
      </c>
      <c r="K4828" s="1" t="s">
        <v>1</v>
      </c>
      <c r="L4828" s="1" t="s">
        <v>1</v>
      </c>
      <c r="M4828" s="1" t="s">
        <v>208</v>
      </c>
      <c r="N4828" s="28">
        <v>0</v>
      </c>
      <c r="O4828">
        <v>5000</v>
      </c>
      <c r="P4828">
        <v>1000</v>
      </c>
      <c r="Q4828" s="28" t="s">
        <v>209</v>
      </c>
      <c r="R4828" s="4">
        <v>0</v>
      </c>
      <c r="S4828" s="4">
        <v>1</v>
      </c>
      <c r="T4828" s="4"/>
      <c r="U4828" t="s">
        <v>204</v>
      </c>
    </row>
    <row r="4829" spans="1:21" x14ac:dyDescent="0.3">
      <c r="A4829" t="s">
        <v>3792</v>
      </c>
      <c r="B4829" t="s">
        <v>3793</v>
      </c>
      <c r="C4829" t="s">
        <v>3793</v>
      </c>
      <c r="D4829" t="s">
        <v>3793</v>
      </c>
      <c r="E4829">
        <v>2021</v>
      </c>
      <c r="F4829" s="1" t="s">
        <v>212</v>
      </c>
      <c r="G4829" t="s">
        <v>202</v>
      </c>
      <c r="H4829" s="1" t="s">
        <v>219</v>
      </c>
      <c r="I4829" s="1" t="s">
        <v>1</v>
      </c>
      <c r="J4829" s="1" t="s">
        <v>1</v>
      </c>
      <c r="K4829" s="1" t="s">
        <v>1</v>
      </c>
      <c r="L4829" s="1" t="s">
        <v>1</v>
      </c>
      <c r="M4829" s="1" t="s">
        <v>208</v>
      </c>
      <c r="N4829" s="28">
        <v>5001</v>
      </c>
      <c r="O4829">
        <v>10000</v>
      </c>
      <c r="P4829">
        <v>1000</v>
      </c>
      <c r="Q4829" s="28" t="s">
        <v>209</v>
      </c>
      <c r="R4829" s="4">
        <v>1.75</v>
      </c>
      <c r="S4829" s="4">
        <v>1</v>
      </c>
      <c r="T4829" s="4"/>
      <c r="U4829" t="s">
        <v>204</v>
      </c>
    </row>
    <row r="4830" spans="1:21" x14ac:dyDescent="0.3">
      <c r="A4830" t="s">
        <v>3792</v>
      </c>
      <c r="B4830" t="s">
        <v>3793</v>
      </c>
      <c r="C4830" t="s">
        <v>3793</v>
      </c>
      <c r="D4830" t="s">
        <v>3793</v>
      </c>
      <c r="E4830">
        <v>2021</v>
      </c>
      <c r="F4830" s="1" t="s">
        <v>212</v>
      </c>
      <c r="G4830" t="s">
        <v>202</v>
      </c>
      <c r="H4830" s="1" t="s">
        <v>219</v>
      </c>
      <c r="I4830" s="1" t="s">
        <v>1</v>
      </c>
      <c r="J4830" s="1" t="s">
        <v>1</v>
      </c>
      <c r="K4830" s="1" t="s">
        <v>1</v>
      </c>
      <c r="L4830" s="1" t="s">
        <v>1</v>
      </c>
      <c r="M4830" s="1" t="s">
        <v>208</v>
      </c>
      <c r="N4830" s="28">
        <v>10001</v>
      </c>
      <c r="O4830">
        <v>20000</v>
      </c>
      <c r="P4830">
        <v>1000</v>
      </c>
      <c r="Q4830" s="28" t="s">
        <v>209</v>
      </c>
      <c r="R4830" s="4">
        <v>2</v>
      </c>
      <c r="S4830" s="4">
        <v>1</v>
      </c>
      <c r="T4830" s="4"/>
      <c r="U4830" t="s">
        <v>204</v>
      </c>
    </row>
    <row r="4831" spans="1:21" x14ac:dyDescent="0.3">
      <c r="A4831" t="s">
        <v>3792</v>
      </c>
      <c r="B4831" t="s">
        <v>3793</v>
      </c>
      <c r="C4831" t="s">
        <v>3793</v>
      </c>
      <c r="D4831" t="s">
        <v>3793</v>
      </c>
      <c r="E4831">
        <v>2021</v>
      </c>
      <c r="F4831" s="1" t="s">
        <v>212</v>
      </c>
      <c r="G4831" t="s">
        <v>202</v>
      </c>
      <c r="H4831" s="1" t="s">
        <v>219</v>
      </c>
      <c r="I4831" s="1" t="s">
        <v>1</v>
      </c>
      <c r="J4831" s="1" t="s">
        <v>1</v>
      </c>
      <c r="K4831" s="1" t="s">
        <v>1</v>
      </c>
      <c r="L4831" s="1" t="s">
        <v>1</v>
      </c>
      <c r="M4831" s="1" t="s">
        <v>208</v>
      </c>
      <c r="N4831" s="28">
        <v>20001</v>
      </c>
      <c r="O4831" s="10">
        <v>1000000000</v>
      </c>
      <c r="P4831">
        <v>1000</v>
      </c>
      <c r="Q4831" s="28" t="s">
        <v>209</v>
      </c>
      <c r="R4831" s="4">
        <v>2.5</v>
      </c>
      <c r="S4831" s="4">
        <v>1</v>
      </c>
      <c r="T4831" s="4"/>
      <c r="U4831" t="s">
        <v>204</v>
      </c>
    </row>
    <row r="4832" spans="1:21" x14ac:dyDescent="0.3">
      <c r="A4832" t="s">
        <v>3792</v>
      </c>
      <c r="B4832" t="s">
        <v>3793</v>
      </c>
      <c r="C4832" t="s">
        <v>3793</v>
      </c>
      <c r="D4832" t="s">
        <v>3793</v>
      </c>
      <c r="E4832">
        <v>2021</v>
      </c>
      <c r="F4832" s="1" t="s">
        <v>212</v>
      </c>
      <c r="G4832" t="s">
        <v>202</v>
      </c>
      <c r="H4832" s="1" t="s">
        <v>3871</v>
      </c>
      <c r="I4832" s="1" t="s">
        <v>1</v>
      </c>
      <c r="J4832" s="1" t="s">
        <v>1</v>
      </c>
      <c r="K4832" s="1" t="s">
        <v>1</v>
      </c>
      <c r="L4832" s="1" t="s">
        <v>1</v>
      </c>
      <c r="M4832" s="1" t="s">
        <v>208</v>
      </c>
      <c r="N4832" s="28">
        <v>0</v>
      </c>
      <c r="O4832" s="10">
        <v>1000000000</v>
      </c>
      <c r="P4832">
        <v>1000</v>
      </c>
      <c r="Q4832" s="28" t="s">
        <v>209</v>
      </c>
      <c r="R4832" s="4">
        <v>4.68</v>
      </c>
      <c r="S4832" s="4">
        <v>1</v>
      </c>
      <c r="T4832" s="4"/>
      <c r="U4832" t="s">
        <v>204</v>
      </c>
    </row>
    <row r="4833" spans="1:21" x14ac:dyDescent="0.3">
      <c r="A4833" t="s">
        <v>3792</v>
      </c>
      <c r="B4833" t="s">
        <v>3793</v>
      </c>
      <c r="C4833" t="s">
        <v>3793</v>
      </c>
      <c r="D4833" t="s">
        <v>3793</v>
      </c>
      <c r="E4833">
        <v>2021</v>
      </c>
      <c r="F4833" s="1" t="s">
        <v>213</v>
      </c>
      <c r="G4833" t="s">
        <v>202</v>
      </c>
      <c r="H4833" s="1" t="s">
        <v>206</v>
      </c>
      <c r="I4833" s="1" t="s">
        <v>1</v>
      </c>
      <c r="J4833" s="1" t="s">
        <v>1</v>
      </c>
      <c r="K4833" s="1" t="s">
        <v>1</v>
      </c>
      <c r="L4833" s="1" t="s">
        <v>1</v>
      </c>
      <c r="M4833" s="1" t="s">
        <v>204</v>
      </c>
      <c r="N4833" s="28" t="s">
        <v>1</v>
      </c>
      <c r="O4833" s="28" t="s">
        <v>1</v>
      </c>
      <c r="P4833" s="28" t="s">
        <v>1</v>
      </c>
      <c r="Q4833" s="28" t="s">
        <v>1</v>
      </c>
      <c r="R4833" s="4">
        <v>36.1</v>
      </c>
      <c r="S4833" s="4">
        <v>1</v>
      </c>
      <c r="T4833" s="4"/>
      <c r="U4833" t="s">
        <v>204</v>
      </c>
    </row>
    <row r="4834" spans="1:21" x14ac:dyDescent="0.3">
      <c r="A4834" t="s">
        <v>3794</v>
      </c>
      <c r="B4834" t="s">
        <v>3795</v>
      </c>
      <c r="C4834" t="s">
        <v>3795</v>
      </c>
      <c r="D4834" t="s">
        <v>3795</v>
      </c>
      <c r="E4834">
        <v>2019</v>
      </c>
      <c r="F4834" s="1" t="s">
        <v>212</v>
      </c>
      <c r="G4834" t="s">
        <v>202</v>
      </c>
      <c r="H4834" s="1" t="s">
        <v>206</v>
      </c>
      <c r="I4834" s="1" t="s">
        <v>1</v>
      </c>
      <c r="J4834" s="1" t="s">
        <v>1</v>
      </c>
      <c r="K4834" s="1" t="s">
        <v>1</v>
      </c>
      <c r="L4834" s="1" t="s">
        <v>1</v>
      </c>
      <c r="M4834" s="1" t="s">
        <v>204</v>
      </c>
      <c r="N4834" s="28" t="s">
        <v>1</v>
      </c>
      <c r="O4834" s="28" t="s">
        <v>1</v>
      </c>
      <c r="P4834" s="28" t="s">
        <v>1</v>
      </c>
      <c r="Q4834" s="28" t="s">
        <v>1</v>
      </c>
      <c r="R4834" s="4">
        <v>18</v>
      </c>
      <c r="S4834" s="4">
        <v>1</v>
      </c>
      <c r="T4834" s="4"/>
      <c r="U4834" t="s">
        <v>204</v>
      </c>
    </row>
    <row r="4835" spans="1:21" x14ac:dyDescent="0.3">
      <c r="A4835" t="s">
        <v>3794</v>
      </c>
      <c r="B4835" t="s">
        <v>3795</v>
      </c>
      <c r="C4835" t="s">
        <v>3795</v>
      </c>
      <c r="D4835" t="s">
        <v>3795</v>
      </c>
      <c r="E4835">
        <v>2019</v>
      </c>
      <c r="F4835" s="1" t="s">
        <v>212</v>
      </c>
      <c r="G4835" t="s">
        <v>202</v>
      </c>
      <c r="H4835" s="1" t="s">
        <v>219</v>
      </c>
      <c r="I4835" s="1" t="s">
        <v>1</v>
      </c>
      <c r="J4835" s="1" t="s">
        <v>1</v>
      </c>
      <c r="K4835" s="1" t="s">
        <v>1</v>
      </c>
      <c r="L4835" s="1" t="s">
        <v>1</v>
      </c>
      <c r="M4835" s="1" t="s">
        <v>208</v>
      </c>
      <c r="N4835" s="28">
        <v>0</v>
      </c>
      <c r="O4835">
        <v>10000</v>
      </c>
      <c r="P4835">
        <v>1000</v>
      </c>
      <c r="Q4835" s="28" t="s">
        <v>209</v>
      </c>
      <c r="R4835" s="4">
        <v>0</v>
      </c>
      <c r="S4835" s="4">
        <v>1</v>
      </c>
      <c r="T4835" s="4"/>
      <c r="U4835" t="s">
        <v>204</v>
      </c>
    </row>
    <row r="4836" spans="1:21" x14ac:dyDescent="0.3">
      <c r="A4836" t="s">
        <v>3794</v>
      </c>
      <c r="B4836" t="s">
        <v>3795</v>
      </c>
      <c r="C4836" t="s">
        <v>3795</v>
      </c>
      <c r="D4836" t="s">
        <v>3795</v>
      </c>
      <c r="E4836">
        <v>2019</v>
      </c>
      <c r="F4836" s="1" t="s">
        <v>212</v>
      </c>
      <c r="G4836" t="s">
        <v>202</v>
      </c>
      <c r="H4836" s="1" t="s">
        <v>219</v>
      </c>
      <c r="I4836" s="1" t="s">
        <v>1</v>
      </c>
      <c r="J4836" s="1" t="s">
        <v>1</v>
      </c>
      <c r="K4836" s="1" t="s">
        <v>1</v>
      </c>
      <c r="L4836" s="1" t="s">
        <v>1</v>
      </c>
      <c r="M4836" s="1" t="s">
        <v>208</v>
      </c>
      <c r="N4836" s="28">
        <v>10001</v>
      </c>
      <c r="O4836">
        <v>15000</v>
      </c>
      <c r="P4836">
        <v>1000</v>
      </c>
      <c r="Q4836" s="28" t="s">
        <v>209</v>
      </c>
      <c r="R4836" s="4">
        <v>1</v>
      </c>
      <c r="S4836" s="4">
        <v>1</v>
      </c>
      <c r="T4836" s="4"/>
      <c r="U4836" t="s">
        <v>204</v>
      </c>
    </row>
    <row r="4837" spans="1:21" x14ac:dyDescent="0.3">
      <c r="A4837" t="s">
        <v>3794</v>
      </c>
      <c r="B4837" t="s">
        <v>3795</v>
      </c>
      <c r="C4837" t="s">
        <v>3795</v>
      </c>
      <c r="D4837" t="s">
        <v>3795</v>
      </c>
      <c r="E4837">
        <v>2019</v>
      </c>
      <c r="F4837" s="1" t="s">
        <v>212</v>
      </c>
      <c r="G4837" t="s">
        <v>202</v>
      </c>
      <c r="H4837" s="1" t="s">
        <v>219</v>
      </c>
      <c r="I4837" s="1" t="s">
        <v>1</v>
      </c>
      <c r="J4837" s="1" t="s">
        <v>1</v>
      </c>
      <c r="K4837" s="1" t="s">
        <v>1</v>
      </c>
      <c r="L4837" s="1" t="s">
        <v>1</v>
      </c>
      <c r="M4837" s="1" t="s">
        <v>208</v>
      </c>
      <c r="N4837" s="28">
        <v>15001</v>
      </c>
      <c r="O4837">
        <v>20000</v>
      </c>
      <c r="P4837">
        <v>1000</v>
      </c>
      <c r="Q4837" s="28" t="s">
        <v>209</v>
      </c>
      <c r="R4837" s="4">
        <v>2</v>
      </c>
      <c r="S4837" s="4">
        <v>1</v>
      </c>
      <c r="T4837" s="4"/>
      <c r="U4837" t="s">
        <v>204</v>
      </c>
    </row>
    <row r="4838" spans="1:21" x14ac:dyDescent="0.3">
      <c r="A4838" t="s">
        <v>3794</v>
      </c>
      <c r="B4838" t="s">
        <v>3795</v>
      </c>
      <c r="C4838" t="s">
        <v>3795</v>
      </c>
      <c r="D4838" t="s">
        <v>3795</v>
      </c>
      <c r="E4838">
        <v>2019</v>
      </c>
      <c r="F4838" s="1" t="s">
        <v>212</v>
      </c>
      <c r="G4838" t="s">
        <v>202</v>
      </c>
      <c r="H4838" s="1" t="s">
        <v>219</v>
      </c>
      <c r="I4838" s="1" t="s">
        <v>1</v>
      </c>
      <c r="J4838" s="1" t="s">
        <v>1</v>
      </c>
      <c r="K4838" s="1" t="s">
        <v>1</v>
      </c>
      <c r="L4838" s="1" t="s">
        <v>1</v>
      </c>
      <c r="M4838" s="1" t="s">
        <v>208</v>
      </c>
      <c r="N4838" s="28">
        <v>20001</v>
      </c>
      <c r="O4838">
        <v>25000</v>
      </c>
      <c r="P4838">
        <v>1000</v>
      </c>
      <c r="Q4838" s="28" t="s">
        <v>209</v>
      </c>
      <c r="R4838" s="4">
        <v>3</v>
      </c>
      <c r="S4838" s="4">
        <v>1</v>
      </c>
      <c r="T4838" s="4"/>
      <c r="U4838" t="s">
        <v>204</v>
      </c>
    </row>
    <row r="4839" spans="1:21" x14ac:dyDescent="0.3">
      <c r="A4839" t="s">
        <v>3794</v>
      </c>
      <c r="B4839" t="s">
        <v>3795</v>
      </c>
      <c r="C4839" t="s">
        <v>3795</v>
      </c>
      <c r="D4839" t="s">
        <v>3795</v>
      </c>
      <c r="E4839">
        <v>2019</v>
      </c>
      <c r="F4839" s="1" t="s">
        <v>212</v>
      </c>
      <c r="G4839" t="s">
        <v>202</v>
      </c>
      <c r="H4839" s="1" t="s">
        <v>219</v>
      </c>
      <c r="I4839" s="1" t="s">
        <v>1</v>
      </c>
      <c r="J4839" s="1" t="s">
        <v>1</v>
      </c>
      <c r="K4839" s="1" t="s">
        <v>1</v>
      </c>
      <c r="L4839" s="1" t="s">
        <v>1</v>
      </c>
      <c r="M4839" s="1" t="s">
        <v>208</v>
      </c>
      <c r="N4839" s="28">
        <v>25001</v>
      </c>
      <c r="O4839" s="10">
        <v>1000000000</v>
      </c>
      <c r="P4839">
        <v>1000</v>
      </c>
      <c r="Q4839" s="28" t="s">
        <v>209</v>
      </c>
      <c r="R4839" s="4">
        <v>4</v>
      </c>
      <c r="S4839" s="4">
        <v>1</v>
      </c>
      <c r="T4839" s="4"/>
      <c r="U4839" t="s">
        <v>204</v>
      </c>
    </row>
    <row r="4840" spans="1:21" x14ac:dyDescent="0.3">
      <c r="A4840" t="s">
        <v>3794</v>
      </c>
      <c r="B4840" t="s">
        <v>3795</v>
      </c>
      <c r="C4840" t="s">
        <v>3795</v>
      </c>
      <c r="D4840" t="s">
        <v>3795</v>
      </c>
      <c r="E4840">
        <v>2019</v>
      </c>
      <c r="F4840" s="1" t="s">
        <v>213</v>
      </c>
      <c r="G4840" t="s">
        <v>202</v>
      </c>
      <c r="H4840" s="1" t="s">
        <v>206</v>
      </c>
      <c r="I4840" s="1" t="s">
        <v>1</v>
      </c>
      <c r="J4840" s="1" t="s">
        <v>1</v>
      </c>
      <c r="K4840" s="1" t="s">
        <v>1</v>
      </c>
      <c r="L4840" s="1" t="s">
        <v>1</v>
      </c>
      <c r="M4840" s="1" t="s">
        <v>204</v>
      </c>
      <c r="N4840" s="28" t="s">
        <v>1</v>
      </c>
      <c r="O4840" s="28" t="s">
        <v>1</v>
      </c>
      <c r="P4840" s="28" t="s">
        <v>1</v>
      </c>
      <c r="Q4840" s="28" t="s">
        <v>1</v>
      </c>
      <c r="R4840" s="4">
        <v>40.85</v>
      </c>
      <c r="S4840" s="4">
        <v>1</v>
      </c>
      <c r="T4840" s="4"/>
      <c r="U4840" t="s">
        <v>204</v>
      </c>
    </row>
    <row r="4841" spans="1:21" x14ac:dyDescent="0.3">
      <c r="A4841" t="s">
        <v>3796</v>
      </c>
      <c r="B4841" t="s">
        <v>3797</v>
      </c>
      <c r="C4841" t="s">
        <v>3797</v>
      </c>
      <c r="D4841" t="s">
        <v>3797</v>
      </c>
      <c r="E4841">
        <v>2020</v>
      </c>
      <c r="F4841" s="1" t="s">
        <v>212</v>
      </c>
      <c r="G4841" t="s">
        <v>202</v>
      </c>
      <c r="H4841" s="1" t="s">
        <v>206</v>
      </c>
      <c r="I4841" s="1" t="s">
        <v>1</v>
      </c>
      <c r="J4841" s="1" t="s">
        <v>1</v>
      </c>
      <c r="K4841" s="1" t="s">
        <v>1</v>
      </c>
      <c r="L4841" s="1" t="s">
        <v>1</v>
      </c>
      <c r="M4841" s="1" t="s">
        <v>204</v>
      </c>
      <c r="N4841" s="28" t="s">
        <v>1</v>
      </c>
      <c r="O4841" s="28" t="s">
        <v>1</v>
      </c>
      <c r="P4841" s="28" t="s">
        <v>1</v>
      </c>
      <c r="Q4841" s="28" t="s">
        <v>1</v>
      </c>
      <c r="R4841" s="4">
        <v>22</v>
      </c>
      <c r="S4841" s="4">
        <v>1</v>
      </c>
      <c r="T4841" s="4"/>
      <c r="U4841" t="s">
        <v>204</v>
      </c>
    </row>
    <row r="4842" spans="1:21" x14ac:dyDescent="0.3">
      <c r="A4842" t="s">
        <v>3796</v>
      </c>
      <c r="B4842" t="s">
        <v>3797</v>
      </c>
      <c r="C4842" t="s">
        <v>3797</v>
      </c>
      <c r="D4842" t="s">
        <v>3797</v>
      </c>
      <c r="E4842">
        <v>2020</v>
      </c>
      <c r="F4842" s="1" t="s">
        <v>212</v>
      </c>
      <c r="G4842" t="s">
        <v>202</v>
      </c>
      <c r="H4842" s="1" t="s">
        <v>219</v>
      </c>
      <c r="I4842" s="1" t="s">
        <v>1</v>
      </c>
      <c r="J4842" s="1" t="s">
        <v>1</v>
      </c>
      <c r="K4842" s="1" t="s">
        <v>1</v>
      </c>
      <c r="L4842" s="1" t="s">
        <v>1</v>
      </c>
      <c r="M4842" s="1" t="s">
        <v>208</v>
      </c>
      <c r="N4842" s="28">
        <v>0</v>
      </c>
      <c r="O4842">
        <v>7000</v>
      </c>
      <c r="P4842">
        <v>1000</v>
      </c>
      <c r="Q4842" s="28" t="s">
        <v>209</v>
      </c>
      <c r="R4842" s="4">
        <v>0</v>
      </c>
      <c r="S4842" s="4">
        <v>1</v>
      </c>
      <c r="T4842" s="4"/>
      <c r="U4842" t="s">
        <v>204</v>
      </c>
    </row>
    <row r="4843" spans="1:21" x14ac:dyDescent="0.3">
      <c r="A4843" t="s">
        <v>3796</v>
      </c>
      <c r="B4843" t="s">
        <v>3797</v>
      </c>
      <c r="C4843" t="s">
        <v>3797</v>
      </c>
      <c r="D4843" t="s">
        <v>3797</v>
      </c>
      <c r="E4843">
        <v>2020</v>
      </c>
      <c r="F4843" s="1" t="s">
        <v>212</v>
      </c>
      <c r="G4843" t="s">
        <v>202</v>
      </c>
      <c r="H4843" s="1" t="s">
        <v>219</v>
      </c>
      <c r="I4843" s="1" t="s">
        <v>1</v>
      </c>
      <c r="J4843" s="1" t="s">
        <v>1</v>
      </c>
      <c r="K4843" s="1" t="s">
        <v>1</v>
      </c>
      <c r="L4843" s="1" t="s">
        <v>1</v>
      </c>
      <c r="M4843" s="1" t="s">
        <v>208</v>
      </c>
      <c r="N4843" s="28">
        <v>7001</v>
      </c>
      <c r="O4843">
        <v>15000</v>
      </c>
      <c r="P4843">
        <v>1000</v>
      </c>
      <c r="Q4843" s="28" t="s">
        <v>209</v>
      </c>
      <c r="R4843" s="4">
        <v>2.25</v>
      </c>
      <c r="S4843" s="4">
        <v>1</v>
      </c>
      <c r="T4843" s="4"/>
      <c r="U4843" t="s">
        <v>204</v>
      </c>
    </row>
    <row r="4844" spans="1:21" x14ac:dyDescent="0.3">
      <c r="A4844" t="s">
        <v>3796</v>
      </c>
      <c r="B4844" t="s">
        <v>3797</v>
      </c>
      <c r="C4844" t="s">
        <v>3797</v>
      </c>
      <c r="D4844" t="s">
        <v>3797</v>
      </c>
      <c r="E4844">
        <v>2020</v>
      </c>
      <c r="F4844" s="1" t="s">
        <v>212</v>
      </c>
      <c r="G4844" t="s">
        <v>202</v>
      </c>
      <c r="H4844" s="1" t="s">
        <v>219</v>
      </c>
      <c r="I4844" s="1" t="s">
        <v>1</v>
      </c>
      <c r="J4844" s="1" t="s">
        <v>1</v>
      </c>
      <c r="K4844" s="1" t="s">
        <v>1</v>
      </c>
      <c r="L4844" s="1" t="s">
        <v>1</v>
      </c>
      <c r="M4844" s="1" t="s">
        <v>208</v>
      </c>
      <c r="N4844" s="28">
        <v>15001</v>
      </c>
      <c r="O4844">
        <v>25000</v>
      </c>
      <c r="P4844">
        <v>1000</v>
      </c>
      <c r="Q4844" s="28" t="s">
        <v>209</v>
      </c>
      <c r="R4844" s="4">
        <v>2.5</v>
      </c>
      <c r="S4844" s="4">
        <v>1</v>
      </c>
      <c r="T4844" s="4"/>
      <c r="U4844" t="s">
        <v>204</v>
      </c>
    </row>
    <row r="4845" spans="1:21" x14ac:dyDescent="0.3">
      <c r="A4845" t="s">
        <v>3796</v>
      </c>
      <c r="B4845" t="s">
        <v>3797</v>
      </c>
      <c r="C4845" t="s">
        <v>3797</v>
      </c>
      <c r="D4845" t="s">
        <v>3797</v>
      </c>
      <c r="E4845">
        <v>2020</v>
      </c>
      <c r="F4845" s="1" t="s">
        <v>212</v>
      </c>
      <c r="G4845" t="s">
        <v>202</v>
      </c>
      <c r="H4845" s="1" t="s">
        <v>219</v>
      </c>
      <c r="I4845" s="1" t="s">
        <v>1</v>
      </c>
      <c r="J4845" s="1" t="s">
        <v>1</v>
      </c>
      <c r="K4845" s="1" t="s">
        <v>1</v>
      </c>
      <c r="L4845" s="1" t="s">
        <v>1</v>
      </c>
      <c r="M4845" s="1" t="s">
        <v>208</v>
      </c>
      <c r="N4845" s="28">
        <v>25001</v>
      </c>
      <c r="O4845" s="10">
        <v>1000000000</v>
      </c>
      <c r="P4845">
        <v>1000</v>
      </c>
      <c r="Q4845" s="28" t="s">
        <v>209</v>
      </c>
      <c r="R4845" s="4">
        <v>3</v>
      </c>
      <c r="S4845" s="4">
        <v>1</v>
      </c>
      <c r="T4845" s="4"/>
      <c r="U4845" t="s">
        <v>204</v>
      </c>
    </row>
    <row r="4846" spans="1:21" x14ac:dyDescent="0.3">
      <c r="A4846" t="s">
        <v>3796</v>
      </c>
      <c r="B4846" t="s">
        <v>3797</v>
      </c>
      <c r="C4846" t="s">
        <v>3797</v>
      </c>
      <c r="D4846" t="s">
        <v>3797</v>
      </c>
      <c r="E4846">
        <v>2020</v>
      </c>
      <c r="F4846" s="1" t="s">
        <v>212</v>
      </c>
      <c r="G4846" t="s">
        <v>202</v>
      </c>
      <c r="H4846" s="1" t="s">
        <v>3391</v>
      </c>
      <c r="I4846" s="1" t="s">
        <v>1</v>
      </c>
      <c r="J4846" s="1" t="s">
        <v>1</v>
      </c>
      <c r="K4846" s="1" t="s">
        <v>1</v>
      </c>
      <c r="L4846" s="1" t="s">
        <v>1</v>
      </c>
      <c r="M4846" s="1" t="s">
        <v>208</v>
      </c>
      <c r="N4846" s="28">
        <v>0</v>
      </c>
      <c r="O4846" s="10">
        <v>1000000000</v>
      </c>
      <c r="P4846">
        <v>1000</v>
      </c>
      <c r="Q4846" s="28" t="s">
        <v>209</v>
      </c>
      <c r="R4846" s="4">
        <v>3.96</v>
      </c>
      <c r="S4846" s="4">
        <v>1</v>
      </c>
      <c r="T4846" s="4"/>
      <c r="U4846" t="s">
        <v>204</v>
      </c>
    </row>
    <row r="4847" spans="1:21" x14ac:dyDescent="0.3">
      <c r="A4847" t="s">
        <v>3796</v>
      </c>
      <c r="B4847" t="s">
        <v>3797</v>
      </c>
      <c r="C4847" t="s">
        <v>3797</v>
      </c>
      <c r="D4847" t="s">
        <v>3797</v>
      </c>
      <c r="E4847">
        <v>2020</v>
      </c>
      <c r="F4847" s="1" t="s">
        <v>213</v>
      </c>
      <c r="G4847" t="s">
        <v>202</v>
      </c>
      <c r="H4847" s="1" t="s">
        <v>206</v>
      </c>
      <c r="I4847" s="1" t="s">
        <v>1</v>
      </c>
      <c r="J4847" s="1" t="s">
        <v>1</v>
      </c>
      <c r="K4847" s="1" t="s">
        <v>1</v>
      </c>
      <c r="L4847" s="1" t="s">
        <v>1</v>
      </c>
      <c r="M4847" s="1" t="s">
        <v>204</v>
      </c>
      <c r="N4847" s="28" t="s">
        <v>1</v>
      </c>
      <c r="O4847" s="28" t="s">
        <v>1</v>
      </c>
      <c r="P4847" s="28" t="s">
        <v>1</v>
      </c>
      <c r="Q4847" s="28" t="s">
        <v>1</v>
      </c>
      <c r="R4847" s="4">
        <v>30</v>
      </c>
      <c r="S4847" s="4">
        <v>1</v>
      </c>
      <c r="T4847" s="4"/>
      <c r="U4847" t="s">
        <v>204</v>
      </c>
    </row>
    <row r="4848" spans="1:21" x14ac:dyDescent="0.3">
      <c r="A4848" t="s">
        <v>3798</v>
      </c>
      <c r="B4848" t="s">
        <v>3799</v>
      </c>
      <c r="C4848" t="s">
        <v>3799</v>
      </c>
      <c r="D4848" t="s">
        <v>3799</v>
      </c>
      <c r="E4848">
        <v>2020</v>
      </c>
      <c r="F4848" s="1" t="s">
        <v>212</v>
      </c>
      <c r="G4848" t="s">
        <v>202</v>
      </c>
      <c r="H4848" s="1" t="s">
        <v>206</v>
      </c>
      <c r="I4848" s="1" t="s">
        <v>1</v>
      </c>
      <c r="J4848" s="1" t="s">
        <v>1</v>
      </c>
      <c r="K4848" s="1" t="s">
        <v>1</v>
      </c>
      <c r="L4848" s="1" t="s">
        <v>1</v>
      </c>
      <c r="M4848" s="1" t="s">
        <v>204</v>
      </c>
      <c r="N4848" s="28" t="s">
        <v>1</v>
      </c>
      <c r="O4848" s="28" t="s">
        <v>1</v>
      </c>
      <c r="P4848" s="28" t="s">
        <v>1</v>
      </c>
      <c r="Q4848" s="28" t="s">
        <v>1</v>
      </c>
      <c r="R4848" s="4">
        <v>22</v>
      </c>
      <c r="S4848" s="4">
        <v>1</v>
      </c>
      <c r="T4848" s="4"/>
      <c r="U4848" t="s">
        <v>204</v>
      </c>
    </row>
    <row r="4849" spans="1:21" x14ac:dyDescent="0.3">
      <c r="A4849" t="s">
        <v>3798</v>
      </c>
      <c r="B4849" t="s">
        <v>3799</v>
      </c>
      <c r="C4849" t="s">
        <v>3799</v>
      </c>
      <c r="D4849" t="s">
        <v>3799</v>
      </c>
      <c r="E4849">
        <v>2020</v>
      </c>
      <c r="F4849" s="1" t="s">
        <v>212</v>
      </c>
      <c r="G4849" t="s">
        <v>202</v>
      </c>
      <c r="H4849" s="1" t="s">
        <v>219</v>
      </c>
      <c r="I4849" s="1" t="s">
        <v>1</v>
      </c>
      <c r="J4849" s="1" t="s">
        <v>1</v>
      </c>
      <c r="K4849" s="1" t="s">
        <v>1</v>
      </c>
      <c r="L4849" s="1" t="s">
        <v>1</v>
      </c>
      <c r="M4849" s="1" t="s">
        <v>208</v>
      </c>
      <c r="N4849" s="28">
        <v>0</v>
      </c>
      <c r="O4849">
        <v>7000</v>
      </c>
      <c r="P4849">
        <v>1000</v>
      </c>
      <c r="Q4849" s="28" t="s">
        <v>209</v>
      </c>
      <c r="R4849" s="4">
        <v>0</v>
      </c>
      <c r="S4849" s="4">
        <v>1</v>
      </c>
      <c r="T4849" s="4"/>
      <c r="U4849" t="s">
        <v>204</v>
      </c>
    </row>
    <row r="4850" spans="1:21" x14ac:dyDescent="0.3">
      <c r="A4850" t="s">
        <v>3798</v>
      </c>
      <c r="B4850" t="s">
        <v>3799</v>
      </c>
      <c r="C4850" t="s">
        <v>3799</v>
      </c>
      <c r="D4850" t="s">
        <v>3799</v>
      </c>
      <c r="E4850">
        <v>2020</v>
      </c>
      <c r="F4850" s="1" t="s">
        <v>212</v>
      </c>
      <c r="G4850" t="s">
        <v>202</v>
      </c>
      <c r="H4850" s="1" t="s">
        <v>219</v>
      </c>
      <c r="I4850" s="1" t="s">
        <v>1</v>
      </c>
      <c r="J4850" s="1" t="s">
        <v>1</v>
      </c>
      <c r="K4850" s="1" t="s">
        <v>1</v>
      </c>
      <c r="L4850" s="1" t="s">
        <v>1</v>
      </c>
      <c r="M4850" s="1" t="s">
        <v>208</v>
      </c>
      <c r="N4850" s="28">
        <v>7001</v>
      </c>
      <c r="O4850">
        <v>15000</v>
      </c>
      <c r="P4850">
        <v>1000</v>
      </c>
      <c r="Q4850" s="28" t="s">
        <v>209</v>
      </c>
      <c r="R4850" s="4">
        <v>2.25</v>
      </c>
      <c r="S4850" s="4">
        <v>1</v>
      </c>
      <c r="T4850" s="4"/>
      <c r="U4850" t="s">
        <v>204</v>
      </c>
    </row>
    <row r="4851" spans="1:21" x14ac:dyDescent="0.3">
      <c r="A4851" t="s">
        <v>3798</v>
      </c>
      <c r="B4851" t="s">
        <v>3799</v>
      </c>
      <c r="C4851" t="s">
        <v>3799</v>
      </c>
      <c r="D4851" t="s">
        <v>3799</v>
      </c>
      <c r="E4851">
        <v>2020</v>
      </c>
      <c r="F4851" s="1" t="s">
        <v>212</v>
      </c>
      <c r="G4851" t="s">
        <v>202</v>
      </c>
      <c r="H4851" s="1" t="s">
        <v>219</v>
      </c>
      <c r="I4851" s="1" t="s">
        <v>1</v>
      </c>
      <c r="J4851" s="1" t="s">
        <v>1</v>
      </c>
      <c r="K4851" s="1" t="s">
        <v>1</v>
      </c>
      <c r="L4851" s="1" t="s">
        <v>1</v>
      </c>
      <c r="M4851" s="1" t="s">
        <v>208</v>
      </c>
      <c r="N4851" s="28">
        <v>15001</v>
      </c>
      <c r="O4851">
        <v>25000</v>
      </c>
      <c r="P4851">
        <v>1000</v>
      </c>
      <c r="Q4851" s="28" t="s">
        <v>209</v>
      </c>
      <c r="R4851" s="4">
        <v>2.5</v>
      </c>
      <c r="S4851" s="4">
        <v>1</v>
      </c>
      <c r="T4851" s="4"/>
      <c r="U4851" t="s">
        <v>204</v>
      </c>
    </row>
    <row r="4852" spans="1:21" x14ac:dyDescent="0.3">
      <c r="A4852" t="s">
        <v>3798</v>
      </c>
      <c r="B4852" t="s">
        <v>3799</v>
      </c>
      <c r="C4852" t="s">
        <v>3799</v>
      </c>
      <c r="D4852" t="s">
        <v>3799</v>
      </c>
      <c r="E4852">
        <v>2020</v>
      </c>
      <c r="F4852" s="1" t="s">
        <v>212</v>
      </c>
      <c r="G4852" t="s">
        <v>202</v>
      </c>
      <c r="H4852" s="1" t="s">
        <v>219</v>
      </c>
      <c r="I4852" s="1" t="s">
        <v>1</v>
      </c>
      <c r="J4852" s="1" t="s">
        <v>1</v>
      </c>
      <c r="K4852" s="1" t="s">
        <v>1</v>
      </c>
      <c r="L4852" s="1" t="s">
        <v>1</v>
      </c>
      <c r="M4852" s="1" t="s">
        <v>208</v>
      </c>
      <c r="N4852" s="28">
        <v>25001</v>
      </c>
      <c r="O4852" s="10">
        <v>1000000000</v>
      </c>
      <c r="P4852">
        <v>1000</v>
      </c>
      <c r="Q4852" s="28" t="s">
        <v>209</v>
      </c>
      <c r="R4852" s="4">
        <v>3</v>
      </c>
      <c r="S4852" s="4">
        <v>1</v>
      </c>
      <c r="T4852" s="4"/>
      <c r="U4852" t="s">
        <v>204</v>
      </c>
    </row>
    <row r="4853" spans="1:21" x14ac:dyDescent="0.3">
      <c r="A4853" t="s">
        <v>3798</v>
      </c>
      <c r="B4853" t="s">
        <v>3799</v>
      </c>
      <c r="C4853" t="s">
        <v>3799</v>
      </c>
      <c r="D4853" t="s">
        <v>3799</v>
      </c>
      <c r="E4853">
        <v>2020</v>
      </c>
      <c r="F4853" s="1" t="s">
        <v>212</v>
      </c>
      <c r="G4853" t="s">
        <v>202</v>
      </c>
      <c r="H4853" s="1" t="s">
        <v>3871</v>
      </c>
      <c r="I4853" s="1" t="s">
        <v>1</v>
      </c>
      <c r="J4853" s="1" t="s">
        <v>1</v>
      </c>
      <c r="K4853" s="1" t="s">
        <v>1</v>
      </c>
      <c r="L4853" s="1" t="s">
        <v>1</v>
      </c>
      <c r="M4853" s="1" t="s">
        <v>208</v>
      </c>
      <c r="N4853" s="28">
        <v>0</v>
      </c>
      <c r="O4853" s="10">
        <v>1000000000</v>
      </c>
      <c r="P4853">
        <v>1000</v>
      </c>
      <c r="Q4853" s="28" t="s">
        <v>209</v>
      </c>
      <c r="R4853" s="4">
        <v>4.68</v>
      </c>
      <c r="S4853" s="4">
        <v>1</v>
      </c>
      <c r="T4853" s="4"/>
      <c r="U4853" t="s">
        <v>204</v>
      </c>
    </row>
    <row r="4854" spans="1:21" x14ac:dyDescent="0.3">
      <c r="A4854" t="s">
        <v>3798</v>
      </c>
      <c r="B4854" t="s">
        <v>3799</v>
      </c>
      <c r="C4854" t="s">
        <v>3799</v>
      </c>
      <c r="D4854" t="s">
        <v>3799</v>
      </c>
      <c r="E4854">
        <v>2020</v>
      </c>
      <c r="F4854" s="1" t="s">
        <v>213</v>
      </c>
      <c r="G4854" t="s">
        <v>202</v>
      </c>
      <c r="H4854" s="1" t="s">
        <v>206</v>
      </c>
      <c r="I4854" s="1" t="s">
        <v>1</v>
      </c>
      <c r="J4854" s="1" t="s">
        <v>1</v>
      </c>
      <c r="K4854" s="1" t="s">
        <v>1</v>
      </c>
      <c r="L4854" s="1" t="s">
        <v>1</v>
      </c>
      <c r="M4854" s="1" t="s">
        <v>204</v>
      </c>
      <c r="N4854" s="28" t="s">
        <v>1</v>
      </c>
      <c r="O4854" s="28" t="s">
        <v>1</v>
      </c>
      <c r="P4854" s="28" t="s">
        <v>1</v>
      </c>
      <c r="Q4854" s="28" t="s">
        <v>1</v>
      </c>
      <c r="R4854" s="4">
        <v>30</v>
      </c>
      <c r="S4854" s="4">
        <v>1</v>
      </c>
      <c r="T4854" s="4"/>
      <c r="U4854" t="s">
        <v>204</v>
      </c>
    </row>
    <row r="4855" spans="1:21" x14ac:dyDescent="0.3">
      <c r="A4855" t="s">
        <v>3800</v>
      </c>
      <c r="B4855" t="s">
        <v>3801</v>
      </c>
      <c r="C4855" t="s">
        <v>3801</v>
      </c>
      <c r="D4855" t="s">
        <v>3801</v>
      </c>
      <c r="E4855">
        <v>2020</v>
      </c>
      <c r="F4855" s="1" t="s">
        <v>212</v>
      </c>
      <c r="G4855" t="s">
        <v>202</v>
      </c>
      <c r="H4855" s="1" t="s">
        <v>206</v>
      </c>
      <c r="I4855" s="1" t="s">
        <v>1</v>
      </c>
      <c r="J4855" s="1" t="s">
        <v>1</v>
      </c>
      <c r="K4855" s="1" t="s">
        <v>1</v>
      </c>
      <c r="L4855" s="1" t="s">
        <v>1</v>
      </c>
      <c r="M4855" s="1" t="s">
        <v>204</v>
      </c>
      <c r="N4855" s="28" t="s">
        <v>1</v>
      </c>
      <c r="O4855" s="28" t="s">
        <v>1</v>
      </c>
      <c r="P4855" s="28" t="s">
        <v>1</v>
      </c>
      <c r="Q4855" s="28" t="s">
        <v>1</v>
      </c>
      <c r="R4855" s="4">
        <v>15</v>
      </c>
      <c r="S4855" s="4">
        <v>1</v>
      </c>
      <c r="T4855" s="4"/>
      <c r="U4855" t="s">
        <v>204</v>
      </c>
    </row>
    <row r="4856" spans="1:21" x14ac:dyDescent="0.3">
      <c r="A4856" t="s">
        <v>3800</v>
      </c>
      <c r="B4856" t="s">
        <v>3801</v>
      </c>
      <c r="C4856" t="s">
        <v>3801</v>
      </c>
      <c r="D4856" t="s">
        <v>3801</v>
      </c>
      <c r="E4856">
        <v>2020</v>
      </c>
      <c r="F4856" s="1" t="s">
        <v>212</v>
      </c>
      <c r="G4856" t="s">
        <v>202</v>
      </c>
      <c r="H4856" s="1" t="s">
        <v>219</v>
      </c>
      <c r="I4856" s="1" t="s">
        <v>1</v>
      </c>
      <c r="J4856" s="1" t="s">
        <v>1</v>
      </c>
      <c r="K4856" s="1" t="s">
        <v>1</v>
      </c>
      <c r="L4856" s="1" t="s">
        <v>1</v>
      </c>
      <c r="M4856" s="1" t="s">
        <v>208</v>
      </c>
      <c r="N4856" s="28">
        <v>0</v>
      </c>
      <c r="O4856">
        <v>6000</v>
      </c>
      <c r="P4856">
        <v>1000</v>
      </c>
      <c r="Q4856" s="28" t="s">
        <v>209</v>
      </c>
      <c r="R4856" s="4">
        <v>0</v>
      </c>
      <c r="S4856" s="4">
        <v>1</v>
      </c>
      <c r="T4856" s="4"/>
      <c r="U4856" t="s">
        <v>204</v>
      </c>
    </row>
    <row r="4857" spans="1:21" x14ac:dyDescent="0.3">
      <c r="A4857" t="s">
        <v>3800</v>
      </c>
      <c r="B4857" t="s">
        <v>3801</v>
      </c>
      <c r="C4857" t="s">
        <v>3801</v>
      </c>
      <c r="D4857" t="s">
        <v>3801</v>
      </c>
      <c r="E4857">
        <v>2020</v>
      </c>
      <c r="F4857" s="1" t="s">
        <v>212</v>
      </c>
      <c r="G4857" t="s">
        <v>202</v>
      </c>
      <c r="H4857" s="1" t="s">
        <v>219</v>
      </c>
      <c r="I4857" s="1" t="s">
        <v>1</v>
      </c>
      <c r="J4857" s="1" t="s">
        <v>1</v>
      </c>
      <c r="K4857" s="1" t="s">
        <v>1</v>
      </c>
      <c r="L4857" s="1" t="s">
        <v>1</v>
      </c>
      <c r="M4857" s="1" t="s">
        <v>208</v>
      </c>
      <c r="N4857" s="28">
        <v>6001</v>
      </c>
      <c r="O4857">
        <v>10000</v>
      </c>
      <c r="P4857">
        <v>1000</v>
      </c>
      <c r="Q4857" s="28" t="s">
        <v>209</v>
      </c>
      <c r="R4857" s="4">
        <v>1.75</v>
      </c>
      <c r="S4857" s="4">
        <v>1</v>
      </c>
      <c r="T4857" s="4"/>
      <c r="U4857" t="s">
        <v>204</v>
      </c>
    </row>
    <row r="4858" spans="1:21" x14ac:dyDescent="0.3">
      <c r="A4858" t="s">
        <v>3800</v>
      </c>
      <c r="B4858" t="s">
        <v>3801</v>
      </c>
      <c r="C4858" t="s">
        <v>3801</v>
      </c>
      <c r="D4858" t="s">
        <v>3801</v>
      </c>
      <c r="E4858">
        <v>2020</v>
      </c>
      <c r="F4858" s="1" t="s">
        <v>212</v>
      </c>
      <c r="G4858" t="s">
        <v>202</v>
      </c>
      <c r="H4858" s="1" t="s">
        <v>219</v>
      </c>
      <c r="I4858" s="1" t="s">
        <v>1</v>
      </c>
      <c r="J4858" s="1" t="s">
        <v>1</v>
      </c>
      <c r="K4858" s="1" t="s">
        <v>1</v>
      </c>
      <c r="L4858" s="1" t="s">
        <v>1</v>
      </c>
      <c r="M4858" s="1" t="s">
        <v>208</v>
      </c>
      <c r="N4858" s="28">
        <v>10001</v>
      </c>
      <c r="O4858">
        <v>15000</v>
      </c>
      <c r="P4858">
        <v>1000</v>
      </c>
      <c r="Q4858" s="28" t="s">
        <v>209</v>
      </c>
      <c r="R4858" s="4">
        <v>2.5</v>
      </c>
      <c r="S4858" s="4">
        <v>1</v>
      </c>
      <c r="T4858" s="4"/>
      <c r="U4858" t="s">
        <v>204</v>
      </c>
    </row>
    <row r="4859" spans="1:21" x14ac:dyDescent="0.3">
      <c r="A4859" t="s">
        <v>3800</v>
      </c>
      <c r="B4859" t="s">
        <v>3801</v>
      </c>
      <c r="C4859" t="s">
        <v>3801</v>
      </c>
      <c r="D4859" t="s">
        <v>3801</v>
      </c>
      <c r="E4859">
        <v>2020</v>
      </c>
      <c r="F4859" s="1" t="s">
        <v>212</v>
      </c>
      <c r="G4859" t="s">
        <v>202</v>
      </c>
      <c r="H4859" s="1" t="s">
        <v>219</v>
      </c>
      <c r="I4859" s="1" t="s">
        <v>1</v>
      </c>
      <c r="J4859" s="1" t="s">
        <v>1</v>
      </c>
      <c r="K4859" s="1" t="s">
        <v>1</v>
      </c>
      <c r="L4859" s="1" t="s">
        <v>1</v>
      </c>
      <c r="M4859" s="1" t="s">
        <v>208</v>
      </c>
      <c r="N4859" s="28">
        <v>15001</v>
      </c>
      <c r="O4859">
        <v>20000</v>
      </c>
      <c r="P4859">
        <v>1000</v>
      </c>
      <c r="Q4859" s="28" t="s">
        <v>209</v>
      </c>
      <c r="R4859" s="4">
        <v>3.25</v>
      </c>
      <c r="S4859" s="4">
        <v>1</v>
      </c>
      <c r="T4859" s="4"/>
      <c r="U4859" t="s">
        <v>204</v>
      </c>
    </row>
    <row r="4860" spans="1:21" x14ac:dyDescent="0.3">
      <c r="A4860" t="s">
        <v>3800</v>
      </c>
      <c r="B4860" t="s">
        <v>3801</v>
      </c>
      <c r="C4860" t="s">
        <v>3801</v>
      </c>
      <c r="D4860" t="s">
        <v>3801</v>
      </c>
      <c r="E4860">
        <v>2020</v>
      </c>
      <c r="F4860" s="1" t="s">
        <v>212</v>
      </c>
      <c r="G4860" t="s">
        <v>202</v>
      </c>
      <c r="H4860" s="1" t="s">
        <v>219</v>
      </c>
      <c r="I4860" s="1" t="s">
        <v>1</v>
      </c>
      <c r="J4860" s="1" t="s">
        <v>1</v>
      </c>
      <c r="K4860" s="1" t="s">
        <v>1</v>
      </c>
      <c r="L4860" s="1" t="s">
        <v>1</v>
      </c>
      <c r="M4860" s="1" t="s">
        <v>208</v>
      </c>
      <c r="N4860" s="28">
        <v>20001</v>
      </c>
      <c r="O4860">
        <v>30000</v>
      </c>
      <c r="P4860">
        <v>1000</v>
      </c>
      <c r="Q4860" s="28" t="s">
        <v>209</v>
      </c>
      <c r="R4860" s="4">
        <v>4</v>
      </c>
      <c r="S4860" s="4">
        <v>1</v>
      </c>
      <c r="T4860" s="4"/>
      <c r="U4860" t="s">
        <v>204</v>
      </c>
    </row>
    <row r="4861" spans="1:21" x14ac:dyDescent="0.3">
      <c r="A4861" t="s">
        <v>3800</v>
      </c>
      <c r="B4861" t="s">
        <v>3801</v>
      </c>
      <c r="C4861" t="s">
        <v>3801</v>
      </c>
      <c r="D4861" t="s">
        <v>3801</v>
      </c>
      <c r="E4861">
        <v>2020</v>
      </c>
      <c r="F4861" s="1" t="s">
        <v>212</v>
      </c>
      <c r="G4861" t="s">
        <v>202</v>
      </c>
      <c r="H4861" s="1" t="s">
        <v>219</v>
      </c>
      <c r="I4861" s="1" t="s">
        <v>1</v>
      </c>
      <c r="J4861" s="1" t="s">
        <v>1</v>
      </c>
      <c r="K4861" s="1" t="s">
        <v>1</v>
      </c>
      <c r="L4861" s="1" t="s">
        <v>1</v>
      </c>
      <c r="M4861" s="1" t="s">
        <v>208</v>
      </c>
      <c r="N4861" s="28">
        <v>30001</v>
      </c>
      <c r="O4861" s="10">
        <v>1000000000</v>
      </c>
      <c r="P4861">
        <v>1000</v>
      </c>
      <c r="Q4861" s="28" t="s">
        <v>209</v>
      </c>
      <c r="R4861" s="4">
        <v>5</v>
      </c>
      <c r="S4861" s="4">
        <v>1</v>
      </c>
      <c r="T4861" s="4"/>
      <c r="U4861" t="s">
        <v>204</v>
      </c>
    </row>
    <row r="4862" spans="1:21" x14ac:dyDescent="0.3">
      <c r="A4862" t="s">
        <v>3800</v>
      </c>
      <c r="B4862" t="s">
        <v>3801</v>
      </c>
      <c r="C4862" t="s">
        <v>3801</v>
      </c>
      <c r="D4862" t="s">
        <v>3801</v>
      </c>
      <c r="E4862">
        <v>2020</v>
      </c>
      <c r="F4862" s="1" t="s">
        <v>212</v>
      </c>
      <c r="G4862" t="s">
        <v>202</v>
      </c>
      <c r="H4862" s="1" t="s">
        <v>3873</v>
      </c>
      <c r="I4862" s="1" t="s">
        <v>1</v>
      </c>
      <c r="J4862" s="1" t="s">
        <v>1</v>
      </c>
      <c r="K4862" s="1" t="s">
        <v>1</v>
      </c>
      <c r="L4862" s="1" t="s">
        <v>1</v>
      </c>
      <c r="M4862" s="1" t="s">
        <v>208</v>
      </c>
      <c r="N4862" s="28">
        <v>0</v>
      </c>
      <c r="O4862" s="10">
        <v>1000000000</v>
      </c>
      <c r="P4862">
        <v>1000</v>
      </c>
      <c r="Q4862" s="28" t="s">
        <v>209</v>
      </c>
      <c r="R4862" s="4">
        <v>2.96</v>
      </c>
      <c r="S4862" s="4">
        <v>1</v>
      </c>
      <c r="T4862" s="4"/>
      <c r="U4862" t="s">
        <v>204</v>
      </c>
    </row>
    <row r="4863" spans="1:21" x14ac:dyDescent="0.3">
      <c r="A4863" t="s">
        <v>3800</v>
      </c>
      <c r="B4863" t="s">
        <v>3801</v>
      </c>
      <c r="C4863" t="s">
        <v>3801</v>
      </c>
      <c r="D4863" t="s">
        <v>3801</v>
      </c>
      <c r="E4863">
        <v>2020</v>
      </c>
      <c r="F4863" s="1" t="s">
        <v>213</v>
      </c>
      <c r="G4863" t="s">
        <v>202</v>
      </c>
      <c r="H4863" s="1" t="s">
        <v>206</v>
      </c>
      <c r="I4863" s="1" t="s">
        <v>1</v>
      </c>
      <c r="J4863" s="1" t="s">
        <v>1</v>
      </c>
      <c r="K4863" s="1" t="s">
        <v>1</v>
      </c>
      <c r="L4863" s="1" t="s">
        <v>1</v>
      </c>
      <c r="M4863" s="1" t="s">
        <v>204</v>
      </c>
      <c r="N4863" s="28" t="s">
        <v>1</v>
      </c>
      <c r="O4863" s="28" t="s">
        <v>1</v>
      </c>
      <c r="P4863" s="28" t="s">
        <v>1</v>
      </c>
      <c r="Q4863" s="28" t="s">
        <v>1</v>
      </c>
      <c r="R4863" s="4">
        <v>50</v>
      </c>
      <c r="S4863" s="4">
        <v>1</v>
      </c>
      <c r="T4863" s="4"/>
      <c r="U4863" t="s">
        <v>204</v>
      </c>
    </row>
    <row r="4864" spans="1:21" x14ac:dyDescent="0.3">
      <c r="A4864" t="s">
        <v>3802</v>
      </c>
      <c r="B4864" t="s">
        <v>3803</v>
      </c>
      <c r="C4864" t="s">
        <v>3803</v>
      </c>
      <c r="D4864" t="s">
        <v>3803</v>
      </c>
      <c r="E4864">
        <v>2018</v>
      </c>
      <c r="F4864" s="1" t="s">
        <v>212</v>
      </c>
      <c r="G4864" t="s">
        <v>202</v>
      </c>
      <c r="H4864" s="1" t="s">
        <v>206</v>
      </c>
      <c r="I4864" s="1" t="s">
        <v>1</v>
      </c>
      <c r="J4864" s="1" t="s">
        <v>1</v>
      </c>
      <c r="K4864" s="1" t="s">
        <v>1</v>
      </c>
      <c r="L4864" s="1" t="s">
        <v>1</v>
      </c>
      <c r="M4864" s="1" t="s">
        <v>204</v>
      </c>
      <c r="N4864" s="28" t="s">
        <v>1</v>
      </c>
      <c r="O4864" s="28" t="s">
        <v>1</v>
      </c>
      <c r="P4864" s="28" t="s">
        <v>1</v>
      </c>
      <c r="Q4864" s="28" t="s">
        <v>1</v>
      </c>
      <c r="R4864" s="4">
        <v>39.56</v>
      </c>
      <c r="S4864" s="4">
        <v>1</v>
      </c>
      <c r="T4864" s="4"/>
      <c r="U4864" t="s">
        <v>204</v>
      </c>
    </row>
    <row r="4865" spans="1:21" x14ac:dyDescent="0.3">
      <c r="A4865" t="s">
        <v>3802</v>
      </c>
      <c r="B4865" t="s">
        <v>3803</v>
      </c>
      <c r="C4865" t="s">
        <v>3803</v>
      </c>
      <c r="D4865" t="s">
        <v>3803</v>
      </c>
      <c r="E4865">
        <v>2018</v>
      </c>
      <c r="F4865" s="1" t="s">
        <v>212</v>
      </c>
      <c r="G4865" t="s">
        <v>202</v>
      </c>
      <c r="H4865" s="1" t="s">
        <v>231</v>
      </c>
      <c r="I4865" s="1" t="s">
        <v>1</v>
      </c>
      <c r="J4865" s="1" t="s">
        <v>1</v>
      </c>
      <c r="K4865" s="1" t="s">
        <v>1</v>
      </c>
      <c r="L4865" s="1" t="s">
        <v>1</v>
      </c>
      <c r="M4865" s="1" t="s">
        <v>208</v>
      </c>
      <c r="N4865" s="28">
        <v>0</v>
      </c>
      <c r="O4865">
        <v>2000</v>
      </c>
      <c r="P4865">
        <v>1000</v>
      </c>
      <c r="Q4865" s="28" t="s">
        <v>209</v>
      </c>
      <c r="R4865" s="4">
        <v>0</v>
      </c>
      <c r="S4865" s="4">
        <v>1</v>
      </c>
      <c r="T4865" s="4"/>
      <c r="U4865" t="s">
        <v>204</v>
      </c>
    </row>
    <row r="4866" spans="1:21" x14ac:dyDescent="0.3">
      <c r="A4866" t="s">
        <v>3802</v>
      </c>
      <c r="B4866" t="s">
        <v>3803</v>
      </c>
      <c r="C4866" t="s">
        <v>3803</v>
      </c>
      <c r="D4866" t="s">
        <v>3803</v>
      </c>
      <c r="E4866">
        <v>2018</v>
      </c>
      <c r="F4866" s="1" t="s">
        <v>212</v>
      </c>
      <c r="G4866" t="s">
        <v>202</v>
      </c>
      <c r="H4866" s="1" t="s">
        <v>231</v>
      </c>
      <c r="I4866" s="1" t="s">
        <v>1</v>
      </c>
      <c r="J4866" s="1" t="s">
        <v>1</v>
      </c>
      <c r="K4866" s="1" t="s">
        <v>1</v>
      </c>
      <c r="L4866" s="1" t="s">
        <v>1</v>
      </c>
      <c r="M4866" s="1" t="s">
        <v>208</v>
      </c>
      <c r="N4866" s="28">
        <v>2001</v>
      </c>
      <c r="O4866" s="10">
        <v>1000000000</v>
      </c>
      <c r="P4866">
        <v>1000</v>
      </c>
      <c r="Q4866" s="28" t="s">
        <v>209</v>
      </c>
      <c r="R4866" s="4">
        <v>3.8</v>
      </c>
      <c r="S4866" s="4">
        <v>1</v>
      </c>
      <c r="T4866" s="4"/>
      <c r="U4866" t="s">
        <v>204</v>
      </c>
    </row>
    <row r="4867" spans="1:21" x14ac:dyDescent="0.3">
      <c r="A4867" t="s">
        <v>3802</v>
      </c>
      <c r="B4867" t="s">
        <v>3803</v>
      </c>
      <c r="C4867" t="s">
        <v>3803</v>
      </c>
      <c r="D4867" t="s">
        <v>3803</v>
      </c>
      <c r="E4867">
        <v>2013</v>
      </c>
      <c r="F4867" s="1" t="s">
        <v>213</v>
      </c>
      <c r="G4867" t="s">
        <v>202</v>
      </c>
      <c r="H4867" s="1" t="s">
        <v>206</v>
      </c>
      <c r="I4867" s="1" t="s">
        <v>1</v>
      </c>
      <c r="J4867" s="1" t="s">
        <v>1</v>
      </c>
      <c r="K4867" s="1" t="s">
        <v>1</v>
      </c>
      <c r="L4867" s="1" t="s">
        <v>1</v>
      </c>
      <c r="M4867" s="1" t="s">
        <v>204</v>
      </c>
      <c r="N4867" s="28" t="s">
        <v>1</v>
      </c>
      <c r="O4867" s="28" t="s">
        <v>1</v>
      </c>
      <c r="P4867" s="28" t="s">
        <v>1</v>
      </c>
      <c r="Q4867" s="28" t="s">
        <v>1</v>
      </c>
      <c r="R4867" s="4">
        <v>21.6</v>
      </c>
      <c r="S4867" s="4">
        <v>1</v>
      </c>
      <c r="T4867" s="4"/>
      <c r="U4867" t="s">
        <v>204</v>
      </c>
    </row>
    <row r="4868" spans="1:21" x14ac:dyDescent="0.3">
      <c r="A4868" t="s">
        <v>3802</v>
      </c>
      <c r="B4868" t="s">
        <v>3803</v>
      </c>
      <c r="C4868" t="s">
        <v>3803</v>
      </c>
      <c r="D4868" t="s">
        <v>3803</v>
      </c>
      <c r="E4868">
        <v>2013</v>
      </c>
      <c r="F4868" s="1" t="s">
        <v>213</v>
      </c>
      <c r="G4868" t="s">
        <v>202</v>
      </c>
      <c r="H4868" s="1" t="s">
        <v>3874</v>
      </c>
      <c r="I4868" s="1" t="s">
        <v>1</v>
      </c>
      <c r="J4868" s="1" t="s">
        <v>1</v>
      </c>
      <c r="K4868" s="1" t="s">
        <v>1</v>
      </c>
      <c r="L4868" s="1" t="s">
        <v>1</v>
      </c>
      <c r="M4868" s="1" t="s">
        <v>204</v>
      </c>
      <c r="N4868" s="28" t="s">
        <v>1</v>
      </c>
      <c r="O4868" s="28" t="s">
        <v>1</v>
      </c>
      <c r="P4868" s="28" t="s">
        <v>1</v>
      </c>
      <c r="Q4868" s="28" t="s">
        <v>1</v>
      </c>
      <c r="R4868" s="4">
        <v>2.95</v>
      </c>
      <c r="S4868" s="4">
        <v>1</v>
      </c>
      <c r="T4868" s="4" t="s">
        <v>3875</v>
      </c>
      <c r="U4868" t="s">
        <v>204</v>
      </c>
    </row>
    <row r="4869" spans="1:21" x14ac:dyDescent="0.3">
      <c r="A4869" t="s">
        <v>3804</v>
      </c>
      <c r="B4869" t="s">
        <v>3805</v>
      </c>
      <c r="C4869" t="s">
        <v>3805</v>
      </c>
      <c r="D4869" t="s">
        <v>3805</v>
      </c>
      <c r="E4869">
        <v>2009</v>
      </c>
      <c r="F4869" s="1" t="s">
        <v>212</v>
      </c>
      <c r="G4869" t="s">
        <v>202</v>
      </c>
      <c r="H4869" s="1" t="s">
        <v>206</v>
      </c>
      <c r="I4869" s="1" t="s">
        <v>1</v>
      </c>
      <c r="J4869" s="1" t="s">
        <v>1</v>
      </c>
      <c r="K4869" s="1" t="s">
        <v>220</v>
      </c>
      <c r="L4869" s="1" t="s">
        <v>221</v>
      </c>
      <c r="M4869" s="1" t="s">
        <v>204</v>
      </c>
      <c r="N4869" s="28" t="s">
        <v>1</v>
      </c>
      <c r="O4869" s="28" t="s">
        <v>1</v>
      </c>
      <c r="P4869" s="28" t="s">
        <v>1</v>
      </c>
      <c r="Q4869" s="28" t="s">
        <v>1</v>
      </c>
      <c r="R4869" s="4">
        <v>14.73</v>
      </c>
      <c r="S4869" s="4">
        <v>1</v>
      </c>
      <c r="T4869" s="4"/>
      <c r="U4869" t="s">
        <v>204</v>
      </c>
    </row>
    <row r="4870" spans="1:21" x14ac:dyDescent="0.3">
      <c r="A4870" t="s">
        <v>3804</v>
      </c>
      <c r="B4870" t="s">
        <v>3805</v>
      </c>
      <c r="C4870" t="s">
        <v>3805</v>
      </c>
      <c r="D4870" t="s">
        <v>3805</v>
      </c>
      <c r="E4870">
        <v>2009</v>
      </c>
      <c r="F4870" s="1" t="s">
        <v>212</v>
      </c>
      <c r="G4870" t="s">
        <v>202</v>
      </c>
      <c r="H4870" s="1" t="s">
        <v>231</v>
      </c>
      <c r="I4870" s="1" t="s">
        <v>1</v>
      </c>
      <c r="J4870" s="1" t="s">
        <v>1</v>
      </c>
      <c r="K4870" s="1" t="s">
        <v>220</v>
      </c>
      <c r="L4870" s="1" t="s">
        <v>221</v>
      </c>
      <c r="M4870" s="1" t="s">
        <v>208</v>
      </c>
      <c r="N4870">
        <v>0</v>
      </c>
      <c r="O4870">
        <v>1000</v>
      </c>
      <c r="P4870">
        <v>1000</v>
      </c>
      <c r="Q4870" s="28" t="s">
        <v>209</v>
      </c>
      <c r="R4870" s="4">
        <v>0</v>
      </c>
      <c r="S4870" s="4">
        <v>1</v>
      </c>
      <c r="T4870" s="4"/>
      <c r="U4870" t="s">
        <v>204</v>
      </c>
    </row>
    <row r="4871" spans="1:21" x14ac:dyDescent="0.3">
      <c r="A4871" t="s">
        <v>3804</v>
      </c>
      <c r="B4871" t="s">
        <v>3805</v>
      </c>
      <c r="C4871" t="s">
        <v>3805</v>
      </c>
      <c r="D4871" t="s">
        <v>3805</v>
      </c>
      <c r="E4871">
        <v>2009</v>
      </c>
      <c r="F4871" s="1" t="s">
        <v>212</v>
      </c>
      <c r="G4871" t="s">
        <v>202</v>
      </c>
      <c r="H4871" s="1" t="s">
        <v>231</v>
      </c>
      <c r="I4871" s="1" t="s">
        <v>1</v>
      </c>
      <c r="J4871" s="1" t="s">
        <v>1</v>
      </c>
      <c r="K4871" s="1" t="s">
        <v>220</v>
      </c>
      <c r="L4871" s="1" t="s">
        <v>221</v>
      </c>
      <c r="M4871" s="1" t="s">
        <v>208</v>
      </c>
      <c r="N4871">
        <v>1001</v>
      </c>
      <c r="O4871" s="10">
        <v>1000000000</v>
      </c>
      <c r="P4871">
        <v>1000</v>
      </c>
      <c r="Q4871" s="28" t="s">
        <v>209</v>
      </c>
      <c r="R4871" s="4">
        <v>4.9000000000000004</v>
      </c>
      <c r="S4871" s="4">
        <v>1</v>
      </c>
      <c r="T4871" s="4"/>
      <c r="U4871" t="s">
        <v>204</v>
      </c>
    </row>
    <row r="4872" spans="1:21" x14ac:dyDescent="0.3">
      <c r="A4872" t="s">
        <v>3804</v>
      </c>
      <c r="B4872" t="s">
        <v>3805</v>
      </c>
      <c r="C4872" t="s">
        <v>3805</v>
      </c>
      <c r="D4872" t="s">
        <v>3805</v>
      </c>
      <c r="E4872">
        <v>2009</v>
      </c>
      <c r="F4872" s="1" t="s">
        <v>212</v>
      </c>
      <c r="G4872" t="s">
        <v>202</v>
      </c>
      <c r="H4872" s="1" t="s">
        <v>206</v>
      </c>
      <c r="I4872" s="1" t="s">
        <v>1</v>
      </c>
      <c r="J4872" s="1" t="s">
        <v>1</v>
      </c>
      <c r="K4872" s="1" t="s">
        <v>220</v>
      </c>
      <c r="L4872" s="1" t="s">
        <v>225</v>
      </c>
      <c r="M4872" s="1" t="s">
        <v>204</v>
      </c>
      <c r="N4872" s="28" t="s">
        <v>1</v>
      </c>
      <c r="O4872" s="28" t="s">
        <v>1</v>
      </c>
      <c r="P4872" s="28" t="s">
        <v>1</v>
      </c>
      <c r="Q4872" s="28" t="s">
        <v>1</v>
      </c>
      <c r="R4872" s="4">
        <v>29.46</v>
      </c>
      <c r="S4872" s="4">
        <v>1</v>
      </c>
      <c r="T4872" s="4"/>
      <c r="U4872" t="s">
        <v>204</v>
      </c>
    </row>
    <row r="4873" spans="1:21" x14ac:dyDescent="0.3">
      <c r="A4873" t="s">
        <v>3804</v>
      </c>
      <c r="B4873" t="s">
        <v>3805</v>
      </c>
      <c r="C4873" t="s">
        <v>3805</v>
      </c>
      <c r="D4873" t="s">
        <v>3805</v>
      </c>
      <c r="E4873">
        <v>2009</v>
      </c>
      <c r="F4873" s="1" t="s">
        <v>212</v>
      </c>
      <c r="G4873" t="s">
        <v>202</v>
      </c>
      <c r="H4873" s="1" t="s">
        <v>231</v>
      </c>
      <c r="I4873" s="1" t="s">
        <v>1</v>
      </c>
      <c r="J4873" s="1" t="s">
        <v>1</v>
      </c>
      <c r="K4873" s="1" t="s">
        <v>220</v>
      </c>
      <c r="L4873" s="1" t="s">
        <v>225</v>
      </c>
      <c r="M4873" s="1" t="s">
        <v>208</v>
      </c>
      <c r="N4873">
        <v>0</v>
      </c>
      <c r="O4873">
        <v>1000</v>
      </c>
      <c r="P4873">
        <v>1000</v>
      </c>
      <c r="Q4873" s="28" t="s">
        <v>209</v>
      </c>
      <c r="R4873" s="4">
        <v>0</v>
      </c>
      <c r="S4873" s="4">
        <v>1</v>
      </c>
      <c r="T4873" s="4"/>
      <c r="U4873" t="s">
        <v>204</v>
      </c>
    </row>
    <row r="4874" spans="1:21" x14ac:dyDescent="0.3">
      <c r="A4874" t="s">
        <v>3804</v>
      </c>
      <c r="B4874" t="s">
        <v>3805</v>
      </c>
      <c r="C4874" t="s">
        <v>3805</v>
      </c>
      <c r="D4874" t="s">
        <v>3805</v>
      </c>
      <c r="E4874">
        <v>2009</v>
      </c>
      <c r="F4874" s="1" t="s">
        <v>212</v>
      </c>
      <c r="G4874" t="s">
        <v>202</v>
      </c>
      <c r="H4874" s="1" t="s">
        <v>231</v>
      </c>
      <c r="I4874" s="1" t="s">
        <v>1</v>
      </c>
      <c r="J4874" s="1" t="s">
        <v>1</v>
      </c>
      <c r="K4874" s="1" t="s">
        <v>220</v>
      </c>
      <c r="L4874" s="1" t="s">
        <v>225</v>
      </c>
      <c r="M4874" s="1" t="s">
        <v>208</v>
      </c>
      <c r="N4874">
        <v>1001</v>
      </c>
      <c r="O4874" s="10">
        <v>1000000000</v>
      </c>
      <c r="P4874">
        <v>1000</v>
      </c>
      <c r="Q4874" s="28" t="s">
        <v>209</v>
      </c>
      <c r="R4874" s="4">
        <v>9.8000000000000007</v>
      </c>
      <c r="S4874" s="4">
        <v>1</v>
      </c>
      <c r="T4874" s="4"/>
      <c r="U4874" t="s">
        <v>204</v>
      </c>
    </row>
    <row r="4875" spans="1:21" x14ac:dyDescent="0.3">
      <c r="A4875" t="s">
        <v>3804</v>
      </c>
      <c r="B4875" t="s">
        <v>3805</v>
      </c>
      <c r="C4875" t="s">
        <v>3805</v>
      </c>
      <c r="D4875" t="s">
        <v>3805</v>
      </c>
      <c r="E4875">
        <v>2009</v>
      </c>
      <c r="F4875" s="1" t="s">
        <v>213</v>
      </c>
      <c r="G4875" t="s">
        <v>202</v>
      </c>
      <c r="H4875" s="1" t="s">
        <v>206</v>
      </c>
      <c r="I4875" s="1" t="s">
        <v>1</v>
      </c>
      <c r="J4875" s="1" t="s">
        <v>1</v>
      </c>
      <c r="K4875" s="1" t="s">
        <v>1</v>
      </c>
      <c r="L4875" s="1" t="s">
        <v>1</v>
      </c>
      <c r="M4875" s="1" t="s">
        <v>204</v>
      </c>
      <c r="N4875" s="28" t="s">
        <v>1</v>
      </c>
      <c r="O4875" s="28" t="s">
        <v>1</v>
      </c>
      <c r="P4875" s="28" t="s">
        <v>1</v>
      </c>
      <c r="Q4875" s="28" t="s">
        <v>1</v>
      </c>
      <c r="R4875" s="4">
        <v>20</v>
      </c>
      <c r="S4875" s="4">
        <v>1</v>
      </c>
      <c r="T4875" s="4"/>
      <c r="U4875" t="s">
        <v>204</v>
      </c>
    </row>
    <row r="4876" spans="1:21" x14ac:dyDescent="0.3">
      <c r="A4876" t="s">
        <v>3804</v>
      </c>
      <c r="B4876" t="s">
        <v>3805</v>
      </c>
      <c r="C4876" t="s">
        <v>3805</v>
      </c>
      <c r="D4876" t="s">
        <v>3805</v>
      </c>
      <c r="E4876">
        <v>2009</v>
      </c>
      <c r="F4876" s="1" t="s">
        <v>213</v>
      </c>
      <c r="G4876" t="s">
        <v>202</v>
      </c>
      <c r="H4876" s="1" t="s">
        <v>231</v>
      </c>
      <c r="I4876" s="1" t="s">
        <v>1</v>
      </c>
      <c r="J4876" s="1" t="s">
        <v>1</v>
      </c>
      <c r="K4876" s="1" t="s">
        <v>1</v>
      </c>
      <c r="L4876" s="1" t="s">
        <v>1</v>
      </c>
      <c r="M4876" s="1" t="s">
        <v>208</v>
      </c>
      <c r="N4876">
        <v>0</v>
      </c>
      <c r="O4876">
        <v>1000</v>
      </c>
      <c r="P4876">
        <v>1000</v>
      </c>
      <c r="Q4876" s="28" t="s">
        <v>209</v>
      </c>
      <c r="R4876" s="4">
        <v>0</v>
      </c>
      <c r="S4876" s="4">
        <v>1</v>
      </c>
      <c r="T4876" s="4" t="s">
        <v>3876</v>
      </c>
      <c r="U4876" t="s">
        <v>204</v>
      </c>
    </row>
    <row r="4877" spans="1:21" x14ac:dyDescent="0.3">
      <c r="A4877" t="s">
        <v>3804</v>
      </c>
      <c r="B4877" t="s">
        <v>3805</v>
      </c>
      <c r="C4877" t="s">
        <v>3805</v>
      </c>
      <c r="D4877" t="s">
        <v>3805</v>
      </c>
      <c r="E4877">
        <v>2009</v>
      </c>
      <c r="F4877" s="1" t="s">
        <v>213</v>
      </c>
      <c r="G4877" t="s">
        <v>202</v>
      </c>
      <c r="H4877" s="1" t="s">
        <v>231</v>
      </c>
      <c r="I4877" s="1" t="s">
        <v>1</v>
      </c>
      <c r="J4877" s="1" t="s">
        <v>1</v>
      </c>
      <c r="K4877" s="1" t="s">
        <v>1</v>
      </c>
      <c r="L4877" s="1" t="s">
        <v>1</v>
      </c>
      <c r="M4877" s="1" t="s">
        <v>208</v>
      </c>
      <c r="N4877">
        <v>1001</v>
      </c>
      <c r="O4877" s="10">
        <v>1000000000</v>
      </c>
      <c r="P4877">
        <v>1000</v>
      </c>
      <c r="Q4877" s="28" t="s">
        <v>209</v>
      </c>
      <c r="R4877" s="4">
        <v>1.75</v>
      </c>
      <c r="S4877" s="4">
        <v>1</v>
      </c>
      <c r="T4877" s="4"/>
      <c r="U4877" t="s">
        <v>204</v>
      </c>
    </row>
    <row r="4878" spans="1:21" x14ac:dyDescent="0.3">
      <c r="A4878" t="s">
        <v>3806</v>
      </c>
      <c r="B4878" t="s">
        <v>3807</v>
      </c>
      <c r="C4878" t="s">
        <v>3807</v>
      </c>
      <c r="D4878" t="s">
        <v>3807</v>
      </c>
      <c r="E4878">
        <v>2021</v>
      </c>
      <c r="F4878" s="1" t="s">
        <v>212</v>
      </c>
      <c r="G4878" t="s">
        <v>202</v>
      </c>
      <c r="H4878" s="1" t="s">
        <v>206</v>
      </c>
      <c r="I4878" s="1" t="s">
        <v>1</v>
      </c>
      <c r="J4878" s="1" t="s">
        <v>1</v>
      </c>
      <c r="K4878" s="1" t="s">
        <v>220</v>
      </c>
      <c r="L4878" s="1" t="s">
        <v>221</v>
      </c>
      <c r="M4878" s="1" t="s">
        <v>204</v>
      </c>
      <c r="N4878" s="28" t="s">
        <v>1</v>
      </c>
      <c r="O4878" s="28" t="s">
        <v>1</v>
      </c>
      <c r="P4878" s="28" t="s">
        <v>1</v>
      </c>
      <c r="Q4878" s="28" t="s">
        <v>1</v>
      </c>
      <c r="R4878" s="4">
        <v>34.31</v>
      </c>
      <c r="S4878" s="4">
        <v>1</v>
      </c>
      <c r="T4878" s="4"/>
      <c r="U4878" t="s">
        <v>204</v>
      </c>
    </row>
    <row r="4879" spans="1:21" x14ac:dyDescent="0.3">
      <c r="A4879" t="s">
        <v>3806</v>
      </c>
      <c r="B4879" t="s">
        <v>3807</v>
      </c>
      <c r="C4879" t="s">
        <v>3807</v>
      </c>
      <c r="D4879" t="s">
        <v>3807</v>
      </c>
      <c r="E4879">
        <v>2021</v>
      </c>
      <c r="F4879" s="1" t="s">
        <v>212</v>
      </c>
      <c r="G4879" t="s">
        <v>202</v>
      </c>
      <c r="H4879" s="1" t="s">
        <v>219</v>
      </c>
      <c r="I4879" s="1" t="s">
        <v>1</v>
      </c>
      <c r="J4879" s="1" t="s">
        <v>1</v>
      </c>
      <c r="K4879" s="1" t="s">
        <v>220</v>
      </c>
      <c r="L4879" s="1" t="s">
        <v>221</v>
      </c>
      <c r="M4879" s="1" t="s">
        <v>208</v>
      </c>
      <c r="N4879">
        <v>0</v>
      </c>
      <c r="O4879">
        <v>2000</v>
      </c>
      <c r="P4879">
        <v>1000</v>
      </c>
      <c r="Q4879" s="28" t="s">
        <v>209</v>
      </c>
      <c r="R4879" s="4">
        <v>0</v>
      </c>
      <c r="S4879" s="4">
        <v>1</v>
      </c>
      <c r="T4879" s="4"/>
      <c r="U4879" t="s">
        <v>204</v>
      </c>
    </row>
    <row r="4880" spans="1:21" x14ac:dyDescent="0.3">
      <c r="A4880" t="s">
        <v>3806</v>
      </c>
      <c r="B4880" t="s">
        <v>3807</v>
      </c>
      <c r="C4880" t="s">
        <v>3807</v>
      </c>
      <c r="D4880" t="s">
        <v>3807</v>
      </c>
      <c r="E4880">
        <v>2021</v>
      </c>
      <c r="F4880" s="1" t="s">
        <v>212</v>
      </c>
      <c r="G4880" t="s">
        <v>202</v>
      </c>
      <c r="H4880" s="1" t="s">
        <v>219</v>
      </c>
      <c r="I4880" s="1" t="s">
        <v>1</v>
      </c>
      <c r="J4880" s="1" t="s">
        <v>1</v>
      </c>
      <c r="K4880" s="1" t="s">
        <v>220</v>
      </c>
      <c r="L4880" s="1" t="s">
        <v>221</v>
      </c>
      <c r="M4880" s="1" t="s">
        <v>208</v>
      </c>
      <c r="N4880">
        <v>2001</v>
      </c>
      <c r="O4880">
        <v>10000</v>
      </c>
      <c r="P4880">
        <v>1000</v>
      </c>
      <c r="Q4880" s="28" t="s">
        <v>209</v>
      </c>
      <c r="R4880" s="4">
        <v>8.0299999999999994</v>
      </c>
      <c r="S4880" s="4">
        <v>1</v>
      </c>
      <c r="T4880" s="4"/>
      <c r="U4880" t="s">
        <v>204</v>
      </c>
    </row>
    <row r="4881" spans="1:21" x14ac:dyDescent="0.3">
      <c r="A4881" t="s">
        <v>3806</v>
      </c>
      <c r="B4881" t="s">
        <v>3807</v>
      </c>
      <c r="C4881" t="s">
        <v>3807</v>
      </c>
      <c r="D4881" t="s">
        <v>3807</v>
      </c>
      <c r="E4881">
        <v>2021</v>
      </c>
      <c r="F4881" s="1" t="s">
        <v>212</v>
      </c>
      <c r="G4881" t="s">
        <v>202</v>
      </c>
      <c r="H4881" s="1" t="s">
        <v>219</v>
      </c>
      <c r="I4881" s="1" t="s">
        <v>1</v>
      </c>
      <c r="J4881" s="1" t="s">
        <v>1</v>
      </c>
      <c r="K4881" s="1" t="s">
        <v>220</v>
      </c>
      <c r="L4881" s="1" t="s">
        <v>221</v>
      </c>
      <c r="M4881" s="1" t="s">
        <v>208</v>
      </c>
      <c r="N4881">
        <v>10001</v>
      </c>
      <c r="O4881">
        <v>20000</v>
      </c>
      <c r="P4881">
        <v>1000</v>
      </c>
      <c r="Q4881" s="28" t="s">
        <v>209</v>
      </c>
      <c r="R4881" s="4">
        <v>9.18</v>
      </c>
      <c r="S4881" s="4">
        <v>1</v>
      </c>
      <c r="T4881" s="4"/>
      <c r="U4881" t="s">
        <v>204</v>
      </c>
    </row>
    <row r="4882" spans="1:21" x14ac:dyDescent="0.3">
      <c r="A4882" t="s">
        <v>3806</v>
      </c>
      <c r="B4882" t="s">
        <v>3807</v>
      </c>
      <c r="C4882" t="s">
        <v>3807</v>
      </c>
      <c r="D4882" t="s">
        <v>3807</v>
      </c>
      <c r="E4882">
        <v>2021</v>
      </c>
      <c r="F4882" s="1" t="s">
        <v>212</v>
      </c>
      <c r="G4882" t="s">
        <v>202</v>
      </c>
      <c r="H4882" s="1" t="s">
        <v>219</v>
      </c>
      <c r="I4882" s="1" t="s">
        <v>1</v>
      </c>
      <c r="J4882" s="1" t="s">
        <v>1</v>
      </c>
      <c r="K4882" s="1" t="s">
        <v>220</v>
      </c>
      <c r="L4882" s="1" t="s">
        <v>221</v>
      </c>
      <c r="M4882" s="1" t="s">
        <v>208</v>
      </c>
      <c r="N4882">
        <v>20001</v>
      </c>
      <c r="O4882" s="10">
        <v>1000000000</v>
      </c>
      <c r="P4882">
        <v>1000</v>
      </c>
      <c r="Q4882" s="28" t="s">
        <v>209</v>
      </c>
      <c r="R4882" s="4">
        <v>10.28</v>
      </c>
      <c r="S4882" s="4">
        <v>1</v>
      </c>
      <c r="T4882" s="4"/>
      <c r="U4882" t="s">
        <v>204</v>
      </c>
    </row>
    <row r="4883" spans="1:21" x14ac:dyDescent="0.3">
      <c r="A4883" t="s">
        <v>3806</v>
      </c>
      <c r="B4883" t="s">
        <v>3807</v>
      </c>
      <c r="C4883" t="s">
        <v>3807</v>
      </c>
      <c r="D4883" t="s">
        <v>3807</v>
      </c>
      <c r="E4883">
        <v>2021</v>
      </c>
      <c r="F4883" s="1" t="s">
        <v>212</v>
      </c>
      <c r="G4883" t="s">
        <v>202</v>
      </c>
      <c r="H4883" s="1" t="s">
        <v>206</v>
      </c>
      <c r="I4883" s="1" t="s">
        <v>1</v>
      </c>
      <c r="J4883" s="1" t="s">
        <v>1</v>
      </c>
      <c r="K4883" s="1" t="s">
        <v>220</v>
      </c>
      <c r="L4883" s="1" t="s">
        <v>225</v>
      </c>
      <c r="M4883" s="1" t="s">
        <v>204</v>
      </c>
      <c r="N4883" s="1" t="s">
        <v>1</v>
      </c>
      <c r="O4883" s="1" t="s">
        <v>1</v>
      </c>
      <c r="P4883" s="1" t="s">
        <v>1</v>
      </c>
      <c r="Q4883" s="28" t="s">
        <v>1</v>
      </c>
      <c r="R4883" s="4">
        <v>70.56</v>
      </c>
      <c r="S4883" s="4">
        <v>1</v>
      </c>
      <c r="T4883" s="4"/>
      <c r="U4883" t="s">
        <v>204</v>
      </c>
    </row>
    <row r="4884" spans="1:21" x14ac:dyDescent="0.3">
      <c r="A4884" t="s">
        <v>3806</v>
      </c>
      <c r="B4884" t="s">
        <v>3807</v>
      </c>
      <c r="C4884" t="s">
        <v>3807</v>
      </c>
      <c r="D4884" t="s">
        <v>3807</v>
      </c>
      <c r="E4884">
        <v>2021</v>
      </c>
      <c r="F4884" s="1" t="s">
        <v>212</v>
      </c>
      <c r="G4884" t="s">
        <v>202</v>
      </c>
      <c r="H4884" s="1" t="s">
        <v>219</v>
      </c>
      <c r="I4884" s="1" t="s">
        <v>1</v>
      </c>
      <c r="J4884" s="1" t="s">
        <v>1</v>
      </c>
      <c r="K4884" s="1" t="s">
        <v>220</v>
      </c>
      <c r="L4884" s="1" t="s">
        <v>225</v>
      </c>
      <c r="M4884" s="1" t="s">
        <v>208</v>
      </c>
      <c r="N4884">
        <v>0</v>
      </c>
      <c r="O4884">
        <v>2000</v>
      </c>
      <c r="P4884">
        <v>1000</v>
      </c>
      <c r="Q4884" s="28" t="s">
        <v>209</v>
      </c>
      <c r="R4884" s="4">
        <v>8.0299999999999994</v>
      </c>
      <c r="S4884" s="4">
        <v>1</v>
      </c>
      <c r="T4884" s="4"/>
      <c r="U4884" t="s">
        <v>204</v>
      </c>
    </row>
    <row r="4885" spans="1:21" x14ac:dyDescent="0.3">
      <c r="A4885" t="s">
        <v>3806</v>
      </c>
      <c r="B4885" t="s">
        <v>3807</v>
      </c>
      <c r="C4885" t="s">
        <v>3807</v>
      </c>
      <c r="D4885" t="s">
        <v>3807</v>
      </c>
      <c r="E4885">
        <v>2021</v>
      </c>
      <c r="F4885" s="1" t="s">
        <v>212</v>
      </c>
      <c r="G4885" t="s">
        <v>202</v>
      </c>
      <c r="H4885" s="1" t="s">
        <v>219</v>
      </c>
      <c r="I4885" s="1" t="s">
        <v>1</v>
      </c>
      <c r="J4885" s="1" t="s">
        <v>1</v>
      </c>
      <c r="K4885" s="1" t="s">
        <v>220</v>
      </c>
      <c r="L4885" s="1" t="s">
        <v>225</v>
      </c>
      <c r="M4885" s="1" t="s">
        <v>208</v>
      </c>
      <c r="N4885">
        <v>2001</v>
      </c>
      <c r="O4885">
        <v>15000</v>
      </c>
      <c r="P4885">
        <v>1000</v>
      </c>
      <c r="Q4885" s="28" t="s">
        <v>209</v>
      </c>
      <c r="R4885" s="4">
        <v>12.03</v>
      </c>
      <c r="S4885" s="4">
        <v>1</v>
      </c>
      <c r="T4885" s="4"/>
      <c r="U4885" t="s">
        <v>204</v>
      </c>
    </row>
    <row r="4886" spans="1:21" x14ac:dyDescent="0.3">
      <c r="A4886" t="s">
        <v>3806</v>
      </c>
      <c r="B4886" t="s">
        <v>3807</v>
      </c>
      <c r="C4886" t="s">
        <v>3807</v>
      </c>
      <c r="D4886" t="s">
        <v>3807</v>
      </c>
      <c r="E4886">
        <v>2021</v>
      </c>
      <c r="F4886" s="1" t="s">
        <v>212</v>
      </c>
      <c r="G4886" t="s">
        <v>202</v>
      </c>
      <c r="H4886" s="1" t="s">
        <v>219</v>
      </c>
      <c r="I4886" s="1" t="s">
        <v>1</v>
      </c>
      <c r="J4886" s="1" t="s">
        <v>1</v>
      </c>
      <c r="K4886" s="1" t="s">
        <v>220</v>
      </c>
      <c r="L4886" s="1" t="s">
        <v>225</v>
      </c>
      <c r="M4886" s="1" t="s">
        <v>208</v>
      </c>
      <c r="N4886">
        <v>15001</v>
      </c>
      <c r="O4886" s="10">
        <v>1000000000</v>
      </c>
      <c r="P4886">
        <v>1000</v>
      </c>
      <c r="Q4886" s="28" t="s">
        <v>209</v>
      </c>
      <c r="R4886" s="4">
        <v>16.03</v>
      </c>
      <c r="S4886" s="4">
        <v>1</v>
      </c>
      <c r="T4886" s="4"/>
      <c r="U4886" t="s">
        <v>204</v>
      </c>
    </row>
    <row r="4887" spans="1:21" x14ac:dyDescent="0.3">
      <c r="A4887" t="s">
        <v>3806</v>
      </c>
      <c r="B4887" t="s">
        <v>3807</v>
      </c>
      <c r="C4887" t="s">
        <v>3807</v>
      </c>
      <c r="D4887" t="s">
        <v>3807</v>
      </c>
      <c r="E4887">
        <v>2021</v>
      </c>
      <c r="F4887" s="1" t="s">
        <v>213</v>
      </c>
      <c r="G4887" t="s">
        <v>202</v>
      </c>
      <c r="H4887" s="1" t="s">
        <v>206</v>
      </c>
      <c r="I4887" s="1" t="s">
        <v>1</v>
      </c>
      <c r="J4887" s="1" t="s">
        <v>1</v>
      </c>
      <c r="K4887" s="1" t="s">
        <v>1</v>
      </c>
      <c r="L4887" s="1" t="s">
        <v>1</v>
      </c>
      <c r="M4887" s="1" t="s">
        <v>204</v>
      </c>
      <c r="N4887" s="28" t="s">
        <v>1</v>
      </c>
      <c r="O4887" s="28" t="s">
        <v>1</v>
      </c>
      <c r="P4887" s="28" t="s">
        <v>1</v>
      </c>
      <c r="Q4887" s="28" t="s">
        <v>1</v>
      </c>
      <c r="R4887" s="4">
        <v>11</v>
      </c>
      <c r="S4887" s="4">
        <v>1</v>
      </c>
      <c r="T4887" s="4"/>
      <c r="U4887" t="s">
        <v>204</v>
      </c>
    </row>
    <row r="4888" spans="1:21" x14ac:dyDescent="0.3">
      <c r="A4888" t="s">
        <v>3806</v>
      </c>
      <c r="B4888" t="s">
        <v>3807</v>
      </c>
      <c r="C4888" t="s">
        <v>3807</v>
      </c>
      <c r="D4888" t="s">
        <v>3807</v>
      </c>
      <c r="E4888">
        <v>2021</v>
      </c>
      <c r="F4888" s="1" t="s">
        <v>213</v>
      </c>
      <c r="G4888" t="s">
        <v>202</v>
      </c>
      <c r="H4888" s="1" t="s">
        <v>231</v>
      </c>
      <c r="I4888" s="1" t="s">
        <v>1</v>
      </c>
      <c r="J4888" s="1" t="s">
        <v>1</v>
      </c>
      <c r="K4888" s="1" t="s">
        <v>1</v>
      </c>
      <c r="L4888" s="1" t="s">
        <v>1</v>
      </c>
      <c r="M4888" s="1" t="s">
        <v>208</v>
      </c>
      <c r="N4888">
        <v>0</v>
      </c>
      <c r="O4888">
        <v>2000</v>
      </c>
      <c r="P4888">
        <v>1000</v>
      </c>
      <c r="Q4888" s="28" t="s">
        <v>209</v>
      </c>
      <c r="R4888" s="4">
        <v>0</v>
      </c>
      <c r="S4888" s="4">
        <v>0.35</v>
      </c>
      <c r="T4888" s="4"/>
      <c r="U4888" t="s">
        <v>204</v>
      </c>
    </row>
    <row r="4889" spans="1:21" x14ac:dyDescent="0.3">
      <c r="A4889" t="s">
        <v>3806</v>
      </c>
      <c r="B4889" t="s">
        <v>3807</v>
      </c>
      <c r="C4889" t="s">
        <v>3807</v>
      </c>
      <c r="D4889" t="s">
        <v>3807</v>
      </c>
      <c r="E4889">
        <v>2021</v>
      </c>
      <c r="F4889" s="1" t="s">
        <v>213</v>
      </c>
      <c r="G4889" t="s">
        <v>202</v>
      </c>
      <c r="H4889" s="1" t="s">
        <v>231</v>
      </c>
      <c r="I4889" s="1" t="s">
        <v>1</v>
      </c>
      <c r="J4889" s="1" t="s">
        <v>1</v>
      </c>
      <c r="K4889" s="1" t="s">
        <v>1</v>
      </c>
      <c r="L4889" s="1" t="s">
        <v>1</v>
      </c>
      <c r="M4889" s="1" t="s">
        <v>208</v>
      </c>
      <c r="N4889">
        <v>2001</v>
      </c>
      <c r="O4889" s="1">
        <f>((50-11)/8.03*1000)/0.35</f>
        <v>13876.534424479632</v>
      </c>
      <c r="P4889">
        <v>1000</v>
      </c>
      <c r="Q4889" s="28" t="s">
        <v>209</v>
      </c>
      <c r="R4889" s="4">
        <v>8.0299999999999994</v>
      </c>
      <c r="S4889" s="4">
        <v>0.35</v>
      </c>
      <c r="T4889" s="4" t="s">
        <v>3877</v>
      </c>
      <c r="U4889" t="s">
        <v>204</v>
      </c>
    </row>
    <row r="4890" spans="1:21" x14ac:dyDescent="0.3">
      <c r="A4890" t="s">
        <v>3806</v>
      </c>
      <c r="B4890" t="s">
        <v>3807</v>
      </c>
      <c r="C4890" t="s">
        <v>3807</v>
      </c>
      <c r="D4890" t="s">
        <v>3807</v>
      </c>
      <c r="E4890">
        <v>2021</v>
      </c>
      <c r="F4890" s="1" t="s">
        <v>213</v>
      </c>
      <c r="G4890" t="s">
        <v>202</v>
      </c>
      <c r="H4890" s="1" t="s">
        <v>231</v>
      </c>
      <c r="I4890" s="1" t="s">
        <v>1</v>
      </c>
      <c r="J4890" s="1" t="s">
        <v>1</v>
      </c>
      <c r="K4890" s="1" t="s">
        <v>1</v>
      </c>
      <c r="L4890" s="1" t="s">
        <v>1</v>
      </c>
      <c r="M4890" s="1" t="s">
        <v>208</v>
      </c>
      <c r="N4890">
        <v>13878</v>
      </c>
      <c r="O4890" s="10">
        <v>1000000000</v>
      </c>
      <c r="P4890">
        <v>1000</v>
      </c>
      <c r="Q4890" s="28" t="s">
        <v>209</v>
      </c>
      <c r="R4890" s="4">
        <v>0</v>
      </c>
      <c r="S4890" s="4">
        <v>0.35</v>
      </c>
      <c r="T4890" s="4" t="s">
        <v>3878</v>
      </c>
      <c r="U4890" t="s">
        <v>204</v>
      </c>
    </row>
    <row r="4891" spans="1:21" x14ac:dyDescent="0.3">
      <c r="A4891" t="s">
        <v>3810</v>
      </c>
      <c r="B4891" t="s">
        <v>3811</v>
      </c>
      <c r="C4891" t="s">
        <v>3811</v>
      </c>
      <c r="D4891" t="s">
        <v>3811</v>
      </c>
      <c r="E4891">
        <v>2017</v>
      </c>
      <c r="F4891" s="1" t="s">
        <v>212</v>
      </c>
      <c r="G4891" t="s">
        <v>202</v>
      </c>
      <c r="H4891" s="1" t="s">
        <v>206</v>
      </c>
      <c r="I4891">
        <v>0.75</v>
      </c>
      <c r="J4891" s="1" t="s">
        <v>203</v>
      </c>
      <c r="K4891" s="1" t="s">
        <v>220</v>
      </c>
      <c r="L4891" s="1" t="s">
        <v>221</v>
      </c>
      <c r="M4891" s="1" t="s">
        <v>204</v>
      </c>
      <c r="N4891" s="1" t="s">
        <v>1</v>
      </c>
      <c r="O4891" s="1" t="s">
        <v>1</v>
      </c>
      <c r="P4891" s="1" t="s">
        <v>1</v>
      </c>
      <c r="Q4891" s="28" t="s">
        <v>1</v>
      </c>
      <c r="R4891" s="4">
        <v>33</v>
      </c>
      <c r="S4891" s="1">
        <v>1</v>
      </c>
      <c r="T4891" s="4"/>
      <c r="U4891" t="s">
        <v>204</v>
      </c>
    </row>
    <row r="4892" spans="1:21" x14ac:dyDescent="0.3">
      <c r="A4892" t="s">
        <v>3810</v>
      </c>
      <c r="B4892" t="s">
        <v>3811</v>
      </c>
      <c r="C4892" t="s">
        <v>3811</v>
      </c>
      <c r="D4892" t="s">
        <v>3811</v>
      </c>
      <c r="E4892">
        <v>2017</v>
      </c>
      <c r="F4892" s="1" t="s">
        <v>212</v>
      </c>
      <c r="G4892" t="s">
        <v>202</v>
      </c>
      <c r="H4892" s="1" t="s">
        <v>219</v>
      </c>
      <c r="I4892">
        <v>0.75</v>
      </c>
      <c r="J4892" s="1" t="s">
        <v>203</v>
      </c>
      <c r="K4892" s="1" t="s">
        <v>220</v>
      </c>
      <c r="L4892" s="1" t="s">
        <v>221</v>
      </c>
      <c r="M4892" s="1" t="s">
        <v>208</v>
      </c>
      <c r="N4892">
        <v>0</v>
      </c>
      <c r="O4892">
        <v>1000</v>
      </c>
      <c r="P4892">
        <v>1000</v>
      </c>
      <c r="Q4892" s="28" t="s">
        <v>209</v>
      </c>
      <c r="R4892" s="4">
        <v>0</v>
      </c>
      <c r="S4892" s="1">
        <v>1</v>
      </c>
      <c r="T4892" s="4"/>
      <c r="U4892" t="s">
        <v>204</v>
      </c>
    </row>
    <row r="4893" spans="1:21" x14ac:dyDescent="0.3">
      <c r="A4893" t="s">
        <v>3810</v>
      </c>
      <c r="B4893" t="s">
        <v>3811</v>
      </c>
      <c r="C4893" t="s">
        <v>3811</v>
      </c>
      <c r="D4893" t="s">
        <v>3811</v>
      </c>
      <c r="E4893">
        <v>2017</v>
      </c>
      <c r="F4893" s="1" t="s">
        <v>212</v>
      </c>
      <c r="G4893" t="s">
        <v>202</v>
      </c>
      <c r="H4893" s="1" t="s">
        <v>219</v>
      </c>
      <c r="I4893">
        <v>0.75</v>
      </c>
      <c r="J4893" s="1" t="s">
        <v>203</v>
      </c>
      <c r="K4893" s="1" t="s">
        <v>220</v>
      </c>
      <c r="L4893" s="1" t="s">
        <v>221</v>
      </c>
      <c r="M4893" s="1" t="s">
        <v>208</v>
      </c>
      <c r="N4893">
        <v>1001</v>
      </c>
      <c r="O4893">
        <v>20000</v>
      </c>
      <c r="P4893">
        <v>1000</v>
      </c>
      <c r="Q4893" s="28" t="s">
        <v>209</v>
      </c>
      <c r="R4893" s="4">
        <v>5.25</v>
      </c>
      <c r="S4893" s="1">
        <v>1</v>
      </c>
      <c r="T4893" s="4"/>
      <c r="U4893" t="s">
        <v>204</v>
      </c>
    </row>
    <row r="4894" spans="1:21" x14ac:dyDescent="0.3">
      <c r="A4894" t="s">
        <v>3810</v>
      </c>
      <c r="B4894" t="s">
        <v>3811</v>
      </c>
      <c r="C4894" t="s">
        <v>3811</v>
      </c>
      <c r="D4894" t="s">
        <v>3811</v>
      </c>
      <c r="E4894">
        <v>2017</v>
      </c>
      <c r="F4894" s="1" t="s">
        <v>212</v>
      </c>
      <c r="G4894" t="s">
        <v>202</v>
      </c>
      <c r="H4894" s="1" t="s">
        <v>219</v>
      </c>
      <c r="I4894">
        <v>0.75</v>
      </c>
      <c r="J4894" s="1" t="s">
        <v>203</v>
      </c>
      <c r="K4894" s="1" t="s">
        <v>220</v>
      </c>
      <c r="L4894" s="1" t="s">
        <v>221</v>
      </c>
      <c r="M4894" s="1" t="s">
        <v>208</v>
      </c>
      <c r="N4894">
        <v>20001</v>
      </c>
      <c r="O4894">
        <v>40000</v>
      </c>
      <c r="P4894">
        <v>1000</v>
      </c>
      <c r="Q4894" s="28" t="s">
        <v>209</v>
      </c>
      <c r="R4894" s="4">
        <v>5.75</v>
      </c>
      <c r="S4894" s="1">
        <v>1</v>
      </c>
      <c r="T4894" s="4"/>
      <c r="U4894" t="s">
        <v>204</v>
      </c>
    </row>
    <row r="4895" spans="1:21" x14ac:dyDescent="0.3">
      <c r="A4895" t="s">
        <v>3810</v>
      </c>
      <c r="B4895" t="s">
        <v>3811</v>
      </c>
      <c r="C4895" t="s">
        <v>3811</v>
      </c>
      <c r="D4895" t="s">
        <v>3811</v>
      </c>
      <c r="E4895">
        <v>2017</v>
      </c>
      <c r="F4895" s="1" t="s">
        <v>212</v>
      </c>
      <c r="G4895" t="s">
        <v>202</v>
      </c>
      <c r="H4895" s="1" t="s">
        <v>219</v>
      </c>
      <c r="I4895">
        <v>0.75</v>
      </c>
      <c r="J4895" s="1" t="s">
        <v>203</v>
      </c>
      <c r="K4895" s="1" t="s">
        <v>220</v>
      </c>
      <c r="L4895" s="1" t="s">
        <v>221</v>
      </c>
      <c r="M4895" s="1" t="s">
        <v>208</v>
      </c>
      <c r="N4895">
        <v>40001</v>
      </c>
      <c r="O4895" s="10">
        <v>1000000000</v>
      </c>
      <c r="P4895">
        <v>1000</v>
      </c>
      <c r="Q4895" s="28" t="s">
        <v>209</v>
      </c>
      <c r="R4895" s="4">
        <v>6</v>
      </c>
      <c r="S4895" s="1">
        <v>1</v>
      </c>
      <c r="T4895" s="4"/>
      <c r="U4895" t="s">
        <v>204</v>
      </c>
    </row>
    <row r="4896" spans="1:21" x14ac:dyDescent="0.3">
      <c r="A4896" t="s">
        <v>3810</v>
      </c>
      <c r="B4896" t="s">
        <v>3811</v>
      </c>
      <c r="C4896" t="s">
        <v>3811</v>
      </c>
      <c r="D4896" t="s">
        <v>3811</v>
      </c>
      <c r="E4896">
        <v>2017</v>
      </c>
      <c r="F4896" s="1" t="s">
        <v>212</v>
      </c>
      <c r="G4896" t="s">
        <v>202</v>
      </c>
      <c r="H4896" s="1" t="s">
        <v>206</v>
      </c>
      <c r="I4896">
        <v>0.75</v>
      </c>
      <c r="J4896" s="1" t="s">
        <v>203</v>
      </c>
      <c r="K4896" s="1" t="s">
        <v>220</v>
      </c>
      <c r="L4896" s="1" t="s">
        <v>225</v>
      </c>
      <c r="M4896" s="1" t="s">
        <v>204</v>
      </c>
      <c r="N4896" s="1" t="s">
        <v>1</v>
      </c>
      <c r="O4896" s="1" t="s">
        <v>1</v>
      </c>
      <c r="P4896" s="1" t="s">
        <v>1</v>
      </c>
      <c r="Q4896" s="28" t="s">
        <v>1</v>
      </c>
      <c r="R4896" s="4">
        <v>38</v>
      </c>
      <c r="S4896" s="1">
        <v>1</v>
      </c>
      <c r="T4896" s="4"/>
      <c r="U4896" t="s">
        <v>204</v>
      </c>
    </row>
    <row r="4897" spans="1:21" x14ac:dyDescent="0.3">
      <c r="A4897" t="s">
        <v>3810</v>
      </c>
      <c r="B4897" t="s">
        <v>3811</v>
      </c>
      <c r="C4897" t="s">
        <v>3811</v>
      </c>
      <c r="D4897" t="s">
        <v>3811</v>
      </c>
      <c r="E4897">
        <v>2017</v>
      </c>
      <c r="F4897" s="1" t="s">
        <v>212</v>
      </c>
      <c r="G4897" t="s">
        <v>202</v>
      </c>
      <c r="H4897" s="1" t="s">
        <v>219</v>
      </c>
      <c r="I4897">
        <v>0.75</v>
      </c>
      <c r="J4897" s="1" t="s">
        <v>203</v>
      </c>
      <c r="K4897" s="1" t="s">
        <v>220</v>
      </c>
      <c r="L4897" s="1" t="s">
        <v>225</v>
      </c>
      <c r="M4897" s="1" t="s">
        <v>208</v>
      </c>
      <c r="N4897">
        <v>0</v>
      </c>
      <c r="O4897">
        <v>1000</v>
      </c>
      <c r="P4897">
        <v>1000</v>
      </c>
      <c r="Q4897" s="28" t="s">
        <v>209</v>
      </c>
      <c r="R4897" s="4">
        <v>0</v>
      </c>
      <c r="S4897" s="1">
        <v>1</v>
      </c>
      <c r="T4897" s="4"/>
      <c r="U4897" t="s">
        <v>204</v>
      </c>
    </row>
    <row r="4898" spans="1:21" x14ac:dyDescent="0.3">
      <c r="A4898" t="s">
        <v>3810</v>
      </c>
      <c r="B4898" t="s">
        <v>3811</v>
      </c>
      <c r="C4898" t="s">
        <v>3811</v>
      </c>
      <c r="D4898" t="s">
        <v>3811</v>
      </c>
      <c r="E4898">
        <v>2017</v>
      </c>
      <c r="F4898" s="1" t="s">
        <v>212</v>
      </c>
      <c r="G4898" t="s">
        <v>202</v>
      </c>
      <c r="H4898" s="1" t="s">
        <v>219</v>
      </c>
      <c r="I4898">
        <v>0.75</v>
      </c>
      <c r="J4898" s="1" t="s">
        <v>203</v>
      </c>
      <c r="K4898" s="1" t="s">
        <v>220</v>
      </c>
      <c r="L4898" s="1" t="s">
        <v>225</v>
      </c>
      <c r="M4898" s="1" t="s">
        <v>208</v>
      </c>
      <c r="N4898">
        <v>1001</v>
      </c>
      <c r="O4898">
        <v>20000</v>
      </c>
      <c r="P4898">
        <v>1000</v>
      </c>
      <c r="Q4898" s="28" t="s">
        <v>209</v>
      </c>
      <c r="R4898" s="4">
        <v>5.25</v>
      </c>
      <c r="S4898" s="1">
        <v>1</v>
      </c>
      <c r="T4898" s="4"/>
      <c r="U4898" t="s">
        <v>204</v>
      </c>
    </row>
    <row r="4899" spans="1:21" x14ac:dyDescent="0.3">
      <c r="A4899" t="s">
        <v>3810</v>
      </c>
      <c r="B4899" t="s">
        <v>3811</v>
      </c>
      <c r="C4899" t="s">
        <v>3811</v>
      </c>
      <c r="D4899" t="s">
        <v>3811</v>
      </c>
      <c r="E4899">
        <v>2017</v>
      </c>
      <c r="F4899" s="1" t="s">
        <v>212</v>
      </c>
      <c r="G4899" t="s">
        <v>202</v>
      </c>
      <c r="H4899" s="1" t="s">
        <v>219</v>
      </c>
      <c r="I4899">
        <v>0.75</v>
      </c>
      <c r="J4899" s="1" t="s">
        <v>203</v>
      </c>
      <c r="K4899" s="1" t="s">
        <v>220</v>
      </c>
      <c r="L4899" s="1" t="s">
        <v>225</v>
      </c>
      <c r="M4899" s="1" t="s">
        <v>208</v>
      </c>
      <c r="N4899">
        <v>20001</v>
      </c>
      <c r="O4899">
        <v>40000</v>
      </c>
      <c r="P4899">
        <v>1000</v>
      </c>
      <c r="Q4899" s="28" t="s">
        <v>209</v>
      </c>
      <c r="R4899" s="4">
        <v>5.75</v>
      </c>
      <c r="S4899" s="1">
        <v>1</v>
      </c>
      <c r="T4899" s="4"/>
      <c r="U4899" t="s">
        <v>204</v>
      </c>
    </row>
    <row r="4900" spans="1:21" x14ac:dyDescent="0.3">
      <c r="A4900" t="s">
        <v>3810</v>
      </c>
      <c r="B4900" t="s">
        <v>3811</v>
      </c>
      <c r="C4900" t="s">
        <v>3811</v>
      </c>
      <c r="D4900" t="s">
        <v>3811</v>
      </c>
      <c r="E4900">
        <v>2017</v>
      </c>
      <c r="F4900" s="1" t="s">
        <v>212</v>
      </c>
      <c r="G4900" t="s">
        <v>202</v>
      </c>
      <c r="H4900" s="1" t="s">
        <v>219</v>
      </c>
      <c r="I4900">
        <v>0.75</v>
      </c>
      <c r="J4900" s="1" t="s">
        <v>203</v>
      </c>
      <c r="K4900" s="1" t="s">
        <v>220</v>
      </c>
      <c r="L4900" s="1" t="s">
        <v>225</v>
      </c>
      <c r="M4900" s="1" t="s">
        <v>208</v>
      </c>
      <c r="N4900">
        <v>40001</v>
      </c>
      <c r="O4900" s="10">
        <v>1000000000</v>
      </c>
      <c r="P4900">
        <v>1000</v>
      </c>
      <c r="Q4900" s="28" t="s">
        <v>209</v>
      </c>
      <c r="R4900" s="4">
        <v>6</v>
      </c>
      <c r="S4900" s="1">
        <v>1</v>
      </c>
      <c r="T4900" s="4"/>
      <c r="U4900" t="s">
        <v>204</v>
      </c>
    </row>
    <row r="4901" spans="1:21" x14ac:dyDescent="0.3">
      <c r="A4901" t="s">
        <v>3810</v>
      </c>
      <c r="B4901" t="s">
        <v>3811</v>
      </c>
      <c r="C4901" t="s">
        <v>3811</v>
      </c>
      <c r="D4901" t="s">
        <v>3811</v>
      </c>
      <c r="E4901">
        <v>2017</v>
      </c>
      <c r="F4901" s="1" t="s">
        <v>213</v>
      </c>
      <c r="G4901" t="s">
        <v>202</v>
      </c>
      <c r="H4901" s="1" t="s">
        <v>206</v>
      </c>
      <c r="I4901" t="s">
        <v>1</v>
      </c>
      <c r="J4901" s="1" t="s">
        <v>1</v>
      </c>
      <c r="K4901" s="1" t="s">
        <v>220</v>
      </c>
      <c r="L4901" s="1" t="s">
        <v>221</v>
      </c>
      <c r="M4901" s="1" t="s">
        <v>204</v>
      </c>
      <c r="N4901" s="1" t="s">
        <v>1</v>
      </c>
      <c r="O4901" s="1" t="s">
        <v>1</v>
      </c>
      <c r="P4901" s="1" t="s">
        <v>1</v>
      </c>
      <c r="Q4901" s="28" t="s">
        <v>1</v>
      </c>
      <c r="R4901" s="4">
        <v>15</v>
      </c>
      <c r="S4901" s="1">
        <v>1</v>
      </c>
      <c r="T4901" s="4" t="s">
        <v>3879</v>
      </c>
      <c r="U4901" t="s">
        <v>204</v>
      </c>
    </row>
    <row r="4902" spans="1:21" x14ac:dyDescent="0.3">
      <c r="A4902" t="s">
        <v>3810</v>
      </c>
      <c r="B4902" t="s">
        <v>3811</v>
      </c>
      <c r="C4902" t="s">
        <v>3811</v>
      </c>
      <c r="D4902" t="s">
        <v>3811</v>
      </c>
      <c r="E4902">
        <v>2017</v>
      </c>
      <c r="F4902" s="1" t="s">
        <v>213</v>
      </c>
      <c r="G4902" t="s">
        <v>202</v>
      </c>
      <c r="H4902" s="1" t="s">
        <v>231</v>
      </c>
      <c r="I4902" t="s">
        <v>1</v>
      </c>
      <c r="J4902" s="1" t="s">
        <v>1</v>
      </c>
      <c r="K4902" s="1" t="s">
        <v>220</v>
      </c>
      <c r="L4902" s="1" t="s">
        <v>221</v>
      </c>
      <c r="M4902" s="1" t="s">
        <v>208</v>
      </c>
      <c r="N4902">
        <v>0</v>
      </c>
      <c r="O4902" s="10">
        <v>1000000000</v>
      </c>
      <c r="P4902">
        <v>1000</v>
      </c>
      <c r="Q4902" s="28" t="s">
        <v>209</v>
      </c>
      <c r="R4902" s="4">
        <v>3.5</v>
      </c>
      <c r="S4902" s="1">
        <v>1</v>
      </c>
      <c r="T4902" s="4"/>
      <c r="U4902" t="s">
        <v>204</v>
      </c>
    </row>
    <row r="4903" spans="1:21" x14ac:dyDescent="0.3">
      <c r="A4903" t="s">
        <v>3812</v>
      </c>
      <c r="B4903" t="s">
        <v>3813</v>
      </c>
      <c r="C4903" t="s">
        <v>3813</v>
      </c>
      <c r="D4903" t="s">
        <v>3813</v>
      </c>
      <c r="E4903">
        <v>2019</v>
      </c>
      <c r="F4903" s="1" t="s">
        <v>212</v>
      </c>
      <c r="G4903" t="s">
        <v>202</v>
      </c>
      <c r="H4903" s="1" t="s">
        <v>206</v>
      </c>
      <c r="I4903" t="s">
        <v>1</v>
      </c>
      <c r="J4903" s="1" t="s">
        <v>1</v>
      </c>
      <c r="K4903" s="1" t="s">
        <v>220</v>
      </c>
      <c r="L4903" s="1" t="s">
        <v>221</v>
      </c>
      <c r="M4903" s="1" t="s">
        <v>204</v>
      </c>
      <c r="N4903" s="1" t="s">
        <v>1</v>
      </c>
      <c r="O4903" s="1" t="s">
        <v>1</v>
      </c>
      <c r="P4903" s="1" t="s">
        <v>1</v>
      </c>
      <c r="Q4903" s="28" t="s">
        <v>1</v>
      </c>
      <c r="R4903" s="4">
        <v>24</v>
      </c>
      <c r="S4903" s="1">
        <v>1</v>
      </c>
      <c r="T4903" s="4"/>
      <c r="U4903" t="s">
        <v>204</v>
      </c>
    </row>
    <row r="4904" spans="1:21" x14ac:dyDescent="0.3">
      <c r="A4904" t="s">
        <v>3812</v>
      </c>
      <c r="B4904" t="s">
        <v>3813</v>
      </c>
      <c r="C4904" t="s">
        <v>3813</v>
      </c>
      <c r="D4904" t="s">
        <v>3813</v>
      </c>
      <c r="E4904">
        <v>2019</v>
      </c>
      <c r="F4904" s="1" t="s">
        <v>212</v>
      </c>
      <c r="G4904" t="s">
        <v>202</v>
      </c>
      <c r="H4904" s="1" t="s">
        <v>231</v>
      </c>
      <c r="I4904" t="s">
        <v>1</v>
      </c>
      <c r="J4904" s="1" t="s">
        <v>1</v>
      </c>
      <c r="K4904" s="1" t="s">
        <v>220</v>
      </c>
      <c r="L4904" s="1" t="s">
        <v>221</v>
      </c>
      <c r="M4904" s="1" t="s">
        <v>208</v>
      </c>
      <c r="N4904">
        <v>0</v>
      </c>
      <c r="O4904">
        <v>2000</v>
      </c>
      <c r="P4904">
        <v>1000</v>
      </c>
      <c r="Q4904" s="28" t="s">
        <v>209</v>
      </c>
      <c r="R4904" s="4">
        <v>0</v>
      </c>
      <c r="S4904" s="1">
        <v>1</v>
      </c>
      <c r="T4904" s="4"/>
      <c r="U4904" t="s">
        <v>204</v>
      </c>
    </row>
    <row r="4905" spans="1:21" x14ac:dyDescent="0.3">
      <c r="A4905" t="s">
        <v>3812</v>
      </c>
      <c r="B4905" t="s">
        <v>3813</v>
      </c>
      <c r="C4905" t="s">
        <v>3813</v>
      </c>
      <c r="D4905" t="s">
        <v>3813</v>
      </c>
      <c r="E4905">
        <v>2019</v>
      </c>
      <c r="F4905" s="1" t="s">
        <v>212</v>
      </c>
      <c r="G4905" t="s">
        <v>202</v>
      </c>
      <c r="H4905" s="1" t="s">
        <v>231</v>
      </c>
      <c r="I4905" t="s">
        <v>1</v>
      </c>
      <c r="J4905" s="1" t="s">
        <v>1</v>
      </c>
      <c r="K4905" s="1" t="s">
        <v>220</v>
      </c>
      <c r="L4905" s="1" t="s">
        <v>221</v>
      </c>
      <c r="M4905" s="1" t="s">
        <v>208</v>
      </c>
      <c r="N4905" s="1">
        <v>2001</v>
      </c>
      <c r="O4905" s="10">
        <v>1000000000</v>
      </c>
      <c r="P4905">
        <v>1000</v>
      </c>
      <c r="Q4905" s="28" t="s">
        <v>209</v>
      </c>
      <c r="R4905" s="4">
        <v>7</v>
      </c>
      <c r="S4905" s="1">
        <v>1</v>
      </c>
      <c r="T4905" s="4"/>
      <c r="U4905" t="s">
        <v>204</v>
      </c>
    </row>
    <row r="4906" spans="1:21" x14ac:dyDescent="0.3">
      <c r="A4906" t="s">
        <v>3812</v>
      </c>
      <c r="B4906" t="s">
        <v>3813</v>
      </c>
      <c r="C4906" t="s">
        <v>3813</v>
      </c>
      <c r="D4906" t="s">
        <v>3813</v>
      </c>
      <c r="E4906">
        <v>2019</v>
      </c>
      <c r="F4906" s="1" t="s">
        <v>212</v>
      </c>
      <c r="G4906" t="s">
        <v>202</v>
      </c>
      <c r="H4906" s="1" t="s">
        <v>206</v>
      </c>
      <c r="I4906" t="s">
        <v>1</v>
      </c>
      <c r="J4906" s="1" t="s">
        <v>1</v>
      </c>
      <c r="K4906" s="1" t="s">
        <v>220</v>
      </c>
      <c r="L4906" s="1" t="s">
        <v>225</v>
      </c>
      <c r="M4906" s="1" t="s">
        <v>204</v>
      </c>
      <c r="N4906" s="1" t="s">
        <v>1</v>
      </c>
      <c r="O4906" s="1" t="s">
        <v>1</v>
      </c>
      <c r="P4906" s="1" t="s">
        <v>1</v>
      </c>
      <c r="Q4906" s="28" t="s">
        <v>1</v>
      </c>
      <c r="R4906" s="4">
        <v>28</v>
      </c>
      <c r="S4906" s="1">
        <v>1</v>
      </c>
      <c r="T4906" s="4"/>
      <c r="U4906" t="s">
        <v>204</v>
      </c>
    </row>
    <row r="4907" spans="1:21" x14ac:dyDescent="0.3">
      <c r="A4907" t="s">
        <v>3812</v>
      </c>
      <c r="B4907" t="s">
        <v>3813</v>
      </c>
      <c r="C4907" t="s">
        <v>3813</v>
      </c>
      <c r="D4907" t="s">
        <v>3813</v>
      </c>
      <c r="E4907">
        <v>2019</v>
      </c>
      <c r="F4907" s="1" t="s">
        <v>212</v>
      </c>
      <c r="G4907" t="s">
        <v>202</v>
      </c>
      <c r="H4907" s="1" t="s">
        <v>231</v>
      </c>
      <c r="I4907" t="s">
        <v>1</v>
      </c>
      <c r="J4907" s="1" t="s">
        <v>1</v>
      </c>
      <c r="K4907" s="1" t="s">
        <v>220</v>
      </c>
      <c r="L4907" s="1" t="s">
        <v>225</v>
      </c>
      <c r="M4907" s="1" t="s">
        <v>208</v>
      </c>
      <c r="N4907">
        <v>0</v>
      </c>
      <c r="O4907">
        <v>2000</v>
      </c>
      <c r="P4907">
        <v>1000</v>
      </c>
      <c r="Q4907" s="28" t="s">
        <v>209</v>
      </c>
      <c r="R4907" s="4">
        <v>0</v>
      </c>
      <c r="S4907" s="1">
        <v>1</v>
      </c>
      <c r="T4907" s="4"/>
      <c r="U4907" t="s">
        <v>204</v>
      </c>
    </row>
    <row r="4908" spans="1:21" x14ac:dyDescent="0.3">
      <c r="A4908" t="s">
        <v>3812</v>
      </c>
      <c r="B4908" t="s">
        <v>3813</v>
      </c>
      <c r="C4908" t="s">
        <v>3813</v>
      </c>
      <c r="D4908" t="s">
        <v>3813</v>
      </c>
      <c r="E4908">
        <v>2019</v>
      </c>
      <c r="F4908" s="1" t="s">
        <v>212</v>
      </c>
      <c r="G4908" t="s">
        <v>202</v>
      </c>
      <c r="H4908" s="1" t="s">
        <v>231</v>
      </c>
      <c r="I4908" t="s">
        <v>1</v>
      </c>
      <c r="J4908" s="1" t="s">
        <v>1</v>
      </c>
      <c r="K4908" s="1" t="s">
        <v>220</v>
      </c>
      <c r="L4908" s="1" t="s">
        <v>225</v>
      </c>
      <c r="M4908" s="1" t="s">
        <v>208</v>
      </c>
      <c r="N4908" s="1">
        <v>2001</v>
      </c>
      <c r="O4908" s="10">
        <v>1000000000</v>
      </c>
      <c r="P4908">
        <v>1000</v>
      </c>
      <c r="Q4908" s="28" t="s">
        <v>209</v>
      </c>
      <c r="R4908" s="4">
        <v>7</v>
      </c>
      <c r="S4908" s="1">
        <v>1</v>
      </c>
      <c r="T4908" s="4"/>
      <c r="U4908" t="s">
        <v>204</v>
      </c>
    </row>
    <row r="4909" spans="1:21" x14ac:dyDescent="0.3">
      <c r="A4909" t="s">
        <v>3812</v>
      </c>
      <c r="B4909" t="s">
        <v>3813</v>
      </c>
      <c r="C4909" t="s">
        <v>3813</v>
      </c>
      <c r="D4909" t="s">
        <v>3813</v>
      </c>
      <c r="E4909">
        <v>2019</v>
      </c>
      <c r="F4909" s="1" t="s">
        <v>213</v>
      </c>
      <c r="G4909" t="s">
        <v>202</v>
      </c>
      <c r="H4909" s="1" t="s">
        <v>206</v>
      </c>
      <c r="I4909" t="s">
        <v>1</v>
      </c>
      <c r="J4909" s="1" t="s">
        <v>1</v>
      </c>
      <c r="K4909" t="s">
        <v>1</v>
      </c>
      <c r="L4909" s="1" t="s">
        <v>1</v>
      </c>
      <c r="M4909" s="1" t="s">
        <v>204</v>
      </c>
      <c r="N4909" s="30" t="s">
        <v>1</v>
      </c>
      <c r="O4909" s="28" t="s">
        <v>1</v>
      </c>
      <c r="P4909" s="30" t="s">
        <v>1</v>
      </c>
      <c r="Q4909" s="28" t="s">
        <v>1</v>
      </c>
      <c r="R4909" s="4">
        <v>20</v>
      </c>
      <c r="S4909" s="1">
        <v>1</v>
      </c>
      <c r="T4909" s="4"/>
      <c r="U4909" t="s">
        <v>204</v>
      </c>
    </row>
    <row r="4910" spans="1:21" x14ac:dyDescent="0.3">
      <c r="A4910" t="s">
        <v>3812</v>
      </c>
      <c r="B4910" t="s">
        <v>3813</v>
      </c>
      <c r="C4910" t="s">
        <v>3813</v>
      </c>
      <c r="D4910" t="s">
        <v>3813</v>
      </c>
      <c r="E4910">
        <v>2019</v>
      </c>
      <c r="F4910" s="1" t="s">
        <v>213</v>
      </c>
      <c r="G4910" t="s">
        <v>202</v>
      </c>
      <c r="H4910" s="1" t="s">
        <v>231</v>
      </c>
      <c r="I4910" t="s">
        <v>1</v>
      </c>
      <c r="J4910" s="1" t="s">
        <v>1</v>
      </c>
      <c r="K4910" t="s">
        <v>1</v>
      </c>
      <c r="L4910" s="1" t="s">
        <v>1</v>
      </c>
      <c r="M4910" s="1" t="s">
        <v>208</v>
      </c>
      <c r="N4910" s="1">
        <v>0</v>
      </c>
      <c r="O4910">
        <v>2000</v>
      </c>
      <c r="P4910">
        <v>1000</v>
      </c>
      <c r="Q4910" s="28" t="s">
        <v>209</v>
      </c>
      <c r="R4910" s="4">
        <v>0</v>
      </c>
      <c r="S4910" s="1">
        <v>1</v>
      </c>
      <c r="T4910" s="4"/>
      <c r="U4910" t="s">
        <v>204</v>
      </c>
    </row>
    <row r="4911" spans="1:21" x14ac:dyDescent="0.3">
      <c r="A4911" t="s">
        <v>3812</v>
      </c>
      <c r="B4911" t="s">
        <v>3813</v>
      </c>
      <c r="C4911" t="s">
        <v>3813</v>
      </c>
      <c r="D4911" t="s">
        <v>3813</v>
      </c>
      <c r="E4911">
        <v>2019</v>
      </c>
      <c r="F4911" s="1" t="s">
        <v>213</v>
      </c>
      <c r="G4911" t="s">
        <v>202</v>
      </c>
      <c r="H4911" s="1" t="s">
        <v>231</v>
      </c>
      <c r="I4911" t="s">
        <v>1</v>
      </c>
      <c r="J4911" s="1" t="s">
        <v>1</v>
      </c>
      <c r="K4911" t="s">
        <v>1</v>
      </c>
      <c r="L4911" s="1" t="s">
        <v>1</v>
      </c>
      <c r="M4911" s="1" t="s">
        <v>208</v>
      </c>
      <c r="N4911" s="1">
        <v>2001</v>
      </c>
      <c r="O4911" s="10">
        <v>1000000000</v>
      </c>
      <c r="P4911">
        <v>1000</v>
      </c>
      <c r="Q4911" s="28" t="s">
        <v>209</v>
      </c>
      <c r="R4911" s="4">
        <v>4.5</v>
      </c>
      <c r="S4911" s="1">
        <v>1</v>
      </c>
      <c r="T4911" s="4"/>
      <c r="U4911" t="s">
        <v>204</v>
      </c>
    </row>
    <row r="4912" spans="1:21" x14ac:dyDescent="0.3">
      <c r="A4912" t="s">
        <v>3814</v>
      </c>
      <c r="B4912" t="s">
        <v>3815</v>
      </c>
      <c r="C4912" t="s">
        <v>3815</v>
      </c>
      <c r="D4912" t="s">
        <v>3815</v>
      </c>
      <c r="E4912">
        <v>2020</v>
      </c>
      <c r="F4912" s="1" t="s">
        <v>212</v>
      </c>
      <c r="G4912" t="s">
        <v>202</v>
      </c>
      <c r="H4912" s="1" t="s">
        <v>206</v>
      </c>
      <c r="I4912">
        <v>0.75</v>
      </c>
      <c r="J4912" s="1" t="s">
        <v>203</v>
      </c>
      <c r="K4912" t="s">
        <v>1</v>
      </c>
      <c r="L4912" s="1" t="s">
        <v>1</v>
      </c>
      <c r="M4912" s="1" t="s">
        <v>204</v>
      </c>
      <c r="N4912" s="30" t="s">
        <v>1</v>
      </c>
      <c r="O4912" s="28" t="s">
        <v>1</v>
      </c>
      <c r="P4912" s="30" t="s">
        <v>1</v>
      </c>
      <c r="Q4912" s="28" t="s">
        <v>1</v>
      </c>
      <c r="R4912" s="4">
        <v>10</v>
      </c>
      <c r="S4912" s="1">
        <v>1</v>
      </c>
      <c r="T4912" s="4"/>
      <c r="U4912" t="s">
        <v>204</v>
      </c>
    </row>
    <row r="4913" spans="1:21" x14ac:dyDescent="0.3">
      <c r="A4913" t="s">
        <v>3814</v>
      </c>
      <c r="B4913" t="s">
        <v>3815</v>
      </c>
      <c r="C4913" t="s">
        <v>3815</v>
      </c>
      <c r="D4913" t="s">
        <v>3815</v>
      </c>
      <c r="E4913">
        <v>2020</v>
      </c>
      <c r="F4913" s="1" t="s">
        <v>212</v>
      </c>
      <c r="G4913" t="s">
        <v>202</v>
      </c>
      <c r="H4913" s="1" t="s">
        <v>219</v>
      </c>
      <c r="I4913">
        <v>0.75</v>
      </c>
      <c r="J4913" s="1" t="s">
        <v>203</v>
      </c>
      <c r="K4913" t="s">
        <v>1</v>
      </c>
      <c r="L4913" s="1" t="s">
        <v>1</v>
      </c>
      <c r="M4913" s="1" t="s">
        <v>208</v>
      </c>
      <c r="N4913" s="1">
        <v>0</v>
      </c>
      <c r="O4913">
        <v>5000</v>
      </c>
      <c r="P4913">
        <v>1000</v>
      </c>
      <c r="Q4913" s="28" t="s">
        <v>209</v>
      </c>
      <c r="R4913" s="4">
        <v>1.5</v>
      </c>
      <c r="S4913" s="1">
        <v>1</v>
      </c>
      <c r="T4913" s="4"/>
      <c r="U4913" t="s">
        <v>204</v>
      </c>
    </row>
    <row r="4914" spans="1:21" x14ac:dyDescent="0.3">
      <c r="A4914" t="s">
        <v>3814</v>
      </c>
      <c r="B4914" t="s">
        <v>3815</v>
      </c>
      <c r="C4914" t="s">
        <v>3815</v>
      </c>
      <c r="D4914" t="s">
        <v>3815</v>
      </c>
      <c r="E4914">
        <v>2020</v>
      </c>
      <c r="F4914" s="1" t="s">
        <v>212</v>
      </c>
      <c r="G4914" t="s">
        <v>202</v>
      </c>
      <c r="H4914" s="1" t="s">
        <v>219</v>
      </c>
      <c r="I4914">
        <v>0.75</v>
      </c>
      <c r="J4914" s="1" t="s">
        <v>203</v>
      </c>
      <c r="K4914" t="s">
        <v>1</v>
      </c>
      <c r="L4914" s="1" t="s">
        <v>1</v>
      </c>
      <c r="M4914" s="1" t="s">
        <v>208</v>
      </c>
      <c r="N4914" s="1">
        <v>5001</v>
      </c>
      <c r="O4914">
        <v>10000</v>
      </c>
      <c r="P4914">
        <v>1000</v>
      </c>
      <c r="Q4914" s="28" t="s">
        <v>209</v>
      </c>
      <c r="R4914" s="4">
        <v>2.5</v>
      </c>
      <c r="S4914" s="1">
        <v>1</v>
      </c>
      <c r="T4914" s="4"/>
      <c r="U4914" t="s">
        <v>204</v>
      </c>
    </row>
    <row r="4915" spans="1:21" x14ac:dyDescent="0.3">
      <c r="A4915" t="s">
        <v>3814</v>
      </c>
      <c r="B4915" t="s">
        <v>3815</v>
      </c>
      <c r="C4915" t="s">
        <v>3815</v>
      </c>
      <c r="D4915" t="s">
        <v>3815</v>
      </c>
      <c r="E4915">
        <v>2020</v>
      </c>
      <c r="F4915" s="1" t="s">
        <v>212</v>
      </c>
      <c r="G4915" t="s">
        <v>202</v>
      </c>
      <c r="H4915" s="1" t="s">
        <v>219</v>
      </c>
      <c r="I4915">
        <v>0.75</v>
      </c>
      <c r="J4915" s="1" t="s">
        <v>203</v>
      </c>
      <c r="K4915" t="s">
        <v>1</v>
      </c>
      <c r="L4915" s="1" t="s">
        <v>1</v>
      </c>
      <c r="M4915" s="1" t="s">
        <v>208</v>
      </c>
      <c r="N4915" s="1">
        <v>10001</v>
      </c>
      <c r="O4915">
        <v>20000</v>
      </c>
      <c r="P4915">
        <v>1000</v>
      </c>
      <c r="Q4915" s="28" t="s">
        <v>209</v>
      </c>
      <c r="R4915" s="4">
        <v>2.75</v>
      </c>
      <c r="S4915" s="1">
        <v>1</v>
      </c>
      <c r="T4915" s="4"/>
      <c r="U4915" t="s">
        <v>204</v>
      </c>
    </row>
    <row r="4916" spans="1:21" x14ac:dyDescent="0.3">
      <c r="A4916" t="s">
        <v>3814</v>
      </c>
      <c r="B4916" t="s">
        <v>3815</v>
      </c>
      <c r="C4916" t="s">
        <v>3815</v>
      </c>
      <c r="D4916" t="s">
        <v>3815</v>
      </c>
      <c r="E4916">
        <v>2020</v>
      </c>
      <c r="F4916" s="1" t="s">
        <v>212</v>
      </c>
      <c r="G4916" t="s">
        <v>202</v>
      </c>
      <c r="H4916" s="1" t="s">
        <v>219</v>
      </c>
      <c r="I4916">
        <v>0.75</v>
      </c>
      <c r="J4916" s="1" t="s">
        <v>203</v>
      </c>
      <c r="K4916" t="s">
        <v>1</v>
      </c>
      <c r="L4916" s="1" t="s">
        <v>1</v>
      </c>
      <c r="M4916" s="1" t="s">
        <v>208</v>
      </c>
      <c r="N4916" s="1">
        <v>20001</v>
      </c>
      <c r="O4916">
        <v>30000</v>
      </c>
      <c r="P4916">
        <v>1000</v>
      </c>
      <c r="Q4916" s="28" t="s">
        <v>209</v>
      </c>
      <c r="R4916" s="4">
        <v>3.3</v>
      </c>
      <c r="S4916" s="1">
        <v>1</v>
      </c>
      <c r="T4916" s="4"/>
      <c r="U4916" t="s">
        <v>204</v>
      </c>
    </row>
    <row r="4917" spans="1:21" x14ac:dyDescent="0.3">
      <c r="A4917" t="s">
        <v>3814</v>
      </c>
      <c r="B4917" t="s">
        <v>3815</v>
      </c>
      <c r="C4917" t="s">
        <v>3815</v>
      </c>
      <c r="D4917" t="s">
        <v>3815</v>
      </c>
      <c r="E4917">
        <v>2020</v>
      </c>
      <c r="F4917" s="1" t="s">
        <v>212</v>
      </c>
      <c r="G4917" t="s">
        <v>202</v>
      </c>
      <c r="H4917" s="1" t="s">
        <v>219</v>
      </c>
      <c r="I4917">
        <v>0.75</v>
      </c>
      <c r="J4917" s="1" t="s">
        <v>203</v>
      </c>
      <c r="K4917" t="s">
        <v>1</v>
      </c>
      <c r="L4917" s="1" t="s">
        <v>1</v>
      </c>
      <c r="M4917" s="1" t="s">
        <v>208</v>
      </c>
      <c r="N4917" s="1">
        <v>30001</v>
      </c>
      <c r="O4917">
        <v>40000</v>
      </c>
      <c r="P4917">
        <v>1000</v>
      </c>
      <c r="Q4917" s="28" t="s">
        <v>209</v>
      </c>
      <c r="R4917" s="4">
        <v>4.5</v>
      </c>
      <c r="S4917" s="1">
        <v>1</v>
      </c>
      <c r="T4917" s="4"/>
      <c r="U4917" t="s">
        <v>204</v>
      </c>
    </row>
    <row r="4918" spans="1:21" x14ac:dyDescent="0.3">
      <c r="A4918" t="s">
        <v>3814</v>
      </c>
      <c r="B4918" t="s">
        <v>3815</v>
      </c>
      <c r="C4918" t="s">
        <v>3815</v>
      </c>
      <c r="D4918" t="s">
        <v>3815</v>
      </c>
      <c r="E4918">
        <v>2020</v>
      </c>
      <c r="F4918" s="1" t="s">
        <v>212</v>
      </c>
      <c r="G4918" t="s">
        <v>202</v>
      </c>
      <c r="H4918" s="1" t="s">
        <v>219</v>
      </c>
      <c r="I4918">
        <v>0.75</v>
      </c>
      <c r="J4918" s="1" t="s">
        <v>203</v>
      </c>
      <c r="K4918" t="s">
        <v>1</v>
      </c>
      <c r="L4918" s="1" t="s">
        <v>1</v>
      </c>
      <c r="M4918" s="1" t="s">
        <v>208</v>
      </c>
      <c r="N4918" s="1">
        <v>40001</v>
      </c>
      <c r="O4918">
        <v>50000</v>
      </c>
      <c r="P4918">
        <v>1000</v>
      </c>
      <c r="Q4918" s="28" t="s">
        <v>209</v>
      </c>
      <c r="R4918" s="4">
        <v>5</v>
      </c>
      <c r="S4918" s="1">
        <v>1</v>
      </c>
      <c r="T4918" s="4"/>
      <c r="U4918" t="s">
        <v>204</v>
      </c>
    </row>
    <row r="4919" spans="1:21" x14ac:dyDescent="0.3">
      <c r="A4919" t="s">
        <v>3814</v>
      </c>
      <c r="B4919" t="s">
        <v>3815</v>
      </c>
      <c r="C4919" t="s">
        <v>3815</v>
      </c>
      <c r="D4919" t="s">
        <v>3815</v>
      </c>
      <c r="E4919">
        <v>2020</v>
      </c>
      <c r="F4919" s="1" t="s">
        <v>212</v>
      </c>
      <c r="G4919" t="s">
        <v>202</v>
      </c>
      <c r="H4919" s="1" t="s">
        <v>219</v>
      </c>
      <c r="I4919">
        <v>0.75</v>
      </c>
      <c r="J4919" s="1" t="s">
        <v>203</v>
      </c>
      <c r="K4919" t="s">
        <v>1</v>
      </c>
      <c r="L4919" s="1" t="s">
        <v>1</v>
      </c>
      <c r="M4919" s="1" t="s">
        <v>208</v>
      </c>
      <c r="N4919" s="1">
        <v>50001</v>
      </c>
      <c r="O4919" s="10">
        <v>1000000000</v>
      </c>
      <c r="P4919">
        <v>1000</v>
      </c>
      <c r="Q4919" s="28" t="s">
        <v>209</v>
      </c>
      <c r="R4919" s="4">
        <v>4.7300000000000004</v>
      </c>
      <c r="S4919" s="1">
        <v>1</v>
      </c>
      <c r="T4919" s="4"/>
      <c r="U4919" t="s">
        <v>204</v>
      </c>
    </row>
    <row r="4920" spans="1:21" x14ac:dyDescent="0.3">
      <c r="A4920" t="s">
        <v>3814</v>
      </c>
      <c r="B4920" t="s">
        <v>3815</v>
      </c>
      <c r="C4920" t="s">
        <v>3815</v>
      </c>
      <c r="D4920" t="s">
        <v>3815</v>
      </c>
      <c r="E4920">
        <v>2013</v>
      </c>
      <c r="F4920" s="1" t="s">
        <v>213</v>
      </c>
      <c r="G4920" t="s">
        <v>202</v>
      </c>
      <c r="H4920" s="1" t="s">
        <v>206</v>
      </c>
      <c r="I4920" t="s">
        <v>1</v>
      </c>
      <c r="J4920" s="1" t="s">
        <v>1</v>
      </c>
      <c r="K4920" t="s">
        <v>1</v>
      </c>
      <c r="L4920" s="1" t="s">
        <v>1</v>
      </c>
      <c r="M4920" s="1" t="s">
        <v>204</v>
      </c>
      <c r="N4920" s="1" t="s">
        <v>1</v>
      </c>
      <c r="O4920" s="1" t="s">
        <v>1</v>
      </c>
      <c r="P4920" s="1" t="s">
        <v>1</v>
      </c>
      <c r="Q4920" s="28" t="s">
        <v>1</v>
      </c>
      <c r="R4920" s="4">
        <v>14.71</v>
      </c>
      <c r="S4920" s="1">
        <v>1</v>
      </c>
      <c r="T4920" s="4"/>
      <c r="U4920" t="s">
        <v>204</v>
      </c>
    </row>
    <row r="4921" spans="1:21" x14ac:dyDescent="0.3">
      <c r="A4921" t="s">
        <v>3814</v>
      </c>
      <c r="B4921" t="s">
        <v>3815</v>
      </c>
      <c r="C4921" t="s">
        <v>3815</v>
      </c>
      <c r="D4921" t="s">
        <v>3815</v>
      </c>
      <c r="E4921">
        <v>2013</v>
      </c>
      <c r="F4921" s="1" t="s">
        <v>213</v>
      </c>
      <c r="G4921" t="s">
        <v>202</v>
      </c>
      <c r="H4921" s="1" t="s">
        <v>207</v>
      </c>
      <c r="I4921" t="s">
        <v>1</v>
      </c>
      <c r="J4921" s="1" t="s">
        <v>1</v>
      </c>
      <c r="K4921" t="s">
        <v>1</v>
      </c>
      <c r="L4921" s="1" t="s">
        <v>1</v>
      </c>
      <c r="M4921" s="1" t="s">
        <v>205</v>
      </c>
      <c r="N4921" s="1">
        <v>0</v>
      </c>
      <c r="O4921">
        <v>1000</v>
      </c>
      <c r="P4921">
        <v>1000</v>
      </c>
      <c r="Q4921" s="28" t="s">
        <v>209</v>
      </c>
      <c r="R4921" s="4">
        <v>0</v>
      </c>
      <c r="S4921" s="1">
        <v>1</v>
      </c>
      <c r="T4921" s="4"/>
      <c r="U4921" t="s">
        <v>204</v>
      </c>
    </row>
    <row r="4922" spans="1:21" x14ac:dyDescent="0.3">
      <c r="A4922" t="s">
        <v>3814</v>
      </c>
      <c r="B4922" t="s">
        <v>3815</v>
      </c>
      <c r="C4922" t="s">
        <v>3815</v>
      </c>
      <c r="D4922" t="s">
        <v>3815</v>
      </c>
      <c r="E4922">
        <v>2013</v>
      </c>
      <c r="F4922" s="1" t="s">
        <v>213</v>
      </c>
      <c r="G4922" t="s">
        <v>202</v>
      </c>
      <c r="H4922" s="1" t="s">
        <v>207</v>
      </c>
      <c r="I4922" t="s">
        <v>1</v>
      </c>
      <c r="J4922" s="1" t="s">
        <v>1</v>
      </c>
      <c r="K4922" t="s">
        <v>1</v>
      </c>
      <c r="L4922" s="1" t="s">
        <v>1</v>
      </c>
      <c r="M4922" s="1" t="s">
        <v>205</v>
      </c>
      <c r="N4922" s="1">
        <v>1001</v>
      </c>
      <c r="O4922" s="10">
        <v>5000</v>
      </c>
      <c r="P4922">
        <v>1000</v>
      </c>
      <c r="Q4922" s="28" t="s">
        <v>209</v>
      </c>
      <c r="R4922" s="4">
        <v>1.25</v>
      </c>
      <c r="S4922" s="1">
        <v>1</v>
      </c>
      <c r="T4922" s="4" t="s">
        <v>3880</v>
      </c>
      <c r="U4922" t="s">
        <v>204</v>
      </c>
    </row>
    <row r="4923" spans="1:21" x14ac:dyDescent="0.3">
      <c r="A4923" t="s">
        <v>3814</v>
      </c>
      <c r="B4923" t="s">
        <v>3815</v>
      </c>
      <c r="C4923" t="s">
        <v>3815</v>
      </c>
      <c r="D4923" t="s">
        <v>3815</v>
      </c>
      <c r="E4923">
        <v>2013</v>
      </c>
      <c r="F4923" s="1" t="s">
        <v>213</v>
      </c>
      <c r="G4923" t="s">
        <v>202</v>
      </c>
      <c r="H4923" s="1" t="s">
        <v>207</v>
      </c>
      <c r="I4923" t="s">
        <v>1</v>
      </c>
      <c r="J4923" s="1" t="s">
        <v>1</v>
      </c>
      <c r="K4923" t="s">
        <v>1</v>
      </c>
      <c r="L4923" s="1" t="s">
        <v>1</v>
      </c>
      <c r="M4923" s="1" t="s">
        <v>205</v>
      </c>
      <c r="N4923" s="1">
        <v>5001</v>
      </c>
      <c r="O4923" s="10">
        <v>10000</v>
      </c>
      <c r="P4923">
        <v>1000</v>
      </c>
      <c r="Q4923" s="28" t="s">
        <v>209</v>
      </c>
      <c r="R4923" s="4">
        <v>1.25</v>
      </c>
      <c r="S4923" s="1">
        <v>1</v>
      </c>
      <c r="T4923" s="4"/>
      <c r="U4923" t="s">
        <v>204</v>
      </c>
    </row>
    <row r="4924" spans="1:21" x14ac:dyDescent="0.3">
      <c r="A4924" t="s">
        <v>3814</v>
      </c>
      <c r="B4924" t="s">
        <v>3815</v>
      </c>
      <c r="C4924" t="s">
        <v>3815</v>
      </c>
      <c r="D4924" t="s">
        <v>3815</v>
      </c>
      <c r="E4924">
        <v>2013</v>
      </c>
      <c r="F4924" s="1" t="s">
        <v>213</v>
      </c>
      <c r="G4924" t="s">
        <v>202</v>
      </c>
      <c r="H4924" s="1" t="s">
        <v>207</v>
      </c>
      <c r="I4924" t="s">
        <v>1</v>
      </c>
      <c r="J4924" s="1" t="s">
        <v>1</v>
      </c>
      <c r="K4924" t="s">
        <v>1</v>
      </c>
      <c r="L4924" s="1" t="s">
        <v>1</v>
      </c>
      <c r="M4924" s="1" t="s">
        <v>205</v>
      </c>
      <c r="N4924" s="1">
        <v>10001</v>
      </c>
      <c r="O4924" s="10">
        <v>20000</v>
      </c>
      <c r="P4924">
        <v>1000</v>
      </c>
      <c r="Q4924" s="28" t="s">
        <v>209</v>
      </c>
      <c r="R4924" s="4">
        <v>1.25</v>
      </c>
      <c r="S4924" s="1">
        <v>1</v>
      </c>
      <c r="T4924" s="4"/>
      <c r="U4924" t="s">
        <v>204</v>
      </c>
    </row>
    <row r="4925" spans="1:21" x14ac:dyDescent="0.3">
      <c r="A4925" t="s">
        <v>3814</v>
      </c>
      <c r="B4925" t="s">
        <v>3815</v>
      </c>
      <c r="C4925" t="s">
        <v>3815</v>
      </c>
      <c r="D4925" t="s">
        <v>3815</v>
      </c>
      <c r="E4925">
        <v>2013</v>
      </c>
      <c r="F4925" s="1" t="s">
        <v>213</v>
      </c>
      <c r="G4925" t="s">
        <v>202</v>
      </c>
      <c r="H4925" s="1" t="s">
        <v>207</v>
      </c>
      <c r="I4925" t="s">
        <v>1</v>
      </c>
      <c r="J4925" s="1" t="s">
        <v>1</v>
      </c>
      <c r="K4925" t="s">
        <v>1</v>
      </c>
      <c r="L4925" s="1" t="s">
        <v>1</v>
      </c>
      <c r="M4925" s="1" t="s">
        <v>205</v>
      </c>
      <c r="N4925" s="1">
        <v>20001</v>
      </c>
      <c r="O4925" s="10">
        <v>30000</v>
      </c>
      <c r="P4925">
        <v>1000</v>
      </c>
      <c r="Q4925" s="28" t="s">
        <v>209</v>
      </c>
      <c r="R4925" s="4">
        <v>1.25</v>
      </c>
      <c r="S4925" s="1">
        <v>1</v>
      </c>
      <c r="T4925" s="4"/>
      <c r="U4925" t="s">
        <v>204</v>
      </c>
    </row>
    <row r="4926" spans="1:21" x14ac:dyDescent="0.3">
      <c r="A4926" t="s">
        <v>3814</v>
      </c>
      <c r="B4926" t="s">
        <v>3815</v>
      </c>
      <c r="C4926" t="s">
        <v>3815</v>
      </c>
      <c r="D4926" t="s">
        <v>3815</v>
      </c>
      <c r="E4926">
        <v>2013</v>
      </c>
      <c r="F4926" s="1" t="s">
        <v>213</v>
      </c>
      <c r="G4926" t="s">
        <v>202</v>
      </c>
      <c r="H4926" s="1" t="s">
        <v>207</v>
      </c>
      <c r="I4926" t="s">
        <v>1</v>
      </c>
      <c r="J4926" s="1" t="s">
        <v>1</v>
      </c>
      <c r="K4926" t="s">
        <v>1</v>
      </c>
      <c r="L4926" s="1" t="s">
        <v>1</v>
      </c>
      <c r="M4926" s="1" t="s">
        <v>205</v>
      </c>
      <c r="N4926" s="1">
        <v>30001</v>
      </c>
      <c r="O4926" s="10">
        <v>40000</v>
      </c>
      <c r="P4926">
        <v>1000</v>
      </c>
      <c r="Q4926" s="28" t="s">
        <v>209</v>
      </c>
      <c r="R4926" s="4">
        <v>1.25</v>
      </c>
      <c r="S4926" s="1">
        <v>1</v>
      </c>
      <c r="T4926" s="4"/>
      <c r="U4926" t="s">
        <v>204</v>
      </c>
    </row>
    <row r="4927" spans="1:21" x14ac:dyDescent="0.3">
      <c r="A4927" t="s">
        <v>3814</v>
      </c>
      <c r="B4927" t="s">
        <v>3815</v>
      </c>
      <c r="C4927" t="s">
        <v>3815</v>
      </c>
      <c r="D4927" t="s">
        <v>3815</v>
      </c>
      <c r="E4927">
        <v>2013</v>
      </c>
      <c r="F4927" s="1" t="s">
        <v>213</v>
      </c>
      <c r="G4927" t="s">
        <v>202</v>
      </c>
      <c r="H4927" s="1" t="s">
        <v>207</v>
      </c>
      <c r="I4927" t="s">
        <v>1</v>
      </c>
      <c r="J4927" s="1" t="s">
        <v>1</v>
      </c>
      <c r="K4927" t="s">
        <v>1</v>
      </c>
      <c r="L4927" s="1" t="s">
        <v>1</v>
      </c>
      <c r="M4927" s="1" t="s">
        <v>205</v>
      </c>
      <c r="N4927" s="1">
        <v>40001</v>
      </c>
      <c r="O4927" s="10">
        <v>50000</v>
      </c>
      <c r="P4927">
        <v>1000</v>
      </c>
      <c r="Q4927" s="28" t="s">
        <v>209</v>
      </c>
      <c r="R4927" s="4">
        <v>1.25</v>
      </c>
      <c r="S4927" s="1">
        <v>1</v>
      </c>
      <c r="T4927" s="4"/>
      <c r="U4927" t="s">
        <v>204</v>
      </c>
    </row>
    <row r="4928" spans="1:21" x14ac:dyDescent="0.3">
      <c r="A4928" t="s">
        <v>3814</v>
      </c>
      <c r="B4928" t="s">
        <v>3815</v>
      </c>
      <c r="C4928" t="s">
        <v>3815</v>
      </c>
      <c r="D4928" t="s">
        <v>3815</v>
      </c>
      <c r="E4928">
        <v>2013</v>
      </c>
      <c r="F4928" s="1" t="s">
        <v>213</v>
      </c>
      <c r="G4928" t="s">
        <v>202</v>
      </c>
      <c r="H4928" s="1" t="s">
        <v>207</v>
      </c>
      <c r="I4928" t="s">
        <v>1</v>
      </c>
      <c r="J4928" s="1" t="s">
        <v>1</v>
      </c>
      <c r="K4928" t="s">
        <v>1</v>
      </c>
      <c r="L4928" s="1" t="s">
        <v>1</v>
      </c>
      <c r="M4928" s="1" t="s">
        <v>205</v>
      </c>
      <c r="N4928" s="1">
        <v>50001</v>
      </c>
      <c r="O4928" s="10">
        <v>1000000000</v>
      </c>
      <c r="P4928">
        <v>1000</v>
      </c>
      <c r="Q4928" s="28" t="s">
        <v>209</v>
      </c>
      <c r="R4928" s="4">
        <v>1.25</v>
      </c>
      <c r="S4928" s="1">
        <v>1</v>
      </c>
      <c r="T4928" s="4"/>
      <c r="U4928" t="s">
        <v>204</v>
      </c>
    </row>
    <row r="4929" spans="1:21" x14ac:dyDescent="0.3">
      <c r="A4929" t="s">
        <v>3816</v>
      </c>
      <c r="B4929" t="s">
        <v>3817</v>
      </c>
      <c r="C4929" t="s">
        <v>3817</v>
      </c>
      <c r="D4929" t="s">
        <v>3817</v>
      </c>
      <c r="E4929">
        <v>2020</v>
      </c>
      <c r="F4929" s="1" t="s">
        <v>212</v>
      </c>
      <c r="G4929" t="s">
        <v>202</v>
      </c>
      <c r="H4929" s="1" t="s">
        <v>206</v>
      </c>
      <c r="I4929" t="s">
        <v>1</v>
      </c>
      <c r="J4929" s="1" t="s">
        <v>1</v>
      </c>
      <c r="K4929" t="s">
        <v>220</v>
      </c>
      <c r="L4929" s="1" t="s">
        <v>221</v>
      </c>
      <c r="M4929" s="1" t="s">
        <v>204</v>
      </c>
      <c r="N4929" s="30" t="s">
        <v>1</v>
      </c>
      <c r="O4929" s="28" t="s">
        <v>1</v>
      </c>
      <c r="P4929" s="30" t="s">
        <v>1</v>
      </c>
      <c r="Q4929" s="28" t="s">
        <v>1</v>
      </c>
      <c r="R4929" s="4">
        <v>31</v>
      </c>
      <c r="S4929" s="1">
        <v>1</v>
      </c>
      <c r="T4929" s="4"/>
      <c r="U4929" t="s">
        <v>204</v>
      </c>
    </row>
    <row r="4930" spans="1:21" x14ac:dyDescent="0.3">
      <c r="A4930" t="s">
        <v>3816</v>
      </c>
      <c r="B4930" t="s">
        <v>3817</v>
      </c>
      <c r="C4930" t="s">
        <v>3817</v>
      </c>
      <c r="D4930" t="s">
        <v>3817</v>
      </c>
      <c r="E4930">
        <v>2020</v>
      </c>
      <c r="F4930" s="1" t="s">
        <v>212</v>
      </c>
      <c r="G4930" t="s">
        <v>202</v>
      </c>
      <c r="H4930" s="1" t="s">
        <v>231</v>
      </c>
      <c r="I4930" t="s">
        <v>1</v>
      </c>
      <c r="J4930" s="1" t="s">
        <v>1</v>
      </c>
      <c r="K4930" t="s">
        <v>220</v>
      </c>
      <c r="L4930" s="1" t="s">
        <v>221</v>
      </c>
      <c r="M4930" s="1" t="s">
        <v>208</v>
      </c>
      <c r="N4930" s="1">
        <v>0</v>
      </c>
      <c r="O4930" s="10">
        <v>1000000000</v>
      </c>
      <c r="P4930">
        <v>1000</v>
      </c>
      <c r="Q4930" s="28" t="s">
        <v>209</v>
      </c>
      <c r="R4930" s="4">
        <v>5</v>
      </c>
      <c r="S4930" s="1">
        <v>1</v>
      </c>
      <c r="T4930" s="4"/>
      <c r="U4930" t="s">
        <v>204</v>
      </c>
    </row>
    <row r="4931" spans="1:21" x14ac:dyDescent="0.3">
      <c r="A4931" t="s">
        <v>3816</v>
      </c>
      <c r="B4931" t="s">
        <v>3817</v>
      </c>
      <c r="C4931" t="s">
        <v>3817</v>
      </c>
      <c r="D4931" t="s">
        <v>3817</v>
      </c>
      <c r="E4931">
        <v>2020</v>
      </c>
      <c r="F4931" s="1" t="s">
        <v>212</v>
      </c>
      <c r="G4931" t="s">
        <v>202</v>
      </c>
      <c r="H4931" s="1" t="s">
        <v>206</v>
      </c>
      <c r="I4931" t="s">
        <v>1</v>
      </c>
      <c r="J4931" s="1" t="s">
        <v>1</v>
      </c>
      <c r="K4931" t="s">
        <v>220</v>
      </c>
      <c r="L4931" s="1" t="s">
        <v>225</v>
      </c>
      <c r="M4931" s="1" t="s">
        <v>204</v>
      </c>
      <c r="N4931" s="30" t="s">
        <v>1</v>
      </c>
      <c r="O4931" s="28" t="s">
        <v>1</v>
      </c>
      <c r="P4931" s="30" t="s">
        <v>1</v>
      </c>
      <c r="Q4931" s="28" t="s">
        <v>1</v>
      </c>
      <c r="R4931" s="4">
        <v>36</v>
      </c>
      <c r="S4931" s="1">
        <v>1</v>
      </c>
      <c r="T4931" s="4"/>
      <c r="U4931" t="s">
        <v>204</v>
      </c>
    </row>
    <row r="4932" spans="1:21" x14ac:dyDescent="0.3">
      <c r="A4932" t="s">
        <v>3816</v>
      </c>
      <c r="B4932" t="s">
        <v>3817</v>
      </c>
      <c r="C4932" t="s">
        <v>3817</v>
      </c>
      <c r="D4932" t="s">
        <v>3817</v>
      </c>
      <c r="E4932">
        <v>2020</v>
      </c>
      <c r="F4932" s="1" t="s">
        <v>212</v>
      </c>
      <c r="G4932" t="s">
        <v>202</v>
      </c>
      <c r="H4932" s="1" t="s">
        <v>231</v>
      </c>
      <c r="I4932" t="s">
        <v>1</v>
      </c>
      <c r="J4932" s="1" t="s">
        <v>1</v>
      </c>
      <c r="K4932" t="s">
        <v>220</v>
      </c>
      <c r="L4932" s="1" t="s">
        <v>225</v>
      </c>
      <c r="M4932" s="1" t="s">
        <v>208</v>
      </c>
      <c r="N4932" s="1">
        <v>0</v>
      </c>
      <c r="O4932" s="10">
        <v>1000000000</v>
      </c>
      <c r="P4932">
        <v>1000</v>
      </c>
      <c r="Q4932" s="28" t="s">
        <v>209</v>
      </c>
      <c r="R4932" s="4">
        <v>7.5</v>
      </c>
      <c r="S4932" s="1">
        <v>1</v>
      </c>
      <c r="T4932" s="4"/>
      <c r="U4932" t="s">
        <v>204</v>
      </c>
    </row>
    <row r="4933" spans="1:21" x14ac:dyDescent="0.3">
      <c r="A4933" t="s">
        <v>3816</v>
      </c>
      <c r="B4933" t="s">
        <v>3817</v>
      </c>
      <c r="C4933" t="s">
        <v>3817</v>
      </c>
      <c r="D4933" t="s">
        <v>3817</v>
      </c>
      <c r="E4933">
        <v>2020</v>
      </c>
      <c r="F4933" s="1" t="s">
        <v>213</v>
      </c>
      <c r="G4933" t="s">
        <v>202</v>
      </c>
      <c r="H4933" s="1" t="s">
        <v>206</v>
      </c>
      <c r="I4933" t="s">
        <v>1</v>
      </c>
      <c r="J4933" s="1" t="s">
        <v>1</v>
      </c>
      <c r="K4933" t="s">
        <v>1</v>
      </c>
      <c r="L4933" s="1" t="s">
        <v>1</v>
      </c>
      <c r="M4933" s="1" t="s">
        <v>204</v>
      </c>
      <c r="N4933" s="30" t="s">
        <v>1</v>
      </c>
      <c r="O4933" s="28" t="s">
        <v>1</v>
      </c>
      <c r="P4933" s="30" t="s">
        <v>1</v>
      </c>
      <c r="Q4933" s="28" t="s">
        <v>1</v>
      </c>
      <c r="R4933" s="4">
        <v>31</v>
      </c>
      <c r="S4933" s="1">
        <v>1</v>
      </c>
      <c r="T4933" s="4"/>
      <c r="U4933" t="s">
        <v>204</v>
      </c>
    </row>
    <row r="4934" spans="1:21" x14ac:dyDescent="0.3">
      <c r="A4934" t="s">
        <v>3816</v>
      </c>
      <c r="B4934" t="s">
        <v>3817</v>
      </c>
      <c r="C4934" t="s">
        <v>3817</v>
      </c>
      <c r="D4934" t="s">
        <v>3817</v>
      </c>
      <c r="E4934">
        <v>2020</v>
      </c>
      <c r="F4934" s="1" t="s">
        <v>213</v>
      </c>
      <c r="G4934" t="s">
        <v>202</v>
      </c>
      <c r="H4934" s="1" t="s">
        <v>231</v>
      </c>
      <c r="I4934" t="s">
        <v>1</v>
      </c>
      <c r="J4934" s="1" t="s">
        <v>1</v>
      </c>
      <c r="K4934" t="s">
        <v>1</v>
      </c>
      <c r="L4934" s="1" t="s">
        <v>1</v>
      </c>
      <c r="M4934" s="1" t="s">
        <v>208</v>
      </c>
      <c r="N4934">
        <v>0</v>
      </c>
      <c r="O4934" s="10">
        <v>1000000000</v>
      </c>
      <c r="P4934">
        <v>1000</v>
      </c>
      <c r="Q4934" s="28" t="s">
        <v>209</v>
      </c>
      <c r="R4934" s="4">
        <v>3.3</v>
      </c>
      <c r="S4934" s="1">
        <v>1</v>
      </c>
      <c r="T4934" s="4" t="s">
        <v>891</v>
      </c>
      <c r="U4934" t="s">
        <v>204</v>
      </c>
    </row>
    <row r="4935" spans="1:21" x14ac:dyDescent="0.3">
      <c r="A4935" t="s">
        <v>3881</v>
      </c>
      <c r="B4935" t="s">
        <v>3882</v>
      </c>
      <c r="C4935" t="s">
        <v>3882</v>
      </c>
      <c r="D4935" t="s">
        <v>3882</v>
      </c>
      <c r="E4935">
        <v>2018</v>
      </c>
      <c r="F4935" t="s">
        <v>212</v>
      </c>
      <c r="G4935" t="s">
        <v>202</v>
      </c>
      <c r="H4935" t="s">
        <v>206</v>
      </c>
      <c r="I4935" s="3">
        <v>0.75</v>
      </c>
      <c r="J4935" s="1" t="s">
        <v>203</v>
      </c>
      <c r="K4935" s="3" t="s">
        <v>1</v>
      </c>
      <c r="L4935" s="1" t="s">
        <v>1</v>
      </c>
      <c r="M4935" s="1" t="s">
        <v>204</v>
      </c>
      <c r="N4935" s="36" t="s">
        <v>1</v>
      </c>
      <c r="O4935" s="28" t="s">
        <v>1</v>
      </c>
      <c r="P4935" s="36" t="s">
        <v>1</v>
      </c>
      <c r="Q4935" s="28" t="s">
        <v>1</v>
      </c>
      <c r="R4935" s="4">
        <v>20</v>
      </c>
      <c r="S4935" s="1">
        <v>1</v>
      </c>
      <c r="T4935" s="4"/>
      <c r="U4935" t="s">
        <v>204</v>
      </c>
    </row>
    <row r="4936" spans="1:21" x14ac:dyDescent="0.3">
      <c r="A4936" t="s">
        <v>3881</v>
      </c>
      <c r="B4936" t="s">
        <v>3882</v>
      </c>
      <c r="C4936" t="s">
        <v>3882</v>
      </c>
      <c r="D4936" t="s">
        <v>3882</v>
      </c>
      <c r="E4936">
        <v>2018</v>
      </c>
      <c r="F4936" t="s">
        <v>212</v>
      </c>
      <c r="G4936" t="s">
        <v>202</v>
      </c>
      <c r="H4936" t="s">
        <v>219</v>
      </c>
      <c r="I4936" s="3" t="s">
        <v>1</v>
      </c>
      <c r="J4936" s="1" t="s">
        <v>1</v>
      </c>
      <c r="K4936" s="3" t="s">
        <v>1</v>
      </c>
      <c r="L4936" s="1" t="s">
        <v>1</v>
      </c>
      <c r="M4936" s="1" t="s">
        <v>208</v>
      </c>
      <c r="N4936">
        <v>0</v>
      </c>
      <c r="O4936" s="10">
        <v>2000</v>
      </c>
      <c r="P4936">
        <v>1000</v>
      </c>
      <c r="Q4936" s="1" t="s">
        <v>209</v>
      </c>
      <c r="R4936" s="4">
        <v>2</v>
      </c>
      <c r="S4936" s="1">
        <v>1</v>
      </c>
      <c r="T4936" s="4"/>
      <c r="U4936" t="s">
        <v>204</v>
      </c>
    </row>
    <row r="4937" spans="1:21" x14ac:dyDescent="0.3">
      <c r="A4937" t="s">
        <v>3881</v>
      </c>
      <c r="B4937" t="s">
        <v>3882</v>
      </c>
      <c r="C4937" t="s">
        <v>3882</v>
      </c>
      <c r="D4937" t="s">
        <v>3882</v>
      </c>
      <c r="E4937">
        <v>2018</v>
      </c>
      <c r="F4937" t="s">
        <v>212</v>
      </c>
      <c r="G4937" t="s">
        <v>202</v>
      </c>
      <c r="H4937" t="s">
        <v>219</v>
      </c>
      <c r="I4937" s="3" t="s">
        <v>1</v>
      </c>
      <c r="J4937" s="1" t="s">
        <v>1</v>
      </c>
      <c r="K4937" s="3" t="s">
        <v>1</v>
      </c>
      <c r="L4937" s="1" t="s">
        <v>1</v>
      </c>
      <c r="M4937" s="1" t="s">
        <v>208</v>
      </c>
      <c r="N4937">
        <v>2001</v>
      </c>
      <c r="O4937" s="10">
        <v>8000</v>
      </c>
      <c r="P4937">
        <v>1000</v>
      </c>
      <c r="Q4937" s="1" t="s">
        <v>209</v>
      </c>
      <c r="R4937" s="4">
        <v>5</v>
      </c>
      <c r="S4937" s="1">
        <v>1</v>
      </c>
      <c r="T4937" s="4"/>
      <c r="U4937" t="s">
        <v>204</v>
      </c>
    </row>
    <row r="4938" spans="1:21" x14ac:dyDescent="0.3">
      <c r="A4938" t="s">
        <v>3881</v>
      </c>
      <c r="B4938" t="s">
        <v>3882</v>
      </c>
      <c r="C4938" t="s">
        <v>3882</v>
      </c>
      <c r="D4938" t="s">
        <v>3882</v>
      </c>
      <c r="E4938">
        <v>2018</v>
      </c>
      <c r="F4938" t="s">
        <v>212</v>
      </c>
      <c r="G4938" t="s">
        <v>202</v>
      </c>
      <c r="H4938" t="s">
        <v>219</v>
      </c>
      <c r="I4938" s="3" t="s">
        <v>1</v>
      </c>
      <c r="J4938" s="1" t="s">
        <v>1</v>
      </c>
      <c r="K4938" s="3" t="s">
        <v>1</v>
      </c>
      <c r="L4938" s="1" t="s">
        <v>1</v>
      </c>
      <c r="M4938" s="1" t="s">
        <v>208</v>
      </c>
      <c r="N4938">
        <v>8001</v>
      </c>
      <c r="O4938" s="10">
        <v>13000</v>
      </c>
      <c r="P4938">
        <v>1000</v>
      </c>
      <c r="Q4938" s="1" t="s">
        <v>209</v>
      </c>
      <c r="R4938" s="4">
        <v>7</v>
      </c>
      <c r="S4938" s="1">
        <v>1</v>
      </c>
      <c r="T4938" s="4"/>
      <c r="U4938" t="s">
        <v>204</v>
      </c>
    </row>
    <row r="4939" spans="1:21" x14ac:dyDescent="0.3">
      <c r="A4939" t="s">
        <v>3881</v>
      </c>
      <c r="B4939" t="s">
        <v>3882</v>
      </c>
      <c r="C4939" t="s">
        <v>3882</v>
      </c>
      <c r="D4939" t="s">
        <v>3882</v>
      </c>
      <c r="E4939">
        <v>2018</v>
      </c>
      <c r="F4939" t="s">
        <v>212</v>
      </c>
      <c r="G4939" t="s">
        <v>202</v>
      </c>
      <c r="H4939" t="s">
        <v>219</v>
      </c>
      <c r="I4939" s="3" t="s">
        <v>1</v>
      </c>
      <c r="J4939" s="1" t="s">
        <v>1</v>
      </c>
      <c r="K4939" s="3" t="s">
        <v>1</v>
      </c>
      <c r="L4939" s="1" t="s">
        <v>1</v>
      </c>
      <c r="M4939" s="1" t="s">
        <v>208</v>
      </c>
      <c r="N4939">
        <v>13001</v>
      </c>
      <c r="O4939" s="10">
        <v>25000</v>
      </c>
      <c r="P4939">
        <v>1000</v>
      </c>
      <c r="Q4939" s="1" t="s">
        <v>209</v>
      </c>
      <c r="R4939" s="4">
        <v>10</v>
      </c>
      <c r="S4939" s="1">
        <v>1</v>
      </c>
      <c r="T4939" s="4"/>
      <c r="U4939" t="s">
        <v>204</v>
      </c>
    </row>
    <row r="4940" spans="1:21" x14ac:dyDescent="0.3">
      <c r="A4940" t="s">
        <v>3881</v>
      </c>
      <c r="B4940" t="s">
        <v>3882</v>
      </c>
      <c r="C4940" t="s">
        <v>3882</v>
      </c>
      <c r="D4940" t="s">
        <v>3882</v>
      </c>
      <c r="E4940">
        <v>2018</v>
      </c>
      <c r="F4940" t="s">
        <v>212</v>
      </c>
      <c r="G4940" t="s">
        <v>202</v>
      </c>
      <c r="H4940" t="s">
        <v>219</v>
      </c>
      <c r="I4940" s="3" t="s">
        <v>1</v>
      </c>
      <c r="J4940" s="1" t="s">
        <v>1</v>
      </c>
      <c r="K4940" s="3" t="s">
        <v>1</v>
      </c>
      <c r="L4940" s="1" t="s">
        <v>1</v>
      </c>
      <c r="M4940" s="1" t="s">
        <v>208</v>
      </c>
      <c r="N4940">
        <v>25001</v>
      </c>
      <c r="O4940" s="10">
        <v>35000</v>
      </c>
      <c r="P4940">
        <v>1000</v>
      </c>
      <c r="Q4940" s="1" t="s">
        <v>209</v>
      </c>
      <c r="R4940" s="4">
        <v>15</v>
      </c>
      <c r="S4940" s="1">
        <v>1</v>
      </c>
      <c r="T4940" s="4"/>
      <c r="U4940" t="s">
        <v>204</v>
      </c>
    </row>
    <row r="4941" spans="1:21" x14ac:dyDescent="0.3">
      <c r="A4941" t="s">
        <v>3881</v>
      </c>
      <c r="B4941" t="s">
        <v>3882</v>
      </c>
      <c r="C4941" t="s">
        <v>3882</v>
      </c>
      <c r="D4941" t="s">
        <v>3882</v>
      </c>
      <c r="E4941">
        <v>2018</v>
      </c>
      <c r="F4941" t="s">
        <v>212</v>
      </c>
      <c r="G4941" t="s">
        <v>202</v>
      </c>
      <c r="H4941" t="s">
        <v>219</v>
      </c>
      <c r="I4941" s="3" t="s">
        <v>1</v>
      </c>
      <c r="J4941" s="1" t="s">
        <v>1</v>
      </c>
      <c r="K4941" s="3" t="s">
        <v>1</v>
      </c>
      <c r="L4941" s="1" t="s">
        <v>1</v>
      </c>
      <c r="M4941" s="1" t="s">
        <v>208</v>
      </c>
      <c r="N4941">
        <v>35001</v>
      </c>
      <c r="O4941" s="10">
        <v>50000</v>
      </c>
      <c r="P4941">
        <v>1000</v>
      </c>
      <c r="Q4941" s="1" t="s">
        <v>209</v>
      </c>
      <c r="R4941" s="4">
        <v>21</v>
      </c>
      <c r="S4941" s="1">
        <v>1</v>
      </c>
      <c r="T4941" s="4"/>
      <c r="U4941" t="s">
        <v>204</v>
      </c>
    </row>
    <row r="4942" spans="1:21" x14ac:dyDescent="0.3">
      <c r="A4942" t="s">
        <v>3881</v>
      </c>
      <c r="B4942" t="s">
        <v>3882</v>
      </c>
      <c r="C4942" t="s">
        <v>3882</v>
      </c>
      <c r="D4942" t="s">
        <v>3882</v>
      </c>
      <c r="E4942">
        <v>2018</v>
      </c>
      <c r="F4942" t="s">
        <v>212</v>
      </c>
      <c r="G4942" t="s">
        <v>202</v>
      </c>
      <c r="H4942" t="s">
        <v>219</v>
      </c>
      <c r="I4942" s="3" t="s">
        <v>1</v>
      </c>
      <c r="J4942" s="1" t="s">
        <v>1</v>
      </c>
      <c r="K4942" s="3" t="s">
        <v>1</v>
      </c>
      <c r="L4942" s="1" t="s">
        <v>1</v>
      </c>
      <c r="M4942" s="1" t="s">
        <v>208</v>
      </c>
      <c r="N4942">
        <v>50001</v>
      </c>
      <c r="O4942" s="10">
        <v>1000000000</v>
      </c>
      <c r="P4942">
        <v>1000</v>
      </c>
      <c r="Q4942" s="1" t="s">
        <v>209</v>
      </c>
      <c r="R4942" s="4">
        <v>28</v>
      </c>
      <c r="S4942" s="1">
        <v>1</v>
      </c>
      <c r="T4942" s="4"/>
      <c r="U4942" t="s">
        <v>204</v>
      </c>
    </row>
    <row r="4943" spans="1:21" x14ac:dyDescent="0.3">
      <c r="A4943" t="s">
        <v>3881</v>
      </c>
      <c r="B4943" t="s">
        <v>3882</v>
      </c>
      <c r="C4943" t="s">
        <v>3882</v>
      </c>
      <c r="D4943" t="s">
        <v>3882</v>
      </c>
      <c r="E4943">
        <v>2014</v>
      </c>
      <c r="F4943" t="s">
        <v>213</v>
      </c>
      <c r="G4943" t="s">
        <v>202</v>
      </c>
      <c r="H4943" t="s">
        <v>206</v>
      </c>
      <c r="I4943" s="3" t="s">
        <v>1</v>
      </c>
      <c r="J4943" s="1" t="s">
        <v>1</v>
      </c>
      <c r="K4943" s="3" t="s">
        <v>1</v>
      </c>
      <c r="L4943" s="1" t="s">
        <v>1</v>
      </c>
      <c r="M4943" s="1" t="s">
        <v>204</v>
      </c>
      <c r="N4943" s="36" t="s">
        <v>1</v>
      </c>
      <c r="O4943" s="28" t="s">
        <v>1</v>
      </c>
      <c r="P4943" s="36" t="s">
        <v>1</v>
      </c>
      <c r="Q4943" s="28" t="s">
        <v>1</v>
      </c>
      <c r="R4943" s="4">
        <v>0</v>
      </c>
      <c r="S4943" s="1">
        <v>1</v>
      </c>
      <c r="T4943" s="4"/>
      <c r="U4943" t="s">
        <v>204</v>
      </c>
    </row>
    <row r="4944" spans="1:21" x14ac:dyDescent="0.3">
      <c r="A4944" t="s">
        <v>3881</v>
      </c>
      <c r="B4944" t="s">
        <v>3882</v>
      </c>
      <c r="C4944" t="s">
        <v>3882</v>
      </c>
      <c r="D4944" t="s">
        <v>3882</v>
      </c>
      <c r="E4944">
        <v>2014</v>
      </c>
      <c r="F4944" t="s">
        <v>213</v>
      </c>
      <c r="G4944" t="s">
        <v>202</v>
      </c>
      <c r="H4944" t="s">
        <v>231</v>
      </c>
      <c r="I4944" s="3" t="s">
        <v>1</v>
      </c>
      <c r="J4944" s="1" t="s">
        <v>1</v>
      </c>
      <c r="K4944" s="3" t="s">
        <v>1</v>
      </c>
      <c r="L4944" s="1" t="s">
        <v>1</v>
      </c>
      <c r="M4944" s="1" t="s">
        <v>208</v>
      </c>
      <c r="N4944">
        <v>0</v>
      </c>
      <c r="O4944" s="10">
        <v>1000000000</v>
      </c>
      <c r="P4944">
        <v>1000</v>
      </c>
      <c r="Q4944" s="1" t="s">
        <v>209</v>
      </c>
      <c r="R4944" s="4">
        <v>7.81</v>
      </c>
      <c r="S4944" s="1">
        <v>1</v>
      </c>
      <c r="T4944" s="4" t="s">
        <v>3509</v>
      </c>
      <c r="U4944" t="s">
        <v>204</v>
      </c>
    </row>
    <row r="4945" spans="1:21" x14ac:dyDescent="0.3">
      <c r="A4945" t="s">
        <v>3883</v>
      </c>
      <c r="B4945" t="s">
        <v>3884</v>
      </c>
      <c r="C4945" t="s">
        <v>3884</v>
      </c>
      <c r="D4945" t="s">
        <v>3884</v>
      </c>
      <c r="E4945">
        <v>2018</v>
      </c>
      <c r="F4945" t="s">
        <v>212</v>
      </c>
      <c r="G4945" t="s">
        <v>202</v>
      </c>
      <c r="H4945" t="s">
        <v>206</v>
      </c>
      <c r="I4945" s="3">
        <v>0.75</v>
      </c>
      <c r="J4945" s="1" t="s">
        <v>203</v>
      </c>
      <c r="K4945" s="3" t="s">
        <v>1</v>
      </c>
      <c r="L4945" s="1" t="s">
        <v>1</v>
      </c>
      <c r="M4945" s="1" t="s">
        <v>204</v>
      </c>
      <c r="N4945" s="36" t="s">
        <v>1</v>
      </c>
      <c r="O4945" s="28" t="s">
        <v>1</v>
      </c>
      <c r="P4945" s="36" t="s">
        <v>1</v>
      </c>
      <c r="Q4945" s="28" t="s">
        <v>1</v>
      </c>
      <c r="R4945" s="4">
        <v>24</v>
      </c>
      <c r="S4945" s="1">
        <v>1</v>
      </c>
      <c r="T4945" s="4"/>
      <c r="U4945" t="s">
        <v>204</v>
      </c>
    </row>
    <row r="4946" spans="1:21" x14ac:dyDescent="0.3">
      <c r="A4946" t="s">
        <v>3883</v>
      </c>
      <c r="B4946" t="s">
        <v>3884</v>
      </c>
      <c r="C4946" t="s">
        <v>3884</v>
      </c>
      <c r="D4946" t="s">
        <v>3884</v>
      </c>
      <c r="E4946">
        <v>2018</v>
      </c>
      <c r="F4946" t="s">
        <v>212</v>
      </c>
      <c r="G4946" t="s">
        <v>202</v>
      </c>
      <c r="H4946" t="s">
        <v>219</v>
      </c>
      <c r="I4946" s="3" t="s">
        <v>1</v>
      </c>
      <c r="J4946" s="1" t="s">
        <v>1</v>
      </c>
      <c r="K4946" s="3" t="s">
        <v>1</v>
      </c>
      <c r="L4946" s="1" t="s">
        <v>1</v>
      </c>
      <c r="M4946" s="1" t="s">
        <v>208</v>
      </c>
      <c r="N4946">
        <v>0</v>
      </c>
      <c r="O4946" s="10">
        <v>3999</v>
      </c>
      <c r="P4946">
        <v>1000</v>
      </c>
      <c r="Q4946" s="1" t="s">
        <v>209</v>
      </c>
      <c r="R4946" s="4">
        <v>2</v>
      </c>
      <c r="S4946" s="1">
        <v>1</v>
      </c>
      <c r="T4946" s="4"/>
      <c r="U4946" t="s">
        <v>204</v>
      </c>
    </row>
    <row r="4947" spans="1:21" x14ac:dyDescent="0.3">
      <c r="A4947" t="s">
        <v>3883</v>
      </c>
      <c r="B4947" t="s">
        <v>3884</v>
      </c>
      <c r="C4947" t="s">
        <v>3884</v>
      </c>
      <c r="D4947" t="s">
        <v>3884</v>
      </c>
      <c r="E4947">
        <v>2018</v>
      </c>
      <c r="F4947" t="s">
        <v>212</v>
      </c>
      <c r="G4947" t="s">
        <v>202</v>
      </c>
      <c r="H4947" t="s">
        <v>219</v>
      </c>
      <c r="I4947" s="3" t="s">
        <v>1</v>
      </c>
      <c r="J4947" s="1" t="s">
        <v>1</v>
      </c>
      <c r="K4947" s="3" t="s">
        <v>1</v>
      </c>
      <c r="L4947" s="1" t="s">
        <v>1</v>
      </c>
      <c r="M4947" s="1" t="s">
        <v>208</v>
      </c>
      <c r="N4947" s="36">
        <v>4000</v>
      </c>
      <c r="O4947" s="28">
        <v>5999</v>
      </c>
      <c r="P4947">
        <v>1000</v>
      </c>
      <c r="Q4947" s="1" t="s">
        <v>209</v>
      </c>
      <c r="R4947" s="4">
        <v>2.25</v>
      </c>
      <c r="S4947" s="1">
        <v>1</v>
      </c>
      <c r="T4947" s="4"/>
      <c r="U4947" t="s">
        <v>204</v>
      </c>
    </row>
    <row r="4948" spans="1:21" x14ac:dyDescent="0.3">
      <c r="A4948" t="s">
        <v>3883</v>
      </c>
      <c r="B4948" t="s">
        <v>3884</v>
      </c>
      <c r="C4948" t="s">
        <v>3884</v>
      </c>
      <c r="D4948" t="s">
        <v>3884</v>
      </c>
      <c r="E4948">
        <v>2018</v>
      </c>
      <c r="F4948" t="s">
        <v>212</v>
      </c>
      <c r="G4948" t="s">
        <v>202</v>
      </c>
      <c r="H4948" t="s">
        <v>219</v>
      </c>
      <c r="I4948" s="3" t="s">
        <v>1</v>
      </c>
      <c r="J4948" s="1" t="s">
        <v>1</v>
      </c>
      <c r="K4948" s="3" t="s">
        <v>1</v>
      </c>
      <c r="L4948" s="1" t="s">
        <v>1</v>
      </c>
      <c r="M4948" s="1" t="s">
        <v>208</v>
      </c>
      <c r="N4948">
        <v>6000</v>
      </c>
      <c r="O4948" s="10">
        <v>9999</v>
      </c>
      <c r="P4948">
        <v>1000</v>
      </c>
      <c r="Q4948" s="1" t="s">
        <v>209</v>
      </c>
      <c r="R4948" s="4">
        <v>2.5</v>
      </c>
      <c r="S4948" s="1">
        <v>1</v>
      </c>
      <c r="T4948" s="4"/>
      <c r="U4948" t="s">
        <v>204</v>
      </c>
    </row>
    <row r="4949" spans="1:21" x14ac:dyDescent="0.3">
      <c r="A4949" t="s">
        <v>3883</v>
      </c>
      <c r="B4949" t="s">
        <v>3884</v>
      </c>
      <c r="C4949" t="s">
        <v>3884</v>
      </c>
      <c r="D4949" t="s">
        <v>3884</v>
      </c>
      <c r="E4949">
        <v>2018</v>
      </c>
      <c r="F4949" t="s">
        <v>212</v>
      </c>
      <c r="G4949" t="s">
        <v>202</v>
      </c>
      <c r="H4949" t="s">
        <v>219</v>
      </c>
      <c r="I4949" s="3" t="s">
        <v>1</v>
      </c>
      <c r="J4949" s="1" t="s">
        <v>1</v>
      </c>
      <c r="K4949" s="3" t="s">
        <v>1</v>
      </c>
      <c r="L4949" s="1" t="s">
        <v>1</v>
      </c>
      <c r="M4949" s="1" t="s">
        <v>208</v>
      </c>
      <c r="N4949" s="36">
        <v>10000</v>
      </c>
      <c r="O4949" s="28">
        <v>14999</v>
      </c>
      <c r="P4949">
        <v>1000</v>
      </c>
      <c r="Q4949" s="1" t="s">
        <v>209</v>
      </c>
      <c r="R4949" s="4">
        <v>3</v>
      </c>
      <c r="S4949" s="1">
        <v>1</v>
      </c>
      <c r="T4949" s="4"/>
      <c r="U4949" t="s">
        <v>204</v>
      </c>
    </row>
    <row r="4950" spans="1:21" x14ac:dyDescent="0.3">
      <c r="A4950" t="s">
        <v>3883</v>
      </c>
      <c r="B4950" t="s">
        <v>3884</v>
      </c>
      <c r="C4950" t="s">
        <v>3884</v>
      </c>
      <c r="D4950" t="s">
        <v>3884</v>
      </c>
      <c r="E4950">
        <v>2018</v>
      </c>
      <c r="F4950" t="s">
        <v>212</v>
      </c>
      <c r="G4950" t="s">
        <v>202</v>
      </c>
      <c r="H4950" t="s">
        <v>219</v>
      </c>
      <c r="I4950" s="3" t="s">
        <v>1</v>
      </c>
      <c r="J4950" s="1" t="s">
        <v>1</v>
      </c>
      <c r="K4950" s="3" t="s">
        <v>1</v>
      </c>
      <c r="L4950" s="1" t="s">
        <v>1</v>
      </c>
      <c r="M4950" s="1" t="s">
        <v>208</v>
      </c>
      <c r="N4950">
        <v>15000</v>
      </c>
      <c r="O4950" s="10">
        <v>19999</v>
      </c>
      <c r="P4950">
        <v>1000</v>
      </c>
      <c r="Q4950" s="1" t="s">
        <v>209</v>
      </c>
      <c r="R4950" s="4">
        <v>4</v>
      </c>
      <c r="S4950" s="1">
        <v>1</v>
      </c>
      <c r="T4950" s="4"/>
      <c r="U4950" t="s">
        <v>204</v>
      </c>
    </row>
    <row r="4951" spans="1:21" x14ac:dyDescent="0.3">
      <c r="A4951" t="s">
        <v>3883</v>
      </c>
      <c r="B4951" t="s">
        <v>3884</v>
      </c>
      <c r="C4951" t="s">
        <v>3884</v>
      </c>
      <c r="D4951" t="s">
        <v>3884</v>
      </c>
      <c r="E4951">
        <v>2018</v>
      </c>
      <c r="F4951" t="s">
        <v>212</v>
      </c>
      <c r="G4951" t="s">
        <v>202</v>
      </c>
      <c r="H4951" t="s">
        <v>219</v>
      </c>
      <c r="I4951" s="3" t="s">
        <v>1</v>
      </c>
      <c r="J4951" s="1" t="s">
        <v>1</v>
      </c>
      <c r="K4951" s="3" t="s">
        <v>1</v>
      </c>
      <c r="L4951" s="1" t="s">
        <v>1</v>
      </c>
      <c r="M4951" s="1" t="s">
        <v>208</v>
      </c>
      <c r="N4951" s="28">
        <v>20000</v>
      </c>
      <c r="O4951" s="10">
        <v>1000000000</v>
      </c>
      <c r="P4951">
        <v>1000</v>
      </c>
      <c r="Q4951" s="1" t="s">
        <v>209</v>
      </c>
      <c r="R4951" s="4">
        <v>5.5</v>
      </c>
      <c r="S4951" s="1">
        <v>1</v>
      </c>
      <c r="T4951" s="4"/>
      <c r="U4951" t="s">
        <v>204</v>
      </c>
    </row>
    <row r="4952" spans="1:21" x14ac:dyDescent="0.3">
      <c r="A4952" t="s">
        <v>3883</v>
      </c>
      <c r="B4952" t="s">
        <v>3884</v>
      </c>
      <c r="C4952" t="s">
        <v>3884</v>
      </c>
      <c r="D4952" t="s">
        <v>3884</v>
      </c>
      <c r="E4952">
        <v>2018</v>
      </c>
      <c r="F4952" t="s">
        <v>213</v>
      </c>
      <c r="G4952" t="s">
        <v>202</v>
      </c>
      <c r="H4952" t="s">
        <v>206</v>
      </c>
      <c r="I4952" s="3">
        <v>0.75</v>
      </c>
      <c r="J4952" s="1" t="s">
        <v>203</v>
      </c>
      <c r="K4952" s="3" t="s">
        <v>1</v>
      </c>
      <c r="L4952" s="1" t="s">
        <v>1</v>
      </c>
      <c r="M4952" s="1" t="s">
        <v>204</v>
      </c>
      <c r="N4952" s="36" t="s">
        <v>1</v>
      </c>
      <c r="O4952" s="28" t="s">
        <v>1</v>
      </c>
      <c r="P4952" s="36" t="s">
        <v>1</v>
      </c>
      <c r="Q4952" s="28" t="s">
        <v>1</v>
      </c>
      <c r="R4952" s="4">
        <v>24</v>
      </c>
      <c r="S4952" s="1">
        <v>1</v>
      </c>
      <c r="T4952" s="4"/>
      <c r="U4952" t="s">
        <v>204</v>
      </c>
    </row>
    <row r="4953" spans="1:21" x14ac:dyDescent="0.3">
      <c r="A4953" t="s">
        <v>3883</v>
      </c>
      <c r="B4953" t="s">
        <v>3884</v>
      </c>
      <c r="C4953" t="s">
        <v>3884</v>
      </c>
      <c r="D4953" t="s">
        <v>3884</v>
      </c>
      <c r="E4953">
        <v>2018</v>
      </c>
      <c r="F4953" t="s">
        <v>213</v>
      </c>
      <c r="G4953" t="s">
        <v>202</v>
      </c>
      <c r="H4953" t="s">
        <v>219</v>
      </c>
      <c r="I4953" s="3" t="s">
        <v>1</v>
      </c>
      <c r="J4953" s="1" t="s">
        <v>1</v>
      </c>
      <c r="K4953" s="3" t="s">
        <v>1</v>
      </c>
      <c r="L4953" s="1" t="s">
        <v>1</v>
      </c>
      <c r="M4953" s="1" t="s">
        <v>208</v>
      </c>
      <c r="N4953">
        <v>0</v>
      </c>
      <c r="O4953" s="10">
        <v>3999</v>
      </c>
      <c r="P4953">
        <v>1000</v>
      </c>
      <c r="Q4953" s="1" t="s">
        <v>209</v>
      </c>
      <c r="R4953" s="4">
        <v>2</v>
      </c>
      <c r="S4953" s="1">
        <v>1</v>
      </c>
      <c r="T4953" s="4"/>
      <c r="U4953" t="s">
        <v>204</v>
      </c>
    </row>
    <row r="4954" spans="1:21" x14ac:dyDescent="0.3">
      <c r="A4954" t="s">
        <v>3883</v>
      </c>
      <c r="B4954" t="s">
        <v>3884</v>
      </c>
      <c r="C4954" t="s">
        <v>3884</v>
      </c>
      <c r="D4954" t="s">
        <v>3884</v>
      </c>
      <c r="E4954">
        <v>2018</v>
      </c>
      <c r="F4954" t="s">
        <v>213</v>
      </c>
      <c r="G4954" t="s">
        <v>202</v>
      </c>
      <c r="H4954" t="s">
        <v>219</v>
      </c>
      <c r="I4954" s="3" t="s">
        <v>1</v>
      </c>
      <c r="J4954" s="1" t="s">
        <v>1</v>
      </c>
      <c r="K4954" s="3" t="s">
        <v>1</v>
      </c>
      <c r="L4954" s="1" t="s">
        <v>1</v>
      </c>
      <c r="M4954" s="1" t="s">
        <v>208</v>
      </c>
      <c r="N4954" s="36">
        <v>4000</v>
      </c>
      <c r="O4954" s="28">
        <v>5999</v>
      </c>
      <c r="P4954">
        <v>1000</v>
      </c>
      <c r="Q4954" s="1" t="s">
        <v>209</v>
      </c>
      <c r="R4954" s="4">
        <v>2.25</v>
      </c>
      <c r="S4954" s="1">
        <v>1</v>
      </c>
      <c r="T4954" s="4"/>
      <c r="U4954" t="s">
        <v>204</v>
      </c>
    </row>
    <row r="4955" spans="1:21" x14ac:dyDescent="0.3">
      <c r="A4955" t="s">
        <v>3883</v>
      </c>
      <c r="B4955" t="s">
        <v>3884</v>
      </c>
      <c r="C4955" t="s">
        <v>3884</v>
      </c>
      <c r="D4955" t="s">
        <v>3884</v>
      </c>
      <c r="E4955">
        <v>2018</v>
      </c>
      <c r="F4955" t="s">
        <v>213</v>
      </c>
      <c r="G4955" t="s">
        <v>202</v>
      </c>
      <c r="H4955" t="s">
        <v>219</v>
      </c>
      <c r="I4955" s="3" t="s">
        <v>1</v>
      </c>
      <c r="J4955" s="1" t="s">
        <v>1</v>
      </c>
      <c r="K4955" s="3" t="s">
        <v>1</v>
      </c>
      <c r="L4955" s="1" t="s">
        <v>1</v>
      </c>
      <c r="M4955" s="1" t="s">
        <v>208</v>
      </c>
      <c r="N4955">
        <v>6000</v>
      </c>
      <c r="O4955" s="10">
        <v>9999</v>
      </c>
      <c r="P4955">
        <v>1000</v>
      </c>
      <c r="Q4955" s="1" t="s">
        <v>209</v>
      </c>
      <c r="R4955" s="4">
        <v>2.5</v>
      </c>
      <c r="S4955" s="1">
        <v>1</v>
      </c>
      <c r="T4955" s="4"/>
      <c r="U4955" t="s">
        <v>204</v>
      </c>
    </row>
    <row r="4956" spans="1:21" x14ac:dyDescent="0.3">
      <c r="A4956" t="s">
        <v>3883</v>
      </c>
      <c r="B4956" t="s">
        <v>3884</v>
      </c>
      <c r="C4956" t="s">
        <v>3884</v>
      </c>
      <c r="D4956" t="s">
        <v>3884</v>
      </c>
      <c r="E4956">
        <v>2018</v>
      </c>
      <c r="F4956" t="s">
        <v>213</v>
      </c>
      <c r="G4956" t="s">
        <v>202</v>
      </c>
      <c r="H4956" t="s">
        <v>219</v>
      </c>
      <c r="I4956" s="3" t="s">
        <v>1</v>
      </c>
      <c r="J4956" s="1" t="s">
        <v>1</v>
      </c>
      <c r="K4956" s="3" t="s">
        <v>1</v>
      </c>
      <c r="L4956" s="1" t="s">
        <v>1</v>
      </c>
      <c r="M4956" s="1" t="s">
        <v>208</v>
      </c>
      <c r="N4956" s="36">
        <v>10000</v>
      </c>
      <c r="O4956" s="28">
        <v>14999</v>
      </c>
      <c r="P4956">
        <v>1000</v>
      </c>
      <c r="Q4956" s="1" t="s">
        <v>209</v>
      </c>
      <c r="R4956" s="4">
        <v>3</v>
      </c>
      <c r="S4956" s="1">
        <v>1</v>
      </c>
      <c r="T4956" s="4"/>
      <c r="U4956" t="s">
        <v>204</v>
      </c>
    </row>
    <row r="4957" spans="1:21" x14ac:dyDescent="0.3">
      <c r="A4957" t="s">
        <v>3883</v>
      </c>
      <c r="B4957" t="s">
        <v>3884</v>
      </c>
      <c r="C4957" t="s">
        <v>3884</v>
      </c>
      <c r="D4957" t="s">
        <v>3884</v>
      </c>
      <c r="E4957">
        <v>2018</v>
      </c>
      <c r="F4957" t="s">
        <v>213</v>
      </c>
      <c r="G4957" t="s">
        <v>202</v>
      </c>
      <c r="H4957" t="s">
        <v>219</v>
      </c>
      <c r="I4957" s="3" t="s">
        <v>1</v>
      </c>
      <c r="J4957" s="1" t="s">
        <v>1</v>
      </c>
      <c r="K4957" s="3" t="s">
        <v>1</v>
      </c>
      <c r="L4957" s="1" t="s">
        <v>1</v>
      </c>
      <c r="M4957" s="1" t="s">
        <v>208</v>
      </c>
      <c r="N4957">
        <v>15000</v>
      </c>
      <c r="O4957" s="10">
        <v>19999</v>
      </c>
      <c r="P4957">
        <v>1000</v>
      </c>
      <c r="Q4957" s="1" t="s">
        <v>209</v>
      </c>
      <c r="R4957" s="4">
        <v>4</v>
      </c>
      <c r="S4957" s="1">
        <v>1</v>
      </c>
      <c r="T4957" s="4"/>
      <c r="U4957" t="s">
        <v>204</v>
      </c>
    </row>
    <row r="4958" spans="1:21" x14ac:dyDescent="0.3">
      <c r="A4958" t="s">
        <v>3883</v>
      </c>
      <c r="B4958" t="s">
        <v>3884</v>
      </c>
      <c r="C4958" t="s">
        <v>3884</v>
      </c>
      <c r="D4958" t="s">
        <v>3884</v>
      </c>
      <c r="E4958">
        <v>2018</v>
      </c>
      <c r="F4958" t="s">
        <v>213</v>
      </c>
      <c r="G4958" t="s">
        <v>202</v>
      </c>
      <c r="H4958" t="s">
        <v>219</v>
      </c>
      <c r="I4958" s="3" t="s">
        <v>1</v>
      </c>
      <c r="J4958" s="1" t="s">
        <v>1</v>
      </c>
      <c r="K4958" s="3" t="s">
        <v>1</v>
      </c>
      <c r="L4958" s="1" t="s">
        <v>1</v>
      </c>
      <c r="M4958" s="1" t="s">
        <v>208</v>
      </c>
      <c r="N4958" s="28">
        <v>20000</v>
      </c>
      <c r="O4958" s="10">
        <v>1000000000</v>
      </c>
      <c r="P4958">
        <v>1000</v>
      </c>
      <c r="Q4958" s="1" t="s">
        <v>209</v>
      </c>
      <c r="R4958" s="4">
        <v>5.5</v>
      </c>
      <c r="S4958" s="1">
        <v>1</v>
      </c>
      <c r="T4958" s="4"/>
      <c r="U4958" t="s">
        <v>204</v>
      </c>
    </row>
    <row r="4959" spans="1:21" x14ac:dyDescent="0.3">
      <c r="A4959" t="s">
        <v>3885</v>
      </c>
      <c r="B4959" t="s">
        <v>3886</v>
      </c>
      <c r="C4959" t="s">
        <v>3886</v>
      </c>
      <c r="D4959" t="s">
        <v>3886</v>
      </c>
      <c r="E4959">
        <v>2021</v>
      </c>
      <c r="F4959" t="s">
        <v>212</v>
      </c>
      <c r="G4959" t="s">
        <v>202</v>
      </c>
      <c r="H4959" t="s">
        <v>206</v>
      </c>
      <c r="I4959" s="3" t="s">
        <v>1</v>
      </c>
      <c r="J4959" s="1" t="s">
        <v>1</v>
      </c>
      <c r="K4959" s="3" t="s">
        <v>220</v>
      </c>
      <c r="L4959" s="1" t="s">
        <v>221</v>
      </c>
      <c r="M4959" s="1" t="s">
        <v>204</v>
      </c>
      <c r="N4959" s="36" t="s">
        <v>1</v>
      </c>
      <c r="O4959" s="28" t="s">
        <v>1</v>
      </c>
      <c r="P4959" s="36" t="s">
        <v>1</v>
      </c>
      <c r="Q4959" s="28" t="s">
        <v>1</v>
      </c>
      <c r="R4959" s="4">
        <v>33</v>
      </c>
      <c r="S4959" s="1">
        <v>1</v>
      </c>
      <c r="T4959" s="4"/>
      <c r="U4959" t="s">
        <v>204</v>
      </c>
    </row>
    <row r="4960" spans="1:21" x14ac:dyDescent="0.3">
      <c r="A4960" t="s">
        <v>3885</v>
      </c>
      <c r="B4960" t="s">
        <v>3886</v>
      </c>
      <c r="C4960" t="s">
        <v>3886</v>
      </c>
      <c r="D4960" t="s">
        <v>3886</v>
      </c>
      <c r="E4960">
        <v>2021</v>
      </c>
      <c r="F4960" t="s">
        <v>212</v>
      </c>
      <c r="G4960" t="s">
        <v>202</v>
      </c>
      <c r="H4960" t="s">
        <v>219</v>
      </c>
      <c r="I4960" s="3" t="s">
        <v>1</v>
      </c>
      <c r="J4960" s="1" t="s">
        <v>1</v>
      </c>
      <c r="K4960" s="3" t="s">
        <v>220</v>
      </c>
      <c r="L4960" s="1" t="s">
        <v>221</v>
      </c>
      <c r="M4960" s="1" t="s">
        <v>208</v>
      </c>
      <c r="N4960">
        <v>0</v>
      </c>
      <c r="O4960" s="10">
        <v>2000</v>
      </c>
      <c r="P4960">
        <v>1000</v>
      </c>
      <c r="Q4960" s="1" t="s">
        <v>209</v>
      </c>
      <c r="R4960" s="4">
        <v>0</v>
      </c>
      <c r="S4960" s="1">
        <v>1</v>
      </c>
      <c r="T4960" s="4"/>
      <c r="U4960" t="s">
        <v>204</v>
      </c>
    </row>
    <row r="4961" spans="1:21" x14ac:dyDescent="0.3">
      <c r="A4961" t="s">
        <v>3885</v>
      </c>
      <c r="B4961" t="s">
        <v>3886</v>
      </c>
      <c r="C4961" t="s">
        <v>3886</v>
      </c>
      <c r="D4961" t="s">
        <v>3886</v>
      </c>
      <c r="E4961">
        <v>2021</v>
      </c>
      <c r="F4961" t="s">
        <v>212</v>
      </c>
      <c r="G4961" t="s">
        <v>202</v>
      </c>
      <c r="H4961" t="s">
        <v>219</v>
      </c>
      <c r="I4961" s="3" t="s">
        <v>1</v>
      </c>
      <c r="J4961" s="1" t="s">
        <v>1</v>
      </c>
      <c r="K4961" s="3" t="s">
        <v>220</v>
      </c>
      <c r="L4961" s="1" t="s">
        <v>221</v>
      </c>
      <c r="M4961" s="1" t="s">
        <v>208</v>
      </c>
      <c r="N4961">
        <v>2001</v>
      </c>
      <c r="O4961" s="10">
        <v>6000</v>
      </c>
      <c r="P4961">
        <v>1000</v>
      </c>
      <c r="Q4961" s="1" t="s">
        <v>209</v>
      </c>
      <c r="R4961" s="4">
        <v>3.9</v>
      </c>
      <c r="S4961" s="1">
        <v>1</v>
      </c>
      <c r="T4961" s="4"/>
      <c r="U4961" t="s">
        <v>204</v>
      </c>
    </row>
    <row r="4962" spans="1:21" x14ac:dyDescent="0.3">
      <c r="A4962" t="s">
        <v>3885</v>
      </c>
      <c r="B4962" t="s">
        <v>3886</v>
      </c>
      <c r="C4962" t="s">
        <v>3886</v>
      </c>
      <c r="D4962" t="s">
        <v>3886</v>
      </c>
      <c r="E4962">
        <v>2021</v>
      </c>
      <c r="F4962" t="s">
        <v>212</v>
      </c>
      <c r="G4962" t="s">
        <v>202</v>
      </c>
      <c r="H4962" t="s">
        <v>219</v>
      </c>
      <c r="I4962" s="3" t="s">
        <v>1</v>
      </c>
      <c r="J4962" s="1" t="s">
        <v>1</v>
      </c>
      <c r="K4962" s="3" t="s">
        <v>220</v>
      </c>
      <c r="L4962" s="1" t="s">
        <v>221</v>
      </c>
      <c r="M4962" s="1" t="s">
        <v>208</v>
      </c>
      <c r="N4962">
        <v>6001</v>
      </c>
      <c r="O4962" s="10">
        <v>15000</v>
      </c>
      <c r="P4962">
        <v>1000</v>
      </c>
      <c r="Q4962" s="1" t="s">
        <v>209</v>
      </c>
      <c r="R4962" s="4">
        <v>4.9000000000000004</v>
      </c>
      <c r="S4962" s="1">
        <v>1</v>
      </c>
      <c r="T4962" s="4"/>
      <c r="U4962" t="s">
        <v>204</v>
      </c>
    </row>
    <row r="4963" spans="1:21" x14ac:dyDescent="0.3">
      <c r="A4963" t="s">
        <v>3885</v>
      </c>
      <c r="B4963" t="s">
        <v>3886</v>
      </c>
      <c r="C4963" t="s">
        <v>3886</v>
      </c>
      <c r="D4963" t="s">
        <v>3886</v>
      </c>
      <c r="E4963">
        <v>2021</v>
      </c>
      <c r="F4963" t="s">
        <v>212</v>
      </c>
      <c r="G4963" t="s">
        <v>202</v>
      </c>
      <c r="H4963" t="s">
        <v>219</v>
      </c>
      <c r="I4963" s="3" t="s">
        <v>1</v>
      </c>
      <c r="J4963" s="1" t="s">
        <v>1</v>
      </c>
      <c r="K4963" s="3" t="s">
        <v>220</v>
      </c>
      <c r="L4963" s="1" t="s">
        <v>221</v>
      </c>
      <c r="M4963" s="1" t="s">
        <v>208</v>
      </c>
      <c r="N4963">
        <v>15001</v>
      </c>
      <c r="O4963" s="10">
        <v>20000</v>
      </c>
      <c r="P4963">
        <v>1000</v>
      </c>
      <c r="Q4963" s="1" t="s">
        <v>209</v>
      </c>
      <c r="R4963" s="4">
        <v>5.4</v>
      </c>
      <c r="S4963" s="1">
        <v>1</v>
      </c>
      <c r="T4963" s="4"/>
      <c r="U4963" t="s">
        <v>204</v>
      </c>
    </row>
    <row r="4964" spans="1:21" x14ac:dyDescent="0.3">
      <c r="A4964" t="s">
        <v>3885</v>
      </c>
      <c r="B4964" t="s">
        <v>3886</v>
      </c>
      <c r="C4964" t="s">
        <v>3886</v>
      </c>
      <c r="D4964" t="s">
        <v>3886</v>
      </c>
      <c r="E4964">
        <v>2021</v>
      </c>
      <c r="F4964" t="s">
        <v>212</v>
      </c>
      <c r="G4964" t="s">
        <v>202</v>
      </c>
      <c r="H4964" t="s">
        <v>219</v>
      </c>
      <c r="I4964" s="3" t="s">
        <v>1</v>
      </c>
      <c r="J4964" s="1" t="s">
        <v>1</v>
      </c>
      <c r="K4964" s="3" t="s">
        <v>220</v>
      </c>
      <c r="L4964" s="1" t="s">
        <v>221</v>
      </c>
      <c r="M4964" s="1" t="s">
        <v>208</v>
      </c>
      <c r="N4964">
        <v>20001</v>
      </c>
      <c r="O4964" s="10">
        <v>1000000000</v>
      </c>
      <c r="P4964">
        <v>1000</v>
      </c>
      <c r="Q4964" s="1" t="s">
        <v>209</v>
      </c>
      <c r="R4964" s="4">
        <v>5.9</v>
      </c>
      <c r="S4964" s="1">
        <v>1</v>
      </c>
      <c r="T4964" s="4"/>
      <c r="U4964" t="s">
        <v>204</v>
      </c>
    </row>
    <row r="4965" spans="1:21" x14ac:dyDescent="0.3">
      <c r="A4965" t="s">
        <v>3885</v>
      </c>
      <c r="B4965" t="s">
        <v>3886</v>
      </c>
      <c r="C4965" t="s">
        <v>3886</v>
      </c>
      <c r="D4965" t="s">
        <v>3886</v>
      </c>
      <c r="E4965">
        <v>2021</v>
      </c>
      <c r="F4965" t="s">
        <v>212</v>
      </c>
      <c r="G4965" t="s">
        <v>202</v>
      </c>
      <c r="H4965" t="s">
        <v>206</v>
      </c>
      <c r="I4965" s="3" t="s">
        <v>1</v>
      </c>
      <c r="J4965" s="1" t="s">
        <v>1</v>
      </c>
      <c r="K4965" s="3" t="s">
        <v>220</v>
      </c>
      <c r="L4965" s="1" t="s">
        <v>225</v>
      </c>
      <c r="M4965" s="1" t="s">
        <v>204</v>
      </c>
      <c r="N4965" s="36" t="s">
        <v>1</v>
      </c>
      <c r="O4965" s="28" t="s">
        <v>1</v>
      </c>
      <c r="P4965" s="36" t="s">
        <v>1</v>
      </c>
      <c r="Q4965" s="28" t="s">
        <v>1</v>
      </c>
      <c r="R4965" s="4">
        <v>44.55</v>
      </c>
      <c r="S4965" s="1">
        <v>1</v>
      </c>
      <c r="T4965" s="4"/>
      <c r="U4965" t="s">
        <v>204</v>
      </c>
    </row>
    <row r="4966" spans="1:21" x14ac:dyDescent="0.3">
      <c r="A4966" t="s">
        <v>3885</v>
      </c>
      <c r="B4966" t="s">
        <v>3886</v>
      </c>
      <c r="C4966" t="s">
        <v>3886</v>
      </c>
      <c r="D4966" t="s">
        <v>3886</v>
      </c>
      <c r="E4966">
        <v>2021</v>
      </c>
      <c r="F4966" t="s">
        <v>212</v>
      </c>
      <c r="G4966" t="s">
        <v>202</v>
      </c>
      <c r="H4966" t="s">
        <v>219</v>
      </c>
      <c r="I4966" s="3" t="s">
        <v>1</v>
      </c>
      <c r="J4966" s="1" t="s">
        <v>1</v>
      </c>
      <c r="K4966" s="3" t="s">
        <v>220</v>
      </c>
      <c r="L4966" s="1" t="s">
        <v>225</v>
      </c>
      <c r="M4966" s="1" t="s">
        <v>208</v>
      </c>
      <c r="N4966">
        <v>0</v>
      </c>
      <c r="O4966" s="10">
        <v>2000</v>
      </c>
      <c r="P4966">
        <v>1000</v>
      </c>
      <c r="Q4966" s="1" t="s">
        <v>209</v>
      </c>
      <c r="R4966" s="4">
        <v>0</v>
      </c>
      <c r="S4966" s="1">
        <v>1</v>
      </c>
      <c r="T4966" s="4"/>
      <c r="U4966" t="s">
        <v>204</v>
      </c>
    </row>
    <row r="4967" spans="1:21" x14ac:dyDescent="0.3">
      <c r="A4967" t="s">
        <v>3885</v>
      </c>
      <c r="B4967" t="s">
        <v>3886</v>
      </c>
      <c r="C4967" t="s">
        <v>3886</v>
      </c>
      <c r="D4967" t="s">
        <v>3886</v>
      </c>
      <c r="E4967">
        <v>2021</v>
      </c>
      <c r="F4967" t="s">
        <v>212</v>
      </c>
      <c r="G4967" t="s">
        <v>202</v>
      </c>
      <c r="H4967" t="s">
        <v>219</v>
      </c>
      <c r="I4967" s="3" t="s">
        <v>1</v>
      </c>
      <c r="J4967" s="1" t="s">
        <v>1</v>
      </c>
      <c r="K4967" s="3" t="s">
        <v>220</v>
      </c>
      <c r="L4967" s="1" t="s">
        <v>225</v>
      </c>
      <c r="M4967" s="1" t="s">
        <v>208</v>
      </c>
      <c r="N4967">
        <v>2001</v>
      </c>
      <c r="O4967" s="10">
        <v>6000</v>
      </c>
      <c r="P4967">
        <v>1000</v>
      </c>
      <c r="Q4967" s="1" t="s">
        <v>209</v>
      </c>
      <c r="R4967" s="4">
        <v>4.01</v>
      </c>
      <c r="S4967" s="1">
        <v>1</v>
      </c>
      <c r="T4967" s="4"/>
      <c r="U4967" t="s">
        <v>204</v>
      </c>
    </row>
    <row r="4968" spans="1:21" x14ac:dyDescent="0.3">
      <c r="A4968" t="s">
        <v>3885</v>
      </c>
      <c r="B4968" t="s">
        <v>3886</v>
      </c>
      <c r="C4968" t="s">
        <v>3886</v>
      </c>
      <c r="D4968" t="s">
        <v>3886</v>
      </c>
      <c r="E4968">
        <v>2021</v>
      </c>
      <c r="F4968" t="s">
        <v>212</v>
      </c>
      <c r="G4968" t="s">
        <v>202</v>
      </c>
      <c r="H4968" t="s">
        <v>219</v>
      </c>
      <c r="I4968" s="3" t="s">
        <v>1</v>
      </c>
      <c r="J4968" s="1" t="s">
        <v>1</v>
      </c>
      <c r="K4968" s="3" t="s">
        <v>220</v>
      </c>
      <c r="L4968" s="1" t="s">
        <v>225</v>
      </c>
      <c r="M4968" s="1" t="s">
        <v>208</v>
      </c>
      <c r="N4968">
        <v>6001</v>
      </c>
      <c r="O4968" s="10">
        <v>15000</v>
      </c>
      <c r="P4968">
        <v>1000</v>
      </c>
      <c r="Q4968" s="1" t="s">
        <v>209</v>
      </c>
      <c r="R4968" s="4">
        <v>5.79</v>
      </c>
      <c r="S4968" s="1">
        <v>1</v>
      </c>
      <c r="T4968" s="4"/>
      <c r="U4968" t="s">
        <v>204</v>
      </c>
    </row>
    <row r="4969" spans="1:21" x14ac:dyDescent="0.3">
      <c r="A4969" t="s">
        <v>3885</v>
      </c>
      <c r="B4969" t="s">
        <v>3886</v>
      </c>
      <c r="C4969" t="s">
        <v>3886</v>
      </c>
      <c r="D4969" t="s">
        <v>3886</v>
      </c>
      <c r="E4969">
        <v>2021</v>
      </c>
      <c r="F4969" t="s">
        <v>212</v>
      </c>
      <c r="G4969" t="s">
        <v>202</v>
      </c>
      <c r="H4969" t="s">
        <v>219</v>
      </c>
      <c r="I4969" s="3" t="s">
        <v>1</v>
      </c>
      <c r="J4969" s="1" t="s">
        <v>1</v>
      </c>
      <c r="K4969" s="3" t="s">
        <v>220</v>
      </c>
      <c r="L4969" s="1" t="s">
        <v>225</v>
      </c>
      <c r="M4969" s="1" t="s">
        <v>208</v>
      </c>
      <c r="N4969">
        <v>15001</v>
      </c>
      <c r="O4969" s="10">
        <v>20000</v>
      </c>
      <c r="P4969">
        <v>1000</v>
      </c>
      <c r="Q4969" s="1" t="s">
        <v>209</v>
      </c>
      <c r="R4969" s="4">
        <v>6.65</v>
      </c>
      <c r="S4969" s="1">
        <v>1</v>
      </c>
      <c r="T4969" s="4"/>
      <c r="U4969" t="s">
        <v>204</v>
      </c>
    </row>
    <row r="4970" spans="1:21" x14ac:dyDescent="0.3">
      <c r="A4970" t="s">
        <v>3885</v>
      </c>
      <c r="B4970" t="s">
        <v>3886</v>
      </c>
      <c r="C4970" t="s">
        <v>3886</v>
      </c>
      <c r="D4970" t="s">
        <v>3886</v>
      </c>
      <c r="E4970">
        <v>2021</v>
      </c>
      <c r="F4970" t="s">
        <v>212</v>
      </c>
      <c r="G4970" t="s">
        <v>202</v>
      </c>
      <c r="H4970" t="s">
        <v>219</v>
      </c>
      <c r="I4970" s="3" t="s">
        <v>1</v>
      </c>
      <c r="J4970" s="1" t="s">
        <v>1</v>
      </c>
      <c r="K4970" s="3" t="s">
        <v>220</v>
      </c>
      <c r="L4970" s="1" t="s">
        <v>225</v>
      </c>
      <c r="M4970" s="1" t="s">
        <v>208</v>
      </c>
      <c r="N4970">
        <v>20001</v>
      </c>
      <c r="O4970" s="10">
        <v>1000000000</v>
      </c>
      <c r="P4970">
        <v>1000</v>
      </c>
      <c r="Q4970" s="1" t="s">
        <v>209</v>
      </c>
      <c r="R4970" s="4">
        <v>6.95</v>
      </c>
      <c r="S4970" s="1">
        <v>1</v>
      </c>
      <c r="T4970" s="4"/>
      <c r="U4970" t="s">
        <v>204</v>
      </c>
    </row>
    <row r="4971" spans="1:21" x14ac:dyDescent="0.3">
      <c r="A4971" t="s">
        <v>3885</v>
      </c>
      <c r="B4971" t="s">
        <v>3886</v>
      </c>
      <c r="C4971" t="s">
        <v>3886</v>
      </c>
      <c r="D4971" t="s">
        <v>3886</v>
      </c>
      <c r="E4971">
        <v>2021</v>
      </c>
      <c r="F4971" t="s">
        <v>213</v>
      </c>
      <c r="G4971" t="s">
        <v>202</v>
      </c>
      <c r="H4971" t="s">
        <v>206</v>
      </c>
      <c r="I4971" s="3" t="s">
        <v>1</v>
      </c>
      <c r="J4971" s="1" t="s">
        <v>1</v>
      </c>
      <c r="K4971" s="3" t="s">
        <v>220</v>
      </c>
      <c r="L4971" s="1" t="s">
        <v>221</v>
      </c>
      <c r="M4971" s="1" t="s">
        <v>204</v>
      </c>
      <c r="N4971" s="1" t="s">
        <v>1</v>
      </c>
      <c r="O4971" s="10" t="s">
        <v>1</v>
      </c>
      <c r="P4971" s="1" t="s">
        <v>1</v>
      </c>
      <c r="Q4971" s="1" t="s">
        <v>1</v>
      </c>
      <c r="R4971" s="4">
        <v>30.4</v>
      </c>
      <c r="S4971" s="1">
        <v>1</v>
      </c>
      <c r="T4971" s="4"/>
      <c r="U4971" t="s">
        <v>204</v>
      </c>
    </row>
    <row r="4972" spans="1:21" x14ac:dyDescent="0.3">
      <c r="A4972" t="s">
        <v>3885</v>
      </c>
      <c r="B4972" t="s">
        <v>3886</v>
      </c>
      <c r="C4972" t="s">
        <v>3886</v>
      </c>
      <c r="D4972" t="s">
        <v>3886</v>
      </c>
      <c r="E4972">
        <v>2021</v>
      </c>
      <c r="F4972" t="s">
        <v>213</v>
      </c>
      <c r="G4972" t="s">
        <v>202</v>
      </c>
      <c r="H4972" t="s">
        <v>219</v>
      </c>
      <c r="I4972" s="3" t="s">
        <v>1</v>
      </c>
      <c r="J4972" s="1" t="s">
        <v>1</v>
      </c>
      <c r="K4972" s="3" t="s">
        <v>220</v>
      </c>
      <c r="L4972" s="1" t="s">
        <v>221</v>
      </c>
      <c r="M4972" s="1" t="s">
        <v>208</v>
      </c>
      <c r="N4972">
        <v>0</v>
      </c>
      <c r="O4972" s="10">
        <v>2000</v>
      </c>
      <c r="P4972">
        <v>1000</v>
      </c>
      <c r="Q4972" s="1" t="s">
        <v>209</v>
      </c>
      <c r="R4972" s="4">
        <v>0</v>
      </c>
      <c r="S4972" s="37">
        <v>0.6</v>
      </c>
      <c r="T4972" s="4" t="s">
        <v>3940</v>
      </c>
      <c r="U4972" t="s">
        <v>204</v>
      </c>
    </row>
    <row r="4973" spans="1:21" x14ac:dyDescent="0.3">
      <c r="A4973" t="s">
        <v>3885</v>
      </c>
      <c r="B4973" t="s">
        <v>3886</v>
      </c>
      <c r="C4973" t="s">
        <v>3886</v>
      </c>
      <c r="D4973" t="s">
        <v>3886</v>
      </c>
      <c r="E4973">
        <v>2021</v>
      </c>
      <c r="F4973" t="s">
        <v>213</v>
      </c>
      <c r="G4973" t="s">
        <v>202</v>
      </c>
      <c r="H4973" t="s">
        <v>219</v>
      </c>
      <c r="I4973" s="3" t="s">
        <v>1</v>
      </c>
      <c r="J4973" s="1" t="s">
        <v>1</v>
      </c>
      <c r="K4973" s="3" t="s">
        <v>220</v>
      </c>
      <c r="L4973" s="1" t="s">
        <v>221</v>
      </c>
      <c r="M4973" s="1" t="s">
        <v>208</v>
      </c>
      <c r="N4973">
        <v>2001</v>
      </c>
      <c r="O4973" s="10">
        <v>6000</v>
      </c>
      <c r="P4973">
        <v>1000</v>
      </c>
      <c r="Q4973" s="1" t="s">
        <v>209</v>
      </c>
      <c r="R4973" s="4">
        <v>3.9</v>
      </c>
      <c r="S4973" s="37">
        <v>0.6</v>
      </c>
      <c r="T4973" s="4" t="s">
        <v>3940</v>
      </c>
      <c r="U4973" t="s">
        <v>204</v>
      </c>
    </row>
    <row r="4974" spans="1:21" x14ac:dyDescent="0.3">
      <c r="A4974" t="s">
        <v>3885</v>
      </c>
      <c r="B4974" t="s">
        <v>3886</v>
      </c>
      <c r="C4974" t="s">
        <v>3886</v>
      </c>
      <c r="D4974" t="s">
        <v>3886</v>
      </c>
      <c r="E4974">
        <v>2021</v>
      </c>
      <c r="F4974" t="s">
        <v>213</v>
      </c>
      <c r="G4974" t="s">
        <v>202</v>
      </c>
      <c r="H4974" t="s">
        <v>219</v>
      </c>
      <c r="I4974" s="3" t="s">
        <v>1</v>
      </c>
      <c r="J4974" s="1" t="s">
        <v>1</v>
      </c>
      <c r="K4974" s="3" t="s">
        <v>220</v>
      </c>
      <c r="L4974" s="1" t="s">
        <v>221</v>
      </c>
      <c r="M4974" s="1" t="s">
        <v>208</v>
      </c>
      <c r="N4974">
        <v>6001</v>
      </c>
      <c r="O4974" s="10">
        <v>15000</v>
      </c>
      <c r="P4974">
        <v>1000</v>
      </c>
      <c r="Q4974" s="1" t="s">
        <v>209</v>
      </c>
      <c r="R4974" s="4">
        <v>4.9000000000000004</v>
      </c>
      <c r="S4974" s="37">
        <v>0.6</v>
      </c>
      <c r="T4974" s="4" t="s">
        <v>3940</v>
      </c>
      <c r="U4974" t="s">
        <v>204</v>
      </c>
    </row>
    <row r="4975" spans="1:21" x14ac:dyDescent="0.3">
      <c r="A4975" t="s">
        <v>3885</v>
      </c>
      <c r="B4975" t="s">
        <v>3886</v>
      </c>
      <c r="C4975" t="s">
        <v>3886</v>
      </c>
      <c r="D4975" t="s">
        <v>3886</v>
      </c>
      <c r="E4975">
        <v>2021</v>
      </c>
      <c r="F4975" t="s">
        <v>213</v>
      </c>
      <c r="G4975" t="s">
        <v>202</v>
      </c>
      <c r="H4975" t="s">
        <v>219</v>
      </c>
      <c r="I4975" s="3" t="s">
        <v>1</v>
      </c>
      <c r="J4975" s="1" t="s">
        <v>1</v>
      </c>
      <c r="K4975" s="3" t="s">
        <v>220</v>
      </c>
      <c r="L4975" s="1" t="s">
        <v>221</v>
      </c>
      <c r="M4975" s="1" t="s">
        <v>208</v>
      </c>
      <c r="N4975">
        <v>15001</v>
      </c>
      <c r="O4975" s="10">
        <v>20000</v>
      </c>
      <c r="P4975">
        <v>1000</v>
      </c>
      <c r="Q4975" s="1" t="s">
        <v>209</v>
      </c>
      <c r="R4975" s="4">
        <v>5.4</v>
      </c>
      <c r="S4975" s="37">
        <v>0.6</v>
      </c>
      <c r="T4975" s="4" t="s">
        <v>3940</v>
      </c>
      <c r="U4975" t="s">
        <v>204</v>
      </c>
    </row>
    <row r="4976" spans="1:21" x14ac:dyDescent="0.3">
      <c r="A4976" t="s">
        <v>3885</v>
      </c>
      <c r="B4976" t="s">
        <v>3886</v>
      </c>
      <c r="C4976" t="s">
        <v>3886</v>
      </c>
      <c r="D4976" t="s">
        <v>3886</v>
      </c>
      <c r="E4976">
        <v>2021</v>
      </c>
      <c r="F4976" t="s">
        <v>213</v>
      </c>
      <c r="G4976" t="s">
        <v>202</v>
      </c>
      <c r="H4976" t="s">
        <v>219</v>
      </c>
      <c r="I4976" s="3" t="s">
        <v>1</v>
      </c>
      <c r="J4976" s="1" t="s">
        <v>1</v>
      </c>
      <c r="K4976" s="3" t="s">
        <v>220</v>
      </c>
      <c r="L4976" s="1" t="s">
        <v>221</v>
      </c>
      <c r="M4976" s="1" t="s">
        <v>208</v>
      </c>
      <c r="N4976">
        <v>20001</v>
      </c>
      <c r="O4976" s="10">
        <v>1000000000</v>
      </c>
      <c r="P4976">
        <v>1000</v>
      </c>
      <c r="Q4976" s="1" t="s">
        <v>209</v>
      </c>
      <c r="R4976" s="4">
        <v>5.9</v>
      </c>
      <c r="S4976" s="37">
        <v>0.6</v>
      </c>
      <c r="T4976" s="4" t="s">
        <v>3940</v>
      </c>
      <c r="U4976" t="s">
        <v>204</v>
      </c>
    </row>
    <row r="4977" spans="1:21" x14ac:dyDescent="0.3">
      <c r="A4977" t="s">
        <v>3885</v>
      </c>
      <c r="B4977" t="s">
        <v>3886</v>
      </c>
      <c r="C4977" t="s">
        <v>3886</v>
      </c>
      <c r="D4977" t="s">
        <v>3886</v>
      </c>
      <c r="E4977">
        <v>2021</v>
      </c>
      <c r="F4977" t="s">
        <v>213</v>
      </c>
      <c r="G4977" t="s">
        <v>202</v>
      </c>
      <c r="H4977" t="s">
        <v>206</v>
      </c>
      <c r="I4977" s="3" t="s">
        <v>1</v>
      </c>
      <c r="J4977" s="1" t="s">
        <v>1</v>
      </c>
      <c r="K4977" s="3" t="s">
        <v>220</v>
      </c>
      <c r="L4977" s="1" t="s">
        <v>225</v>
      </c>
      <c r="M4977" s="1" t="s">
        <v>204</v>
      </c>
      <c r="N4977" s="1" t="s">
        <v>1</v>
      </c>
      <c r="O4977" s="10" t="s">
        <v>1</v>
      </c>
      <c r="P4977" s="1" t="s">
        <v>1</v>
      </c>
      <c r="Q4977" s="1" t="s">
        <v>1</v>
      </c>
      <c r="R4977" s="4">
        <v>40.65</v>
      </c>
      <c r="S4977" s="1">
        <v>1</v>
      </c>
      <c r="T4977" s="4"/>
      <c r="U4977" t="s">
        <v>204</v>
      </c>
    </row>
    <row r="4978" spans="1:21" x14ac:dyDescent="0.3">
      <c r="A4978" t="s">
        <v>3885</v>
      </c>
      <c r="B4978" t="s">
        <v>3886</v>
      </c>
      <c r="C4978" t="s">
        <v>3886</v>
      </c>
      <c r="D4978" t="s">
        <v>3886</v>
      </c>
      <c r="E4978">
        <v>2021</v>
      </c>
      <c r="F4978" t="s">
        <v>213</v>
      </c>
      <c r="G4978" t="s">
        <v>202</v>
      </c>
      <c r="H4978" t="s">
        <v>219</v>
      </c>
      <c r="I4978" s="3" t="s">
        <v>1</v>
      </c>
      <c r="J4978" s="1" t="s">
        <v>1</v>
      </c>
      <c r="K4978" s="3" t="s">
        <v>220</v>
      </c>
      <c r="L4978" s="1" t="s">
        <v>225</v>
      </c>
      <c r="M4978" s="1" t="s">
        <v>208</v>
      </c>
      <c r="N4978">
        <v>0</v>
      </c>
      <c r="O4978" s="10">
        <v>2000</v>
      </c>
      <c r="P4978">
        <v>1000</v>
      </c>
      <c r="Q4978" s="1" t="s">
        <v>209</v>
      </c>
      <c r="R4978" s="4">
        <v>0</v>
      </c>
      <c r="S4978" s="37">
        <v>0.6</v>
      </c>
      <c r="T4978" s="4" t="s">
        <v>3940</v>
      </c>
      <c r="U4978" t="s">
        <v>204</v>
      </c>
    </row>
    <row r="4979" spans="1:21" x14ac:dyDescent="0.3">
      <c r="A4979" t="s">
        <v>3885</v>
      </c>
      <c r="B4979" t="s">
        <v>3886</v>
      </c>
      <c r="C4979" t="s">
        <v>3886</v>
      </c>
      <c r="D4979" t="s">
        <v>3886</v>
      </c>
      <c r="E4979">
        <v>2021</v>
      </c>
      <c r="F4979" t="s">
        <v>213</v>
      </c>
      <c r="G4979" t="s">
        <v>202</v>
      </c>
      <c r="H4979" t="s">
        <v>219</v>
      </c>
      <c r="I4979" s="3" t="s">
        <v>1</v>
      </c>
      <c r="J4979" s="1" t="s">
        <v>1</v>
      </c>
      <c r="K4979" s="3" t="s">
        <v>220</v>
      </c>
      <c r="L4979" s="1" t="s">
        <v>225</v>
      </c>
      <c r="M4979" s="1" t="s">
        <v>208</v>
      </c>
      <c r="N4979">
        <v>2001</v>
      </c>
      <c r="O4979" s="10">
        <v>6000</v>
      </c>
      <c r="P4979">
        <v>1000</v>
      </c>
      <c r="Q4979" s="1" t="s">
        <v>209</v>
      </c>
      <c r="R4979" s="4">
        <v>4.01</v>
      </c>
      <c r="S4979" s="37">
        <v>0.6</v>
      </c>
      <c r="T4979" s="4" t="s">
        <v>3940</v>
      </c>
      <c r="U4979" t="s">
        <v>204</v>
      </c>
    </row>
    <row r="4980" spans="1:21" x14ac:dyDescent="0.3">
      <c r="A4980" t="s">
        <v>3885</v>
      </c>
      <c r="B4980" t="s">
        <v>3886</v>
      </c>
      <c r="C4980" t="s">
        <v>3886</v>
      </c>
      <c r="D4980" t="s">
        <v>3886</v>
      </c>
      <c r="E4980">
        <v>2021</v>
      </c>
      <c r="F4980" t="s">
        <v>213</v>
      </c>
      <c r="G4980" t="s">
        <v>202</v>
      </c>
      <c r="H4980" t="s">
        <v>219</v>
      </c>
      <c r="I4980" s="3" t="s">
        <v>1</v>
      </c>
      <c r="J4980" s="1" t="s">
        <v>1</v>
      </c>
      <c r="K4980" s="3" t="s">
        <v>220</v>
      </c>
      <c r="L4980" s="1" t="s">
        <v>225</v>
      </c>
      <c r="M4980" s="1" t="s">
        <v>208</v>
      </c>
      <c r="N4980">
        <v>6001</v>
      </c>
      <c r="O4980" s="10">
        <v>15000</v>
      </c>
      <c r="P4980">
        <v>1000</v>
      </c>
      <c r="Q4980" s="1" t="s">
        <v>209</v>
      </c>
      <c r="R4980" s="4">
        <v>5.79</v>
      </c>
      <c r="S4980" s="37">
        <v>0.6</v>
      </c>
      <c r="T4980" s="4" t="s">
        <v>3940</v>
      </c>
      <c r="U4980" t="s">
        <v>204</v>
      </c>
    </row>
    <row r="4981" spans="1:21" x14ac:dyDescent="0.3">
      <c r="A4981" t="s">
        <v>3885</v>
      </c>
      <c r="B4981" t="s">
        <v>3886</v>
      </c>
      <c r="C4981" t="s">
        <v>3886</v>
      </c>
      <c r="D4981" t="s">
        <v>3886</v>
      </c>
      <c r="E4981">
        <v>2021</v>
      </c>
      <c r="F4981" t="s">
        <v>213</v>
      </c>
      <c r="G4981" t="s">
        <v>202</v>
      </c>
      <c r="H4981" t="s">
        <v>219</v>
      </c>
      <c r="I4981" s="3" t="s">
        <v>1</v>
      </c>
      <c r="J4981" s="1" t="s">
        <v>1</v>
      </c>
      <c r="K4981" s="3" t="s">
        <v>220</v>
      </c>
      <c r="L4981" s="1" t="s">
        <v>225</v>
      </c>
      <c r="M4981" s="1" t="s">
        <v>208</v>
      </c>
      <c r="N4981">
        <v>15001</v>
      </c>
      <c r="O4981" s="10">
        <v>20000</v>
      </c>
      <c r="P4981">
        <v>1000</v>
      </c>
      <c r="Q4981" s="1" t="s">
        <v>209</v>
      </c>
      <c r="R4981" s="4">
        <v>6.65</v>
      </c>
      <c r="S4981" s="37">
        <v>0.6</v>
      </c>
      <c r="T4981" s="4" t="s">
        <v>3940</v>
      </c>
      <c r="U4981" t="s">
        <v>204</v>
      </c>
    </row>
    <row r="4982" spans="1:21" x14ac:dyDescent="0.3">
      <c r="A4982" t="s">
        <v>3885</v>
      </c>
      <c r="B4982" t="s">
        <v>3886</v>
      </c>
      <c r="C4982" t="s">
        <v>3886</v>
      </c>
      <c r="D4982" t="s">
        <v>3886</v>
      </c>
      <c r="E4982">
        <v>2021</v>
      </c>
      <c r="F4982" t="s">
        <v>213</v>
      </c>
      <c r="G4982" t="s">
        <v>202</v>
      </c>
      <c r="H4982" t="s">
        <v>219</v>
      </c>
      <c r="I4982" s="3" t="s">
        <v>1</v>
      </c>
      <c r="J4982" s="1" t="s">
        <v>1</v>
      </c>
      <c r="K4982" s="3" t="s">
        <v>220</v>
      </c>
      <c r="L4982" s="1" t="s">
        <v>225</v>
      </c>
      <c r="M4982" s="1" t="s">
        <v>208</v>
      </c>
      <c r="N4982">
        <v>20001</v>
      </c>
      <c r="O4982" s="10">
        <v>1000000000</v>
      </c>
      <c r="P4982">
        <v>1000</v>
      </c>
      <c r="Q4982" s="1" t="s">
        <v>209</v>
      </c>
      <c r="R4982" s="4">
        <v>6.95</v>
      </c>
      <c r="S4982" s="37">
        <v>0.6</v>
      </c>
      <c r="T4982" s="4" t="s">
        <v>3940</v>
      </c>
      <c r="U4982" t="s">
        <v>204</v>
      </c>
    </row>
    <row r="4983" spans="1:21" x14ac:dyDescent="0.3">
      <c r="A4983" t="s">
        <v>3887</v>
      </c>
      <c r="B4983" t="s">
        <v>3888</v>
      </c>
      <c r="C4983" t="s">
        <v>3888</v>
      </c>
      <c r="D4983" t="s">
        <v>3888</v>
      </c>
      <c r="E4983">
        <v>2021</v>
      </c>
      <c r="F4983" t="s">
        <v>212</v>
      </c>
      <c r="G4983" t="s">
        <v>202</v>
      </c>
      <c r="H4983" t="s">
        <v>231</v>
      </c>
      <c r="I4983" s="3" t="s">
        <v>1</v>
      </c>
      <c r="J4983" s="1" t="s">
        <v>1</v>
      </c>
      <c r="K4983" s="3" t="s">
        <v>1</v>
      </c>
      <c r="L4983" s="1" t="s">
        <v>1</v>
      </c>
      <c r="M4983" s="1" t="s">
        <v>208</v>
      </c>
      <c r="N4983">
        <v>0</v>
      </c>
      <c r="O4983" s="10">
        <v>1000000000</v>
      </c>
      <c r="P4983">
        <v>1000</v>
      </c>
      <c r="Q4983" s="1" t="s">
        <v>209</v>
      </c>
      <c r="R4983" s="4">
        <v>15.25</v>
      </c>
      <c r="S4983" s="1">
        <v>1</v>
      </c>
      <c r="T4983" s="4"/>
      <c r="U4983" t="s">
        <v>204</v>
      </c>
    </row>
    <row r="4984" spans="1:21" x14ac:dyDescent="0.3">
      <c r="A4984" t="s">
        <v>3887</v>
      </c>
      <c r="B4984" t="s">
        <v>3888</v>
      </c>
      <c r="C4984" t="s">
        <v>3888</v>
      </c>
      <c r="D4984" t="s">
        <v>3888</v>
      </c>
      <c r="E4984">
        <v>2021</v>
      </c>
      <c r="F4984" t="s">
        <v>213</v>
      </c>
      <c r="G4984" t="s">
        <v>202</v>
      </c>
      <c r="H4984" t="s">
        <v>231</v>
      </c>
      <c r="I4984" s="3" t="s">
        <v>1</v>
      </c>
      <c r="J4984" s="1" t="s">
        <v>1</v>
      </c>
      <c r="K4984" s="3" t="s">
        <v>1</v>
      </c>
      <c r="L4984" s="1" t="s">
        <v>1</v>
      </c>
      <c r="M4984" s="1" t="s">
        <v>208</v>
      </c>
      <c r="N4984">
        <v>0</v>
      </c>
      <c r="O4984" s="10">
        <v>1000000000</v>
      </c>
      <c r="P4984">
        <v>1000</v>
      </c>
      <c r="Q4984" s="1" t="s">
        <v>209</v>
      </c>
      <c r="R4984" s="4">
        <v>21.25</v>
      </c>
      <c r="S4984" s="1">
        <v>1</v>
      </c>
      <c r="T4984" s="4"/>
      <c r="U4984" t="s">
        <v>204</v>
      </c>
    </row>
    <row r="4985" spans="1:21" x14ac:dyDescent="0.3">
      <c r="A4985" t="s">
        <v>3889</v>
      </c>
      <c r="B4985" t="s">
        <v>3890</v>
      </c>
      <c r="C4985" t="s">
        <v>3890</v>
      </c>
      <c r="D4985" t="s">
        <v>3890</v>
      </c>
      <c r="E4985">
        <v>2018</v>
      </c>
      <c r="F4985" t="s">
        <v>212</v>
      </c>
      <c r="G4985" t="s">
        <v>202</v>
      </c>
      <c r="H4985" t="s">
        <v>206</v>
      </c>
      <c r="I4985" s="3" t="s">
        <v>1</v>
      </c>
      <c r="J4985" s="1" t="s">
        <v>1</v>
      </c>
      <c r="K4985" s="3" t="s">
        <v>220</v>
      </c>
      <c r="L4985" s="1" t="s">
        <v>221</v>
      </c>
      <c r="M4985" s="1" t="s">
        <v>204</v>
      </c>
      <c r="N4985" s="36" t="s">
        <v>1</v>
      </c>
      <c r="O4985" s="28" t="s">
        <v>1</v>
      </c>
      <c r="P4985" s="36" t="s">
        <v>1</v>
      </c>
      <c r="Q4985" s="28" t="s">
        <v>1</v>
      </c>
      <c r="R4985" s="4">
        <v>28.11</v>
      </c>
      <c r="S4985" s="1">
        <v>1</v>
      </c>
      <c r="T4985" s="4"/>
      <c r="U4985" t="s">
        <v>204</v>
      </c>
    </row>
    <row r="4986" spans="1:21" x14ac:dyDescent="0.3">
      <c r="A4986" t="s">
        <v>3889</v>
      </c>
      <c r="B4986" t="s">
        <v>3890</v>
      </c>
      <c r="C4986" t="s">
        <v>3890</v>
      </c>
      <c r="D4986" t="s">
        <v>3890</v>
      </c>
      <c r="E4986">
        <v>2018</v>
      </c>
      <c r="F4986" t="s">
        <v>212</v>
      </c>
      <c r="G4986" t="s">
        <v>202</v>
      </c>
      <c r="H4986" t="s">
        <v>219</v>
      </c>
      <c r="I4986" s="3" t="s">
        <v>1</v>
      </c>
      <c r="J4986" s="1" t="s">
        <v>1</v>
      </c>
      <c r="K4986" s="3" t="s">
        <v>220</v>
      </c>
      <c r="L4986" s="1" t="s">
        <v>221</v>
      </c>
      <c r="M4986" s="1" t="s">
        <v>208</v>
      </c>
      <c r="N4986">
        <v>0</v>
      </c>
      <c r="O4986" s="10">
        <v>2000</v>
      </c>
      <c r="P4986">
        <v>1000</v>
      </c>
      <c r="Q4986" s="1" t="s">
        <v>209</v>
      </c>
      <c r="R4986" s="4">
        <v>0</v>
      </c>
      <c r="S4986" s="1">
        <v>1</v>
      </c>
      <c r="T4986" s="4"/>
      <c r="U4986" t="s">
        <v>204</v>
      </c>
    </row>
    <row r="4987" spans="1:21" x14ac:dyDescent="0.3">
      <c r="A4987" t="s">
        <v>3889</v>
      </c>
      <c r="B4987" t="s">
        <v>3890</v>
      </c>
      <c r="C4987" t="s">
        <v>3890</v>
      </c>
      <c r="D4987" t="s">
        <v>3890</v>
      </c>
      <c r="E4987">
        <v>2018</v>
      </c>
      <c r="F4987" t="s">
        <v>212</v>
      </c>
      <c r="G4987" t="s">
        <v>202</v>
      </c>
      <c r="H4987" t="s">
        <v>219</v>
      </c>
      <c r="I4987" s="3" t="s">
        <v>1</v>
      </c>
      <c r="J4987" s="1" t="s">
        <v>1</v>
      </c>
      <c r="K4987" s="3" t="s">
        <v>220</v>
      </c>
      <c r="L4987" s="1" t="s">
        <v>221</v>
      </c>
      <c r="M4987" s="1" t="s">
        <v>208</v>
      </c>
      <c r="N4987">
        <v>2001</v>
      </c>
      <c r="O4987" s="10">
        <v>6000</v>
      </c>
      <c r="P4987">
        <v>1000</v>
      </c>
      <c r="Q4987" s="1" t="s">
        <v>209</v>
      </c>
      <c r="R4987" s="4">
        <v>2.5</v>
      </c>
      <c r="S4987" s="1">
        <v>1</v>
      </c>
      <c r="T4987" s="4"/>
      <c r="U4987" t="s">
        <v>204</v>
      </c>
    </row>
    <row r="4988" spans="1:21" x14ac:dyDescent="0.3">
      <c r="A4988" t="s">
        <v>3889</v>
      </c>
      <c r="B4988" t="s">
        <v>3890</v>
      </c>
      <c r="C4988" t="s">
        <v>3890</v>
      </c>
      <c r="D4988" t="s">
        <v>3890</v>
      </c>
      <c r="E4988">
        <v>2018</v>
      </c>
      <c r="F4988" t="s">
        <v>212</v>
      </c>
      <c r="G4988" t="s">
        <v>202</v>
      </c>
      <c r="H4988" t="s">
        <v>219</v>
      </c>
      <c r="I4988" s="3" t="s">
        <v>1</v>
      </c>
      <c r="J4988" s="1" t="s">
        <v>1</v>
      </c>
      <c r="K4988" s="3" t="s">
        <v>220</v>
      </c>
      <c r="L4988" s="1" t="s">
        <v>221</v>
      </c>
      <c r="M4988" s="1" t="s">
        <v>208</v>
      </c>
      <c r="N4988">
        <v>6001</v>
      </c>
      <c r="O4988" s="10">
        <v>10000</v>
      </c>
      <c r="P4988">
        <v>1000</v>
      </c>
      <c r="Q4988" s="1" t="s">
        <v>209</v>
      </c>
      <c r="R4988" s="4">
        <v>3.1</v>
      </c>
      <c r="S4988" s="1">
        <v>1</v>
      </c>
      <c r="T4988" s="4"/>
      <c r="U4988" t="s">
        <v>204</v>
      </c>
    </row>
    <row r="4989" spans="1:21" x14ac:dyDescent="0.3">
      <c r="A4989" t="s">
        <v>3889</v>
      </c>
      <c r="B4989" t="s">
        <v>3890</v>
      </c>
      <c r="C4989" t="s">
        <v>3890</v>
      </c>
      <c r="D4989" t="s">
        <v>3890</v>
      </c>
      <c r="E4989">
        <v>2018</v>
      </c>
      <c r="F4989" t="s">
        <v>212</v>
      </c>
      <c r="G4989" t="s">
        <v>202</v>
      </c>
      <c r="H4989" t="s">
        <v>219</v>
      </c>
      <c r="I4989" s="3" t="s">
        <v>1</v>
      </c>
      <c r="J4989" s="1" t="s">
        <v>1</v>
      </c>
      <c r="K4989" s="3" t="s">
        <v>220</v>
      </c>
      <c r="L4989" s="1" t="s">
        <v>221</v>
      </c>
      <c r="M4989" s="1" t="s">
        <v>208</v>
      </c>
      <c r="N4989">
        <v>10001</v>
      </c>
      <c r="O4989" s="10">
        <v>1000000000</v>
      </c>
      <c r="P4989">
        <v>1000</v>
      </c>
      <c r="Q4989" s="1" t="s">
        <v>209</v>
      </c>
      <c r="R4989" s="4">
        <v>3.86</v>
      </c>
      <c r="S4989" s="1">
        <v>1</v>
      </c>
      <c r="T4989" s="4"/>
      <c r="U4989" t="s">
        <v>204</v>
      </c>
    </row>
    <row r="4990" spans="1:21" x14ac:dyDescent="0.3">
      <c r="A4990" t="s">
        <v>3889</v>
      </c>
      <c r="B4990" t="s">
        <v>3890</v>
      </c>
      <c r="C4990" t="s">
        <v>3890</v>
      </c>
      <c r="D4990" t="s">
        <v>3890</v>
      </c>
      <c r="E4990">
        <v>2018</v>
      </c>
      <c r="F4990" t="s">
        <v>212</v>
      </c>
      <c r="G4990" t="s">
        <v>202</v>
      </c>
      <c r="H4990" t="s">
        <v>206</v>
      </c>
      <c r="I4990" s="3" t="s">
        <v>1</v>
      </c>
      <c r="J4990" s="1" t="s">
        <v>1</v>
      </c>
      <c r="K4990" s="3" t="s">
        <v>220</v>
      </c>
      <c r="L4990" s="1" t="s">
        <v>225</v>
      </c>
      <c r="M4990" s="1" t="s">
        <v>204</v>
      </c>
      <c r="N4990" s="36" t="s">
        <v>1</v>
      </c>
      <c r="O4990" s="28" t="s">
        <v>1</v>
      </c>
      <c r="P4990" s="36" t="s">
        <v>1</v>
      </c>
      <c r="Q4990" s="28" t="s">
        <v>1</v>
      </c>
      <c r="R4990" s="4">
        <v>42.16</v>
      </c>
      <c r="S4990" s="1">
        <v>1</v>
      </c>
      <c r="T4990" s="4"/>
      <c r="U4990" t="s">
        <v>204</v>
      </c>
    </row>
    <row r="4991" spans="1:21" x14ac:dyDescent="0.3">
      <c r="A4991" t="s">
        <v>3889</v>
      </c>
      <c r="B4991" t="s">
        <v>3890</v>
      </c>
      <c r="C4991" t="s">
        <v>3890</v>
      </c>
      <c r="D4991" t="s">
        <v>3890</v>
      </c>
      <c r="E4991">
        <v>2018</v>
      </c>
      <c r="F4991" t="s">
        <v>212</v>
      </c>
      <c r="G4991" t="s">
        <v>202</v>
      </c>
      <c r="H4991" t="s">
        <v>219</v>
      </c>
      <c r="I4991" s="3" t="s">
        <v>1</v>
      </c>
      <c r="J4991" s="1" t="s">
        <v>1</v>
      </c>
      <c r="K4991" s="3" t="s">
        <v>220</v>
      </c>
      <c r="L4991" s="1" t="s">
        <v>225</v>
      </c>
      <c r="M4991" s="1" t="s">
        <v>208</v>
      </c>
      <c r="N4991">
        <v>0</v>
      </c>
      <c r="O4991" s="10">
        <v>2000</v>
      </c>
      <c r="P4991">
        <v>1000</v>
      </c>
      <c r="Q4991" s="1" t="s">
        <v>209</v>
      </c>
      <c r="R4991" s="4">
        <v>0</v>
      </c>
      <c r="S4991" s="1">
        <v>1</v>
      </c>
      <c r="T4991" s="4"/>
      <c r="U4991" t="s">
        <v>204</v>
      </c>
    </row>
    <row r="4992" spans="1:21" x14ac:dyDescent="0.3">
      <c r="A4992" t="s">
        <v>3889</v>
      </c>
      <c r="B4992" t="s">
        <v>3890</v>
      </c>
      <c r="C4992" t="s">
        <v>3890</v>
      </c>
      <c r="D4992" t="s">
        <v>3890</v>
      </c>
      <c r="E4992">
        <v>2018</v>
      </c>
      <c r="F4992" t="s">
        <v>212</v>
      </c>
      <c r="G4992" t="s">
        <v>202</v>
      </c>
      <c r="H4992" t="s">
        <v>219</v>
      </c>
      <c r="I4992" s="3" t="s">
        <v>1</v>
      </c>
      <c r="J4992" s="1" t="s">
        <v>1</v>
      </c>
      <c r="K4992" s="3" t="s">
        <v>220</v>
      </c>
      <c r="L4992" s="1" t="s">
        <v>225</v>
      </c>
      <c r="M4992" s="1" t="s">
        <v>208</v>
      </c>
      <c r="N4992">
        <v>2001</v>
      </c>
      <c r="O4992" s="10">
        <v>6000</v>
      </c>
      <c r="P4992">
        <v>1000</v>
      </c>
      <c r="Q4992" s="1" t="s">
        <v>209</v>
      </c>
      <c r="R4992" s="4">
        <v>3.75</v>
      </c>
      <c r="S4992" s="1">
        <v>1</v>
      </c>
      <c r="T4992" s="4"/>
      <c r="U4992" t="s">
        <v>204</v>
      </c>
    </row>
    <row r="4993" spans="1:21" x14ac:dyDescent="0.3">
      <c r="A4993" t="s">
        <v>3889</v>
      </c>
      <c r="B4993" t="s">
        <v>3890</v>
      </c>
      <c r="C4993" t="s">
        <v>3890</v>
      </c>
      <c r="D4993" t="s">
        <v>3890</v>
      </c>
      <c r="E4993">
        <v>2018</v>
      </c>
      <c r="F4993" t="s">
        <v>212</v>
      </c>
      <c r="G4993" t="s">
        <v>202</v>
      </c>
      <c r="H4993" t="s">
        <v>219</v>
      </c>
      <c r="I4993" s="3" t="s">
        <v>1</v>
      </c>
      <c r="J4993" s="1" t="s">
        <v>1</v>
      </c>
      <c r="K4993" s="3" t="s">
        <v>220</v>
      </c>
      <c r="L4993" s="1" t="s">
        <v>225</v>
      </c>
      <c r="M4993" s="1" t="s">
        <v>208</v>
      </c>
      <c r="N4993">
        <v>6001</v>
      </c>
      <c r="O4993" s="10">
        <v>10000</v>
      </c>
      <c r="P4993">
        <v>1000</v>
      </c>
      <c r="Q4993" s="1" t="s">
        <v>209</v>
      </c>
      <c r="R4993" s="4">
        <v>4.6500000000000004</v>
      </c>
      <c r="S4993" s="1">
        <v>1</v>
      </c>
      <c r="T4993" s="4"/>
      <c r="U4993" t="s">
        <v>204</v>
      </c>
    </row>
    <row r="4994" spans="1:21" x14ac:dyDescent="0.3">
      <c r="A4994" t="s">
        <v>3889</v>
      </c>
      <c r="B4994" t="s">
        <v>3890</v>
      </c>
      <c r="C4994" t="s">
        <v>3890</v>
      </c>
      <c r="D4994" t="s">
        <v>3890</v>
      </c>
      <c r="E4994">
        <v>2018</v>
      </c>
      <c r="F4994" t="s">
        <v>212</v>
      </c>
      <c r="G4994" t="s">
        <v>202</v>
      </c>
      <c r="H4994" t="s">
        <v>219</v>
      </c>
      <c r="I4994" s="3" t="s">
        <v>1</v>
      </c>
      <c r="J4994" s="1" t="s">
        <v>1</v>
      </c>
      <c r="K4994" s="3" t="s">
        <v>220</v>
      </c>
      <c r="L4994" s="1" t="s">
        <v>225</v>
      </c>
      <c r="M4994" s="1" t="s">
        <v>208</v>
      </c>
      <c r="N4994">
        <v>10001</v>
      </c>
      <c r="O4994" s="10">
        <v>1000000000</v>
      </c>
      <c r="P4994">
        <v>1000</v>
      </c>
      <c r="Q4994" s="1" t="s">
        <v>209</v>
      </c>
      <c r="R4994" s="4">
        <v>5.7</v>
      </c>
      <c r="S4994" s="1">
        <v>1</v>
      </c>
      <c r="T4994" s="4"/>
      <c r="U4994" t="s">
        <v>204</v>
      </c>
    </row>
    <row r="4995" spans="1:21" x14ac:dyDescent="0.3">
      <c r="A4995" t="s">
        <v>3889</v>
      </c>
      <c r="B4995" t="s">
        <v>3890</v>
      </c>
      <c r="C4995" t="s">
        <v>3890</v>
      </c>
      <c r="D4995" t="s">
        <v>3890</v>
      </c>
      <c r="E4995">
        <v>2018</v>
      </c>
      <c r="F4995" t="s">
        <v>213</v>
      </c>
      <c r="G4995" t="s">
        <v>202</v>
      </c>
      <c r="H4995" t="s">
        <v>206</v>
      </c>
      <c r="I4995" s="3" t="s">
        <v>1</v>
      </c>
      <c r="J4995" s="1" t="s">
        <v>1</v>
      </c>
      <c r="K4995" s="3" t="s">
        <v>220</v>
      </c>
      <c r="L4995" s="1" t="s">
        <v>221</v>
      </c>
      <c r="M4995" s="1" t="s">
        <v>204</v>
      </c>
      <c r="N4995" s="1" t="s">
        <v>1</v>
      </c>
      <c r="O4995" s="1" t="s">
        <v>1</v>
      </c>
      <c r="P4995" s="1" t="s">
        <v>1</v>
      </c>
      <c r="Q4995" s="1" t="s">
        <v>1</v>
      </c>
      <c r="R4995" s="4">
        <v>35.11</v>
      </c>
      <c r="S4995" s="1">
        <v>1</v>
      </c>
      <c r="T4995" s="4"/>
      <c r="U4995" t="s">
        <v>204</v>
      </c>
    </row>
    <row r="4996" spans="1:21" x14ac:dyDescent="0.3">
      <c r="A4996" t="s">
        <v>3889</v>
      </c>
      <c r="B4996" t="s">
        <v>3890</v>
      </c>
      <c r="C4996" t="s">
        <v>3890</v>
      </c>
      <c r="D4996" t="s">
        <v>3890</v>
      </c>
      <c r="E4996">
        <v>2018</v>
      </c>
      <c r="F4996" t="s">
        <v>213</v>
      </c>
      <c r="G4996" t="s">
        <v>202</v>
      </c>
      <c r="H4996" t="s">
        <v>231</v>
      </c>
      <c r="I4996" s="3" t="s">
        <v>1</v>
      </c>
      <c r="J4996" s="1" t="s">
        <v>1</v>
      </c>
      <c r="K4996" s="3" t="s">
        <v>220</v>
      </c>
      <c r="L4996" s="1" t="s">
        <v>221</v>
      </c>
      <c r="M4996" s="1" t="s">
        <v>208</v>
      </c>
      <c r="N4996">
        <v>0</v>
      </c>
      <c r="O4996" s="10">
        <v>6000</v>
      </c>
      <c r="P4996">
        <v>1000</v>
      </c>
      <c r="Q4996" s="1" t="s">
        <v>209</v>
      </c>
      <c r="R4996" s="4">
        <v>0</v>
      </c>
      <c r="S4996" s="1">
        <v>1</v>
      </c>
      <c r="T4996" s="4"/>
      <c r="U4996" t="s">
        <v>204</v>
      </c>
    </row>
    <row r="4997" spans="1:21" x14ac:dyDescent="0.3">
      <c r="A4997" t="s">
        <v>3889</v>
      </c>
      <c r="B4997" t="s">
        <v>3890</v>
      </c>
      <c r="C4997" t="s">
        <v>3890</v>
      </c>
      <c r="D4997" t="s">
        <v>3890</v>
      </c>
      <c r="E4997">
        <v>2018</v>
      </c>
      <c r="F4997" t="s">
        <v>213</v>
      </c>
      <c r="G4997" t="s">
        <v>202</v>
      </c>
      <c r="H4997" t="s">
        <v>231</v>
      </c>
      <c r="I4997" s="3" t="s">
        <v>1</v>
      </c>
      <c r="J4997" s="1" t="s">
        <v>1</v>
      </c>
      <c r="K4997" s="3" t="s">
        <v>220</v>
      </c>
      <c r="L4997" s="1" t="s">
        <v>221</v>
      </c>
      <c r="M4997" s="1" t="s">
        <v>208</v>
      </c>
      <c r="N4997">
        <v>6001</v>
      </c>
      <c r="O4997">
        <f>(40-35.11)/2*1000+6000</f>
        <v>8445</v>
      </c>
      <c r="P4997">
        <v>1000</v>
      </c>
      <c r="Q4997" s="1" t="s">
        <v>209</v>
      </c>
      <c r="R4997" s="4">
        <v>2</v>
      </c>
      <c r="S4997" s="1">
        <v>1</v>
      </c>
      <c r="T4997" s="4"/>
      <c r="U4997" t="s">
        <v>204</v>
      </c>
    </row>
    <row r="4998" spans="1:21" x14ac:dyDescent="0.3">
      <c r="A4998" t="s">
        <v>3889</v>
      </c>
      <c r="B4998" t="s">
        <v>3890</v>
      </c>
      <c r="C4998" t="s">
        <v>3890</v>
      </c>
      <c r="D4998" t="s">
        <v>3890</v>
      </c>
      <c r="E4998">
        <v>2018</v>
      </c>
      <c r="F4998" t="s">
        <v>213</v>
      </c>
      <c r="G4998" t="s">
        <v>202</v>
      </c>
      <c r="H4998" t="s">
        <v>231</v>
      </c>
      <c r="I4998" s="3" t="s">
        <v>1</v>
      </c>
      <c r="J4998" s="1" t="s">
        <v>1</v>
      </c>
      <c r="K4998" s="3" t="s">
        <v>220</v>
      </c>
      <c r="L4998" s="1" t="s">
        <v>221</v>
      </c>
      <c r="M4998" s="1" t="s">
        <v>208</v>
      </c>
      <c r="N4998">
        <v>8446</v>
      </c>
      <c r="O4998" s="10">
        <v>1000000000</v>
      </c>
      <c r="P4998">
        <v>1000</v>
      </c>
      <c r="Q4998" s="1" t="s">
        <v>209</v>
      </c>
      <c r="R4998" s="4">
        <v>0</v>
      </c>
      <c r="S4998" s="1">
        <v>1</v>
      </c>
      <c r="T4998" s="4" t="s">
        <v>3923</v>
      </c>
      <c r="U4998" t="s">
        <v>204</v>
      </c>
    </row>
    <row r="4999" spans="1:21" x14ac:dyDescent="0.3">
      <c r="A4999" t="s">
        <v>3889</v>
      </c>
      <c r="B4999" t="s">
        <v>3890</v>
      </c>
      <c r="C4999" t="s">
        <v>3890</v>
      </c>
      <c r="D4999" t="s">
        <v>3890</v>
      </c>
      <c r="E4999">
        <v>2018</v>
      </c>
      <c r="F4999" t="s">
        <v>213</v>
      </c>
      <c r="G4999" t="s">
        <v>202</v>
      </c>
      <c r="H4999" t="s">
        <v>206</v>
      </c>
      <c r="I4999" s="3" t="s">
        <v>1</v>
      </c>
      <c r="J4999" s="1" t="s">
        <v>1</v>
      </c>
      <c r="K4999" s="3" t="s">
        <v>220</v>
      </c>
      <c r="L4999" s="1" t="s">
        <v>225</v>
      </c>
      <c r="M4999" s="1" t="s">
        <v>204</v>
      </c>
      <c r="N4999" s="1" t="s">
        <v>1</v>
      </c>
      <c r="O4999" s="1" t="s">
        <v>1</v>
      </c>
      <c r="P4999" s="1" t="s">
        <v>1</v>
      </c>
      <c r="Q4999" s="1" t="s">
        <v>1</v>
      </c>
      <c r="R4999" s="4">
        <v>52.67</v>
      </c>
      <c r="S4999" s="1">
        <v>1</v>
      </c>
      <c r="T4999" s="4"/>
      <c r="U4999" t="s">
        <v>204</v>
      </c>
    </row>
    <row r="5000" spans="1:21" x14ac:dyDescent="0.3">
      <c r="A5000" t="s">
        <v>3889</v>
      </c>
      <c r="B5000" t="s">
        <v>3890</v>
      </c>
      <c r="C5000" t="s">
        <v>3890</v>
      </c>
      <c r="D5000" t="s">
        <v>3890</v>
      </c>
      <c r="E5000">
        <v>2018</v>
      </c>
      <c r="F5000" t="s">
        <v>213</v>
      </c>
      <c r="G5000" t="s">
        <v>202</v>
      </c>
      <c r="H5000" t="s">
        <v>231</v>
      </c>
      <c r="I5000" s="3" t="s">
        <v>1</v>
      </c>
      <c r="J5000" s="1" t="s">
        <v>1</v>
      </c>
      <c r="K5000" s="3" t="s">
        <v>220</v>
      </c>
      <c r="L5000" s="1" t="s">
        <v>225</v>
      </c>
      <c r="M5000" s="1" t="s">
        <v>208</v>
      </c>
      <c r="N5000">
        <v>0</v>
      </c>
      <c r="O5000" s="10">
        <v>6000</v>
      </c>
      <c r="P5000">
        <v>1000</v>
      </c>
      <c r="Q5000" s="1" t="s">
        <v>209</v>
      </c>
      <c r="R5000" s="4">
        <v>0</v>
      </c>
      <c r="S5000" s="1">
        <v>1</v>
      </c>
      <c r="T5000" s="4"/>
      <c r="U5000" t="s">
        <v>204</v>
      </c>
    </row>
    <row r="5001" spans="1:21" x14ac:dyDescent="0.3">
      <c r="A5001" t="s">
        <v>3889</v>
      </c>
      <c r="B5001" t="s">
        <v>3890</v>
      </c>
      <c r="C5001" t="s">
        <v>3890</v>
      </c>
      <c r="D5001" t="s">
        <v>3890</v>
      </c>
      <c r="E5001">
        <v>2018</v>
      </c>
      <c r="F5001" t="s">
        <v>213</v>
      </c>
      <c r="G5001" t="s">
        <v>202</v>
      </c>
      <c r="H5001" t="s">
        <v>231</v>
      </c>
      <c r="I5001" s="3" t="s">
        <v>1</v>
      </c>
      <c r="J5001" s="1" t="s">
        <v>1</v>
      </c>
      <c r="K5001" s="3" t="s">
        <v>220</v>
      </c>
      <c r="L5001" s="1" t="s">
        <v>225</v>
      </c>
      <c r="M5001" s="1" t="s">
        <v>208</v>
      </c>
      <c r="N5001">
        <v>6001</v>
      </c>
      <c r="O5001" s="1">
        <f>(60-52.67)/3*1000+6000</f>
        <v>8443.3333333333321</v>
      </c>
      <c r="P5001">
        <v>1000</v>
      </c>
      <c r="Q5001" s="1" t="s">
        <v>209</v>
      </c>
      <c r="R5001" s="4">
        <v>3</v>
      </c>
      <c r="S5001" s="1">
        <v>1</v>
      </c>
      <c r="T5001" s="4"/>
      <c r="U5001" t="s">
        <v>204</v>
      </c>
    </row>
    <row r="5002" spans="1:21" x14ac:dyDescent="0.3">
      <c r="A5002" t="s">
        <v>3889</v>
      </c>
      <c r="B5002" t="s">
        <v>3890</v>
      </c>
      <c r="C5002" t="s">
        <v>3890</v>
      </c>
      <c r="D5002" t="s">
        <v>3890</v>
      </c>
      <c r="E5002">
        <v>2018</v>
      </c>
      <c r="F5002" t="s">
        <v>213</v>
      </c>
      <c r="G5002" t="s">
        <v>202</v>
      </c>
      <c r="H5002" t="s">
        <v>231</v>
      </c>
      <c r="I5002" s="3" t="s">
        <v>1</v>
      </c>
      <c r="J5002" s="1" t="s">
        <v>1</v>
      </c>
      <c r="K5002" s="3" t="s">
        <v>220</v>
      </c>
      <c r="L5002" s="1" t="s">
        <v>225</v>
      </c>
      <c r="M5002" s="1" t="s">
        <v>208</v>
      </c>
      <c r="N5002">
        <v>8444</v>
      </c>
      <c r="O5002" s="10">
        <v>1000000000</v>
      </c>
      <c r="P5002">
        <v>1000</v>
      </c>
      <c r="Q5002" s="1" t="s">
        <v>209</v>
      </c>
      <c r="R5002" s="4">
        <v>0</v>
      </c>
      <c r="S5002" s="1">
        <v>1</v>
      </c>
      <c r="T5002" s="4" t="s">
        <v>3924</v>
      </c>
      <c r="U5002" t="s">
        <v>204</v>
      </c>
    </row>
    <row r="5003" spans="1:21" x14ac:dyDescent="0.3">
      <c r="A5003" t="s">
        <v>3891</v>
      </c>
      <c r="B5003" t="s">
        <v>3892</v>
      </c>
      <c r="C5003" t="s">
        <v>3892</v>
      </c>
      <c r="D5003" t="s">
        <v>3892</v>
      </c>
      <c r="E5003">
        <v>2017</v>
      </c>
      <c r="F5003" t="s">
        <v>212</v>
      </c>
      <c r="G5003" t="s">
        <v>202</v>
      </c>
      <c r="H5003" t="s">
        <v>206</v>
      </c>
      <c r="I5003" s="3" t="s">
        <v>1</v>
      </c>
      <c r="J5003" s="1" t="s">
        <v>1</v>
      </c>
      <c r="K5003" s="3" t="s">
        <v>220</v>
      </c>
      <c r="L5003" s="1" t="s">
        <v>221</v>
      </c>
      <c r="M5003" s="1" t="s">
        <v>204</v>
      </c>
      <c r="N5003" s="1" t="s">
        <v>1</v>
      </c>
      <c r="O5003" s="1" t="s">
        <v>1</v>
      </c>
      <c r="P5003" s="1" t="s">
        <v>1</v>
      </c>
      <c r="Q5003" s="1" t="s">
        <v>1</v>
      </c>
      <c r="R5003" s="4">
        <v>20</v>
      </c>
      <c r="S5003" s="1">
        <v>1</v>
      </c>
      <c r="T5003" s="4"/>
      <c r="U5003" t="s">
        <v>204</v>
      </c>
    </row>
    <row r="5004" spans="1:21" x14ac:dyDescent="0.3">
      <c r="A5004" t="s">
        <v>3891</v>
      </c>
      <c r="B5004" t="s">
        <v>3892</v>
      </c>
      <c r="C5004" t="s">
        <v>3892</v>
      </c>
      <c r="D5004" t="s">
        <v>3892</v>
      </c>
      <c r="E5004">
        <v>2017</v>
      </c>
      <c r="F5004" t="s">
        <v>212</v>
      </c>
      <c r="G5004" t="s">
        <v>202</v>
      </c>
      <c r="H5004" t="s">
        <v>219</v>
      </c>
      <c r="I5004" s="3" t="s">
        <v>1</v>
      </c>
      <c r="J5004" s="1" t="s">
        <v>1</v>
      </c>
      <c r="K5004" s="3" t="s">
        <v>220</v>
      </c>
      <c r="L5004" s="1" t="s">
        <v>221</v>
      </c>
      <c r="M5004" s="1" t="s">
        <v>208</v>
      </c>
      <c r="N5004">
        <v>0</v>
      </c>
      <c r="O5004">
        <v>1000</v>
      </c>
      <c r="P5004">
        <v>1000</v>
      </c>
      <c r="Q5004" s="1" t="s">
        <v>209</v>
      </c>
      <c r="R5004" s="4">
        <v>0</v>
      </c>
      <c r="S5004" s="1">
        <v>1</v>
      </c>
      <c r="T5004" s="4"/>
      <c r="U5004" t="s">
        <v>204</v>
      </c>
    </row>
    <row r="5005" spans="1:21" x14ac:dyDescent="0.3">
      <c r="A5005" t="s">
        <v>3891</v>
      </c>
      <c r="B5005" t="s">
        <v>3892</v>
      </c>
      <c r="C5005" t="s">
        <v>3892</v>
      </c>
      <c r="D5005" t="s">
        <v>3892</v>
      </c>
      <c r="E5005">
        <v>2017</v>
      </c>
      <c r="F5005" t="s">
        <v>212</v>
      </c>
      <c r="G5005" t="s">
        <v>202</v>
      </c>
      <c r="H5005" t="s">
        <v>219</v>
      </c>
      <c r="I5005" s="3" t="s">
        <v>1</v>
      </c>
      <c r="J5005" s="1" t="s">
        <v>1</v>
      </c>
      <c r="K5005" s="3" t="s">
        <v>220</v>
      </c>
      <c r="L5005" s="1" t="s">
        <v>221</v>
      </c>
      <c r="M5005" s="1" t="s">
        <v>208</v>
      </c>
      <c r="N5005">
        <v>1001</v>
      </c>
      <c r="O5005">
        <v>3500</v>
      </c>
      <c r="P5005">
        <v>1000</v>
      </c>
      <c r="Q5005" s="1" t="s">
        <v>209</v>
      </c>
      <c r="R5005" s="4">
        <v>3.77</v>
      </c>
      <c r="S5005" s="1">
        <v>1</v>
      </c>
      <c r="T5005" s="4"/>
      <c r="U5005" t="s">
        <v>204</v>
      </c>
    </row>
    <row r="5006" spans="1:21" x14ac:dyDescent="0.3">
      <c r="A5006" t="s">
        <v>3891</v>
      </c>
      <c r="B5006" t="s">
        <v>3892</v>
      </c>
      <c r="C5006" t="s">
        <v>3892</v>
      </c>
      <c r="D5006" t="s">
        <v>3892</v>
      </c>
      <c r="E5006">
        <v>2017</v>
      </c>
      <c r="F5006" t="s">
        <v>212</v>
      </c>
      <c r="G5006" t="s">
        <v>202</v>
      </c>
      <c r="H5006" t="s">
        <v>219</v>
      </c>
      <c r="I5006" s="3" t="s">
        <v>1</v>
      </c>
      <c r="J5006" s="1" t="s">
        <v>1</v>
      </c>
      <c r="K5006" s="3" t="s">
        <v>220</v>
      </c>
      <c r="L5006" s="1" t="s">
        <v>221</v>
      </c>
      <c r="M5006" s="1" t="s">
        <v>208</v>
      </c>
      <c r="N5006">
        <v>3501</v>
      </c>
      <c r="O5006">
        <v>10000</v>
      </c>
      <c r="P5006">
        <v>1000</v>
      </c>
      <c r="Q5006" s="1" t="s">
        <v>209</v>
      </c>
      <c r="R5006" s="4">
        <v>6.28</v>
      </c>
      <c r="S5006" s="1">
        <v>1</v>
      </c>
      <c r="T5006" s="4"/>
      <c r="U5006" t="s">
        <v>204</v>
      </c>
    </row>
    <row r="5007" spans="1:21" x14ac:dyDescent="0.3">
      <c r="A5007" t="s">
        <v>3891</v>
      </c>
      <c r="B5007" t="s">
        <v>3892</v>
      </c>
      <c r="C5007" t="s">
        <v>3892</v>
      </c>
      <c r="D5007" t="s">
        <v>3892</v>
      </c>
      <c r="E5007">
        <v>2017</v>
      </c>
      <c r="F5007" t="s">
        <v>212</v>
      </c>
      <c r="G5007" t="s">
        <v>202</v>
      </c>
      <c r="H5007" t="s">
        <v>219</v>
      </c>
      <c r="I5007" s="3" t="s">
        <v>1</v>
      </c>
      <c r="J5007" s="1" t="s">
        <v>1</v>
      </c>
      <c r="K5007" s="3" t="s">
        <v>220</v>
      </c>
      <c r="L5007" s="1" t="s">
        <v>221</v>
      </c>
      <c r="M5007" s="1" t="s">
        <v>208</v>
      </c>
      <c r="N5007">
        <v>10001</v>
      </c>
      <c r="O5007" s="10">
        <v>1000000000</v>
      </c>
      <c r="P5007">
        <v>1000</v>
      </c>
      <c r="Q5007" s="1" t="s">
        <v>209</v>
      </c>
      <c r="R5007" s="4">
        <v>8.35</v>
      </c>
      <c r="S5007" s="1">
        <v>1</v>
      </c>
      <c r="T5007" s="4"/>
      <c r="U5007" t="s">
        <v>204</v>
      </c>
    </row>
    <row r="5008" spans="1:21" x14ac:dyDescent="0.3">
      <c r="A5008" t="s">
        <v>3891</v>
      </c>
      <c r="B5008" t="s">
        <v>3892</v>
      </c>
      <c r="C5008" t="s">
        <v>3892</v>
      </c>
      <c r="D5008" t="s">
        <v>3892</v>
      </c>
      <c r="E5008">
        <v>2017</v>
      </c>
      <c r="F5008" t="s">
        <v>212</v>
      </c>
      <c r="G5008" t="s">
        <v>202</v>
      </c>
      <c r="H5008" t="s">
        <v>206</v>
      </c>
      <c r="I5008" s="3" t="s">
        <v>1</v>
      </c>
      <c r="J5008" s="1" t="s">
        <v>1</v>
      </c>
      <c r="K5008" s="3" t="s">
        <v>220</v>
      </c>
      <c r="L5008" s="1" t="s">
        <v>225</v>
      </c>
      <c r="M5008" s="1" t="s">
        <v>204</v>
      </c>
      <c r="N5008" s="1" t="s">
        <v>1</v>
      </c>
      <c r="O5008" s="1" t="s">
        <v>1</v>
      </c>
      <c r="P5008" s="1" t="s">
        <v>1</v>
      </c>
      <c r="Q5008" s="1" t="s">
        <v>1</v>
      </c>
      <c r="R5008" s="4">
        <v>31.74</v>
      </c>
      <c r="S5008" s="1">
        <v>1</v>
      </c>
      <c r="T5008" s="4"/>
      <c r="U5008" t="s">
        <v>204</v>
      </c>
    </row>
    <row r="5009" spans="1:21" x14ac:dyDescent="0.3">
      <c r="A5009" t="s">
        <v>3891</v>
      </c>
      <c r="B5009" t="s">
        <v>3892</v>
      </c>
      <c r="C5009" t="s">
        <v>3892</v>
      </c>
      <c r="D5009" t="s">
        <v>3892</v>
      </c>
      <c r="E5009">
        <v>2017</v>
      </c>
      <c r="F5009" t="s">
        <v>212</v>
      </c>
      <c r="G5009" t="s">
        <v>202</v>
      </c>
      <c r="H5009" t="s">
        <v>231</v>
      </c>
      <c r="I5009" s="3" t="s">
        <v>1</v>
      </c>
      <c r="J5009" s="1" t="s">
        <v>1</v>
      </c>
      <c r="K5009" s="3" t="s">
        <v>220</v>
      </c>
      <c r="L5009" s="1" t="s">
        <v>225</v>
      </c>
      <c r="M5009" s="1" t="s">
        <v>208</v>
      </c>
      <c r="N5009">
        <v>0</v>
      </c>
      <c r="O5009">
        <v>1000</v>
      </c>
      <c r="P5009">
        <v>1000</v>
      </c>
      <c r="Q5009" s="1" t="s">
        <v>209</v>
      </c>
      <c r="R5009" s="4">
        <v>0</v>
      </c>
      <c r="S5009" s="1">
        <v>1</v>
      </c>
      <c r="T5009" s="4"/>
      <c r="U5009" t="s">
        <v>204</v>
      </c>
    </row>
    <row r="5010" spans="1:21" x14ac:dyDescent="0.3">
      <c r="A5010" t="s">
        <v>3891</v>
      </c>
      <c r="B5010" t="s">
        <v>3892</v>
      </c>
      <c r="C5010" t="s">
        <v>3892</v>
      </c>
      <c r="D5010" t="s">
        <v>3892</v>
      </c>
      <c r="E5010">
        <v>2017</v>
      </c>
      <c r="F5010" t="s">
        <v>212</v>
      </c>
      <c r="G5010" t="s">
        <v>202</v>
      </c>
      <c r="H5010" t="s">
        <v>231</v>
      </c>
      <c r="I5010" s="3" t="s">
        <v>1</v>
      </c>
      <c r="J5010" s="1" t="s">
        <v>1</v>
      </c>
      <c r="K5010" s="3" t="s">
        <v>220</v>
      </c>
      <c r="L5010" s="1" t="s">
        <v>225</v>
      </c>
      <c r="M5010" s="1" t="s">
        <v>208</v>
      </c>
      <c r="N5010">
        <v>1001</v>
      </c>
      <c r="O5010" s="10">
        <v>1000000000</v>
      </c>
      <c r="P5010">
        <v>1000</v>
      </c>
      <c r="Q5010" s="1" t="s">
        <v>209</v>
      </c>
      <c r="R5010" s="4">
        <v>6.45</v>
      </c>
      <c r="S5010" s="1">
        <v>1</v>
      </c>
      <c r="T5010" s="4"/>
      <c r="U5010" t="s">
        <v>204</v>
      </c>
    </row>
    <row r="5011" spans="1:21" x14ac:dyDescent="0.3">
      <c r="A5011" t="s">
        <v>3891</v>
      </c>
      <c r="B5011" t="s">
        <v>3892</v>
      </c>
      <c r="C5011" t="s">
        <v>3892</v>
      </c>
      <c r="D5011" t="s">
        <v>3892</v>
      </c>
      <c r="E5011">
        <v>2017</v>
      </c>
      <c r="F5011" t="s">
        <v>213</v>
      </c>
      <c r="G5011" t="s">
        <v>202</v>
      </c>
      <c r="H5011" t="s">
        <v>206</v>
      </c>
      <c r="I5011" s="3" t="s">
        <v>1</v>
      </c>
      <c r="J5011" s="1" t="s">
        <v>1</v>
      </c>
      <c r="K5011" s="3" t="s">
        <v>220</v>
      </c>
      <c r="L5011" s="1" t="s">
        <v>221</v>
      </c>
      <c r="M5011" s="1" t="s">
        <v>204</v>
      </c>
      <c r="N5011" s="1" t="s">
        <v>1</v>
      </c>
      <c r="O5011" s="1" t="s">
        <v>1</v>
      </c>
      <c r="P5011" s="1" t="s">
        <v>1</v>
      </c>
      <c r="Q5011" s="1" t="s">
        <v>1</v>
      </c>
      <c r="R5011" s="4">
        <v>25</v>
      </c>
      <c r="S5011" s="1">
        <v>1</v>
      </c>
      <c r="T5011" s="4"/>
      <c r="U5011" t="s">
        <v>204</v>
      </c>
    </row>
    <row r="5012" spans="1:21" x14ac:dyDescent="0.3">
      <c r="A5012" t="s">
        <v>3891</v>
      </c>
      <c r="B5012" t="s">
        <v>3892</v>
      </c>
      <c r="C5012" t="s">
        <v>3892</v>
      </c>
      <c r="D5012" t="s">
        <v>3892</v>
      </c>
      <c r="E5012">
        <v>2017</v>
      </c>
      <c r="F5012" t="s">
        <v>213</v>
      </c>
      <c r="G5012" t="s">
        <v>202</v>
      </c>
      <c r="H5012" t="s">
        <v>231</v>
      </c>
      <c r="I5012" s="3" t="s">
        <v>1</v>
      </c>
      <c r="J5012" s="1" t="s">
        <v>1</v>
      </c>
      <c r="K5012" s="3" t="s">
        <v>220</v>
      </c>
      <c r="L5012" s="1" t="s">
        <v>221</v>
      </c>
      <c r="M5012" s="1" t="s">
        <v>208</v>
      </c>
      <c r="N5012">
        <v>0</v>
      </c>
      <c r="O5012">
        <v>1000</v>
      </c>
      <c r="P5012">
        <v>1000</v>
      </c>
      <c r="Q5012" s="1" t="s">
        <v>209</v>
      </c>
      <c r="R5012" s="4">
        <v>0</v>
      </c>
      <c r="S5012" s="1">
        <v>1</v>
      </c>
      <c r="T5012" s="4"/>
      <c r="U5012" t="s">
        <v>204</v>
      </c>
    </row>
    <row r="5013" spans="1:21" x14ac:dyDescent="0.3">
      <c r="A5013" t="s">
        <v>3891</v>
      </c>
      <c r="B5013" t="s">
        <v>3892</v>
      </c>
      <c r="C5013" t="s">
        <v>3892</v>
      </c>
      <c r="D5013" t="s">
        <v>3892</v>
      </c>
      <c r="E5013">
        <v>2017</v>
      </c>
      <c r="F5013" t="s">
        <v>213</v>
      </c>
      <c r="G5013" t="s">
        <v>202</v>
      </c>
      <c r="H5013" t="s">
        <v>231</v>
      </c>
      <c r="I5013" s="3" t="s">
        <v>1</v>
      </c>
      <c r="J5013" s="1" t="s">
        <v>1</v>
      </c>
      <c r="K5013" s="3" t="s">
        <v>220</v>
      </c>
      <c r="L5013" s="1" t="s">
        <v>221</v>
      </c>
      <c r="M5013" s="1" t="s">
        <v>208</v>
      </c>
      <c r="N5013">
        <v>1001</v>
      </c>
      <c r="O5013">
        <v>7500</v>
      </c>
      <c r="P5013">
        <v>1000</v>
      </c>
      <c r="Q5013" s="1" t="s">
        <v>209</v>
      </c>
      <c r="R5013" s="4">
        <v>3.27</v>
      </c>
      <c r="S5013" s="1">
        <v>1</v>
      </c>
      <c r="T5013" s="4"/>
      <c r="U5013" t="s">
        <v>204</v>
      </c>
    </row>
    <row r="5014" spans="1:21" x14ac:dyDescent="0.3">
      <c r="A5014" t="s">
        <v>3891</v>
      </c>
      <c r="B5014" t="s">
        <v>3892</v>
      </c>
      <c r="C5014" t="s">
        <v>3892</v>
      </c>
      <c r="D5014" t="s">
        <v>3892</v>
      </c>
      <c r="E5014">
        <v>2017</v>
      </c>
      <c r="F5014" t="s">
        <v>213</v>
      </c>
      <c r="G5014" t="s">
        <v>202</v>
      </c>
      <c r="H5014" t="s">
        <v>231</v>
      </c>
      <c r="I5014" s="3" t="s">
        <v>1</v>
      </c>
      <c r="J5014" s="1" t="s">
        <v>1</v>
      </c>
      <c r="K5014" s="3" t="s">
        <v>220</v>
      </c>
      <c r="L5014" s="1" t="s">
        <v>221</v>
      </c>
      <c r="M5014" s="1" t="s">
        <v>208</v>
      </c>
      <c r="N5014">
        <v>7501</v>
      </c>
      <c r="O5014" s="10">
        <v>1000000000</v>
      </c>
      <c r="P5014">
        <v>1000</v>
      </c>
      <c r="Q5014" s="1" t="s">
        <v>209</v>
      </c>
      <c r="R5014" s="4">
        <v>0</v>
      </c>
      <c r="S5014" s="1">
        <v>1</v>
      </c>
      <c r="T5014" s="4" t="s">
        <v>3925</v>
      </c>
      <c r="U5014" t="s">
        <v>204</v>
      </c>
    </row>
    <row r="5015" spans="1:21" x14ac:dyDescent="0.3">
      <c r="A5015" t="s">
        <v>3891</v>
      </c>
      <c r="B5015" t="s">
        <v>3892</v>
      </c>
      <c r="C5015" t="s">
        <v>3892</v>
      </c>
      <c r="D5015" t="s">
        <v>3892</v>
      </c>
      <c r="E5015">
        <v>2017</v>
      </c>
      <c r="F5015" t="s">
        <v>213</v>
      </c>
      <c r="G5015" t="s">
        <v>202</v>
      </c>
      <c r="H5015" t="s">
        <v>206</v>
      </c>
      <c r="I5015" s="3" t="s">
        <v>1</v>
      </c>
      <c r="J5015" s="1" t="s">
        <v>1</v>
      </c>
      <c r="K5015" s="3" t="s">
        <v>220</v>
      </c>
      <c r="L5015" s="1" t="s">
        <v>225</v>
      </c>
      <c r="M5015" s="1" t="s">
        <v>204</v>
      </c>
      <c r="N5015" s="1" t="s">
        <v>1</v>
      </c>
      <c r="O5015" s="1" t="s">
        <v>1</v>
      </c>
      <c r="P5015" s="1" t="s">
        <v>1</v>
      </c>
      <c r="Q5015" s="1" t="s">
        <v>1</v>
      </c>
      <c r="R5015" s="4">
        <v>32.35</v>
      </c>
      <c r="S5015" s="1">
        <v>1</v>
      </c>
      <c r="T5015" s="4"/>
      <c r="U5015" t="s">
        <v>204</v>
      </c>
    </row>
    <row r="5016" spans="1:21" x14ac:dyDescent="0.3">
      <c r="A5016" t="s">
        <v>3891</v>
      </c>
      <c r="B5016" t="s">
        <v>3892</v>
      </c>
      <c r="C5016" t="s">
        <v>3892</v>
      </c>
      <c r="D5016" t="s">
        <v>3892</v>
      </c>
      <c r="E5016">
        <v>2017</v>
      </c>
      <c r="F5016" t="s">
        <v>213</v>
      </c>
      <c r="G5016" t="s">
        <v>202</v>
      </c>
      <c r="H5016" t="s">
        <v>231</v>
      </c>
      <c r="I5016" s="3" t="s">
        <v>1</v>
      </c>
      <c r="J5016" s="1" t="s">
        <v>1</v>
      </c>
      <c r="K5016" s="3" t="s">
        <v>220</v>
      </c>
      <c r="L5016" s="1" t="s">
        <v>225</v>
      </c>
      <c r="M5016" s="1" t="s">
        <v>208</v>
      </c>
      <c r="N5016">
        <v>0</v>
      </c>
      <c r="O5016">
        <v>1000</v>
      </c>
      <c r="P5016">
        <v>1000</v>
      </c>
      <c r="Q5016" s="1" t="s">
        <v>209</v>
      </c>
      <c r="R5016" s="4">
        <v>0</v>
      </c>
      <c r="S5016" s="1">
        <v>1</v>
      </c>
      <c r="T5016" s="4"/>
      <c r="U5016" t="s">
        <v>204</v>
      </c>
    </row>
    <row r="5017" spans="1:21" x14ac:dyDescent="0.3">
      <c r="A5017" t="s">
        <v>3891</v>
      </c>
      <c r="B5017" t="s">
        <v>3892</v>
      </c>
      <c r="C5017" t="s">
        <v>3892</v>
      </c>
      <c r="D5017" t="s">
        <v>3892</v>
      </c>
      <c r="E5017">
        <v>2017</v>
      </c>
      <c r="F5017" t="s">
        <v>213</v>
      </c>
      <c r="G5017" t="s">
        <v>202</v>
      </c>
      <c r="H5017" t="s">
        <v>231</v>
      </c>
      <c r="I5017" s="3" t="s">
        <v>1</v>
      </c>
      <c r="J5017" s="1" t="s">
        <v>1</v>
      </c>
      <c r="K5017" s="3" t="s">
        <v>220</v>
      </c>
      <c r="L5017" s="1" t="s">
        <v>225</v>
      </c>
      <c r="M5017" s="1" t="s">
        <v>208</v>
      </c>
      <c r="N5017">
        <v>1001</v>
      </c>
      <c r="O5017" s="1">
        <f>(58.11-32.35)/4.22*1000+1000</f>
        <v>7104.2654028436018</v>
      </c>
      <c r="P5017">
        <v>1000</v>
      </c>
      <c r="Q5017" s="1" t="s">
        <v>209</v>
      </c>
      <c r="R5017" s="4">
        <v>4.22</v>
      </c>
      <c r="S5017" s="1">
        <v>1</v>
      </c>
      <c r="T5017" s="4" t="s">
        <v>3926</v>
      </c>
      <c r="U5017" t="s">
        <v>204</v>
      </c>
    </row>
    <row r="5018" spans="1:21" x14ac:dyDescent="0.3">
      <c r="A5018" t="s">
        <v>3891</v>
      </c>
      <c r="B5018" t="s">
        <v>3892</v>
      </c>
      <c r="C5018" t="s">
        <v>3892</v>
      </c>
      <c r="D5018" t="s">
        <v>3892</v>
      </c>
      <c r="E5018">
        <v>2017</v>
      </c>
      <c r="F5018" t="s">
        <v>213</v>
      </c>
      <c r="G5018" t="s">
        <v>202</v>
      </c>
      <c r="H5018" t="s">
        <v>231</v>
      </c>
      <c r="I5018" s="3" t="s">
        <v>1</v>
      </c>
      <c r="J5018" s="1" t="s">
        <v>1</v>
      </c>
      <c r="K5018" s="3" t="s">
        <v>220</v>
      </c>
      <c r="L5018" s="1" t="s">
        <v>225</v>
      </c>
      <c r="M5018" s="1" t="s">
        <v>208</v>
      </c>
      <c r="N5018">
        <v>7105</v>
      </c>
      <c r="O5018" s="10">
        <v>1000000000</v>
      </c>
      <c r="P5018">
        <v>1000</v>
      </c>
      <c r="Q5018" s="1" t="s">
        <v>209</v>
      </c>
      <c r="R5018" s="4">
        <v>0</v>
      </c>
      <c r="S5018" s="1">
        <v>1</v>
      </c>
      <c r="T5018" s="4"/>
      <c r="U5018" t="s">
        <v>204</v>
      </c>
    </row>
    <row r="5019" spans="1:21" x14ac:dyDescent="0.3">
      <c r="A5019" t="s">
        <v>3893</v>
      </c>
      <c r="B5019" t="s">
        <v>3894</v>
      </c>
      <c r="C5019" t="s">
        <v>3894</v>
      </c>
      <c r="D5019" t="s">
        <v>3894</v>
      </c>
      <c r="E5019">
        <v>2019</v>
      </c>
      <c r="F5019" t="s">
        <v>212</v>
      </c>
      <c r="G5019" t="s">
        <v>202</v>
      </c>
      <c r="H5019" t="s">
        <v>206</v>
      </c>
      <c r="I5019" s="3" t="s">
        <v>1</v>
      </c>
      <c r="J5019" s="1" t="s">
        <v>1</v>
      </c>
      <c r="K5019" s="3" t="s">
        <v>1</v>
      </c>
      <c r="L5019" s="1" t="s">
        <v>1</v>
      </c>
      <c r="M5019" s="1" t="s">
        <v>204</v>
      </c>
      <c r="N5019" s="36" t="s">
        <v>1</v>
      </c>
      <c r="O5019" s="28" t="s">
        <v>1</v>
      </c>
      <c r="P5019" s="36" t="s">
        <v>1</v>
      </c>
      <c r="Q5019" s="28" t="s">
        <v>1</v>
      </c>
      <c r="R5019" s="4">
        <v>20</v>
      </c>
      <c r="S5019" s="1">
        <v>1</v>
      </c>
      <c r="T5019" s="4"/>
      <c r="U5019" t="s">
        <v>204</v>
      </c>
    </row>
    <row r="5020" spans="1:21" x14ac:dyDescent="0.3">
      <c r="A5020" t="s">
        <v>3893</v>
      </c>
      <c r="B5020" t="s">
        <v>3894</v>
      </c>
      <c r="C5020" t="s">
        <v>3894</v>
      </c>
      <c r="D5020" t="s">
        <v>3894</v>
      </c>
      <c r="E5020">
        <v>2019</v>
      </c>
      <c r="F5020" t="s">
        <v>212</v>
      </c>
      <c r="G5020" t="s">
        <v>202</v>
      </c>
      <c r="H5020" t="s">
        <v>219</v>
      </c>
      <c r="I5020" s="3" t="s">
        <v>1</v>
      </c>
      <c r="J5020" s="1" t="s">
        <v>1</v>
      </c>
      <c r="K5020" s="3" t="s">
        <v>1</v>
      </c>
      <c r="L5020" s="1" t="s">
        <v>1</v>
      </c>
      <c r="M5020" s="1" t="s">
        <v>208</v>
      </c>
      <c r="N5020">
        <v>0</v>
      </c>
      <c r="O5020">
        <v>3000</v>
      </c>
      <c r="P5020">
        <v>1000</v>
      </c>
      <c r="Q5020" s="1" t="s">
        <v>209</v>
      </c>
      <c r="R5020" s="4">
        <v>0</v>
      </c>
      <c r="S5020" s="1">
        <v>1</v>
      </c>
      <c r="T5020" s="4"/>
      <c r="U5020" t="s">
        <v>204</v>
      </c>
    </row>
    <row r="5021" spans="1:21" x14ac:dyDescent="0.3">
      <c r="A5021" t="s">
        <v>3893</v>
      </c>
      <c r="B5021" t="s">
        <v>3894</v>
      </c>
      <c r="C5021" t="s">
        <v>3894</v>
      </c>
      <c r="D5021" t="s">
        <v>3894</v>
      </c>
      <c r="E5021">
        <v>2019</v>
      </c>
      <c r="F5021" t="s">
        <v>212</v>
      </c>
      <c r="G5021" t="s">
        <v>202</v>
      </c>
      <c r="H5021" t="s">
        <v>219</v>
      </c>
      <c r="I5021" s="3" t="s">
        <v>1</v>
      </c>
      <c r="J5021" s="1" t="s">
        <v>1</v>
      </c>
      <c r="K5021" s="3" t="s">
        <v>1</v>
      </c>
      <c r="L5021" s="1" t="s">
        <v>1</v>
      </c>
      <c r="M5021" s="1" t="s">
        <v>208</v>
      </c>
      <c r="N5021">
        <v>3001</v>
      </c>
      <c r="O5021">
        <v>10000</v>
      </c>
      <c r="P5021">
        <v>1000</v>
      </c>
      <c r="Q5021" s="1" t="s">
        <v>209</v>
      </c>
      <c r="R5021" s="4">
        <v>3.3</v>
      </c>
      <c r="S5021" s="1">
        <v>1</v>
      </c>
      <c r="T5021" s="4"/>
      <c r="U5021" t="s">
        <v>204</v>
      </c>
    </row>
    <row r="5022" spans="1:21" x14ac:dyDescent="0.3">
      <c r="A5022" t="s">
        <v>3893</v>
      </c>
      <c r="B5022" t="s">
        <v>3894</v>
      </c>
      <c r="C5022" t="s">
        <v>3894</v>
      </c>
      <c r="D5022" t="s">
        <v>3894</v>
      </c>
      <c r="E5022">
        <v>2019</v>
      </c>
      <c r="F5022" t="s">
        <v>212</v>
      </c>
      <c r="G5022" t="s">
        <v>202</v>
      </c>
      <c r="H5022" t="s">
        <v>219</v>
      </c>
      <c r="I5022" s="3" t="s">
        <v>1</v>
      </c>
      <c r="J5022" s="1" t="s">
        <v>1</v>
      </c>
      <c r="K5022" s="3" t="s">
        <v>1</v>
      </c>
      <c r="L5022" s="1" t="s">
        <v>1</v>
      </c>
      <c r="M5022" s="1" t="s">
        <v>208</v>
      </c>
      <c r="N5022">
        <v>10001</v>
      </c>
      <c r="O5022">
        <v>20000</v>
      </c>
      <c r="P5022">
        <v>1000</v>
      </c>
      <c r="Q5022" s="1" t="s">
        <v>209</v>
      </c>
      <c r="R5022" s="4">
        <v>3.6</v>
      </c>
      <c r="S5022" s="1">
        <v>1</v>
      </c>
      <c r="T5022" s="4"/>
      <c r="U5022" t="s">
        <v>204</v>
      </c>
    </row>
    <row r="5023" spans="1:21" x14ac:dyDescent="0.3">
      <c r="A5023" t="s">
        <v>3893</v>
      </c>
      <c r="B5023" t="s">
        <v>3894</v>
      </c>
      <c r="C5023" t="s">
        <v>3894</v>
      </c>
      <c r="D5023" t="s">
        <v>3894</v>
      </c>
      <c r="E5023">
        <v>2019</v>
      </c>
      <c r="F5023" t="s">
        <v>212</v>
      </c>
      <c r="G5023" t="s">
        <v>202</v>
      </c>
      <c r="H5023" t="s">
        <v>219</v>
      </c>
      <c r="I5023" s="3" t="s">
        <v>1</v>
      </c>
      <c r="J5023" s="1" t="s">
        <v>1</v>
      </c>
      <c r="K5023" s="3" t="s">
        <v>1</v>
      </c>
      <c r="L5023" s="1" t="s">
        <v>1</v>
      </c>
      <c r="M5023" s="1" t="s">
        <v>208</v>
      </c>
      <c r="N5023">
        <v>20001</v>
      </c>
      <c r="O5023">
        <v>50000</v>
      </c>
      <c r="P5023">
        <v>1000</v>
      </c>
      <c r="Q5023" s="1" t="s">
        <v>209</v>
      </c>
      <c r="R5023" s="4">
        <v>3.9</v>
      </c>
      <c r="S5023" s="1">
        <v>1</v>
      </c>
      <c r="T5023" s="4"/>
      <c r="U5023" t="s">
        <v>204</v>
      </c>
    </row>
    <row r="5024" spans="1:21" x14ac:dyDescent="0.3">
      <c r="A5024" t="s">
        <v>3893</v>
      </c>
      <c r="B5024" t="s">
        <v>3894</v>
      </c>
      <c r="C5024" t="s">
        <v>3894</v>
      </c>
      <c r="D5024" t="s">
        <v>3894</v>
      </c>
      <c r="E5024">
        <v>2019</v>
      </c>
      <c r="F5024" t="s">
        <v>212</v>
      </c>
      <c r="G5024" t="s">
        <v>202</v>
      </c>
      <c r="H5024" t="s">
        <v>219</v>
      </c>
      <c r="I5024" s="3" t="s">
        <v>1</v>
      </c>
      <c r="J5024" s="1" t="s">
        <v>1</v>
      </c>
      <c r="K5024" s="3" t="s">
        <v>1</v>
      </c>
      <c r="L5024" s="1" t="s">
        <v>1</v>
      </c>
      <c r="M5024" s="1" t="s">
        <v>208</v>
      </c>
      <c r="N5024">
        <v>50001</v>
      </c>
      <c r="O5024" s="10">
        <v>1000000000</v>
      </c>
      <c r="P5024">
        <v>1000</v>
      </c>
      <c r="Q5024" s="1" t="s">
        <v>209</v>
      </c>
      <c r="R5024" s="4">
        <v>4.2</v>
      </c>
      <c r="S5024" s="1">
        <v>1</v>
      </c>
      <c r="T5024" s="4"/>
      <c r="U5024" t="s">
        <v>204</v>
      </c>
    </row>
    <row r="5025" spans="1:21" x14ac:dyDescent="0.3">
      <c r="A5025" t="s">
        <v>3893</v>
      </c>
      <c r="B5025" t="s">
        <v>3894</v>
      </c>
      <c r="C5025" t="s">
        <v>3894</v>
      </c>
      <c r="D5025" t="s">
        <v>3894</v>
      </c>
      <c r="E5025">
        <v>2019</v>
      </c>
      <c r="F5025" t="s">
        <v>213</v>
      </c>
      <c r="G5025" t="s">
        <v>202</v>
      </c>
      <c r="H5025" t="s">
        <v>206</v>
      </c>
      <c r="I5025" s="3" t="s">
        <v>1</v>
      </c>
      <c r="J5025" s="1" t="s">
        <v>1</v>
      </c>
      <c r="K5025" s="3" t="s">
        <v>1</v>
      </c>
      <c r="L5025" s="1" t="s">
        <v>1</v>
      </c>
      <c r="M5025" s="1" t="s">
        <v>204</v>
      </c>
      <c r="N5025" s="36" t="s">
        <v>1</v>
      </c>
      <c r="O5025" s="28" t="s">
        <v>1</v>
      </c>
      <c r="P5025" s="36" t="s">
        <v>1</v>
      </c>
      <c r="Q5025" s="28" t="s">
        <v>1</v>
      </c>
      <c r="R5025" s="4">
        <v>18</v>
      </c>
      <c r="S5025" s="1">
        <v>1</v>
      </c>
      <c r="T5025" s="4"/>
      <c r="U5025" t="s">
        <v>204</v>
      </c>
    </row>
    <row r="5026" spans="1:21" x14ac:dyDescent="0.3">
      <c r="A5026" t="s">
        <v>3893</v>
      </c>
      <c r="B5026" t="s">
        <v>3894</v>
      </c>
      <c r="C5026" t="s">
        <v>3894</v>
      </c>
      <c r="D5026" t="s">
        <v>3894</v>
      </c>
      <c r="E5026">
        <v>2019</v>
      </c>
      <c r="F5026" t="s">
        <v>213</v>
      </c>
      <c r="G5026" t="s">
        <v>202</v>
      </c>
      <c r="H5026" t="s">
        <v>231</v>
      </c>
      <c r="I5026" s="3" t="s">
        <v>1</v>
      </c>
      <c r="J5026" s="1" t="s">
        <v>1</v>
      </c>
      <c r="K5026" s="3" t="s">
        <v>1</v>
      </c>
      <c r="L5026" s="1" t="s">
        <v>1</v>
      </c>
      <c r="M5026" s="1" t="s">
        <v>208</v>
      </c>
      <c r="N5026">
        <v>0</v>
      </c>
      <c r="O5026">
        <v>3000</v>
      </c>
      <c r="P5026">
        <v>1000</v>
      </c>
      <c r="Q5026" s="1" t="s">
        <v>209</v>
      </c>
      <c r="R5026" s="4">
        <v>0</v>
      </c>
      <c r="S5026" s="1">
        <v>1</v>
      </c>
      <c r="T5026" s="4"/>
      <c r="U5026" t="s">
        <v>204</v>
      </c>
    </row>
    <row r="5027" spans="1:21" x14ac:dyDescent="0.3">
      <c r="A5027" t="s">
        <v>3893</v>
      </c>
      <c r="B5027" t="s">
        <v>3894</v>
      </c>
      <c r="C5027" t="s">
        <v>3894</v>
      </c>
      <c r="D5027" t="s">
        <v>3894</v>
      </c>
      <c r="E5027">
        <v>2019</v>
      </c>
      <c r="F5027" t="s">
        <v>213</v>
      </c>
      <c r="G5027" t="s">
        <v>202</v>
      </c>
      <c r="H5027" t="s">
        <v>231</v>
      </c>
      <c r="I5027" s="3" t="s">
        <v>1</v>
      </c>
      <c r="J5027" s="1" t="s">
        <v>1</v>
      </c>
      <c r="K5027" s="3" t="s">
        <v>1</v>
      </c>
      <c r="L5027" s="1" t="s">
        <v>1</v>
      </c>
      <c r="M5027" s="1" t="s">
        <v>208</v>
      </c>
      <c r="N5027">
        <v>3001</v>
      </c>
      <c r="O5027">
        <v>10000</v>
      </c>
      <c r="P5027">
        <v>1000</v>
      </c>
      <c r="Q5027" s="1" t="s">
        <v>209</v>
      </c>
      <c r="R5027" s="4">
        <v>4</v>
      </c>
      <c r="S5027" s="1">
        <v>1</v>
      </c>
      <c r="T5027" s="4"/>
      <c r="U5027" t="s">
        <v>204</v>
      </c>
    </row>
    <row r="5028" spans="1:21" x14ac:dyDescent="0.3">
      <c r="A5028" t="s">
        <v>3893</v>
      </c>
      <c r="B5028" t="s">
        <v>3894</v>
      </c>
      <c r="C5028" t="s">
        <v>3894</v>
      </c>
      <c r="D5028" t="s">
        <v>3894</v>
      </c>
      <c r="E5028">
        <v>2019</v>
      </c>
      <c r="F5028" t="s">
        <v>213</v>
      </c>
      <c r="G5028" t="s">
        <v>202</v>
      </c>
      <c r="H5028" t="s">
        <v>231</v>
      </c>
      <c r="I5028" s="3" t="s">
        <v>1</v>
      </c>
      <c r="J5028" s="1" t="s">
        <v>1</v>
      </c>
      <c r="K5028" s="3" t="s">
        <v>1</v>
      </c>
      <c r="L5028" s="1" t="s">
        <v>1</v>
      </c>
      <c r="M5028" s="1" t="s">
        <v>208</v>
      </c>
      <c r="N5028">
        <v>10001</v>
      </c>
      <c r="O5028" s="10">
        <v>1000000000</v>
      </c>
      <c r="P5028">
        <v>1000</v>
      </c>
      <c r="Q5028" s="1" t="s">
        <v>209</v>
      </c>
      <c r="R5028" s="4">
        <v>0</v>
      </c>
      <c r="S5028" s="1">
        <v>1</v>
      </c>
      <c r="T5028" s="4" t="s">
        <v>3927</v>
      </c>
      <c r="U5028" t="s">
        <v>204</v>
      </c>
    </row>
    <row r="5029" spans="1:21" x14ac:dyDescent="0.3">
      <c r="A5029" t="s">
        <v>3895</v>
      </c>
      <c r="B5029" t="s">
        <v>3896</v>
      </c>
      <c r="C5029" t="s">
        <v>3896</v>
      </c>
      <c r="D5029" t="s">
        <v>3896</v>
      </c>
      <c r="E5029">
        <v>2021</v>
      </c>
      <c r="F5029" t="s">
        <v>212</v>
      </c>
      <c r="G5029" t="s">
        <v>202</v>
      </c>
      <c r="H5029" t="s">
        <v>206</v>
      </c>
      <c r="I5029" s="3" t="s">
        <v>1</v>
      </c>
      <c r="J5029" s="1" t="s">
        <v>1</v>
      </c>
      <c r="K5029" s="3" t="s">
        <v>1</v>
      </c>
      <c r="L5029" s="1" t="s">
        <v>1</v>
      </c>
      <c r="M5029" s="1" t="s">
        <v>204</v>
      </c>
      <c r="N5029" s="36" t="s">
        <v>1</v>
      </c>
      <c r="O5029" s="28" t="s">
        <v>1</v>
      </c>
      <c r="P5029" s="36" t="s">
        <v>1</v>
      </c>
      <c r="Q5029" s="28" t="s">
        <v>1</v>
      </c>
      <c r="R5029" s="4">
        <v>22.85</v>
      </c>
      <c r="S5029" s="1">
        <v>1</v>
      </c>
      <c r="T5029" s="4"/>
      <c r="U5029" t="s">
        <v>204</v>
      </c>
    </row>
    <row r="5030" spans="1:21" x14ac:dyDescent="0.3">
      <c r="A5030" t="s">
        <v>3895</v>
      </c>
      <c r="B5030" t="s">
        <v>3896</v>
      </c>
      <c r="C5030" t="s">
        <v>3896</v>
      </c>
      <c r="D5030" t="s">
        <v>3896</v>
      </c>
      <c r="E5030">
        <v>2021</v>
      </c>
      <c r="F5030" t="s">
        <v>212</v>
      </c>
      <c r="G5030" t="s">
        <v>202</v>
      </c>
      <c r="H5030" t="s">
        <v>231</v>
      </c>
      <c r="I5030" s="3" t="s">
        <v>1</v>
      </c>
      <c r="J5030" s="1" t="s">
        <v>1</v>
      </c>
      <c r="K5030" s="3" t="s">
        <v>1</v>
      </c>
      <c r="L5030" s="1" t="s">
        <v>1</v>
      </c>
      <c r="M5030" s="1" t="s">
        <v>208</v>
      </c>
      <c r="N5030">
        <v>0</v>
      </c>
      <c r="O5030" s="10">
        <v>1000000000</v>
      </c>
      <c r="P5030">
        <v>1000</v>
      </c>
      <c r="Q5030" s="1" t="s">
        <v>209</v>
      </c>
      <c r="R5030" s="4">
        <v>3.96</v>
      </c>
      <c r="S5030" s="1">
        <v>1</v>
      </c>
      <c r="T5030" s="4"/>
      <c r="U5030" t="s">
        <v>204</v>
      </c>
    </row>
    <row r="5031" spans="1:21" x14ac:dyDescent="0.3">
      <c r="A5031" t="s">
        <v>3895</v>
      </c>
      <c r="B5031" t="s">
        <v>3896</v>
      </c>
      <c r="C5031" t="s">
        <v>3896</v>
      </c>
      <c r="D5031" t="s">
        <v>3896</v>
      </c>
      <c r="E5031">
        <v>2021</v>
      </c>
      <c r="F5031" t="s">
        <v>213</v>
      </c>
      <c r="G5031" t="s">
        <v>202</v>
      </c>
      <c r="H5031" t="s">
        <v>206</v>
      </c>
      <c r="I5031" s="3" t="s">
        <v>1</v>
      </c>
      <c r="J5031" s="1" t="s">
        <v>1</v>
      </c>
      <c r="K5031" s="3" t="s">
        <v>1</v>
      </c>
      <c r="L5031" s="1" t="s">
        <v>1</v>
      </c>
      <c r="M5031" s="1" t="s">
        <v>204</v>
      </c>
      <c r="N5031" s="36" t="s">
        <v>1</v>
      </c>
      <c r="O5031" s="28" t="s">
        <v>1</v>
      </c>
      <c r="P5031" s="36" t="s">
        <v>1</v>
      </c>
      <c r="Q5031" s="28" t="s">
        <v>1</v>
      </c>
      <c r="R5031" s="4">
        <v>14.41</v>
      </c>
      <c r="S5031" s="1">
        <v>1</v>
      </c>
      <c r="T5031" s="4"/>
      <c r="U5031" t="s">
        <v>204</v>
      </c>
    </row>
    <row r="5032" spans="1:21" x14ac:dyDescent="0.3">
      <c r="A5032" t="s">
        <v>3895</v>
      </c>
      <c r="B5032" t="s">
        <v>3896</v>
      </c>
      <c r="C5032" t="s">
        <v>3896</v>
      </c>
      <c r="D5032" t="s">
        <v>3896</v>
      </c>
      <c r="E5032">
        <v>2021</v>
      </c>
      <c r="F5032" t="s">
        <v>213</v>
      </c>
      <c r="G5032" t="s">
        <v>202</v>
      </c>
      <c r="H5032" t="s">
        <v>231</v>
      </c>
      <c r="I5032" s="3" t="s">
        <v>1</v>
      </c>
      <c r="J5032" s="1" t="s">
        <v>1</v>
      </c>
      <c r="K5032" s="3" t="s">
        <v>1</v>
      </c>
      <c r="L5032" s="1" t="s">
        <v>1</v>
      </c>
      <c r="M5032" s="1" t="s">
        <v>208</v>
      </c>
      <c r="N5032">
        <v>0</v>
      </c>
      <c r="O5032" s="10">
        <v>1000000000</v>
      </c>
      <c r="P5032">
        <v>1000</v>
      </c>
      <c r="Q5032" s="1" t="s">
        <v>209</v>
      </c>
      <c r="R5032" s="4">
        <v>1.33</v>
      </c>
      <c r="S5032" s="1">
        <v>1</v>
      </c>
      <c r="T5032" s="4"/>
      <c r="U5032" t="s">
        <v>204</v>
      </c>
    </row>
    <row r="5033" spans="1:21" x14ac:dyDescent="0.3">
      <c r="A5033" t="s">
        <v>3897</v>
      </c>
      <c r="B5033" t="s">
        <v>3898</v>
      </c>
      <c r="C5033" t="s">
        <v>3898</v>
      </c>
      <c r="D5033" t="s">
        <v>3898</v>
      </c>
      <c r="E5033">
        <v>2021</v>
      </c>
      <c r="F5033" t="s">
        <v>212</v>
      </c>
      <c r="G5033" t="s">
        <v>202</v>
      </c>
      <c r="H5033" t="s">
        <v>206</v>
      </c>
      <c r="I5033" s="3" t="s">
        <v>1</v>
      </c>
      <c r="J5033" s="1" t="s">
        <v>1</v>
      </c>
      <c r="K5033" s="3" t="s">
        <v>1</v>
      </c>
      <c r="L5033" s="1" t="s">
        <v>1</v>
      </c>
      <c r="M5033" s="1" t="s">
        <v>204</v>
      </c>
      <c r="N5033" s="36" t="s">
        <v>1</v>
      </c>
      <c r="O5033" s="28" t="s">
        <v>1</v>
      </c>
      <c r="P5033" s="36" t="s">
        <v>1</v>
      </c>
      <c r="Q5033" s="28" t="s">
        <v>1</v>
      </c>
      <c r="R5033" s="4">
        <v>18</v>
      </c>
      <c r="S5033" s="1">
        <v>1</v>
      </c>
      <c r="T5033" s="4"/>
      <c r="U5033" t="s">
        <v>204</v>
      </c>
    </row>
    <row r="5034" spans="1:21" x14ac:dyDescent="0.3">
      <c r="A5034" t="s">
        <v>3897</v>
      </c>
      <c r="B5034" t="s">
        <v>3898</v>
      </c>
      <c r="C5034" t="s">
        <v>3898</v>
      </c>
      <c r="D5034" t="s">
        <v>3898</v>
      </c>
      <c r="E5034">
        <v>2021</v>
      </c>
      <c r="F5034" t="s">
        <v>212</v>
      </c>
      <c r="G5034" t="s">
        <v>202</v>
      </c>
      <c r="H5034" t="s">
        <v>219</v>
      </c>
      <c r="I5034" s="3" t="s">
        <v>1</v>
      </c>
      <c r="J5034" s="1" t="s">
        <v>1</v>
      </c>
      <c r="K5034" s="3" t="s">
        <v>1</v>
      </c>
      <c r="L5034" s="1" t="s">
        <v>1</v>
      </c>
      <c r="M5034" s="1" t="s">
        <v>208</v>
      </c>
      <c r="N5034" s="1">
        <v>0</v>
      </c>
      <c r="O5034">
        <v>3999</v>
      </c>
      <c r="P5034">
        <v>1000</v>
      </c>
      <c r="Q5034" s="1" t="s">
        <v>209</v>
      </c>
      <c r="R5034" s="4">
        <v>0</v>
      </c>
      <c r="S5034" s="1">
        <v>1</v>
      </c>
      <c r="T5034" s="4"/>
      <c r="U5034" t="s">
        <v>204</v>
      </c>
    </row>
    <row r="5035" spans="1:21" x14ac:dyDescent="0.3">
      <c r="A5035" t="s">
        <v>3897</v>
      </c>
      <c r="B5035" t="s">
        <v>3898</v>
      </c>
      <c r="C5035" t="s">
        <v>3898</v>
      </c>
      <c r="D5035" t="s">
        <v>3898</v>
      </c>
      <c r="E5035">
        <v>2021</v>
      </c>
      <c r="F5035" t="s">
        <v>212</v>
      </c>
      <c r="G5035" t="s">
        <v>202</v>
      </c>
      <c r="H5035" t="s">
        <v>219</v>
      </c>
      <c r="I5035" s="3" t="s">
        <v>1</v>
      </c>
      <c r="J5035" s="1" t="s">
        <v>1</v>
      </c>
      <c r="K5035" s="3" t="s">
        <v>1</v>
      </c>
      <c r="L5035" s="1" t="s">
        <v>1</v>
      </c>
      <c r="M5035" s="1" t="s">
        <v>208</v>
      </c>
      <c r="N5035" s="28">
        <v>4000</v>
      </c>
      <c r="O5035">
        <v>7999</v>
      </c>
      <c r="P5035">
        <v>1000</v>
      </c>
      <c r="Q5035" s="1" t="s">
        <v>209</v>
      </c>
      <c r="R5035" s="4">
        <v>5.5</v>
      </c>
      <c r="S5035" s="1">
        <v>1</v>
      </c>
      <c r="T5035" s="4"/>
      <c r="U5035" t="s">
        <v>204</v>
      </c>
    </row>
    <row r="5036" spans="1:21" x14ac:dyDescent="0.3">
      <c r="A5036" t="s">
        <v>3897</v>
      </c>
      <c r="B5036" t="s">
        <v>3898</v>
      </c>
      <c r="C5036" t="s">
        <v>3898</v>
      </c>
      <c r="D5036" t="s">
        <v>3898</v>
      </c>
      <c r="E5036">
        <v>2021</v>
      </c>
      <c r="F5036" t="s">
        <v>212</v>
      </c>
      <c r="G5036" t="s">
        <v>202</v>
      </c>
      <c r="H5036" t="s">
        <v>219</v>
      </c>
      <c r="I5036" s="3" t="s">
        <v>1</v>
      </c>
      <c r="J5036" s="1" t="s">
        <v>1</v>
      </c>
      <c r="K5036" s="3" t="s">
        <v>1</v>
      </c>
      <c r="L5036" s="1" t="s">
        <v>1</v>
      </c>
      <c r="M5036" s="1" t="s">
        <v>208</v>
      </c>
      <c r="N5036" s="1">
        <v>8000</v>
      </c>
      <c r="O5036">
        <v>12999</v>
      </c>
      <c r="P5036">
        <v>1000</v>
      </c>
      <c r="Q5036" s="1" t="s">
        <v>209</v>
      </c>
      <c r="R5036" s="4">
        <v>6</v>
      </c>
      <c r="S5036" s="1">
        <v>1</v>
      </c>
      <c r="T5036" s="4"/>
      <c r="U5036" t="s">
        <v>204</v>
      </c>
    </row>
    <row r="5037" spans="1:21" x14ac:dyDescent="0.3">
      <c r="A5037" t="s">
        <v>3897</v>
      </c>
      <c r="B5037" t="s">
        <v>3898</v>
      </c>
      <c r="C5037" t="s">
        <v>3898</v>
      </c>
      <c r="D5037" t="s">
        <v>3898</v>
      </c>
      <c r="E5037">
        <v>2021</v>
      </c>
      <c r="F5037" t="s">
        <v>212</v>
      </c>
      <c r="G5037" t="s">
        <v>202</v>
      </c>
      <c r="H5037" t="s">
        <v>219</v>
      </c>
      <c r="I5037" s="3" t="s">
        <v>1</v>
      </c>
      <c r="J5037" s="1" t="s">
        <v>1</v>
      </c>
      <c r="K5037" s="3" t="s">
        <v>1</v>
      </c>
      <c r="L5037" s="1" t="s">
        <v>1</v>
      </c>
      <c r="M5037" s="1" t="s">
        <v>208</v>
      </c>
      <c r="N5037" s="28">
        <v>13000</v>
      </c>
      <c r="O5037">
        <v>19999</v>
      </c>
      <c r="P5037">
        <v>1000</v>
      </c>
      <c r="Q5037" s="1" t="s">
        <v>209</v>
      </c>
      <c r="R5037" s="4">
        <v>6.5</v>
      </c>
      <c r="S5037" s="1">
        <v>1</v>
      </c>
      <c r="T5037" s="4"/>
      <c r="U5037" t="s">
        <v>204</v>
      </c>
    </row>
    <row r="5038" spans="1:21" x14ac:dyDescent="0.3">
      <c r="A5038" t="s">
        <v>3897</v>
      </c>
      <c r="B5038" t="s">
        <v>3898</v>
      </c>
      <c r="C5038" t="s">
        <v>3898</v>
      </c>
      <c r="D5038" t="s">
        <v>3898</v>
      </c>
      <c r="E5038">
        <v>2021</v>
      </c>
      <c r="F5038" t="s">
        <v>212</v>
      </c>
      <c r="G5038" t="s">
        <v>202</v>
      </c>
      <c r="H5038" t="s">
        <v>219</v>
      </c>
      <c r="I5038" s="3" t="s">
        <v>1</v>
      </c>
      <c r="J5038" s="1" t="s">
        <v>1</v>
      </c>
      <c r="K5038" s="3" t="s">
        <v>1</v>
      </c>
      <c r="L5038" s="1" t="s">
        <v>1</v>
      </c>
      <c r="M5038" s="1" t="s">
        <v>208</v>
      </c>
      <c r="N5038" s="1">
        <v>20000</v>
      </c>
      <c r="O5038">
        <v>24999</v>
      </c>
      <c r="P5038">
        <v>1000</v>
      </c>
      <c r="Q5038" s="1" t="s">
        <v>209</v>
      </c>
      <c r="R5038" s="4">
        <v>7</v>
      </c>
      <c r="S5038" s="1">
        <v>1</v>
      </c>
      <c r="T5038" s="4"/>
      <c r="U5038" t="s">
        <v>204</v>
      </c>
    </row>
    <row r="5039" spans="1:21" x14ac:dyDescent="0.3">
      <c r="A5039" t="s">
        <v>3897</v>
      </c>
      <c r="B5039" t="s">
        <v>3898</v>
      </c>
      <c r="C5039" t="s">
        <v>3898</v>
      </c>
      <c r="D5039" t="s">
        <v>3898</v>
      </c>
      <c r="E5039">
        <v>2021</v>
      </c>
      <c r="F5039" t="s">
        <v>212</v>
      </c>
      <c r="G5039" t="s">
        <v>202</v>
      </c>
      <c r="H5039" t="s">
        <v>219</v>
      </c>
      <c r="I5039" s="3" t="s">
        <v>1</v>
      </c>
      <c r="J5039" s="1" t="s">
        <v>1</v>
      </c>
      <c r="K5039" s="3" t="s">
        <v>1</v>
      </c>
      <c r="L5039" s="1" t="s">
        <v>1</v>
      </c>
      <c r="M5039" s="1" t="s">
        <v>208</v>
      </c>
      <c r="N5039" s="28">
        <v>25000</v>
      </c>
      <c r="O5039">
        <v>29999</v>
      </c>
      <c r="P5039">
        <v>1000</v>
      </c>
      <c r="Q5039" s="1" t="s">
        <v>209</v>
      </c>
      <c r="R5039" s="4">
        <v>7.5</v>
      </c>
      <c r="S5039" s="1">
        <v>1</v>
      </c>
      <c r="T5039" s="4"/>
      <c r="U5039" t="s">
        <v>204</v>
      </c>
    </row>
    <row r="5040" spans="1:21" x14ac:dyDescent="0.3">
      <c r="A5040" t="s">
        <v>3897</v>
      </c>
      <c r="B5040" t="s">
        <v>3898</v>
      </c>
      <c r="C5040" t="s">
        <v>3898</v>
      </c>
      <c r="D5040" t="s">
        <v>3898</v>
      </c>
      <c r="E5040">
        <v>2021</v>
      </c>
      <c r="F5040" t="s">
        <v>212</v>
      </c>
      <c r="G5040" t="s">
        <v>202</v>
      </c>
      <c r="H5040" t="s">
        <v>219</v>
      </c>
      <c r="I5040" s="3" t="s">
        <v>1</v>
      </c>
      <c r="J5040" s="1" t="s">
        <v>1</v>
      </c>
      <c r="K5040" s="3" t="s">
        <v>1</v>
      </c>
      <c r="L5040" s="1" t="s">
        <v>1</v>
      </c>
      <c r="M5040" s="1" t="s">
        <v>208</v>
      </c>
      <c r="N5040" s="1">
        <v>30000</v>
      </c>
      <c r="O5040">
        <v>34999</v>
      </c>
      <c r="P5040">
        <v>1000</v>
      </c>
      <c r="Q5040" s="1" t="s">
        <v>209</v>
      </c>
      <c r="R5040" s="4">
        <v>8</v>
      </c>
      <c r="S5040" s="1">
        <v>1</v>
      </c>
      <c r="T5040" s="4"/>
      <c r="U5040" t="s">
        <v>204</v>
      </c>
    </row>
    <row r="5041" spans="1:21" x14ac:dyDescent="0.3">
      <c r="A5041" t="s">
        <v>3897</v>
      </c>
      <c r="B5041" t="s">
        <v>3898</v>
      </c>
      <c r="C5041" t="s">
        <v>3898</v>
      </c>
      <c r="D5041" t="s">
        <v>3898</v>
      </c>
      <c r="E5041">
        <v>2021</v>
      </c>
      <c r="F5041" t="s">
        <v>212</v>
      </c>
      <c r="G5041" t="s">
        <v>202</v>
      </c>
      <c r="H5041" t="s">
        <v>219</v>
      </c>
      <c r="I5041" s="3" t="s">
        <v>1</v>
      </c>
      <c r="J5041" s="1" t="s">
        <v>1</v>
      </c>
      <c r="K5041" s="3" t="s">
        <v>1</v>
      </c>
      <c r="L5041" s="1" t="s">
        <v>1</v>
      </c>
      <c r="M5041" s="1" t="s">
        <v>208</v>
      </c>
      <c r="N5041" s="28">
        <v>35000</v>
      </c>
      <c r="O5041">
        <v>39999</v>
      </c>
      <c r="P5041">
        <v>1000</v>
      </c>
      <c r="Q5041" s="1" t="s">
        <v>209</v>
      </c>
      <c r="R5041" s="4">
        <v>8.5</v>
      </c>
      <c r="S5041" s="1">
        <v>1</v>
      </c>
      <c r="T5041" s="4"/>
      <c r="U5041" t="s">
        <v>204</v>
      </c>
    </row>
    <row r="5042" spans="1:21" x14ac:dyDescent="0.3">
      <c r="A5042" t="s">
        <v>3897</v>
      </c>
      <c r="B5042" t="s">
        <v>3898</v>
      </c>
      <c r="C5042" t="s">
        <v>3898</v>
      </c>
      <c r="D5042" t="s">
        <v>3898</v>
      </c>
      <c r="E5042">
        <v>2021</v>
      </c>
      <c r="F5042" t="s">
        <v>212</v>
      </c>
      <c r="G5042" t="s">
        <v>202</v>
      </c>
      <c r="H5042" t="s">
        <v>219</v>
      </c>
      <c r="I5042" s="3" t="s">
        <v>1</v>
      </c>
      <c r="J5042" s="1" t="s">
        <v>1</v>
      </c>
      <c r="K5042" s="3" t="s">
        <v>1</v>
      </c>
      <c r="L5042" s="1" t="s">
        <v>1</v>
      </c>
      <c r="M5042" s="1" t="s">
        <v>208</v>
      </c>
      <c r="N5042" s="1">
        <v>40000</v>
      </c>
      <c r="O5042">
        <v>44999</v>
      </c>
      <c r="P5042">
        <v>1000</v>
      </c>
      <c r="Q5042" s="1" t="s">
        <v>209</v>
      </c>
      <c r="R5042" s="4">
        <v>9</v>
      </c>
      <c r="S5042" s="1">
        <v>1</v>
      </c>
      <c r="T5042" s="4"/>
      <c r="U5042" t="s">
        <v>204</v>
      </c>
    </row>
    <row r="5043" spans="1:21" x14ac:dyDescent="0.3">
      <c r="A5043" t="s">
        <v>3897</v>
      </c>
      <c r="B5043" t="s">
        <v>3898</v>
      </c>
      <c r="C5043" t="s">
        <v>3898</v>
      </c>
      <c r="D5043" t="s">
        <v>3898</v>
      </c>
      <c r="E5043">
        <v>2021</v>
      </c>
      <c r="F5043" t="s">
        <v>212</v>
      </c>
      <c r="G5043" t="s">
        <v>202</v>
      </c>
      <c r="H5043" t="s">
        <v>219</v>
      </c>
      <c r="I5043" s="3" t="s">
        <v>1</v>
      </c>
      <c r="J5043" s="1" t="s">
        <v>1</v>
      </c>
      <c r="K5043" s="3" t="s">
        <v>1</v>
      </c>
      <c r="L5043" s="1" t="s">
        <v>1</v>
      </c>
      <c r="M5043" s="1" t="s">
        <v>208</v>
      </c>
      <c r="N5043" s="28">
        <v>45000</v>
      </c>
      <c r="O5043">
        <v>49999</v>
      </c>
      <c r="P5043">
        <v>1000</v>
      </c>
      <c r="Q5043" s="1" t="s">
        <v>209</v>
      </c>
      <c r="R5043" s="4">
        <v>9.5</v>
      </c>
      <c r="S5043" s="1">
        <v>1</v>
      </c>
      <c r="T5043" s="4"/>
      <c r="U5043" t="s">
        <v>204</v>
      </c>
    </row>
    <row r="5044" spans="1:21" x14ac:dyDescent="0.3">
      <c r="A5044" t="s">
        <v>3897</v>
      </c>
      <c r="B5044" t="s">
        <v>3898</v>
      </c>
      <c r="C5044" t="s">
        <v>3898</v>
      </c>
      <c r="D5044" t="s">
        <v>3898</v>
      </c>
      <c r="E5044">
        <v>2021</v>
      </c>
      <c r="F5044" t="s">
        <v>212</v>
      </c>
      <c r="G5044" t="s">
        <v>202</v>
      </c>
      <c r="H5044" t="s">
        <v>219</v>
      </c>
      <c r="I5044" s="3" t="s">
        <v>1</v>
      </c>
      <c r="J5044" s="1" t="s">
        <v>1</v>
      </c>
      <c r="K5044" s="3" t="s">
        <v>1</v>
      </c>
      <c r="L5044" s="1" t="s">
        <v>1</v>
      </c>
      <c r="M5044" s="1" t="s">
        <v>208</v>
      </c>
      <c r="N5044" s="1">
        <v>50000</v>
      </c>
      <c r="O5044" s="10">
        <v>1000000000</v>
      </c>
      <c r="P5044">
        <v>1000</v>
      </c>
      <c r="Q5044" s="1" t="s">
        <v>209</v>
      </c>
      <c r="R5044" s="4">
        <v>10</v>
      </c>
      <c r="S5044" s="1">
        <v>1</v>
      </c>
      <c r="T5044" s="4"/>
      <c r="U5044" t="s">
        <v>204</v>
      </c>
    </row>
    <row r="5045" spans="1:21" x14ac:dyDescent="0.3">
      <c r="A5045" t="s">
        <v>3897</v>
      </c>
      <c r="B5045" t="s">
        <v>3898</v>
      </c>
      <c r="C5045" t="s">
        <v>3898</v>
      </c>
      <c r="D5045" t="s">
        <v>3898</v>
      </c>
      <c r="E5045">
        <v>2021</v>
      </c>
      <c r="F5045" t="s">
        <v>213</v>
      </c>
      <c r="G5045" t="s">
        <v>202</v>
      </c>
      <c r="H5045" t="s">
        <v>206</v>
      </c>
      <c r="I5045" s="3" t="s">
        <v>1</v>
      </c>
      <c r="J5045" s="1" t="s">
        <v>1</v>
      </c>
      <c r="K5045" s="3" t="s">
        <v>1</v>
      </c>
      <c r="L5045" s="1" t="s">
        <v>1</v>
      </c>
      <c r="M5045" s="1" t="s">
        <v>204</v>
      </c>
      <c r="N5045" s="36" t="s">
        <v>1</v>
      </c>
      <c r="O5045" s="28" t="s">
        <v>1</v>
      </c>
      <c r="P5045" s="36" t="s">
        <v>1</v>
      </c>
      <c r="Q5045" s="28" t="s">
        <v>1</v>
      </c>
      <c r="R5045" s="4">
        <v>18</v>
      </c>
      <c r="S5045" s="1">
        <v>1</v>
      </c>
      <c r="T5045" s="4"/>
      <c r="U5045" t="s">
        <v>204</v>
      </c>
    </row>
    <row r="5046" spans="1:21" x14ac:dyDescent="0.3">
      <c r="A5046" t="s">
        <v>3897</v>
      </c>
      <c r="B5046" t="s">
        <v>3898</v>
      </c>
      <c r="C5046" t="s">
        <v>3898</v>
      </c>
      <c r="D5046" t="s">
        <v>3898</v>
      </c>
      <c r="E5046">
        <v>2021</v>
      </c>
      <c r="F5046" t="s">
        <v>213</v>
      </c>
      <c r="G5046" t="s">
        <v>202</v>
      </c>
      <c r="H5046" t="s">
        <v>231</v>
      </c>
      <c r="I5046" s="3" t="s">
        <v>1</v>
      </c>
      <c r="J5046" s="1" t="s">
        <v>1</v>
      </c>
      <c r="K5046" s="3" t="s">
        <v>1</v>
      </c>
      <c r="L5046" s="1" t="s">
        <v>1</v>
      </c>
      <c r="M5046" s="1" t="s">
        <v>208</v>
      </c>
      <c r="N5046">
        <v>0</v>
      </c>
      <c r="O5046">
        <v>3000</v>
      </c>
      <c r="P5046">
        <v>1000</v>
      </c>
      <c r="Q5046" s="1" t="s">
        <v>209</v>
      </c>
      <c r="R5046" s="4">
        <v>0</v>
      </c>
      <c r="S5046" s="1">
        <v>1</v>
      </c>
      <c r="T5046" s="4"/>
      <c r="U5046" t="s">
        <v>204</v>
      </c>
    </row>
    <row r="5047" spans="1:21" x14ac:dyDescent="0.3">
      <c r="A5047" t="s">
        <v>3897</v>
      </c>
      <c r="B5047" t="s">
        <v>3898</v>
      </c>
      <c r="C5047" t="s">
        <v>3898</v>
      </c>
      <c r="D5047" t="s">
        <v>3898</v>
      </c>
      <c r="E5047">
        <v>2021</v>
      </c>
      <c r="F5047" t="s">
        <v>213</v>
      </c>
      <c r="G5047" t="s">
        <v>202</v>
      </c>
      <c r="H5047" t="s">
        <v>231</v>
      </c>
      <c r="I5047" s="3" t="s">
        <v>1</v>
      </c>
      <c r="J5047" s="1" t="s">
        <v>1</v>
      </c>
      <c r="K5047" s="3" t="s">
        <v>1</v>
      </c>
      <c r="L5047" s="1" t="s">
        <v>1</v>
      </c>
      <c r="M5047" s="1" t="s">
        <v>208</v>
      </c>
      <c r="N5047">
        <v>3001</v>
      </c>
      <c r="O5047" s="1">
        <f>(25-18)/1.1*1000+3000</f>
        <v>9363.636363636364</v>
      </c>
      <c r="P5047">
        <v>1000</v>
      </c>
      <c r="Q5047" s="1" t="s">
        <v>209</v>
      </c>
      <c r="R5047" s="4">
        <v>1.1000000000000001</v>
      </c>
      <c r="S5047" s="1">
        <v>1</v>
      </c>
      <c r="T5047" s="4"/>
      <c r="U5047" t="s">
        <v>204</v>
      </c>
    </row>
    <row r="5048" spans="1:21" x14ac:dyDescent="0.3">
      <c r="A5048" t="s">
        <v>3897</v>
      </c>
      <c r="B5048" t="s">
        <v>3898</v>
      </c>
      <c r="C5048" t="s">
        <v>3898</v>
      </c>
      <c r="D5048" t="s">
        <v>3898</v>
      </c>
      <c r="E5048">
        <v>2021</v>
      </c>
      <c r="F5048" t="s">
        <v>213</v>
      </c>
      <c r="G5048" t="s">
        <v>202</v>
      </c>
      <c r="H5048" t="s">
        <v>231</v>
      </c>
      <c r="I5048" s="3" t="s">
        <v>1</v>
      </c>
      <c r="J5048" s="1" t="s">
        <v>1</v>
      </c>
      <c r="K5048" s="3" t="s">
        <v>1</v>
      </c>
      <c r="L5048" s="1" t="s">
        <v>1</v>
      </c>
      <c r="M5048" s="1" t="s">
        <v>208</v>
      </c>
      <c r="N5048">
        <v>9365</v>
      </c>
      <c r="O5048" s="10">
        <v>1000000000</v>
      </c>
      <c r="P5048">
        <v>1000</v>
      </c>
      <c r="Q5048" s="1" t="s">
        <v>209</v>
      </c>
      <c r="R5048" s="4">
        <v>0</v>
      </c>
      <c r="S5048" s="1">
        <v>1</v>
      </c>
      <c r="T5048" s="4"/>
      <c r="U5048" t="s">
        <v>204</v>
      </c>
    </row>
    <row r="5049" spans="1:21" x14ac:dyDescent="0.3">
      <c r="A5049" t="s">
        <v>3897</v>
      </c>
      <c r="B5049" t="s">
        <v>3898</v>
      </c>
      <c r="C5049" t="s">
        <v>3898</v>
      </c>
      <c r="D5049" t="s">
        <v>3898</v>
      </c>
      <c r="E5049">
        <v>2021</v>
      </c>
      <c r="F5049" t="s">
        <v>212</v>
      </c>
      <c r="G5049" t="s">
        <v>202</v>
      </c>
      <c r="H5049" t="s">
        <v>3928</v>
      </c>
      <c r="I5049" s="3" t="s">
        <v>1</v>
      </c>
      <c r="J5049" s="1" t="s">
        <v>1</v>
      </c>
      <c r="K5049" s="3" t="s">
        <v>1</v>
      </c>
      <c r="L5049" s="1" t="s">
        <v>1</v>
      </c>
      <c r="M5049" s="1" t="s">
        <v>204</v>
      </c>
      <c r="N5049" s="36" t="s">
        <v>1</v>
      </c>
      <c r="O5049" s="28" t="s">
        <v>1</v>
      </c>
      <c r="P5049" s="36" t="s">
        <v>1</v>
      </c>
      <c r="Q5049" s="28" t="s">
        <v>1</v>
      </c>
      <c r="R5049" s="4">
        <v>25</v>
      </c>
      <c r="S5049" s="1">
        <v>1</v>
      </c>
      <c r="T5049" s="4" t="s">
        <v>3929</v>
      </c>
      <c r="U5049" t="s">
        <v>204</v>
      </c>
    </row>
    <row r="5050" spans="1:21" x14ac:dyDescent="0.3">
      <c r="A5050" t="s">
        <v>3897</v>
      </c>
      <c r="B5050" t="s">
        <v>3898</v>
      </c>
      <c r="C5050" t="s">
        <v>3898</v>
      </c>
      <c r="D5050" t="s">
        <v>3898</v>
      </c>
      <c r="E5050">
        <v>2021</v>
      </c>
      <c r="F5050" t="s">
        <v>212</v>
      </c>
      <c r="G5050" t="s">
        <v>202</v>
      </c>
      <c r="H5050" t="s">
        <v>390</v>
      </c>
      <c r="I5050" s="3" t="s">
        <v>1</v>
      </c>
      <c r="J5050" s="1" t="s">
        <v>1</v>
      </c>
      <c r="K5050" s="3" t="s">
        <v>1</v>
      </c>
      <c r="L5050" s="1" t="s">
        <v>1</v>
      </c>
      <c r="M5050" s="1" t="s">
        <v>204</v>
      </c>
      <c r="N5050" s="36" t="s">
        <v>1</v>
      </c>
      <c r="O5050" s="28" t="s">
        <v>1</v>
      </c>
      <c r="P5050" s="36" t="s">
        <v>1</v>
      </c>
      <c r="Q5050" s="28" t="s">
        <v>1</v>
      </c>
      <c r="R5050" s="4">
        <v>30</v>
      </c>
      <c r="S5050" s="1">
        <v>1</v>
      </c>
      <c r="T5050" s="4" t="s">
        <v>3930</v>
      </c>
      <c r="U5050" t="s">
        <v>204</v>
      </c>
    </row>
    <row r="5051" spans="1:21" x14ac:dyDescent="0.3">
      <c r="A5051" t="s">
        <v>3901</v>
      </c>
      <c r="B5051" t="s">
        <v>3902</v>
      </c>
      <c r="C5051" t="s">
        <v>3902</v>
      </c>
      <c r="D5051" t="s">
        <v>3902</v>
      </c>
      <c r="E5051">
        <v>2021</v>
      </c>
      <c r="F5051" t="s">
        <v>212</v>
      </c>
      <c r="G5051" t="s">
        <v>202</v>
      </c>
      <c r="H5051" t="s">
        <v>206</v>
      </c>
      <c r="I5051" s="3">
        <v>0.75</v>
      </c>
      <c r="J5051" s="1" t="s">
        <v>203</v>
      </c>
      <c r="K5051" s="3" t="s">
        <v>1</v>
      </c>
      <c r="L5051" s="1" t="s">
        <v>1</v>
      </c>
      <c r="M5051" s="1" t="s">
        <v>204</v>
      </c>
      <c r="N5051" s="36" t="s">
        <v>1</v>
      </c>
      <c r="O5051" s="28" t="s">
        <v>1</v>
      </c>
      <c r="P5051" s="36" t="s">
        <v>1</v>
      </c>
      <c r="Q5051" s="28" t="s">
        <v>1</v>
      </c>
      <c r="R5051" s="4">
        <v>9.5</v>
      </c>
      <c r="S5051" s="1">
        <v>1</v>
      </c>
      <c r="T5051" s="4"/>
      <c r="U5051" t="s">
        <v>204</v>
      </c>
    </row>
    <row r="5052" spans="1:21" x14ac:dyDescent="0.3">
      <c r="A5052" t="s">
        <v>3901</v>
      </c>
      <c r="B5052" t="s">
        <v>3902</v>
      </c>
      <c r="C5052" t="s">
        <v>3902</v>
      </c>
      <c r="D5052" t="s">
        <v>3902</v>
      </c>
      <c r="E5052">
        <v>2021</v>
      </c>
      <c r="F5052" t="s">
        <v>212</v>
      </c>
      <c r="G5052" t="s">
        <v>202</v>
      </c>
      <c r="H5052" t="s">
        <v>219</v>
      </c>
      <c r="I5052" s="3" t="s">
        <v>1</v>
      </c>
      <c r="J5052" s="1" t="s">
        <v>1</v>
      </c>
      <c r="K5052" s="3" t="s">
        <v>1</v>
      </c>
      <c r="L5052" s="1" t="s">
        <v>1</v>
      </c>
      <c r="M5052" s="1" t="s">
        <v>208</v>
      </c>
      <c r="N5052">
        <v>0</v>
      </c>
      <c r="O5052">
        <v>3000</v>
      </c>
      <c r="P5052">
        <v>1000</v>
      </c>
      <c r="Q5052" s="28" t="s">
        <v>209</v>
      </c>
      <c r="R5052" s="4">
        <v>0</v>
      </c>
      <c r="S5052" s="1">
        <v>1</v>
      </c>
      <c r="T5052" s="4" t="s">
        <v>3931</v>
      </c>
      <c r="U5052" t="s">
        <v>204</v>
      </c>
    </row>
    <row r="5053" spans="1:21" x14ac:dyDescent="0.3">
      <c r="A5053" t="s">
        <v>3901</v>
      </c>
      <c r="B5053" t="s">
        <v>3902</v>
      </c>
      <c r="C5053" t="s">
        <v>3902</v>
      </c>
      <c r="D5053" t="s">
        <v>3902</v>
      </c>
      <c r="E5053">
        <v>2021</v>
      </c>
      <c r="F5053" t="s">
        <v>212</v>
      </c>
      <c r="G5053" t="s">
        <v>202</v>
      </c>
      <c r="H5053" t="s">
        <v>219</v>
      </c>
      <c r="I5053" s="3" t="s">
        <v>1</v>
      </c>
      <c r="J5053" s="1" t="s">
        <v>1</v>
      </c>
      <c r="K5053" s="3" t="s">
        <v>1</v>
      </c>
      <c r="L5053" s="1" t="s">
        <v>1</v>
      </c>
      <c r="M5053" s="1" t="s">
        <v>208</v>
      </c>
      <c r="N5053">
        <v>3001</v>
      </c>
      <c r="O5053">
        <v>5000</v>
      </c>
      <c r="P5053">
        <v>1000</v>
      </c>
      <c r="Q5053" s="28" t="s">
        <v>209</v>
      </c>
      <c r="R5053" s="4">
        <v>2.5</v>
      </c>
      <c r="S5053" s="1">
        <v>1</v>
      </c>
      <c r="T5053" s="4"/>
      <c r="U5053" t="s">
        <v>204</v>
      </c>
    </row>
    <row r="5054" spans="1:21" x14ac:dyDescent="0.3">
      <c r="A5054" t="s">
        <v>3901</v>
      </c>
      <c r="B5054" t="s">
        <v>3902</v>
      </c>
      <c r="C5054" t="s">
        <v>3902</v>
      </c>
      <c r="D5054" t="s">
        <v>3902</v>
      </c>
      <c r="E5054">
        <v>2021</v>
      </c>
      <c r="F5054" t="s">
        <v>212</v>
      </c>
      <c r="G5054" t="s">
        <v>202</v>
      </c>
      <c r="H5054" t="s">
        <v>219</v>
      </c>
      <c r="I5054" s="3" t="s">
        <v>1</v>
      </c>
      <c r="J5054" s="1" t="s">
        <v>1</v>
      </c>
      <c r="K5054" s="3" t="s">
        <v>1</v>
      </c>
      <c r="L5054" s="1" t="s">
        <v>1</v>
      </c>
      <c r="M5054" s="1" t="s">
        <v>208</v>
      </c>
      <c r="N5054">
        <v>5001</v>
      </c>
      <c r="O5054">
        <v>10000</v>
      </c>
      <c r="P5054">
        <v>1000</v>
      </c>
      <c r="Q5054" s="28" t="s">
        <v>209</v>
      </c>
      <c r="R5054" s="4">
        <v>2.75</v>
      </c>
      <c r="S5054" s="1">
        <v>1</v>
      </c>
      <c r="T5054" s="4"/>
      <c r="U5054" t="s">
        <v>204</v>
      </c>
    </row>
    <row r="5055" spans="1:21" x14ac:dyDescent="0.3">
      <c r="A5055" t="s">
        <v>3901</v>
      </c>
      <c r="B5055" t="s">
        <v>3902</v>
      </c>
      <c r="C5055" t="s">
        <v>3902</v>
      </c>
      <c r="D5055" t="s">
        <v>3902</v>
      </c>
      <c r="E5055">
        <v>2021</v>
      </c>
      <c r="F5055" t="s">
        <v>212</v>
      </c>
      <c r="G5055" t="s">
        <v>202</v>
      </c>
      <c r="H5055" t="s">
        <v>219</v>
      </c>
      <c r="I5055" s="3" t="s">
        <v>1</v>
      </c>
      <c r="J5055" s="1" t="s">
        <v>1</v>
      </c>
      <c r="K5055" s="3" t="s">
        <v>1</v>
      </c>
      <c r="L5055" s="1" t="s">
        <v>1</v>
      </c>
      <c r="M5055" s="1" t="s">
        <v>208</v>
      </c>
      <c r="N5055">
        <v>10001</v>
      </c>
      <c r="O5055">
        <v>15000</v>
      </c>
      <c r="P5055">
        <v>1000</v>
      </c>
      <c r="Q5055" s="28" t="s">
        <v>209</v>
      </c>
      <c r="R5055" s="4">
        <v>3</v>
      </c>
      <c r="S5055" s="1">
        <v>1</v>
      </c>
      <c r="T5055" s="4"/>
      <c r="U5055" t="s">
        <v>204</v>
      </c>
    </row>
    <row r="5056" spans="1:21" x14ac:dyDescent="0.3">
      <c r="A5056" t="s">
        <v>3901</v>
      </c>
      <c r="B5056" t="s">
        <v>3902</v>
      </c>
      <c r="C5056" t="s">
        <v>3902</v>
      </c>
      <c r="D5056" t="s">
        <v>3902</v>
      </c>
      <c r="E5056">
        <v>2021</v>
      </c>
      <c r="F5056" t="s">
        <v>212</v>
      </c>
      <c r="G5056" t="s">
        <v>202</v>
      </c>
      <c r="H5056" t="s">
        <v>219</v>
      </c>
      <c r="I5056" s="3" t="s">
        <v>1</v>
      </c>
      <c r="J5056" s="1" t="s">
        <v>1</v>
      </c>
      <c r="K5056" s="3" t="s">
        <v>1</v>
      </c>
      <c r="L5056" s="1" t="s">
        <v>1</v>
      </c>
      <c r="M5056" s="1" t="s">
        <v>208</v>
      </c>
      <c r="N5056">
        <v>15001</v>
      </c>
      <c r="O5056">
        <v>20000</v>
      </c>
      <c r="P5056">
        <v>1000</v>
      </c>
      <c r="Q5056" s="28" t="s">
        <v>209</v>
      </c>
      <c r="R5056" s="4">
        <v>3.5</v>
      </c>
      <c r="S5056" s="1">
        <v>1</v>
      </c>
      <c r="T5056" s="4"/>
      <c r="U5056" t="s">
        <v>204</v>
      </c>
    </row>
    <row r="5057" spans="1:21" x14ac:dyDescent="0.3">
      <c r="A5057" t="s">
        <v>3901</v>
      </c>
      <c r="B5057" t="s">
        <v>3902</v>
      </c>
      <c r="C5057" t="s">
        <v>3902</v>
      </c>
      <c r="D5057" t="s">
        <v>3902</v>
      </c>
      <c r="E5057">
        <v>2021</v>
      </c>
      <c r="F5057" t="s">
        <v>212</v>
      </c>
      <c r="G5057" t="s">
        <v>202</v>
      </c>
      <c r="H5057" t="s">
        <v>219</v>
      </c>
      <c r="I5057" s="3" t="s">
        <v>1</v>
      </c>
      <c r="J5057" s="1" t="s">
        <v>1</v>
      </c>
      <c r="K5057" s="3" t="s">
        <v>1</v>
      </c>
      <c r="L5057" s="1" t="s">
        <v>1</v>
      </c>
      <c r="M5057" s="1" t="s">
        <v>208</v>
      </c>
      <c r="N5057">
        <v>20001</v>
      </c>
      <c r="O5057">
        <v>30000</v>
      </c>
      <c r="P5057">
        <v>1000</v>
      </c>
      <c r="Q5057" s="28" t="s">
        <v>209</v>
      </c>
      <c r="R5057" s="4">
        <v>4</v>
      </c>
      <c r="S5057" s="1">
        <v>1</v>
      </c>
      <c r="T5057" s="4"/>
      <c r="U5057" t="s">
        <v>204</v>
      </c>
    </row>
    <row r="5058" spans="1:21" x14ac:dyDescent="0.3">
      <c r="A5058" t="s">
        <v>3901</v>
      </c>
      <c r="B5058" t="s">
        <v>3902</v>
      </c>
      <c r="C5058" t="s">
        <v>3902</v>
      </c>
      <c r="D5058" t="s">
        <v>3902</v>
      </c>
      <c r="E5058">
        <v>2021</v>
      </c>
      <c r="F5058" t="s">
        <v>212</v>
      </c>
      <c r="G5058" t="s">
        <v>202</v>
      </c>
      <c r="H5058" t="s">
        <v>219</v>
      </c>
      <c r="I5058" s="3" t="s">
        <v>1</v>
      </c>
      <c r="J5058" s="1" t="s">
        <v>1</v>
      </c>
      <c r="K5058" s="3" t="s">
        <v>1</v>
      </c>
      <c r="L5058" s="1" t="s">
        <v>1</v>
      </c>
      <c r="M5058" s="1" t="s">
        <v>208</v>
      </c>
      <c r="N5058">
        <v>30001</v>
      </c>
      <c r="O5058">
        <v>75000</v>
      </c>
      <c r="P5058">
        <v>1000</v>
      </c>
      <c r="Q5058" s="28" t="s">
        <v>209</v>
      </c>
      <c r="R5058" s="4">
        <v>5</v>
      </c>
      <c r="S5058" s="1">
        <v>1</v>
      </c>
      <c r="T5058" s="4"/>
      <c r="U5058" t="s">
        <v>204</v>
      </c>
    </row>
    <row r="5059" spans="1:21" x14ac:dyDescent="0.3">
      <c r="A5059" t="s">
        <v>3901</v>
      </c>
      <c r="B5059" t="s">
        <v>3902</v>
      </c>
      <c r="C5059" t="s">
        <v>3902</v>
      </c>
      <c r="D5059" t="s">
        <v>3902</v>
      </c>
      <c r="E5059">
        <v>2021</v>
      </c>
      <c r="F5059" t="s">
        <v>212</v>
      </c>
      <c r="G5059" t="s">
        <v>202</v>
      </c>
      <c r="H5059" t="s">
        <v>219</v>
      </c>
      <c r="I5059" s="3" t="s">
        <v>1</v>
      </c>
      <c r="J5059" s="1" t="s">
        <v>1</v>
      </c>
      <c r="K5059" s="3" t="s">
        <v>1</v>
      </c>
      <c r="L5059" s="1" t="s">
        <v>1</v>
      </c>
      <c r="M5059" s="1" t="s">
        <v>208</v>
      </c>
      <c r="N5059">
        <v>75001</v>
      </c>
      <c r="O5059" s="10">
        <v>1000000000</v>
      </c>
      <c r="P5059">
        <v>1000</v>
      </c>
      <c r="Q5059" s="28" t="s">
        <v>209</v>
      </c>
      <c r="R5059" s="4">
        <v>6</v>
      </c>
      <c r="S5059" s="1">
        <v>1</v>
      </c>
      <c r="T5059" s="4"/>
      <c r="U5059" t="s">
        <v>204</v>
      </c>
    </row>
    <row r="5060" spans="1:21" x14ac:dyDescent="0.3">
      <c r="A5060" t="s">
        <v>3901</v>
      </c>
      <c r="B5060" t="s">
        <v>3902</v>
      </c>
      <c r="C5060" t="s">
        <v>3902</v>
      </c>
      <c r="D5060" t="s">
        <v>3902</v>
      </c>
      <c r="E5060">
        <v>2021</v>
      </c>
      <c r="F5060" t="s">
        <v>213</v>
      </c>
      <c r="G5060" t="s">
        <v>202</v>
      </c>
      <c r="H5060" t="s">
        <v>206</v>
      </c>
      <c r="I5060" s="3">
        <v>0.75</v>
      </c>
      <c r="J5060" s="1" t="s">
        <v>203</v>
      </c>
      <c r="K5060" s="3" t="s">
        <v>1</v>
      </c>
      <c r="L5060" s="1" t="s">
        <v>1</v>
      </c>
      <c r="M5060" s="1" t="s">
        <v>204</v>
      </c>
      <c r="N5060" s="36" t="s">
        <v>1</v>
      </c>
      <c r="O5060" s="28" t="s">
        <v>1</v>
      </c>
      <c r="P5060" s="36" t="s">
        <v>1</v>
      </c>
      <c r="Q5060" s="28" t="s">
        <v>1</v>
      </c>
      <c r="R5060" s="4">
        <v>9.5</v>
      </c>
      <c r="S5060" s="1">
        <v>1</v>
      </c>
      <c r="T5060" s="4"/>
      <c r="U5060" t="s">
        <v>204</v>
      </c>
    </row>
    <row r="5061" spans="1:21" x14ac:dyDescent="0.3">
      <c r="A5061" t="s">
        <v>3901</v>
      </c>
      <c r="B5061" t="s">
        <v>3902</v>
      </c>
      <c r="C5061" t="s">
        <v>3902</v>
      </c>
      <c r="D5061" t="s">
        <v>3902</v>
      </c>
      <c r="E5061">
        <v>2021</v>
      </c>
      <c r="F5061" t="s">
        <v>213</v>
      </c>
      <c r="G5061" t="s">
        <v>202</v>
      </c>
      <c r="H5061" t="s">
        <v>231</v>
      </c>
      <c r="I5061" s="3" t="s">
        <v>1</v>
      </c>
      <c r="J5061" s="1" t="s">
        <v>1</v>
      </c>
      <c r="K5061" s="3" t="s">
        <v>1</v>
      </c>
      <c r="L5061" s="1" t="s">
        <v>1</v>
      </c>
      <c r="M5061" s="1" t="s">
        <v>208</v>
      </c>
      <c r="N5061">
        <v>0</v>
      </c>
      <c r="O5061">
        <v>3000</v>
      </c>
      <c r="P5061">
        <v>1000</v>
      </c>
      <c r="Q5061" s="28" t="s">
        <v>209</v>
      </c>
      <c r="R5061" s="4">
        <v>0</v>
      </c>
      <c r="S5061" s="1">
        <v>1</v>
      </c>
      <c r="T5061" s="4" t="s">
        <v>3931</v>
      </c>
      <c r="U5061" t="s">
        <v>204</v>
      </c>
    </row>
    <row r="5062" spans="1:21" x14ac:dyDescent="0.3">
      <c r="A5062" t="s">
        <v>3901</v>
      </c>
      <c r="B5062" t="s">
        <v>3902</v>
      </c>
      <c r="C5062" t="s">
        <v>3902</v>
      </c>
      <c r="D5062" t="s">
        <v>3902</v>
      </c>
      <c r="E5062">
        <v>2021</v>
      </c>
      <c r="F5062" t="s">
        <v>213</v>
      </c>
      <c r="G5062" t="s">
        <v>202</v>
      </c>
      <c r="H5062" t="s">
        <v>231</v>
      </c>
      <c r="I5062" s="3" t="s">
        <v>1</v>
      </c>
      <c r="J5062" s="1" t="s">
        <v>1</v>
      </c>
      <c r="K5062" s="3" t="s">
        <v>1</v>
      </c>
      <c r="L5062" s="1" t="s">
        <v>1</v>
      </c>
      <c r="M5062" s="1" t="s">
        <v>208</v>
      </c>
      <c r="N5062">
        <v>3001</v>
      </c>
      <c r="O5062">
        <v>10000</v>
      </c>
      <c r="P5062">
        <v>1000</v>
      </c>
      <c r="Q5062" s="28" t="s">
        <v>209</v>
      </c>
      <c r="R5062" s="4">
        <v>2.5</v>
      </c>
      <c r="S5062" s="1">
        <v>1</v>
      </c>
      <c r="T5062" s="4"/>
      <c r="U5062" t="s">
        <v>204</v>
      </c>
    </row>
    <row r="5063" spans="1:21" x14ac:dyDescent="0.3">
      <c r="A5063" t="s">
        <v>3901</v>
      </c>
      <c r="B5063" t="s">
        <v>3902</v>
      </c>
      <c r="C5063" t="s">
        <v>3902</v>
      </c>
      <c r="D5063" t="s">
        <v>3902</v>
      </c>
      <c r="E5063">
        <v>2021</v>
      </c>
      <c r="F5063" t="s">
        <v>213</v>
      </c>
      <c r="G5063" t="s">
        <v>202</v>
      </c>
      <c r="H5063" t="s">
        <v>231</v>
      </c>
      <c r="I5063" s="3" t="s">
        <v>1</v>
      </c>
      <c r="J5063" s="1" t="s">
        <v>1</v>
      </c>
      <c r="K5063" s="3" t="s">
        <v>1</v>
      </c>
      <c r="L5063" s="1" t="s">
        <v>1</v>
      </c>
      <c r="M5063" s="1" t="s">
        <v>208</v>
      </c>
      <c r="N5063">
        <v>10001</v>
      </c>
      <c r="O5063" s="10">
        <v>1000000000</v>
      </c>
      <c r="P5063">
        <v>1000</v>
      </c>
      <c r="Q5063" s="28" t="s">
        <v>209</v>
      </c>
      <c r="R5063" s="4">
        <v>0</v>
      </c>
      <c r="S5063" s="1">
        <v>1</v>
      </c>
      <c r="T5063" s="4" t="s">
        <v>3638</v>
      </c>
      <c r="U5063" t="s">
        <v>204</v>
      </c>
    </row>
    <row r="5064" spans="1:21" x14ac:dyDescent="0.3">
      <c r="A5064" t="s">
        <v>3903</v>
      </c>
      <c r="B5064" t="s">
        <v>3904</v>
      </c>
      <c r="C5064" t="s">
        <v>3904</v>
      </c>
      <c r="D5064" t="s">
        <v>3904</v>
      </c>
      <c r="E5064">
        <v>2019</v>
      </c>
      <c r="F5064" t="s">
        <v>212</v>
      </c>
      <c r="G5064" t="s">
        <v>202</v>
      </c>
      <c r="H5064" t="s">
        <v>206</v>
      </c>
      <c r="I5064" s="3" t="s">
        <v>1</v>
      </c>
      <c r="J5064" s="1" t="s">
        <v>1</v>
      </c>
      <c r="K5064" s="3" t="s">
        <v>220</v>
      </c>
      <c r="L5064" s="1" t="s">
        <v>221</v>
      </c>
      <c r="M5064" s="1" t="s">
        <v>204</v>
      </c>
      <c r="N5064" s="36" t="s">
        <v>1</v>
      </c>
      <c r="O5064" s="28" t="s">
        <v>1</v>
      </c>
      <c r="P5064" s="36" t="s">
        <v>1</v>
      </c>
      <c r="Q5064" s="28" t="s">
        <v>1</v>
      </c>
      <c r="R5064" s="4">
        <v>28.4</v>
      </c>
      <c r="S5064" s="1">
        <v>1</v>
      </c>
      <c r="T5064" s="4"/>
      <c r="U5064" t="s">
        <v>204</v>
      </c>
    </row>
    <row r="5065" spans="1:21" x14ac:dyDescent="0.3">
      <c r="A5065" t="s">
        <v>3903</v>
      </c>
      <c r="B5065" t="s">
        <v>3904</v>
      </c>
      <c r="C5065" t="s">
        <v>3904</v>
      </c>
      <c r="D5065" t="s">
        <v>3904</v>
      </c>
      <c r="E5065">
        <v>2019</v>
      </c>
      <c r="F5065" t="s">
        <v>212</v>
      </c>
      <c r="G5065" t="s">
        <v>202</v>
      </c>
      <c r="H5065" t="s">
        <v>231</v>
      </c>
      <c r="I5065" s="3" t="s">
        <v>1</v>
      </c>
      <c r="J5065" s="1" t="s">
        <v>1</v>
      </c>
      <c r="K5065" s="3" t="s">
        <v>220</v>
      </c>
      <c r="L5065" s="1" t="s">
        <v>221</v>
      </c>
      <c r="M5065" s="1" t="s">
        <v>208</v>
      </c>
      <c r="N5065">
        <v>0</v>
      </c>
      <c r="O5065">
        <v>2000</v>
      </c>
      <c r="P5065">
        <v>1000</v>
      </c>
      <c r="Q5065" s="28" t="s">
        <v>209</v>
      </c>
      <c r="R5065" s="4">
        <v>0</v>
      </c>
      <c r="S5065" s="1">
        <v>1</v>
      </c>
      <c r="T5065" s="4"/>
      <c r="U5065" t="s">
        <v>204</v>
      </c>
    </row>
    <row r="5066" spans="1:21" x14ac:dyDescent="0.3">
      <c r="A5066" t="s">
        <v>3903</v>
      </c>
      <c r="B5066" t="s">
        <v>3904</v>
      </c>
      <c r="C5066" t="s">
        <v>3904</v>
      </c>
      <c r="D5066" t="s">
        <v>3904</v>
      </c>
      <c r="E5066">
        <v>2019</v>
      </c>
      <c r="F5066" t="s">
        <v>212</v>
      </c>
      <c r="G5066" t="s">
        <v>202</v>
      </c>
      <c r="H5066" t="s">
        <v>231</v>
      </c>
      <c r="I5066" s="3" t="s">
        <v>1</v>
      </c>
      <c r="J5066" s="1" t="s">
        <v>1</v>
      </c>
      <c r="K5066" s="3" t="s">
        <v>220</v>
      </c>
      <c r="L5066" s="1" t="s">
        <v>221</v>
      </c>
      <c r="M5066" s="1" t="s">
        <v>208</v>
      </c>
      <c r="N5066">
        <v>2001</v>
      </c>
      <c r="O5066" s="10">
        <v>1000000000</v>
      </c>
      <c r="P5066">
        <v>1000</v>
      </c>
      <c r="Q5066" s="28" t="s">
        <v>209</v>
      </c>
      <c r="R5066" s="4">
        <v>3.37</v>
      </c>
      <c r="S5066" s="1">
        <v>1</v>
      </c>
      <c r="T5066" s="4"/>
      <c r="U5066" t="s">
        <v>204</v>
      </c>
    </row>
    <row r="5067" spans="1:21" x14ac:dyDescent="0.3">
      <c r="A5067" t="s">
        <v>3903</v>
      </c>
      <c r="B5067" t="s">
        <v>3904</v>
      </c>
      <c r="C5067" t="s">
        <v>3904</v>
      </c>
      <c r="D5067" t="s">
        <v>3904</v>
      </c>
      <c r="E5067">
        <v>2019</v>
      </c>
      <c r="F5067" t="s">
        <v>212</v>
      </c>
      <c r="G5067" t="s">
        <v>202</v>
      </c>
      <c r="H5067" t="s">
        <v>206</v>
      </c>
      <c r="I5067" s="3" t="s">
        <v>1</v>
      </c>
      <c r="J5067" s="1" t="s">
        <v>1</v>
      </c>
      <c r="K5067" s="3" t="s">
        <v>220</v>
      </c>
      <c r="L5067" s="1" t="s">
        <v>225</v>
      </c>
      <c r="M5067" s="1" t="s">
        <v>204</v>
      </c>
      <c r="N5067" s="36" t="s">
        <v>1</v>
      </c>
      <c r="O5067" s="28" t="s">
        <v>1</v>
      </c>
      <c r="P5067" s="36" t="s">
        <v>1</v>
      </c>
      <c r="Q5067" s="28" t="s">
        <v>1</v>
      </c>
      <c r="R5067" s="4">
        <v>34.53</v>
      </c>
      <c r="S5067" s="1">
        <v>1</v>
      </c>
      <c r="T5067" s="4"/>
      <c r="U5067" t="s">
        <v>204</v>
      </c>
    </row>
    <row r="5068" spans="1:21" x14ac:dyDescent="0.3">
      <c r="A5068" t="s">
        <v>3903</v>
      </c>
      <c r="B5068" t="s">
        <v>3904</v>
      </c>
      <c r="C5068" t="s">
        <v>3904</v>
      </c>
      <c r="D5068" t="s">
        <v>3904</v>
      </c>
      <c r="E5068">
        <v>2019</v>
      </c>
      <c r="F5068" t="s">
        <v>212</v>
      </c>
      <c r="G5068" t="s">
        <v>202</v>
      </c>
      <c r="H5068" t="s">
        <v>231</v>
      </c>
      <c r="I5068" s="3" t="s">
        <v>1</v>
      </c>
      <c r="J5068" s="1" t="s">
        <v>1</v>
      </c>
      <c r="K5068" s="3" t="s">
        <v>220</v>
      </c>
      <c r="L5068" s="1" t="s">
        <v>225</v>
      </c>
      <c r="M5068" s="1" t="s">
        <v>208</v>
      </c>
      <c r="N5068">
        <v>0</v>
      </c>
      <c r="O5068">
        <v>2000</v>
      </c>
      <c r="P5068">
        <v>1000</v>
      </c>
      <c r="Q5068" s="28" t="s">
        <v>209</v>
      </c>
      <c r="R5068" s="4">
        <v>0</v>
      </c>
      <c r="S5068" s="1">
        <v>1</v>
      </c>
      <c r="T5068" s="4"/>
      <c r="U5068" t="s">
        <v>204</v>
      </c>
    </row>
    <row r="5069" spans="1:21" x14ac:dyDescent="0.3">
      <c r="A5069" t="s">
        <v>3903</v>
      </c>
      <c r="B5069" t="s">
        <v>3904</v>
      </c>
      <c r="C5069" t="s">
        <v>3904</v>
      </c>
      <c r="D5069" t="s">
        <v>3904</v>
      </c>
      <c r="E5069">
        <v>2019</v>
      </c>
      <c r="F5069" t="s">
        <v>212</v>
      </c>
      <c r="G5069" t="s">
        <v>202</v>
      </c>
      <c r="H5069" t="s">
        <v>231</v>
      </c>
      <c r="I5069" s="3" t="s">
        <v>1</v>
      </c>
      <c r="J5069" s="1" t="s">
        <v>1</v>
      </c>
      <c r="K5069" s="3" t="s">
        <v>220</v>
      </c>
      <c r="L5069" s="1" t="s">
        <v>225</v>
      </c>
      <c r="M5069" s="1" t="s">
        <v>208</v>
      </c>
      <c r="N5069">
        <v>2001</v>
      </c>
      <c r="O5069" s="10">
        <v>1000000000</v>
      </c>
      <c r="P5069">
        <v>1000</v>
      </c>
      <c r="Q5069" s="28" t="s">
        <v>209</v>
      </c>
      <c r="R5069" s="4">
        <v>3.54</v>
      </c>
      <c r="S5069" s="1">
        <v>1</v>
      </c>
      <c r="T5069" s="4"/>
      <c r="U5069" t="s">
        <v>204</v>
      </c>
    </row>
    <row r="5070" spans="1:21" x14ac:dyDescent="0.3">
      <c r="A5070" t="s">
        <v>3903</v>
      </c>
      <c r="B5070" t="s">
        <v>3904</v>
      </c>
      <c r="C5070" t="s">
        <v>3904</v>
      </c>
      <c r="D5070" t="s">
        <v>3904</v>
      </c>
      <c r="E5070">
        <v>2019</v>
      </c>
      <c r="F5070" t="s">
        <v>213</v>
      </c>
      <c r="G5070" t="s">
        <v>202</v>
      </c>
      <c r="H5070" t="s">
        <v>206</v>
      </c>
      <c r="I5070" s="3" t="s">
        <v>1</v>
      </c>
      <c r="J5070" s="1" t="s">
        <v>1</v>
      </c>
      <c r="K5070" s="3" t="s">
        <v>220</v>
      </c>
      <c r="L5070" s="1" t="s">
        <v>221</v>
      </c>
      <c r="M5070" s="1" t="s">
        <v>204</v>
      </c>
      <c r="N5070" s="36" t="s">
        <v>1</v>
      </c>
      <c r="O5070" s="28" t="s">
        <v>1</v>
      </c>
      <c r="P5070" s="36" t="s">
        <v>1</v>
      </c>
      <c r="Q5070" s="28" t="s">
        <v>1</v>
      </c>
      <c r="R5070" s="4">
        <v>16.47</v>
      </c>
      <c r="S5070" s="1">
        <v>1</v>
      </c>
      <c r="T5070" s="4"/>
      <c r="U5070" t="s">
        <v>204</v>
      </c>
    </row>
    <row r="5071" spans="1:21" x14ac:dyDescent="0.3">
      <c r="A5071" t="s">
        <v>3903</v>
      </c>
      <c r="B5071" t="s">
        <v>3904</v>
      </c>
      <c r="C5071" t="s">
        <v>3904</v>
      </c>
      <c r="D5071" t="s">
        <v>3904</v>
      </c>
      <c r="E5071">
        <v>2019</v>
      </c>
      <c r="F5071" t="s">
        <v>213</v>
      </c>
      <c r="G5071" t="s">
        <v>202</v>
      </c>
      <c r="H5071" t="s">
        <v>231</v>
      </c>
      <c r="I5071" s="3" t="s">
        <v>1</v>
      </c>
      <c r="J5071" s="1" t="s">
        <v>1</v>
      </c>
      <c r="K5071" s="3" t="s">
        <v>220</v>
      </c>
      <c r="L5071" s="1" t="s">
        <v>221</v>
      </c>
      <c r="M5071" s="1" t="s">
        <v>208</v>
      </c>
      <c r="N5071">
        <v>0</v>
      </c>
      <c r="O5071">
        <v>2000</v>
      </c>
      <c r="P5071">
        <v>1000</v>
      </c>
      <c r="Q5071" s="28" t="s">
        <v>209</v>
      </c>
      <c r="R5071" s="4">
        <v>0</v>
      </c>
      <c r="S5071" s="1">
        <v>1</v>
      </c>
      <c r="T5071" s="4"/>
      <c r="U5071" t="s">
        <v>204</v>
      </c>
    </row>
    <row r="5072" spans="1:21" x14ac:dyDescent="0.3">
      <c r="A5072" t="s">
        <v>3903</v>
      </c>
      <c r="B5072" t="s">
        <v>3904</v>
      </c>
      <c r="C5072" t="s">
        <v>3904</v>
      </c>
      <c r="D5072" t="s">
        <v>3904</v>
      </c>
      <c r="E5072">
        <v>2019</v>
      </c>
      <c r="F5072" t="s">
        <v>213</v>
      </c>
      <c r="G5072" t="s">
        <v>202</v>
      </c>
      <c r="H5072" t="s">
        <v>231</v>
      </c>
      <c r="I5072" s="3" t="s">
        <v>1</v>
      </c>
      <c r="J5072" s="1" t="s">
        <v>1</v>
      </c>
      <c r="K5072" s="3" t="s">
        <v>220</v>
      </c>
      <c r="L5072" s="1" t="s">
        <v>221</v>
      </c>
      <c r="M5072" s="1" t="s">
        <v>208</v>
      </c>
      <c r="N5072">
        <v>2001</v>
      </c>
      <c r="O5072" s="10">
        <v>1000000000</v>
      </c>
      <c r="P5072">
        <v>1000</v>
      </c>
      <c r="Q5072" s="28" t="s">
        <v>209</v>
      </c>
      <c r="R5072" s="4">
        <v>3.54</v>
      </c>
      <c r="S5072" s="1">
        <v>1</v>
      </c>
      <c r="T5072" s="4"/>
      <c r="U5072" t="s">
        <v>204</v>
      </c>
    </row>
    <row r="5073" spans="1:21" x14ac:dyDescent="0.3">
      <c r="A5073" t="s">
        <v>3903</v>
      </c>
      <c r="B5073" t="s">
        <v>3904</v>
      </c>
      <c r="C5073" t="s">
        <v>3904</v>
      </c>
      <c r="D5073" t="s">
        <v>3904</v>
      </c>
      <c r="E5073">
        <v>2019</v>
      </c>
      <c r="F5073" t="s">
        <v>213</v>
      </c>
      <c r="G5073" t="s">
        <v>202</v>
      </c>
      <c r="H5073" t="s">
        <v>206</v>
      </c>
      <c r="I5073" s="3" t="s">
        <v>1</v>
      </c>
      <c r="J5073" s="1" t="s">
        <v>1</v>
      </c>
      <c r="K5073" s="3" t="s">
        <v>220</v>
      </c>
      <c r="L5073" s="1" t="s">
        <v>225</v>
      </c>
      <c r="M5073" s="1" t="s">
        <v>204</v>
      </c>
      <c r="N5073" s="36" t="s">
        <v>1</v>
      </c>
      <c r="O5073" s="28" t="s">
        <v>1</v>
      </c>
      <c r="P5073" s="36" t="s">
        <v>1</v>
      </c>
      <c r="Q5073" s="28" t="s">
        <v>1</v>
      </c>
      <c r="R5073" s="4">
        <v>22.61</v>
      </c>
      <c r="S5073" s="1">
        <v>1</v>
      </c>
      <c r="T5073" s="4"/>
      <c r="U5073" t="s">
        <v>204</v>
      </c>
    </row>
    <row r="5074" spans="1:21" x14ac:dyDescent="0.3">
      <c r="A5074" t="s">
        <v>3903</v>
      </c>
      <c r="B5074" t="s">
        <v>3904</v>
      </c>
      <c r="C5074" t="s">
        <v>3904</v>
      </c>
      <c r="D5074" t="s">
        <v>3904</v>
      </c>
      <c r="E5074">
        <v>2019</v>
      </c>
      <c r="F5074" t="s">
        <v>213</v>
      </c>
      <c r="G5074" t="s">
        <v>202</v>
      </c>
      <c r="H5074" t="s">
        <v>231</v>
      </c>
      <c r="I5074" s="3" t="s">
        <v>1</v>
      </c>
      <c r="J5074" s="1" t="s">
        <v>1</v>
      </c>
      <c r="K5074" s="3" t="s">
        <v>220</v>
      </c>
      <c r="L5074" s="1" t="s">
        <v>225</v>
      </c>
      <c r="M5074" s="1" t="s">
        <v>208</v>
      </c>
      <c r="N5074">
        <v>0</v>
      </c>
      <c r="O5074">
        <v>2000</v>
      </c>
      <c r="P5074">
        <v>1000</v>
      </c>
      <c r="Q5074" s="28" t="s">
        <v>209</v>
      </c>
      <c r="R5074" s="4">
        <v>0</v>
      </c>
      <c r="S5074" s="1">
        <v>1</v>
      </c>
      <c r="T5074" s="4"/>
      <c r="U5074" t="s">
        <v>204</v>
      </c>
    </row>
    <row r="5075" spans="1:21" x14ac:dyDescent="0.3">
      <c r="A5075" t="s">
        <v>3903</v>
      </c>
      <c r="B5075" t="s">
        <v>3904</v>
      </c>
      <c r="C5075" t="s">
        <v>3904</v>
      </c>
      <c r="D5075" t="s">
        <v>3904</v>
      </c>
      <c r="E5075">
        <v>2019</v>
      </c>
      <c r="F5075" t="s">
        <v>213</v>
      </c>
      <c r="G5075" t="s">
        <v>202</v>
      </c>
      <c r="H5075" t="s">
        <v>231</v>
      </c>
      <c r="I5075" s="3" t="s">
        <v>1</v>
      </c>
      <c r="J5075" s="1" t="s">
        <v>1</v>
      </c>
      <c r="K5075" s="3" t="s">
        <v>220</v>
      </c>
      <c r="L5075" s="1" t="s">
        <v>225</v>
      </c>
      <c r="M5075" s="1" t="s">
        <v>208</v>
      </c>
      <c r="N5075">
        <v>2001</v>
      </c>
      <c r="O5075" s="10">
        <v>1000000000</v>
      </c>
      <c r="P5075">
        <v>1000</v>
      </c>
      <c r="Q5075" s="28" t="s">
        <v>209</v>
      </c>
      <c r="R5075" s="4">
        <v>3.54</v>
      </c>
      <c r="S5075" s="1">
        <v>1</v>
      </c>
      <c r="T5075" s="4"/>
      <c r="U5075" t="s">
        <v>204</v>
      </c>
    </row>
    <row r="5076" spans="1:21" x14ac:dyDescent="0.3">
      <c r="A5076" t="s">
        <v>3903</v>
      </c>
      <c r="B5076" t="s">
        <v>3904</v>
      </c>
      <c r="C5076" t="s">
        <v>3904</v>
      </c>
      <c r="D5076" t="s">
        <v>3904</v>
      </c>
      <c r="E5076">
        <v>2019</v>
      </c>
      <c r="F5076" t="s">
        <v>3188</v>
      </c>
      <c r="G5076" t="s">
        <v>202</v>
      </c>
      <c r="H5076" t="s">
        <v>206</v>
      </c>
      <c r="I5076" s="3" t="s">
        <v>1</v>
      </c>
      <c r="J5076" s="1" t="s">
        <v>1</v>
      </c>
      <c r="K5076" s="3" t="s">
        <v>1</v>
      </c>
      <c r="L5076" s="1" t="s">
        <v>1</v>
      </c>
      <c r="M5076" s="1" t="s">
        <v>204</v>
      </c>
      <c r="N5076" s="36" t="s">
        <v>1</v>
      </c>
      <c r="O5076" s="28" t="s">
        <v>1</v>
      </c>
      <c r="P5076" s="36" t="s">
        <v>1</v>
      </c>
      <c r="Q5076" s="28" t="s">
        <v>1</v>
      </c>
      <c r="R5076" s="4">
        <v>16.62</v>
      </c>
      <c r="S5076" s="1">
        <v>1</v>
      </c>
      <c r="T5076" s="4"/>
      <c r="U5076" t="s">
        <v>204</v>
      </c>
    </row>
    <row r="5077" spans="1:21" x14ac:dyDescent="0.3">
      <c r="A5077" t="s">
        <v>3905</v>
      </c>
      <c r="B5077" t="s">
        <v>3906</v>
      </c>
      <c r="C5077" t="s">
        <v>3906</v>
      </c>
      <c r="D5077" t="s">
        <v>3906</v>
      </c>
      <c r="E5077">
        <v>2017</v>
      </c>
      <c r="F5077" t="s">
        <v>212</v>
      </c>
      <c r="G5077" t="s">
        <v>202</v>
      </c>
      <c r="H5077" t="s">
        <v>206</v>
      </c>
      <c r="I5077" s="3" t="s">
        <v>1</v>
      </c>
      <c r="J5077" s="1" t="s">
        <v>1</v>
      </c>
      <c r="K5077" s="3" t="s">
        <v>1</v>
      </c>
      <c r="L5077" s="1" t="s">
        <v>1</v>
      </c>
      <c r="M5077" s="1" t="s">
        <v>204</v>
      </c>
      <c r="N5077" s="36" t="s">
        <v>1</v>
      </c>
      <c r="O5077" s="28" t="s">
        <v>1</v>
      </c>
      <c r="P5077" s="36" t="s">
        <v>1</v>
      </c>
      <c r="Q5077" s="28" t="s">
        <v>1</v>
      </c>
      <c r="R5077" s="4">
        <v>24</v>
      </c>
      <c r="S5077" s="1">
        <v>1</v>
      </c>
      <c r="T5077" s="4"/>
      <c r="U5077" t="s">
        <v>204</v>
      </c>
    </row>
    <row r="5078" spans="1:21" x14ac:dyDescent="0.3">
      <c r="A5078" t="s">
        <v>3905</v>
      </c>
      <c r="B5078" t="s">
        <v>3906</v>
      </c>
      <c r="C5078" t="s">
        <v>3906</v>
      </c>
      <c r="D5078" t="s">
        <v>3906</v>
      </c>
      <c r="E5078">
        <v>2017</v>
      </c>
      <c r="F5078" t="s">
        <v>212</v>
      </c>
      <c r="G5078" t="s">
        <v>202</v>
      </c>
      <c r="H5078" t="s">
        <v>219</v>
      </c>
      <c r="I5078" s="3" t="s">
        <v>1</v>
      </c>
      <c r="J5078" s="1" t="s">
        <v>1</v>
      </c>
      <c r="K5078" s="3" t="s">
        <v>1</v>
      </c>
      <c r="L5078" s="1" t="s">
        <v>1</v>
      </c>
      <c r="M5078" s="1" t="s">
        <v>208</v>
      </c>
      <c r="N5078">
        <v>0</v>
      </c>
      <c r="O5078">
        <v>2000</v>
      </c>
      <c r="P5078">
        <v>1000</v>
      </c>
      <c r="Q5078" s="28" t="s">
        <v>209</v>
      </c>
      <c r="R5078" s="4">
        <v>0</v>
      </c>
      <c r="S5078" s="1">
        <v>1</v>
      </c>
      <c r="T5078" s="4"/>
      <c r="U5078" t="s">
        <v>204</v>
      </c>
    </row>
    <row r="5079" spans="1:21" x14ac:dyDescent="0.3">
      <c r="A5079" t="s">
        <v>3905</v>
      </c>
      <c r="B5079" t="s">
        <v>3906</v>
      </c>
      <c r="C5079" t="s">
        <v>3906</v>
      </c>
      <c r="D5079" t="s">
        <v>3906</v>
      </c>
      <c r="E5079">
        <v>2017</v>
      </c>
      <c r="F5079" t="s">
        <v>212</v>
      </c>
      <c r="G5079" t="s">
        <v>202</v>
      </c>
      <c r="H5079" t="s">
        <v>219</v>
      </c>
      <c r="I5079" s="3" t="s">
        <v>1</v>
      </c>
      <c r="J5079" s="1" t="s">
        <v>1</v>
      </c>
      <c r="K5079" s="3" t="s">
        <v>1</v>
      </c>
      <c r="L5079" s="1" t="s">
        <v>1</v>
      </c>
      <c r="M5079" s="1" t="s">
        <v>208</v>
      </c>
      <c r="N5079">
        <v>2001</v>
      </c>
      <c r="O5079">
        <v>5000</v>
      </c>
      <c r="P5079">
        <v>1000</v>
      </c>
      <c r="Q5079" s="28" t="s">
        <v>209</v>
      </c>
      <c r="R5079" s="4">
        <v>7.1</v>
      </c>
      <c r="S5079" s="1">
        <v>1</v>
      </c>
      <c r="T5079" s="4"/>
      <c r="U5079" t="s">
        <v>204</v>
      </c>
    </row>
    <row r="5080" spans="1:21" x14ac:dyDescent="0.3">
      <c r="A5080" t="s">
        <v>3905</v>
      </c>
      <c r="B5080" t="s">
        <v>3906</v>
      </c>
      <c r="C5080" t="s">
        <v>3906</v>
      </c>
      <c r="D5080" t="s">
        <v>3906</v>
      </c>
      <c r="E5080">
        <v>2017</v>
      </c>
      <c r="F5080" t="s">
        <v>212</v>
      </c>
      <c r="G5080" t="s">
        <v>202</v>
      </c>
      <c r="H5080" t="s">
        <v>219</v>
      </c>
      <c r="I5080" s="3" t="s">
        <v>1</v>
      </c>
      <c r="J5080" s="1" t="s">
        <v>1</v>
      </c>
      <c r="K5080" s="3" t="s">
        <v>1</v>
      </c>
      <c r="L5080" s="1" t="s">
        <v>1</v>
      </c>
      <c r="M5080" s="1" t="s">
        <v>208</v>
      </c>
      <c r="N5080">
        <v>5001</v>
      </c>
      <c r="O5080">
        <v>12000</v>
      </c>
      <c r="P5080">
        <v>1000</v>
      </c>
      <c r="Q5080" s="28" t="s">
        <v>209</v>
      </c>
      <c r="R5080" s="4">
        <v>7.5</v>
      </c>
      <c r="S5080" s="1">
        <v>1</v>
      </c>
      <c r="T5080" s="4"/>
      <c r="U5080" t="s">
        <v>204</v>
      </c>
    </row>
    <row r="5081" spans="1:21" x14ac:dyDescent="0.3">
      <c r="A5081" t="s">
        <v>3905</v>
      </c>
      <c r="B5081" t="s">
        <v>3906</v>
      </c>
      <c r="C5081" t="s">
        <v>3906</v>
      </c>
      <c r="D5081" t="s">
        <v>3906</v>
      </c>
      <c r="E5081">
        <v>2017</v>
      </c>
      <c r="F5081" t="s">
        <v>212</v>
      </c>
      <c r="G5081" t="s">
        <v>202</v>
      </c>
      <c r="H5081" t="s">
        <v>219</v>
      </c>
      <c r="I5081" s="3" t="s">
        <v>1</v>
      </c>
      <c r="J5081" s="1" t="s">
        <v>1</v>
      </c>
      <c r="K5081" s="3" t="s">
        <v>1</v>
      </c>
      <c r="L5081" s="1" t="s">
        <v>1</v>
      </c>
      <c r="M5081" s="1" t="s">
        <v>208</v>
      </c>
      <c r="N5081">
        <v>12001</v>
      </c>
      <c r="O5081" s="10">
        <v>1000000000</v>
      </c>
      <c r="P5081">
        <v>1000</v>
      </c>
      <c r="Q5081" s="28" t="s">
        <v>209</v>
      </c>
      <c r="R5081" s="4">
        <v>8.25</v>
      </c>
      <c r="S5081" s="1">
        <v>1</v>
      </c>
      <c r="T5081" s="4"/>
      <c r="U5081" t="s">
        <v>204</v>
      </c>
    </row>
    <row r="5082" spans="1:21" x14ac:dyDescent="0.3">
      <c r="A5082" t="s">
        <v>3905</v>
      </c>
      <c r="B5082" t="s">
        <v>3906</v>
      </c>
      <c r="C5082" t="s">
        <v>3906</v>
      </c>
      <c r="D5082" t="s">
        <v>3906</v>
      </c>
      <c r="E5082">
        <v>2017</v>
      </c>
      <c r="F5082" t="s">
        <v>213</v>
      </c>
      <c r="G5082" t="s">
        <v>202</v>
      </c>
      <c r="H5082" t="s">
        <v>206</v>
      </c>
      <c r="I5082" s="3" t="s">
        <v>1</v>
      </c>
      <c r="J5082" s="1" t="s">
        <v>1</v>
      </c>
      <c r="K5082" s="3" t="s">
        <v>1</v>
      </c>
      <c r="L5082" s="1" t="s">
        <v>1</v>
      </c>
      <c r="M5082" s="1" t="s">
        <v>204</v>
      </c>
      <c r="N5082" s="36" t="s">
        <v>1</v>
      </c>
      <c r="O5082" s="28" t="s">
        <v>1</v>
      </c>
      <c r="P5082" s="36" t="s">
        <v>1</v>
      </c>
      <c r="Q5082" s="28" t="s">
        <v>1</v>
      </c>
      <c r="R5082" s="4">
        <v>19</v>
      </c>
      <c r="S5082" s="1">
        <v>1</v>
      </c>
      <c r="T5082" s="4"/>
      <c r="U5082" t="s">
        <v>204</v>
      </c>
    </row>
    <row r="5083" spans="1:21" x14ac:dyDescent="0.3">
      <c r="A5083" t="s">
        <v>3905</v>
      </c>
      <c r="B5083" t="s">
        <v>3906</v>
      </c>
      <c r="C5083" t="s">
        <v>3906</v>
      </c>
      <c r="D5083" t="s">
        <v>3906</v>
      </c>
      <c r="E5083">
        <v>2017</v>
      </c>
      <c r="F5083" t="s">
        <v>213</v>
      </c>
      <c r="G5083" t="s">
        <v>202</v>
      </c>
      <c r="H5083" t="s">
        <v>231</v>
      </c>
      <c r="I5083" s="3" t="s">
        <v>1</v>
      </c>
      <c r="J5083" s="1" t="s">
        <v>1</v>
      </c>
      <c r="K5083" s="3" t="s">
        <v>1</v>
      </c>
      <c r="L5083" s="1" t="s">
        <v>1</v>
      </c>
      <c r="M5083" s="1" t="s">
        <v>208</v>
      </c>
      <c r="N5083">
        <v>0</v>
      </c>
      <c r="O5083">
        <v>5000</v>
      </c>
      <c r="P5083">
        <v>1000</v>
      </c>
      <c r="Q5083" s="28" t="s">
        <v>209</v>
      </c>
      <c r="R5083" s="4">
        <v>0</v>
      </c>
      <c r="S5083" s="1">
        <v>1</v>
      </c>
      <c r="T5083" s="4"/>
      <c r="U5083" t="s">
        <v>204</v>
      </c>
    </row>
    <row r="5084" spans="1:21" x14ac:dyDescent="0.3">
      <c r="A5084" t="s">
        <v>3905</v>
      </c>
      <c r="B5084" t="s">
        <v>3906</v>
      </c>
      <c r="C5084" t="s">
        <v>3906</v>
      </c>
      <c r="D5084" t="s">
        <v>3906</v>
      </c>
      <c r="E5084">
        <v>2017</v>
      </c>
      <c r="F5084" t="s">
        <v>213</v>
      </c>
      <c r="G5084" t="s">
        <v>202</v>
      </c>
      <c r="H5084" t="s">
        <v>231</v>
      </c>
      <c r="I5084" s="3" t="s">
        <v>1</v>
      </c>
      <c r="J5084" s="1" t="s">
        <v>1</v>
      </c>
      <c r="K5084" s="3" t="s">
        <v>1</v>
      </c>
      <c r="L5084" s="1" t="s">
        <v>1</v>
      </c>
      <c r="M5084" s="1" t="s">
        <v>208</v>
      </c>
      <c r="N5084">
        <v>5001</v>
      </c>
      <c r="O5084" s="10">
        <v>1000000000</v>
      </c>
      <c r="P5084">
        <v>1000</v>
      </c>
      <c r="Q5084" s="28" t="s">
        <v>209</v>
      </c>
      <c r="R5084" s="4">
        <v>1</v>
      </c>
      <c r="S5084" s="1">
        <v>1</v>
      </c>
      <c r="T5084" s="4"/>
      <c r="U5084" t="s">
        <v>204</v>
      </c>
    </row>
    <row r="5085" spans="1:21" x14ac:dyDescent="0.3">
      <c r="A5085" t="s">
        <v>3907</v>
      </c>
      <c r="B5085" t="s">
        <v>3908</v>
      </c>
      <c r="C5085" t="s">
        <v>3908</v>
      </c>
      <c r="D5085" t="s">
        <v>3908</v>
      </c>
      <c r="E5085">
        <v>2021</v>
      </c>
      <c r="F5085" t="s">
        <v>212</v>
      </c>
      <c r="G5085" t="s">
        <v>202</v>
      </c>
      <c r="H5085" t="s">
        <v>206</v>
      </c>
      <c r="I5085" s="3" t="s">
        <v>1</v>
      </c>
      <c r="J5085" s="1" t="s">
        <v>1</v>
      </c>
      <c r="K5085" s="3" t="s">
        <v>1</v>
      </c>
      <c r="L5085" s="1" t="s">
        <v>1</v>
      </c>
      <c r="M5085" s="1" t="s">
        <v>204</v>
      </c>
      <c r="N5085" s="36" t="s">
        <v>1</v>
      </c>
      <c r="O5085" s="28" t="s">
        <v>1</v>
      </c>
      <c r="P5085" s="36" t="s">
        <v>1</v>
      </c>
      <c r="Q5085" s="28" t="s">
        <v>1</v>
      </c>
      <c r="R5085" s="4">
        <v>22</v>
      </c>
      <c r="S5085" s="1">
        <v>1</v>
      </c>
      <c r="T5085" s="4"/>
      <c r="U5085" t="s">
        <v>204</v>
      </c>
    </row>
    <row r="5086" spans="1:21" x14ac:dyDescent="0.3">
      <c r="A5086" t="s">
        <v>3907</v>
      </c>
      <c r="B5086" t="s">
        <v>3908</v>
      </c>
      <c r="C5086" t="s">
        <v>3908</v>
      </c>
      <c r="D5086" t="s">
        <v>3908</v>
      </c>
      <c r="E5086">
        <v>2021</v>
      </c>
      <c r="F5086" t="s">
        <v>212</v>
      </c>
      <c r="G5086" t="s">
        <v>202</v>
      </c>
      <c r="H5086" t="s">
        <v>231</v>
      </c>
      <c r="I5086" s="3" t="s">
        <v>1</v>
      </c>
      <c r="J5086" s="1" t="s">
        <v>1</v>
      </c>
      <c r="K5086" s="3" t="s">
        <v>1</v>
      </c>
      <c r="L5086" s="1" t="s">
        <v>1</v>
      </c>
      <c r="M5086" s="1" t="s">
        <v>208</v>
      </c>
      <c r="N5086">
        <v>0</v>
      </c>
      <c r="O5086">
        <v>1000</v>
      </c>
      <c r="P5086">
        <v>1000</v>
      </c>
      <c r="Q5086" s="28" t="s">
        <v>209</v>
      </c>
      <c r="R5086" s="4">
        <v>0</v>
      </c>
      <c r="S5086" s="1">
        <v>1</v>
      </c>
      <c r="T5086" s="4"/>
      <c r="U5086" t="s">
        <v>204</v>
      </c>
    </row>
    <row r="5087" spans="1:21" x14ac:dyDescent="0.3">
      <c r="A5087" t="s">
        <v>3907</v>
      </c>
      <c r="B5087" t="s">
        <v>3908</v>
      </c>
      <c r="C5087" t="s">
        <v>3908</v>
      </c>
      <c r="D5087" t="s">
        <v>3908</v>
      </c>
      <c r="E5087">
        <v>2021</v>
      </c>
      <c r="F5087" t="s">
        <v>212</v>
      </c>
      <c r="G5087" t="s">
        <v>202</v>
      </c>
      <c r="H5087" t="s">
        <v>231</v>
      </c>
      <c r="I5087" s="3" t="s">
        <v>1</v>
      </c>
      <c r="J5087" s="1" t="s">
        <v>1</v>
      </c>
      <c r="K5087" s="3" t="s">
        <v>1</v>
      </c>
      <c r="L5087" s="1" t="s">
        <v>1</v>
      </c>
      <c r="M5087" s="1" t="s">
        <v>208</v>
      </c>
      <c r="N5087">
        <v>1001</v>
      </c>
      <c r="O5087" s="10">
        <v>1000000000</v>
      </c>
      <c r="P5087">
        <v>1000</v>
      </c>
      <c r="Q5087" s="28" t="s">
        <v>209</v>
      </c>
      <c r="R5087" s="4">
        <v>2.75</v>
      </c>
      <c r="S5087" s="1">
        <v>1</v>
      </c>
      <c r="T5087" s="4"/>
      <c r="U5087" t="s">
        <v>204</v>
      </c>
    </row>
    <row r="5088" spans="1:21" x14ac:dyDescent="0.3">
      <c r="A5088" t="s">
        <v>3907</v>
      </c>
      <c r="B5088" t="s">
        <v>3908</v>
      </c>
      <c r="C5088" t="s">
        <v>3908</v>
      </c>
      <c r="D5088" t="s">
        <v>3908</v>
      </c>
      <c r="E5088">
        <v>2021</v>
      </c>
      <c r="F5088" t="s">
        <v>213</v>
      </c>
      <c r="G5088" t="s">
        <v>202</v>
      </c>
      <c r="H5088" t="s">
        <v>206</v>
      </c>
      <c r="I5088" s="3" t="s">
        <v>1</v>
      </c>
      <c r="J5088" s="1" t="s">
        <v>1</v>
      </c>
      <c r="K5088" s="3" t="s">
        <v>1</v>
      </c>
      <c r="L5088" s="1" t="s">
        <v>1</v>
      </c>
      <c r="M5088" s="1" t="s">
        <v>204</v>
      </c>
      <c r="N5088" s="36" t="s">
        <v>1</v>
      </c>
      <c r="O5088" s="28" t="s">
        <v>1</v>
      </c>
      <c r="P5088" s="36" t="s">
        <v>1</v>
      </c>
      <c r="Q5088" s="28" t="s">
        <v>1</v>
      </c>
      <c r="R5088" s="4">
        <v>22</v>
      </c>
      <c r="S5088" s="1">
        <v>1</v>
      </c>
      <c r="T5088" s="4"/>
      <c r="U5088" t="s">
        <v>204</v>
      </c>
    </row>
    <row r="5089" spans="1:21" x14ac:dyDescent="0.3">
      <c r="A5089" t="s">
        <v>3907</v>
      </c>
      <c r="B5089" t="s">
        <v>3908</v>
      </c>
      <c r="C5089" t="s">
        <v>3908</v>
      </c>
      <c r="D5089" t="s">
        <v>3908</v>
      </c>
      <c r="E5089">
        <v>2021</v>
      </c>
      <c r="F5089" t="s">
        <v>213</v>
      </c>
      <c r="G5089" t="s">
        <v>202</v>
      </c>
      <c r="H5089" t="s">
        <v>231</v>
      </c>
      <c r="I5089" s="3" t="s">
        <v>1</v>
      </c>
      <c r="J5089" s="1" t="s">
        <v>1</v>
      </c>
      <c r="K5089" s="3" t="s">
        <v>1</v>
      </c>
      <c r="L5089" s="1" t="s">
        <v>1</v>
      </c>
      <c r="M5089" s="1" t="s">
        <v>208</v>
      </c>
      <c r="N5089">
        <v>0</v>
      </c>
      <c r="O5089">
        <v>1000</v>
      </c>
      <c r="P5089">
        <v>1000</v>
      </c>
      <c r="Q5089" s="28" t="s">
        <v>209</v>
      </c>
      <c r="R5089" s="4">
        <v>0</v>
      </c>
      <c r="S5089" s="1">
        <v>1</v>
      </c>
      <c r="T5089" s="4"/>
      <c r="U5089" t="s">
        <v>204</v>
      </c>
    </row>
    <row r="5090" spans="1:21" x14ac:dyDescent="0.3">
      <c r="A5090" t="s">
        <v>3907</v>
      </c>
      <c r="B5090" t="s">
        <v>3908</v>
      </c>
      <c r="C5090" t="s">
        <v>3908</v>
      </c>
      <c r="D5090" t="s">
        <v>3908</v>
      </c>
      <c r="E5090">
        <v>2021</v>
      </c>
      <c r="F5090" t="s">
        <v>213</v>
      </c>
      <c r="G5090" t="s">
        <v>202</v>
      </c>
      <c r="H5090" t="s">
        <v>231</v>
      </c>
      <c r="I5090" s="3" t="s">
        <v>1</v>
      </c>
      <c r="J5090" s="1" t="s">
        <v>1</v>
      </c>
      <c r="K5090" s="3" t="s">
        <v>1</v>
      </c>
      <c r="L5090" s="1" t="s">
        <v>1</v>
      </c>
      <c r="M5090" s="1" t="s">
        <v>208</v>
      </c>
      <c r="N5090">
        <v>1001</v>
      </c>
      <c r="O5090" s="10">
        <v>1000000000</v>
      </c>
      <c r="P5090">
        <v>1000</v>
      </c>
      <c r="Q5090" s="28" t="s">
        <v>209</v>
      </c>
      <c r="R5090" s="4">
        <v>2.75</v>
      </c>
      <c r="S5090" s="1">
        <v>1</v>
      </c>
      <c r="T5090" s="4"/>
      <c r="U5090" t="s">
        <v>204</v>
      </c>
    </row>
    <row r="5091" spans="1:21" x14ac:dyDescent="0.3">
      <c r="A5091" t="s">
        <v>1428</v>
      </c>
      <c r="B5091" t="s">
        <v>3937</v>
      </c>
      <c r="C5091" t="s">
        <v>3937</v>
      </c>
      <c r="D5091" t="s">
        <v>3937</v>
      </c>
      <c r="E5091">
        <v>2021</v>
      </c>
      <c r="F5091" t="s">
        <v>212</v>
      </c>
      <c r="G5091" t="s">
        <v>202</v>
      </c>
      <c r="H5091" t="s">
        <v>206</v>
      </c>
      <c r="I5091" s="3" t="s">
        <v>1</v>
      </c>
      <c r="J5091" s="1" t="s">
        <v>1</v>
      </c>
      <c r="K5091" s="3" t="s">
        <v>1</v>
      </c>
      <c r="L5091" s="1" t="s">
        <v>1</v>
      </c>
      <c r="M5091" s="1" t="s">
        <v>204</v>
      </c>
      <c r="N5091" s="36" t="s">
        <v>1</v>
      </c>
      <c r="O5091" s="28" t="s">
        <v>1</v>
      </c>
      <c r="P5091" s="36" t="s">
        <v>1</v>
      </c>
      <c r="Q5091" s="28" t="s">
        <v>1</v>
      </c>
      <c r="R5091" s="4">
        <v>17.7</v>
      </c>
      <c r="S5091" s="1">
        <v>1</v>
      </c>
      <c r="T5091" s="4"/>
      <c r="U5091" t="s">
        <v>204</v>
      </c>
    </row>
    <row r="5092" spans="1:21" x14ac:dyDescent="0.3">
      <c r="A5092" t="s">
        <v>1428</v>
      </c>
      <c r="B5092" t="s">
        <v>3937</v>
      </c>
      <c r="C5092" t="s">
        <v>3937</v>
      </c>
      <c r="D5092" t="s">
        <v>3937</v>
      </c>
      <c r="E5092">
        <v>2021</v>
      </c>
      <c r="F5092" t="s">
        <v>212</v>
      </c>
      <c r="G5092" t="s">
        <v>202</v>
      </c>
      <c r="H5092" t="s">
        <v>231</v>
      </c>
      <c r="I5092" s="3" t="s">
        <v>1</v>
      </c>
      <c r="J5092" s="1" t="s">
        <v>1</v>
      </c>
      <c r="K5092" s="3" t="s">
        <v>1</v>
      </c>
      <c r="L5092" s="1" t="s">
        <v>1</v>
      </c>
      <c r="M5092" s="1" t="s">
        <v>208</v>
      </c>
      <c r="N5092">
        <v>0</v>
      </c>
      <c r="O5092">
        <v>267</v>
      </c>
      <c r="P5092">
        <v>100</v>
      </c>
      <c r="Q5092" s="28" t="s">
        <v>236</v>
      </c>
      <c r="R5092" s="4">
        <v>0</v>
      </c>
      <c r="S5092" s="1">
        <v>1</v>
      </c>
      <c r="T5092" s="4"/>
      <c r="U5092" t="s">
        <v>204</v>
      </c>
    </row>
    <row r="5093" spans="1:21" x14ac:dyDescent="0.3">
      <c r="A5093" t="s">
        <v>1428</v>
      </c>
      <c r="B5093" t="s">
        <v>3937</v>
      </c>
      <c r="C5093" t="s">
        <v>3937</v>
      </c>
      <c r="D5093" t="s">
        <v>3937</v>
      </c>
      <c r="E5093">
        <v>2021</v>
      </c>
      <c r="F5093" t="s">
        <v>212</v>
      </c>
      <c r="G5093" t="s">
        <v>202</v>
      </c>
      <c r="H5093" t="s">
        <v>231</v>
      </c>
      <c r="I5093" s="3" t="s">
        <v>1</v>
      </c>
      <c r="J5093" s="1" t="s">
        <v>1</v>
      </c>
      <c r="K5093" s="3" t="s">
        <v>1</v>
      </c>
      <c r="L5093" s="1" t="s">
        <v>1</v>
      </c>
      <c r="M5093" s="1" t="s">
        <v>208</v>
      </c>
      <c r="N5093">
        <v>268</v>
      </c>
      <c r="O5093" s="10">
        <v>1000000000</v>
      </c>
      <c r="P5093">
        <v>100</v>
      </c>
      <c r="Q5093" s="28" t="s">
        <v>236</v>
      </c>
      <c r="R5093" s="4">
        <v>5.01</v>
      </c>
      <c r="S5093" s="1">
        <v>1</v>
      </c>
      <c r="T5093" s="4"/>
      <c r="U5093" t="s">
        <v>204</v>
      </c>
    </row>
    <row r="5094" spans="1:21" x14ac:dyDescent="0.3">
      <c r="A5094" t="s">
        <v>1428</v>
      </c>
      <c r="B5094" t="s">
        <v>3937</v>
      </c>
      <c r="C5094" t="s">
        <v>3937</v>
      </c>
      <c r="D5094" t="s">
        <v>3937</v>
      </c>
      <c r="E5094">
        <v>2021</v>
      </c>
      <c r="F5094" t="s">
        <v>213</v>
      </c>
      <c r="G5094" t="s">
        <v>202</v>
      </c>
      <c r="H5094" t="s">
        <v>206</v>
      </c>
      <c r="I5094" s="3" t="s">
        <v>1</v>
      </c>
      <c r="J5094" s="1" t="s">
        <v>1</v>
      </c>
      <c r="K5094" s="3" t="s">
        <v>1</v>
      </c>
      <c r="L5094" s="1" t="s">
        <v>1</v>
      </c>
      <c r="M5094" s="1" t="s">
        <v>204</v>
      </c>
      <c r="N5094" s="36" t="s">
        <v>1</v>
      </c>
      <c r="O5094" s="28" t="s">
        <v>1</v>
      </c>
      <c r="P5094" s="36" t="s">
        <v>1</v>
      </c>
      <c r="Q5094" s="28" t="s">
        <v>1</v>
      </c>
      <c r="R5094" s="4">
        <v>19.36</v>
      </c>
      <c r="S5094" s="1">
        <v>1</v>
      </c>
      <c r="T5094" s="4"/>
      <c r="U5094" t="s">
        <v>204</v>
      </c>
    </row>
    <row r="5095" spans="1:21" x14ac:dyDescent="0.3">
      <c r="A5095" t="s">
        <v>1428</v>
      </c>
      <c r="B5095" t="s">
        <v>3937</v>
      </c>
      <c r="C5095" t="s">
        <v>3937</v>
      </c>
      <c r="D5095" t="s">
        <v>3937</v>
      </c>
      <c r="E5095">
        <v>2021</v>
      </c>
      <c r="F5095" t="s">
        <v>213</v>
      </c>
      <c r="G5095" t="s">
        <v>202</v>
      </c>
      <c r="H5095" t="s">
        <v>231</v>
      </c>
      <c r="I5095" s="3" t="s">
        <v>1</v>
      </c>
      <c r="J5095" s="1" t="s">
        <v>1</v>
      </c>
      <c r="K5095" s="3" t="s">
        <v>1</v>
      </c>
      <c r="L5095" s="1" t="s">
        <v>1</v>
      </c>
      <c r="M5095" s="1" t="s">
        <v>208</v>
      </c>
      <c r="N5095">
        <v>0</v>
      </c>
      <c r="O5095" s="10">
        <v>1000000000</v>
      </c>
      <c r="P5095">
        <v>100</v>
      </c>
      <c r="Q5095" s="28" t="s">
        <v>236</v>
      </c>
      <c r="R5095" s="4">
        <v>2.99</v>
      </c>
      <c r="S5095" s="1">
        <v>1</v>
      </c>
      <c r="T5095" s="4"/>
      <c r="U5095" t="s">
        <v>204</v>
      </c>
    </row>
    <row r="5096" spans="1:21" x14ac:dyDescent="0.3">
      <c r="A5096" t="s">
        <v>1428</v>
      </c>
      <c r="B5096" t="s">
        <v>3937</v>
      </c>
      <c r="C5096" t="s">
        <v>3937</v>
      </c>
      <c r="D5096" t="s">
        <v>3937</v>
      </c>
      <c r="E5096">
        <v>2021</v>
      </c>
      <c r="F5096" t="s">
        <v>217</v>
      </c>
      <c r="G5096" t="s">
        <v>202</v>
      </c>
      <c r="H5096" t="s">
        <v>206</v>
      </c>
      <c r="I5096" s="3" t="s">
        <v>1</v>
      </c>
      <c r="J5096" s="1" t="s">
        <v>1</v>
      </c>
      <c r="K5096" s="3" t="s">
        <v>1</v>
      </c>
      <c r="L5096" s="1" t="s">
        <v>1</v>
      </c>
      <c r="M5096" s="1" t="s">
        <v>204</v>
      </c>
      <c r="N5096" s="36" t="s">
        <v>1</v>
      </c>
      <c r="O5096" s="28" t="s">
        <v>1</v>
      </c>
      <c r="P5096" s="36" t="s">
        <v>1</v>
      </c>
      <c r="Q5096" s="28" t="s">
        <v>1</v>
      </c>
      <c r="R5096" s="4">
        <v>11</v>
      </c>
      <c r="S5096" s="1">
        <v>1</v>
      </c>
      <c r="T5096" s="4"/>
      <c r="U5096" t="s">
        <v>204</v>
      </c>
    </row>
  </sheetData>
  <autoFilter ref="A1:T509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6"/>
  <sheetViews>
    <sheetView workbookViewId="0">
      <selection activeCell="B1" sqref="B1:E146"/>
    </sheetView>
  </sheetViews>
  <sheetFormatPr defaultRowHeight="14.4" x14ac:dyDescent="0.3"/>
  <sheetData>
    <row r="1" spans="2:5" x14ac:dyDescent="0.3">
      <c r="B1" s="32" t="s">
        <v>3625</v>
      </c>
      <c r="C1" s="32"/>
      <c r="D1" s="32" t="s">
        <v>3626</v>
      </c>
      <c r="E1" s="5"/>
    </row>
    <row r="2" spans="2:5" x14ac:dyDescent="0.3">
      <c r="B2" t="s">
        <v>1221</v>
      </c>
      <c r="C2" t="s">
        <v>1220</v>
      </c>
      <c r="D2" t="s">
        <v>1911</v>
      </c>
      <c r="E2" t="s">
        <v>1909</v>
      </c>
    </row>
    <row r="3" spans="2:5" x14ac:dyDescent="0.3">
      <c r="B3" t="s">
        <v>1225</v>
      </c>
      <c r="C3" t="s">
        <v>1224</v>
      </c>
      <c r="D3" t="s">
        <v>1914</v>
      </c>
      <c r="E3" t="s">
        <v>1912</v>
      </c>
    </row>
    <row r="4" spans="2:5" x14ac:dyDescent="0.3">
      <c r="B4" t="s">
        <v>1227</v>
      </c>
      <c r="C4" t="s">
        <v>1226</v>
      </c>
      <c r="D4" t="s">
        <v>1917</v>
      </c>
      <c r="E4" t="s">
        <v>1915</v>
      </c>
    </row>
    <row r="5" spans="2:5" x14ac:dyDescent="0.3">
      <c r="B5" t="s">
        <v>1230</v>
      </c>
      <c r="C5" t="s">
        <v>1228</v>
      </c>
      <c r="D5" t="s">
        <v>1919</v>
      </c>
      <c r="E5" t="s">
        <v>1918</v>
      </c>
    </row>
    <row r="6" spans="2:5" x14ac:dyDescent="0.3">
      <c r="B6" t="s">
        <v>1233</v>
      </c>
      <c r="C6" t="s">
        <v>1231</v>
      </c>
      <c r="D6" t="s">
        <v>1921</v>
      </c>
      <c r="E6" t="s">
        <v>1920</v>
      </c>
    </row>
    <row r="7" spans="2:5" x14ac:dyDescent="0.3">
      <c r="B7" t="s">
        <v>1235</v>
      </c>
      <c r="C7" t="s">
        <v>1234</v>
      </c>
      <c r="D7" t="s">
        <v>1923</v>
      </c>
      <c r="E7" t="s">
        <v>1922</v>
      </c>
    </row>
    <row r="8" spans="2:5" x14ac:dyDescent="0.3">
      <c r="B8" t="s">
        <v>1238</v>
      </c>
      <c r="C8" t="s">
        <v>1237</v>
      </c>
      <c r="D8" t="s">
        <v>1926</v>
      </c>
      <c r="E8" t="s">
        <v>1924</v>
      </c>
    </row>
    <row r="9" spans="2:5" x14ac:dyDescent="0.3">
      <c r="B9" t="s">
        <v>1241</v>
      </c>
      <c r="C9" t="s">
        <v>1239</v>
      </c>
      <c r="D9" t="s">
        <v>1929</v>
      </c>
      <c r="E9" t="s">
        <v>1927</v>
      </c>
    </row>
    <row r="10" spans="2:5" x14ac:dyDescent="0.3">
      <c r="B10" t="s">
        <v>1243</v>
      </c>
      <c r="C10" t="s">
        <v>1242</v>
      </c>
      <c r="D10" t="s">
        <v>1932</v>
      </c>
      <c r="E10" t="s">
        <v>1930</v>
      </c>
    </row>
    <row r="11" spans="2:5" x14ac:dyDescent="0.3">
      <c r="B11" t="s">
        <v>1245</v>
      </c>
      <c r="C11" t="s">
        <v>1244</v>
      </c>
      <c r="D11" t="s">
        <v>1934</v>
      </c>
      <c r="E11" t="s">
        <v>1933</v>
      </c>
    </row>
    <row r="12" spans="2:5" x14ac:dyDescent="0.3">
      <c r="B12" t="s">
        <v>1247</v>
      </c>
      <c r="C12" t="s">
        <v>1246</v>
      </c>
      <c r="D12" t="s">
        <v>1937</v>
      </c>
      <c r="E12" t="s">
        <v>1935</v>
      </c>
    </row>
    <row r="13" spans="2:5" x14ac:dyDescent="0.3">
      <c r="B13" t="s">
        <v>1250</v>
      </c>
      <c r="C13" t="s">
        <v>1249</v>
      </c>
      <c r="D13" t="s">
        <v>1940</v>
      </c>
      <c r="E13" t="s">
        <v>1938</v>
      </c>
    </row>
    <row r="14" spans="2:5" x14ac:dyDescent="0.3">
      <c r="B14" t="s">
        <v>1253</v>
      </c>
      <c r="C14" t="s">
        <v>1251</v>
      </c>
      <c r="D14" t="s">
        <v>1943</v>
      </c>
      <c r="E14" t="s">
        <v>1941</v>
      </c>
    </row>
    <row r="15" spans="2:5" x14ac:dyDescent="0.3">
      <c r="B15" t="s">
        <v>1256</v>
      </c>
      <c r="C15" t="s">
        <v>1255</v>
      </c>
      <c r="D15" t="s">
        <v>1946</v>
      </c>
      <c r="E15" t="s">
        <v>1944</v>
      </c>
    </row>
    <row r="16" spans="2:5" x14ac:dyDescent="0.3">
      <c r="B16" t="s">
        <v>1259</v>
      </c>
      <c r="C16" t="s">
        <v>1257</v>
      </c>
      <c r="D16" t="s">
        <v>1949</v>
      </c>
      <c r="E16" t="s">
        <v>1947</v>
      </c>
    </row>
    <row r="17" spans="2:5" x14ac:dyDescent="0.3">
      <c r="B17" t="s">
        <v>1261</v>
      </c>
      <c r="C17" t="s">
        <v>1260</v>
      </c>
      <c r="D17" t="s">
        <v>1951</v>
      </c>
      <c r="E17" t="s">
        <v>1950</v>
      </c>
    </row>
    <row r="18" spans="2:5" x14ac:dyDescent="0.3">
      <c r="B18" t="s">
        <v>1263</v>
      </c>
      <c r="C18" t="s">
        <v>1262</v>
      </c>
      <c r="D18" t="s">
        <v>1953</v>
      </c>
      <c r="E18" t="s">
        <v>1952</v>
      </c>
    </row>
    <row r="19" spans="2:5" x14ac:dyDescent="0.3">
      <c r="B19" t="s">
        <v>1265</v>
      </c>
      <c r="C19" t="s">
        <v>1264</v>
      </c>
      <c r="D19" t="s">
        <v>1956</v>
      </c>
      <c r="E19" t="s">
        <v>1954</v>
      </c>
    </row>
    <row r="20" spans="2:5" x14ac:dyDescent="0.3">
      <c r="B20" t="s">
        <v>1267</v>
      </c>
      <c r="C20" t="s">
        <v>1266</v>
      </c>
      <c r="D20" t="s">
        <v>1958</v>
      </c>
      <c r="E20" t="s">
        <v>1957</v>
      </c>
    </row>
    <row r="21" spans="2:5" x14ac:dyDescent="0.3">
      <c r="B21" t="s">
        <v>1270</v>
      </c>
      <c r="C21" t="s">
        <v>1269</v>
      </c>
      <c r="D21" t="s">
        <v>1960</v>
      </c>
      <c r="E21" t="s">
        <v>1959</v>
      </c>
    </row>
    <row r="22" spans="2:5" x14ac:dyDescent="0.3">
      <c r="B22" t="s">
        <v>1272</v>
      </c>
      <c r="C22" t="s">
        <v>1271</v>
      </c>
      <c r="D22" t="s">
        <v>1963</v>
      </c>
      <c r="E22" t="s">
        <v>1961</v>
      </c>
    </row>
    <row r="23" spans="2:5" x14ac:dyDescent="0.3">
      <c r="B23" t="s">
        <v>1278</v>
      </c>
      <c r="C23" t="s">
        <v>1276</v>
      </c>
      <c r="D23" t="s">
        <v>1965</v>
      </c>
      <c r="E23" t="s">
        <v>1964</v>
      </c>
    </row>
    <row r="24" spans="2:5" x14ac:dyDescent="0.3">
      <c r="B24" t="s">
        <v>1281</v>
      </c>
      <c r="C24" t="s">
        <v>1279</v>
      </c>
      <c r="D24" t="s">
        <v>1967</v>
      </c>
      <c r="E24" t="s">
        <v>1966</v>
      </c>
    </row>
    <row r="25" spans="2:5" x14ac:dyDescent="0.3">
      <c r="B25" t="s">
        <v>1283</v>
      </c>
      <c r="C25" t="s">
        <v>1282</v>
      </c>
      <c r="D25" t="s">
        <v>1969</v>
      </c>
      <c r="E25" t="s">
        <v>1968</v>
      </c>
    </row>
    <row r="26" spans="2:5" x14ac:dyDescent="0.3">
      <c r="B26" t="s">
        <v>1286</v>
      </c>
      <c r="C26" t="s">
        <v>1285</v>
      </c>
      <c r="D26" t="s">
        <v>1971</v>
      </c>
      <c r="E26" t="s">
        <v>1970</v>
      </c>
    </row>
    <row r="27" spans="2:5" x14ac:dyDescent="0.3">
      <c r="B27" t="s">
        <v>1289</v>
      </c>
      <c r="C27" t="s">
        <v>1287</v>
      </c>
      <c r="D27" t="s">
        <v>999</v>
      </c>
      <c r="E27" t="s">
        <v>1972</v>
      </c>
    </row>
    <row r="28" spans="2:5" x14ac:dyDescent="0.3">
      <c r="B28" t="s">
        <v>1291</v>
      </c>
      <c r="C28" t="s">
        <v>1290</v>
      </c>
      <c r="D28" t="s">
        <v>1975</v>
      </c>
      <c r="E28" t="s">
        <v>1973</v>
      </c>
    </row>
    <row r="29" spans="2:5" x14ac:dyDescent="0.3">
      <c r="B29" t="s">
        <v>1293</v>
      </c>
      <c r="C29" t="s">
        <v>1292</v>
      </c>
      <c r="D29" t="s">
        <v>1977</v>
      </c>
      <c r="E29" t="s">
        <v>1976</v>
      </c>
    </row>
    <row r="30" spans="2:5" x14ac:dyDescent="0.3">
      <c r="B30" t="s">
        <v>1295</v>
      </c>
      <c r="C30" t="s">
        <v>1294</v>
      </c>
      <c r="D30" t="s">
        <v>1979</v>
      </c>
      <c r="E30" t="s">
        <v>1978</v>
      </c>
    </row>
    <row r="31" spans="2:5" x14ac:dyDescent="0.3">
      <c r="B31" t="s">
        <v>1297</v>
      </c>
      <c r="C31" t="s">
        <v>1296</v>
      </c>
      <c r="D31" t="s">
        <v>1981</v>
      </c>
      <c r="E31" t="s">
        <v>1980</v>
      </c>
    </row>
    <row r="32" spans="2:5" x14ac:dyDescent="0.3">
      <c r="B32" t="s">
        <v>1302</v>
      </c>
      <c r="C32" t="s">
        <v>1300</v>
      </c>
      <c r="D32" t="s">
        <v>1983</v>
      </c>
      <c r="E32" t="s">
        <v>1982</v>
      </c>
    </row>
    <row r="33" spans="2:5" x14ac:dyDescent="0.3">
      <c r="B33" t="s">
        <v>1305</v>
      </c>
      <c r="C33" t="s">
        <v>1303</v>
      </c>
      <c r="D33" t="s">
        <v>1986</v>
      </c>
      <c r="E33" t="s">
        <v>1984</v>
      </c>
    </row>
    <row r="34" spans="2:5" x14ac:dyDescent="0.3">
      <c r="B34" t="s">
        <v>1310</v>
      </c>
      <c r="C34" t="s">
        <v>1308</v>
      </c>
      <c r="D34" t="s">
        <v>1988</v>
      </c>
      <c r="E34" t="s">
        <v>1987</v>
      </c>
    </row>
    <row r="35" spans="2:5" x14ac:dyDescent="0.3">
      <c r="B35" t="s">
        <v>1313</v>
      </c>
      <c r="C35" t="s">
        <v>1311</v>
      </c>
      <c r="D35" t="s">
        <v>1991</v>
      </c>
      <c r="E35" t="s">
        <v>1989</v>
      </c>
    </row>
    <row r="36" spans="2:5" x14ac:dyDescent="0.3">
      <c r="B36" t="s">
        <v>1315</v>
      </c>
      <c r="C36" t="s">
        <v>1314</v>
      </c>
      <c r="D36" t="s">
        <v>1994</v>
      </c>
      <c r="E36" t="s">
        <v>1992</v>
      </c>
    </row>
    <row r="37" spans="2:5" x14ac:dyDescent="0.3">
      <c r="B37" t="s">
        <v>1000</v>
      </c>
      <c r="C37" t="s">
        <v>1316</v>
      </c>
      <c r="D37" t="s">
        <v>1996</v>
      </c>
      <c r="E37" t="s">
        <v>1995</v>
      </c>
    </row>
    <row r="38" spans="2:5" x14ac:dyDescent="0.3">
      <c r="B38" t="s">
        <v>1318</v>
      </c>
      <c r="C38" t="s">
        <v>1317</v>
      </c>
      <c r="D38" t="s">
        <v>1998</v>
      </c>
      <c r="E38" t="s">
        <v>1997</v>
      </c>
    </row>
    <row r="39" spans="2:5" x14ac:dyDescent="0.3">
      <c r="B39" t="s">
        <v>1321</v>
      </c>
      <c r="C39" t="s">
        <v>1319</v>
      </c>
      <c r="D39" t="s">
        <v>2000</v>
      </c>
      <c r="E39" t="s">
        <v>1999</v>
      </c>
    </row>
    <row r="40" spans="2:5" x14ac:dyDescent="0.3">
      <c r="B40" t="s">
        <v>1324</v>
      </c>
      <c r="C40" t="s">
        <v>1322</v>
      </c>
      <c r="D40" t="s">
        <v>2003</v>
      </c>
      <c r="E40" t="s">
        <v>2001</v>
      </c>
    </row>
    <row r="41" spans="2:5" x14ac:dyDescent="0.3">
      <c r="B41" t="s">
        <v>1326</v>
      </c>
      <c r="C41" t="s">
        <v>1325</v>
      </c>
      <c r="D41" t="s">
        <v>2006</v>
      </c>
      <c r="E41" t="s">
        <v>2004</v>
      </c>
    </row>
    <row r="42" spans="2:5" x14ac:dyDescent="0.3">
      <c r="B42" t="s">
        <v>1330</v>
      </c>
      <c r="C42" t="s">
        <v>1329</v>
      </c>
      <c r="D42" t="s">
        <v>2008</v>
      </c>
      <c r="E42" t="s">
        <v>2007</v>
      </c>
    </row>
    <row r="43" spans="2:5" x14ac:dyDescent="0.3">
      <c r="B43" t="s">
        <v>1333</v>
      </c>
      <c r="C43" t="s">
        <v>1331</v>
      </c>
      <c r="D43" t="s">
        <v>2010</v>
      </c>
      <c r="E43" t="s">
        <v>2009</v>
      </c>
    </row>
    <row r="44" spans="2:5" x14ac:dyDescent="0.3">
      <c r="B44" t="s">
        <v>1336</v>
      </c>
      <c r="C44" t="s">
        <v>1334</v>
      </c>
      <c r="D44" t="s">
        <v>2012</v>
      </c>
      <c r="E44" t="s">
        <v>2011</v>
      </c>
    </row>
    <row r="45" spans="2:5" x14ac:dyDescent="0.3">
      <c r="B45" t="s">
        <v>1339</v>
      </c>
      <c r="C45" t="s">
        <v>1337</v>
      </c>
      <c r="D45" t="s">
        <v>2014</v>
      </c>
      <c r="E45" t="s">
        <v>2013</v>
      </c>
    </row>
    <row r="46" spans="2:5" x14ac:dyDescent="0.3">
      <c r="B46" t="s">
        <v>1342</v>
      </c>
      <c r="C46" t="s">
        <v>1340</v>
      </c>
      <c r="D46" t="s">
        <v>2016</v>
      </c>
      <c r="E46" t="s">
        <v>2015</v>
      </c>
    </row>
    <row r="47" spans="2:5" x14ac:dyDescent="0.3">
      <c r="B47" t="s">
        <v>1345</v>
      </c>
      <c r="C47" t="s">
        <v>1343</v>
      </c>
      <c r="D47" t="s">
        <v>2018</v>
      </c>
      <c r="E47" t="s">
        <v>2017</v>
      </c>
    </row>
    <row r="48" spans="2:5" x14ac:dyDescent="0.3">
      <c r="B48" t="s">
        <v>1347</v>
      </c>
      <c r="C48" t="s">
        <v>1346</v>
      </c>
      <c r="D48" t="s">
        <v>2020</v>
      </c>
      <c r="E48" t="s">
        <v>2019</v>
      </c>
    </row>
    <row r="49" spans="2:5" x14ac:dyDescent="0.3">
      <c r="B49" t="s">
        <v>1350</v>
      </c>
      <c r="C49" t="s">
        <v>1348</v>
      </c>
      <c r="D49" t="s">
        <v>2022</v>
      </c>
      <c r="E49" t="s">
        <v>2021</v>
      </c>
    </row>
    <row r="50" spans="2:5" x14ac:dyDescent="0.3">
      <c r="B50" t="s">
        <v>1354</v>
      </c>
      <c r="C50" t="s">
        <v>1352</v>
      </c>
      <c r="D50" t="s">
        <v>2024</v>
      </c>
      <c r="E50" t="s">
        <v>2023</v>
      </c>
    </row>
    <row r="51" spans="2:5" x14ac:dyDescent="0.3">
      <c r="B51" t="s">
        <v>1356</v>
      </c>
      <c r="C51" t="s">
        <v>1355</v>
      </c>
      <c r="D51" t="s">
        <v>2026</v>
      </c>
      <c r="E51" t="s">
        <v>2025</v>
      </c>
    </row>
    <row r="52" spans="2:5" x14ac:dyDescent="0.3">
      <c r="B52" t="s">
        <v>1359</v>
      </c>
      <c r="C52" t="s">
        <v>1357</v>
      </c>
      <c r="D52" t="s">
        <v>2029</v>
      </c>
      <c r="E52" t="s">
        <v>2027</v>
      </c>
    </row>
    <row r="53" spans="2:5" x14ac:dyDescent="0.3">
      <c r="B53" t="s">
        <v>1361</v>
      </c>
      <c r="C53" t="s">
        <v>1360</v>
      </c>
      <c r="D53" t="s">
        <v>2031</v>
      </c>
      <c r="E53" t="s">
        <v>2030</v>
      </c>
    </row>
    <row r="54" spans="2:5" x14ac:dyDescent="0.3">
      <c r="B54" t="s">
        <v>1364</v>
      </c>
      <c r="C54" t="s">
        <v>1362</v>
      </c>
      <c r="D54" t="s">
        <v>2033</v>
      </c>
      <c r="E54" t="s">
        <v>2032</v>
      </c>
    </row>
    <row r="55" spans="2:5" x14ac:dyDescent="0.3">
      <c r="B55" t="s">
        <v>1366</v>
      </c>
      <c r="C55" t="s">
        <v>1365</v>
      </c>
      <c r="D55" t="s">
        <v>2035</v>
      </c>
      <c r="E55" t="s">
        <v>2034</v>
      </c>
    </row>
    <row r="56" spans="2:5" x14ac:dyDescent="0.3">
      <c r="B56" t="s">
        <v>1368</v>
      </c>
      <c r="C56" t="s">
        <v>1367</v>
      </c>
      <c r="D56" t="s">
        <v>2038</v>
      </c>
      <c r="E56" t="s">
        <v>2036</v>
      </c>
    </row>
    <row r="57" spans="2:5" x14ac:dyDescent="0.3">
      <c r="B57" t="s">
        <v>1371</v>
      </c>
      <c r="C57" t="s">
        <v>1369</v>
      </c>
      <c r="D57" t="s">
        <v>2040</v>
      </c>
      <c r="E57" t="s">
        <v>2039</v>
      </c>
    </row>
    <row r="58" spans="2:5" x14ac:dyDescent="0.3">
      <c r="B58" t="s">
        <v>1373</v>
      </c>
      <c r="C58" t="s">
        <v>1372</v>
      </c>
      <c r="D58" t="s">
        <v>2042</v>
      </c>
      <c r="E58" t="s">
        <v>2041</v>
      </c>
    </row>
    <row r="59" spans="2:5" x14ac:dyDescent="0.3">
      <c r="B59" t="s">
        <v>1376</v>
      </c>
      <c r="C59" t="s">
        <v>1374</v>
      </c>
      <c r="D59" t="s">
        <v>2044</v>
      </c>
      <c r="E59" t="s">
        <v>2043</v>
      </c>
    </row>
    <row r="60" spans="2:5" x14ac:dyDescent="0.3">
      <c r="B60" t="s">
        <v>1379</v>
      </c>
      <c r="C60" t="s">
        <v>1378</v>
      </c>
      <c r="D60" t="s">
        <v>2046</v>
      </c>
      <c r="E60" t="s">
        <v>2045</v>
      </c>
    </row>
    <row r="61" spans="2:5" x14ac:dyDescent="0.3">
      <c r="B61" t="s">
        <v>1382</v>
      </c>
      <c r="C61" t="s">
        <v>1381</v>
      </c>
      <c r="D61" t="s">
        <v>2049</v>
      </c>
      <c r="E61" t="s">
        <v>2047</v>
      </c>
    </row>
    <row r="62" spans="2:5" x14ac:dyDescent="0.3">
      <c r="B62" t="s">
        <v>1384</v>
      </c>
      <c r="C62" t="s">
        <v>1383</v>
      </c>
      <c r="D62" t="s">
        <v>2051</v>
      </c>
      <c r="E62" t="s">
        <v>2050</v>
      </c>
    </row>
    <row r="63" spans="2:5" x14ac:dyDescent="0.3">
      <c r="B63" t="s">
        <v>1386</v>
      </c>
      <c r="C63" t="s">
        <v>1385</v>
      </c>
      <c r="D63" t="s">
        <v>2053</v>
      </c>
      <c r="E63" t="s">
        <v>2052</v>
      </c>
    </row>
    <row r="64" spans="2:5" x14ac:dyDescent="0.3">
      <c r="B64" t="s">
        <v>1389</v>
      </c>
      <c r="C64" t="s">
        <v>1387</v>
      </c>
      <c r="D64" t="s">
        <v>2055</v>
      </c>
      <c r="E64" t="s">
        <v>2054</v>
      </c>
    </row>
    <row r="65" spans="2:5" x14ac:dyDescent="0.3">
      <c r="B65" t="s">
        <v>1391</v>
      </c>
      <c r="C65" t="s">
        <v>1390</v>
      </c>
      <c r="D65" t="s">
        <v>2058</v>
      </c>
      <c r="E65" t="s">
        <v>2056</v>
      </c>
    </row>
    <row r="66" spans="2:5" x14ac:dyDescent="0.3">
      <c r="B66" t="s">
        <v>1394</v>
      </c>
      <c r="C66" t="s">
        <v>1393</v>
      </c>
      <c r="D66" t="s">
        <v>2060</v>
      </c>
      <c r="E66" t="s">
        <v>2059</v>
      </c>
    </row>
    <row r="67" spans="2:5" x14ac:dyDescent="0.3">
      <c r="B67" t="s">
        <v>1396</v>
      </c>
      <c r="C67" t="s">
        <v>1395</v>
      </c>
      <c r="D67" t="s">
        <v>2062</v>
      </c>
      <c r="E67" t="s">
        <v>2061</v>
      </c>
    </row>
    <row r="68" spans="2:5" x14ac:dyDescent="0.3">
      <c r="B68" t="s">
        <v>1398</v>
      </c>
      <c r="C68" t="s">
        <v>1397</v>
      </c>
      <c r="D68" t="s">
        <v>2064</v>
      </c>
      <c r="E68" t="s">
        <v>2063</v>
      </c>
    </row>
    <row r="69" spans="2:5" x14ac:dyDescent="0.3">
      <c r="B69" t="s">
        <v>1401</v>
      </c>
      <c r="C69" t="s">
        <v>1400</v>
      </c>
      <c r="D69" t="s">
        <v>2066</v>
      </c>
      <c r="E69" t="s">
        <v>2065</v>
      </c>
    </row>
    <row r="70" spans="2:5" x14ac:dyDescent="0.3">
      <c r="B70" t="s">
        <v>1403</v>
      </c>
      <c r="C70" t="s">
        <v>1402</v>
      </c>
      <c r="D70" t="s">
        <v>2069</v>
      </c>
      <c r="E70" t="s">
        <v>2067</v>
      </c>
    </row>
    <row r="71" spans="2:5" x14ac:dyDescent="0.3">
      <c r="B71" t="s">
        <v>1406</v>
      </c>
      <c r="C71" t="s">
        <v>1404</v>
      </c>
      <c r="D71" t="s">
        <v>2071</v>
      </c>
      <c r="E71" t="s">
        <v>2070</v>
      </c>
    </row>
    <row r="72" spans="2:5" x14ac:dyDescent="0.3">
      <c r="B72" t="s">
        <v>1408</v>
      </c>
      <c r="C72" t="s">
        <v>1407</v>
      </c>
      <c r="D72" t="s">
        <v>2073</v>
      </c>
      <c r="E72" t="s">
        <v>2072</v>
      </c>
    </row>
    <row r="73" spans="2:5" x14ac:dyDescent="0.3">
      <c r="B73" t="s">
        <v>1410</v>
      </c>
      <c r="C73" t="s">
        <v>1409</v>
      </c>
      <c r="D73" t="s">
        <v>2075</v>
      </c>
      <c r="E73" t="s">
        <v>2074</v>
      </c>
    </row>
    <row r="74" spans="2:5" x14ac:dyDescent="0.3">
      <c r="B74" t="s">
        <v>1413</v>
      </c>
      <c r="C74" t="s">
        <v>1411</v>
      </c>
      <c r="D74" t="s">
        <v>2077</v>
      </c>
      <c r="E74" t="s">
        <v>2076</v>
      </c>
    </row>
    <row r="75" spans="2:5" x14ac:dyDescent="0.3">
      <c r="B75" t="s">
        <v>1415</v>
      </c>
      <c r="C75" t="s">
        <v>1414</v>
      </c>
      <c r="D75" t="s">
        <v>2080</v>
      </c>
      <c r="E75" t="s">
        <v>2078</v>
      </c>
    </row>
    <row r="76" spans="2:5" x14ac:dyDescent="0.3">
      <c r="B76" t="s">
        <v>1419</v>
      </c>
      <c r="C76" t="s">
        <v>1418</v>
      </c>
      <c r="D76" t="s">
        <v>2082</v>
      </c>
      <c r="E76" t="s">
        <v>2081</v>
      </c>
    </row>
    <row r="77" spans="2:5" x14ac:dyDescent="0.3">
      <c r="B77" t="s">
        <v>1421</v>
      </c>
      <c r="C77" t="s">
        <v>1420</v>
      </c>
      <c r="D77" t="s">
        <v>2084</v>
      </c>
      <c r="E77" t="s">
        <v>2083</v>
      </c>
    </row>
    <row r="78" spans="2:5" x14ac:dyDescent="0.3">
      <c r="B78" t="s">
        <v>1423</v>
      </c>
      <c r="C78" t="s">
        <v>1422</v>
      </c>
      <c r="D78" t="s">
        <v>2086</v>
      </c>
      <c r="E78" t="s">
        <v>2085</v>
      </c>
    </row>
    <row r="79" spans="2:5" x14ac:dyDescent="0.3">
      <c r="B79" t="s">
        <v>1426</v>
      </c>
      <c r="C79" t="s">
        <v>1424</v>
      </c>
      <c r="D79" t="s">
        <v>2088</v>
      </c>
      <c r="E79" t="s">
        <v>2087</v>
      </c>
    </row>
    <row r="80" spans="2:5" x14ac:dyDescent="0.3">
      <c r="B80" t="s">
        <v>1428</v>
      </c>
      <c r="C80" t="s">
        <v>1427</v>
      </c>
      <c r="D80" t="s">
        <v>2090</v>
      </c>
      <c r="E80" t="s">
        <v>2089</v>
      </c>
    </row>
    <row r="81" spans="2:5" x14ac:dyDescent="0.3">
      <c r="B81" t="s">
        <v>1431</v>
      </c>
      <c r="C81" t="s">
        <v>1430</v>
      </c>
      <c r="D81" t="s">
        <v>2092</v>
      </c>
      <c r="E81" t="s">
        <v>2091</v>
      </c>
    </row>
    <row r="82" spans="2:5" x14ac:dyDescent="0.3">
      <c r="B82" t="s">
        <v>1433</v>
      </c>
      <c r="C82" t="s">
        <v>1432</v>
      </c>
      <c r="D82" t="s">
        <v>2095</v>
      </c>
      <c r="E82" t="s">
        <v>2093</v>
      </c>
    </row>
    <row r="83" spans="2:5" x14ac:dyDescent="0.3">
      <c r="B83" t="s">
        <v>1435</v>
      </c>
      <c r="C83" t="s">
        <v>1434</v>
      </c>
      <c r="D83" t="s">
        <v>2097</v>
      </c>
      <c r="E83" t="s">
        <v>2096</v>
      </c>
    </row>
    <row r="84" spans="2:5" x14ac:dyDescent="0.3">
      <c r="B84" t="s">
        <v>1437</v>
      </c>
      <c r="C84" t="s">
        <v>1436</v>
      </c>
      <c r="D84" t="s">
        <v>2100</v>
      </c>
      <c r="E84" t="s">
        <v>2098</v>
      </c>
    </row>
    <row r="85" spans="2:5" x14ac:dyDescent="0.3">
      <c r="D85" t="s">
        <v>2102</v>
      </c>
      <c r="E85" t="s">
        <v>2101</v>
      </c>
    </row>
    <row r="86" spans="2:5" x14ac:dyDescent="0.3">
      <c r="D86" t="s">
        <v>2104</v>
      </c>
      <c r="E86" t="s">
        <v>2103</v>
      </c>
    </row>
    <row r="87" spans="2:5" x14ac:dyDescent="0.3">
      <c r="D87" t="s">
        <v>2106</v>
      </c>
      <c r="E87" t="s">
        <v>2105</v>
      </c>
    </row>
    <row r="88" spans="2:5" x14ac:dyDescent="0.3">
      <c r="D88" t="s">
        <v>2108</v>
      </c>
      <c r="E88" t="s">
        <v>2107</v>
      </c>
    </row>
    <row r="89" spans="2:5" x14ac:dyDescent="0.3">
      <c r="D89" t="s">
        <v>2111</v>
      </c>
      <c r="E89" t="s">
        <v>2109</v>
      </c>
    </row>
    <row r="90" spans="2:5" x14ac:dyDescent="0.3">
      <c r="D90" t="s">
        <v>2114</v>
      </c>
      <c r="E90" t="s">
        <v>2112</v>
      </c>
    </row>
    <row r="91" spans="2:5" x14ac:dyDescent="0.3">
      <c r="D91" t="s">
        <v>2116</v>
      </c>
      <c r="E91" t="s">
        <v>2115</v>
      </c>
    </row>
    <row r="92" spans="2:5" x14ac:dyDescent="0.3">
      <c r="D92" t="s">
        <v>2118</v>
      </c>
      <c r="E92" t="s">
        <v>2117</v>
      </c>
    </row>
    <row r="93" spans="2:5" x14ac:dyDescent="0.3">
      <c r="D93" t="s">
        <v>2120</v>
      </c>
      <c r="E93" t="s">
        <v>2119</v>
      </c>
    </row>
    <row r="94" spans="2:5" x14ac:dyDescent="0.3">
      <c r="D94" t="s">
        <v>2123</v>
      </c>
      <c r="E94" t="s">
        <v>2121</v>
      </c>
    </row>
    <row r="95" spans="2:5" x14ac:dyDescent="0.3">
      <c r="D95" t="s">
        <v>2125</v>
      </c>
      <c r="E95" t="s">
        <v>2124</v>
      </c>
    </row>
    <row r="96" spans="2:5" x14ac:dyDescent="0.3">
      <c r="D96" t="s">
        <v>2127</v>
      </c>
      <c r="E96" t="s">
        <v>2126</v>
      </c>
    </row>
    <row r="97" spans="4:5" x14ac:dyDescent="0.3">
      <c r="D97" t="s">
        <v>2129</v>
      </c>
      <c r="E97" t="s">
        <v>2128</v>
      </c>
    </row>
    <row r="98" spans="4:5" x14ac:dyDescent="0.3">
      <c r="D98" t="s">
        <v>2131</v>
      </c>
      <c r="E98" t="s">
        <v>2130</v>
      </c>
    </row>
    <row r="99" spans="4:5" x14ac:dyDescent="0.3">
      <c r="D99" t="s">
        <v>2133</v>
      </c>
      <c r="E99" t="s">
        <v>2132</v>
      </c>
    </row>
    <row r="100" spans="4:5" x14ac:dyDescent="0.3">
      <c r="D100" t="s">
        <v>2135</v>
      </c>
      <c r="E100" t="s">
        <v>2134</v>
      </c>
    </row>
    <row r="101" spans="4:5" x14ac:dyDescent="0.3">
      <c r="D101" t="s">
        <v>2137</v>
      </c>
      <c r="E101" t="s">
        <v>2136</v>
      </c>
    </row>
    <row r="102" spans="4:5" x14ac:dyDescent="0.3">
      <c r="D102" t="s">
        <v>2139</v>
      </c>
      <c r="E102" t="s">
        <v>2138</v>
      </c>
    </row>
    <row r="103" spans="4:5" x14ac:dyDescent="0.3">
      <c r="D103" t="s">
        <v>2141</v>
      </c>
      <c r="E103" t="s">
        <v>2140</v>
      </c>
    </row>
    <row r="104" spans="4:5" x14ac:dyDescent="0.3">
      <c r="D104" t="s">
        <v>2144</v>
      </c>
      <c r="E104" t="s">
        <v>2142</v>
      </c>
    </row>
    <row r="105" spans="4:5" x14ac:dyDescent="0.3">
      <c r="D105" t="s">
        <v>2146</v>
      </c>
      <c r="E105" t="s">
        <v>2145</v>
      </c>
    </row>
    <row r="106" spans="4:5" x14ac:dyDescent="0.3">
      <c r="D106" t="s">
        <v>2149</v>
      </c>
      <c r="E106" t="s">
        <v>2147</v>
      </c>
    </row>
    <row r="107" spans="4:5" x14ac:dyDescent="0.3">
      <c r="D107" t="s">
        <v>2151</v>
      </c>
      <c r="E107" t="s">
        <v>2150</v>
      </c>
    </row>
    <row r="108" spans="4:5" x14ac:dyDescent="0.3">
      <c r="D108" t="s">
        <v>2153</v>
      </c>
      <c r="E108" t="s">
        <v>2152</v>
      </c>
    </row>
    <row r="109" spans="4:5" x14ac:dyDescent="0.3">
      <c r="D109" t="s">
        <v>2155</v>
      </c>
      <c r="E109" t="s">
        <v>2154</v>
      </c>
    </row>
    <row r="110" spans="4:5" x14ac:dyDescent="0.3">
      <c r="D110" t="s">
        <v>2157</v>
      </c>
      <c r="E110" t="s">
        <v>2156</v>
      </c>
    </row>
    <row r="111" spans="4:5" x14ac:dyDescent="0.3">
      <c r="D111" t="s">
        <v>2159</v>
      </c>
      <c r="E111" t="s">
        <v>2158</v>
      </c>
    </row>
    <row r="112" spans="4:5" x14ac:dyDescent="0.3">
      <c r="D112" t="s">
        <v>2161</v>
      </c>
      <c r="E112" t="s">
        <v>2160</v>
      </c>
    </row>
    <row r="113" spans="4:5" x14ac:dyDescent="0.3">
      <c r="D113" t="s">
        <v>2163</v>
      </c>
      <c r="E113" t="s">
        <v>2162</v>
      </c>
    </row>
    <row r="114" spans="4:5" x14ac:dyDescent="0.3">
      <c r="D114" t="s">
        <v>2165</v>
      </c>
      <c r="E114" t="s">
        <v>2164</v>
      </c>
    </row>
    <row r="115" spans="4:5" x14ac:dyDescent="0.3">
      <c r="D115" t="s">
        <v>2167</v>
      </c>
      <c r="E115" t="s">
        <v>2166</v>
      </c>
    </row>
    <row r="116" spans="4:5" x14ac:dyDescent="0.3">
      <c r="D116" t="s">
        <v>2169</v>
      </c>
      <c r="E116" t="s">
        <v>2168</v>
      </c>
    </row>
    <row r="117" spans="4:5" x14ac:dyDescent="0.3">
      <c r="D117" t="s">
        <v>2172</v>
      </c>
      <c r="E117" t="s">
        <v>2170</v>
      </c>
    </row>
    <row r="118" spans="4:5" x14ac:dyDescent="0.3">
      <c r="D118" t="s">
        <v>2174</v>
      </c>
      <c r="E118" t="s">
        <v>2173</v>
      </c>
    </row>
    <row r="119" spans="4:5" x14ac:dyDescent="0.3">
      <c r="D119" t="s">
        <v>2176</v>
      </c>
      <c r="E119" t="s">
        <v>2175</v>
      </c>
    </row>
    <row r="120" spans="4:5" x14ac:dyDescent="0.3">
      <c r="D120" t="s">
        <v>2179</v>
      </c>
      <c r="E120" t="s">
        <v>2177</v>
      </c>
    </row>
    <row r="121" spans="4:5" x14ac:dyDescent="0.3">
      <c r="D121" t="s">
        <v>2181</v>
      </c>
      <c r="E121" t="s">
        <v>2180</v>
      </c>
    </row>
    <row r="122" spans="4:5" x14ac:dyDescent="0.3">
      <c r="D122" t="s">
        <v>2183</v>
      </c>
      <c r="E122" t="s">
        <v>2182</v>
      </c>
    </row>
    <row r="123" spans="4:5" x14ac:dyDescent="0.3">
      <c r="D123" t="s">
        <v>2185</v>
      </c>
      <c r="E123" t="s">
        <v>2184</v>
      </c>
    </row>
    <row r="124" spans="4:5" x14ac:dyDescent="0.3">
      <c r="D124" t="s">
        <v>2187</v>
      </c>
      <c r="E124" t="s">
        <v>2186</v>
      </c>
    </row>
    <row r="125" spans="4:5" x14ac:dyDescent="0.3">
      <c r="D125" t="s">
        <v>2189</v>
      </c>
      <c r="E125" t="s">
        <v>2188</v>
      </c>
    </row>
    <row r="126" spans="4:5" x14ac:dyDescent="0.3">
      <c r="D126" t="s">
        <v>2191</v>
      </c>
      <c r="E126" t="s">
        <v>2190</v>
      </c>
    </row>
    <row r="127" spans="4:5" x14ac:dyDescent="0.3">
      <c r="D127" t="s">
        <v>2193</v>
      </c>
      <c r="E127" t="s">
        <v>2192</v>
      </c>
    </row>
    <row r="128" spans="4:5" x14ac:dyDescent="0.3">
      <c r="D128" t="s">
        <v>2195</v>
      </c>
      <c r="E128" t="s">
        <v>2194</v>
      </c>
    </row>
    <row r="129" spans="4:5" x14ac:dyDescent="0.3">
      <c r="D129" t="s">
        <v>2198</v>
      </c>
      <c r="E129" t="s">
        <v>2196</v>
      </c>
    </row>
    <row r="130" spans="4:5" x14ac:dyDescent="0.3">
      <c r="D130" t="s">
        <v>2200</v>
      </c>
      <c r="E130" t="s">
        <v>2199</v>
      </c>
    </row>
    <row r="131" spans="4:5" x14ac:dyDescent="0.3">
      <c r="D131" t="s">
        <v>2202</v>
      </c>
      <c r="E131" t="s">
        <v>2201</v>
      </c>
    </row>
    <row r="132" spans="4:5" x14ac:dyDescent="0.3">
      <c r="D132" t="s">
        <v>2204</v>
      </c>
      <c r="E132" t="s">
        <v>2203</v>
      </c>
    </row>
    <row r="133" spans="4:5" x14ac:dyDescent="0.3">
      <c r="D133" t="s">
        <v>2206</v>
      </c>
      <c r="E133" t="s">
        <v>2205</v>
      </c>
    </row>
    <row r="134" spans="4:5" x14ac:dyDescent="0.3">
      <c r="D134" t="s">
        <v>2208</v>
      </c>
      <c r="E134" t="s">
        <v>2207</v>
      </c>
    </row>
    <row r="135" spans="4:5" x14ac:dyDescent="0.3">
      <c r="D135" t="s">
        <v>2210</v>
      </c>
      <c r="E135" t="s">
        <v>2209</v>
      </c>
    </row>
    <row r="136" spans="4:5" x14ac:dyDescent="0.3">
      <c r="D136" t="s">
        <v>2212</v>
      </c>
      <c r="E136" t="s">
        <v>2211</v>
      </c>
    </row>
    <row r="137" spans="4:5" x14ac:dyDescent="0.3">
      <c r="D137" t="s">
        <v>2216</v>
      </c>
      <c r="E137" t="s">
        <v>2215</v>
      </c>
    </row>
    <row r="138" spans="4:5" x14ac:dyDescent="0.3">
      <c r="D138" t="s">
        <v>2218</v>
      </c>
      <c r="E138" t="s">
        <v>2217</v>
      </c>
    </row>
    <row r="139" spans="4:5" x14ac:dyDescent="0.3">
      <c r="D139" t="s">
        <v>2220</v>
      </c>
      <c r="E139" t="s">
        <v>2219</v>
      </c>
    </row>
    <row r="140" spans="4:5" x14ac:dyDescent="0.3">
      <c r="D140" t="s">
        <v>2222</v>
      </c>
      <c r="E140" t="s">
        <v>2221</v>
      </c>
    </row>
    <row r="141" spans="4:5" x14ac:dyDescent="0.3">
      <c r="D141" t="s">
        <v>2224</v>
      </c>
      <c r="E141" t="s">
        <v>2223</v>
      </c>
    </row>
    <row r="142" spans="4:5" x14ac:dyDescent="0.3">
      <c r="D142" t="s">
        <v>2226</v>
      </c>
      <c r="E142" t="s">
        <v>2225</v>
      </c>
    </row>
    <row r="143" spans="4:5" x14ac:dyDescent="0.3">
      <c r="D143" t="s">
        <v>2228</v>
      </c>
      <c r="E143" t="s">
        <v>2227</v>
      </c>
    </row>
    <row r="144" spans="4:5" x14ac:dyDescent="0.3">
      <c r="D144" t="s">
        <v>2231</v>
      </c>
      <c r="E144" t="s">
        <v>2229</v>
      </c>
    </row>
    <row r="145" spans="4:5" x14ac:dyDescent="0.3">
      <c r="D145" t="s">
        <v>2233</v>
      </c>
      <c r="E145" t="s">
        <v>2232</v>
      </c>
    </row>
    <row r="146" spans="4:5" x14ac:dyDescent="0.3">
      <c r="D146" t="s">
        <v>2235</v>
      </c>
      <c r="E146" t="s">
        <v>2234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7"/>
  <sheetViews>
    <sheetView workbookViewId="0">
      <pane ySplit="1" topLeftCell="A169" activePane="bottomLeft" state="frozen"/>
      <selection pane="bottomLeft" activeCell="A198" sqref="A198"/>
    </sheetView>
  </sheetViews>
  <sheetFormatPr defaultRowHeight="14.4" x14ac:dyDescent="0.3"/>
  <cols>
    <col min="1" max="1" width="15.6640625" customWidth="1"/>
    <col min="2" max="2" width="44.6640625" bestFit="1" customWidth="1"/>
    <col min="10" max="10" width="13.5546875" bestFit="1" customWidth="1"/>
  </cols>
  <sheetData>
    <row r="1" spans="1:10" x14ac:dyDescent="0.3">
      <c r="A1" s="17" t="s">
        <v>1011</v>
      </c>
      <c r="B1" s="17" t="s">
        <v>1006</v>
      </c>
      <c r="C1" s="17" t="s">
        <v>1007</v>
      </c>
      <c r="D1" s="17" t="s">
        <v>1008</v>
      </c>
      <c r="E1" s="17" t="s">
        <v>1009</v>
      </c>
      <c r="F1" s="17" t="s">
        <v>1010</v>
      </c>
      <c r="G1" s="17" t="s">
        <v>1662</v>
      </c>
      <c r="H1" s="17" t="s">
        <v>1012</v>
      </c>
      <c r="I1" s="17" t="s">
        <v>1013</v>
      </c>
      <c r="J1" s="17" t="s">
        <v>1014</v>
      </c>
    </row>
    <row r="2" spans="1:10" x14ac:dyDescent="0.3">
      <c r="A2" t="s">
        <v>21</v>
      </c>
      <c r="B2" t="s">
        <v>1674</v>
      </c>
      <c r="C2" t="s">
        <v>1335</v>
      </c>
      <c r="D2" t="s">
        <v>1017</v>
      </c>
      <c r="E2" s="1">
        <v>4629</v>
      </c>
      <c r="F2" t="s">
        <v>1027</v>
      </c>
      <c r="G2" t="s">
        <v>3102</v>
      </c>
      <c r="H2" t="s">
        <v>769</v>
      </c>
      <c r="J2" t="str">
        <f>VLOOKUP(A2,ratesMetadata!$A$2:$A$956,1,FALSE)</f>
        <v>TX0010036</v>
      </c>
    </row>
    <row r="3" spans="1:10" x14ac:dyDescent="0.3">
      <c r="A3" t="s">
        <v>1001</v>
      </c>
      <c r="B3" t="s">
        <v>1102</v>
      </c>
      <c r="C3" t="s">
        <v>1103</v>
      </c>
      <c r="D3" t="s">
        <v>1017</v>
      </c>
      <c r="E3" s="1">
        <v>11088</v>
      </c>
      <c r="F3" t="s">
        <v>1027</v>
      </c>
      <c r="G3" t="s">
        <v>1663</v>
      </c>
      <c r="H3" s="19" t="s">
        <v>1019</v>
      </c>
      <c r="J3" t="str">
        <f>VLOOKUP(A3,ratesMetadata!$A$2:$A$956,1,FALSE)</f>
        <v>TX0020001</v>
      </c>
    </row>
    <row r="4" spans="1:10" x14ac:dyDescent="0.3">
      <c r="A4" t="s">
        <v>121</v>
      </c>
      <c r="B4" t="s">
        <v>1306</v>
      </c>
      <c r="C4" t="s">
        <v>1307</v>
      </c>
      <c r="D4" t="s">
        <v>1017</v>
      </c>
      <c r="E4" s="1">
        <v>42796</v>
      </c>
      <c r="F4" t="s">
        <v>1027</v>
      </c>
      <c r="G4" t="s">
        <v>1663</v>
      </c>
      <c r="J4" t="str">
        <f>VLOOKUP(A4,ratesMetadata!$A$2:$A$956,1,FALSE)</f>
        <v>TX0030004</v>
      </c>
    </row>
    <row r="5" spans="1:10" x14ac:dyDescent="0.3">
      <c r="A5" t="s">
        <v>1706</v>
      </c>
      <c r="B5" t="s">
        <v>1705</v>
      </c>
      <c r="C5" t="s">
        <v>1307</v>
      </c>
      <c r="D5" t="s">
        <v>1017</v>
      </c>
      <c r="E5" s="1">
        <v>3470</v>
      </c>
      <c r="F5" t="s">
        <v>1027</v>
      </c>
      <c r="G5" t="s">
        <v>3102</v>
      </c>
      <c r="H5" t="s">
        <v>1019</v>
      </c>
      <c r="J5" t="str">
        <f>VLOOKUP(A5,ratesMetadata!$A$2:$A$956,1,FALSE)</f>
        <v>TX0030016</v>
      </c>
    </row>
    <row r="6" spans="1:10" x14ac:dyDescent="0.3">
      <c r="A6" t="s">
        <v>168</v>
      </c>
      <c r="B6" t="s">
        <v>1694</v>
      </c>
      <c r="C6" t="s">
        <v>1139</v>
      </c>
      <c r="D6" t="s">
        <v>1017</v>
      </c>
      <c r="E6" s="1">
        <v>9557</v>
      </c>
      <c r="F6" t="s">
        <v>1456</v>
      </c>
      <c r="G6" t="s">
        <v>3102</v>
      </c>
      <c r="H6" t="s">
        <v>784</v>
      </c>
      <c r="J6" t="str">
        <f>VLOOKUP(A6,ratesMetadata!$A$2:$A$956,1,FALSE)</f>
        <v>TX0110001</v>
      </c>
    </row>
    <row r="7" spans="1:10" x14ac:dyDescent="0.3">
      <c r="A7" t="s">
        <v>27</v>
      </c>
      <c r="B7" t="s">
        <v>1138</v>
      </c>
      <c r="C7" t="s">
        <v>1139</v>
      </c>
      <c r="D7" t="s">
        <v>1017</v>
      </c>
      <c r="E7" s="1">
        <v>59328</v>
      </c>
      <c r="F7" t="s">
        <v>1027</v>
      </c>
      <c r="G7" t="s">
        <v>1663</v>
      </c>
      <c r="J7" t="str">
        <f>VLOOKUP(A7,ratesMetadata!$A$2:$A$956,1,FALSE)</f>
        <v>TX0110013</v>
      </c>
    </row>
    <row r="8" spans="1:10" x14ac:dyDescent="0.3">
      <c r="A8" t="s">
        <v>173</v>
      </c>
      <c r="B8" t="s">
        <v>1081</v>
      </c>
      <c r="C8" t="s">
        <v>1022</v>
      </c>
      <c r="D8" t="s">
        <v>1017</v>
      </c>
      <c r="E8" s="1">
        <v>21214</v>
      </c>
      <c r="F8" t="s">
        <v>1036</v>
      </c>
      <c r="G8" t="s">
        <v>1663</v>
      </c>
      <c r="H8" t="s">
        <v>877</v>
      </c>
      <c r="J8" t="str">
        <f>VLOOKUP(A8,ratesMetadata!$A$2:$A$956,1,FALSE)</f>
        <v>TX0140002</v>
      </c>
    </row>
    <row r="9" spans="1:10" x14ac:dyDescent="0.3">
      <c r="A9" t="s">
        <v>117</v>
      </c>
      <c r="B9" t="s">
        <v>1021</v>
      </c>
      <c r="C9" t="s">
        <v>1022</v>
      </c>
      <c r="D9" t="s">
        <v>1017</v>
      </c>
      <c r="E9" s="1">
        <v>85884</v>
      </c>
      <c r="F9" t="s">
        <v>1018</v>
      </c>
      <c r="G9" t="s">
        <v>1663</v>
      </c>
      <c r="H9" t="s">
        <v>1019</v>
      </c>
      <c r="I9" t="s">
        <v>1020</v>
      </c>
      <c r="J9" t="str">
        <f>VLOOKUP(A9,ratesMetadata!$A$2:$A$956,1,FALSE)</f>
        <v>TX0140005</v>
      </c>
    </row>
    <row r="10" spans="1:10" x14ac:dyDescent="0.3">
      <c r="A10" t="s">
        <v>59</v>
      </c>
      <c r="B10" t="s">
        <v>2928</v>
      </c>
      <c r="C10" t="s">
        <v>1108</v>
      </c>
      <c r="D10" t="s">
        <v>1017</v>
      </c>
      <c r="E10" s="1">
        <v>7440</v>
      </c>
      <c r="F10" t="s">
        <v>1027</v>
      </c>
      <c r="G10" t="s">
        <v>3102</v>
      </c>
      <c r="J10" t="str">
        <f>VLOOKUP(A10,ratesMetadata!$A$2:$A$956,1,FALSE)</f>
        <v>TX0150045</v>
      </c>
    </row>
    <row r="11" spans="1:10" x14ac:dyDescent="0.3">
      <c r="A11" t="s">
        <v>1109</v>
      </c>
      <c r="B11" t="s">
        <v>1107</v>
      </c>
      <c r="C11" t="s">
        <v>1108</v>
      </c>
      <c r="D11" t="s">
        <v>1017</v>
      </c>
      <c r="E11" s="1">
        <v>27207</v>
      </c>
      <c r="F11" t="s">
        <v>1036</v>
      </c>
      <c r="G11" t="s">
        <v>1663</v>
      </c>
      <c r="H11" t="s">
        <v>1019</v>
      </c>
      <c r="J11" t="str">
        <f>VLOOKUP(A11,ratesMetadata!$A$2:$A$956,1,FALSE)</f>
        <v>TX0150047</v>
      </c>
    </row>
    <row r="12" spans="1:10" x14ac:dyDescent="0.3">
      <c r="A12" t="s">
        <v>60</v>
      </c>
      <c r="B12" t="s">
        <v>1617</v>
      </c>
      <c r="C12" t="s">
        <v>1108</v>
      </c>
      <c r="D12" t="s">
        <v>1017</v>
      </c>
      <c r="E12" s="1">
        <v>50772</v>
      </c>
      <c r="F12" t="s">
        <v>1036</v>
      </c>
      <c r="G12" t="s">
        <v>1663</v>
      </c>
      <c r="J12" t="str">
        <f>VLOOKUP(A12,ratesMetadata!$A$2:$A$956,1,FALSE)</f>
        <v>TX0150084</v>
      </c>
    </row>
    <row r="13" spans="1:10" x14ac:dyDescent="0.3">
      <c r="A13" t="s">
        <v>74</v>
      </c>
      <c r="B13" t="s">
        <v>1104</v>
      </c>
      <c r="C13" t="s">
        <v>1105</v>
      </c>
      <c r="D13" t="s">
        <v>1017</v>
      </c>
      <c r="E13" s="1">
        <v>38418</v>
      </c>
      <c r="F13" t="s">
        <v>1018</v>
      </c>
      <c r="G13" t="s">
        <v>1663</v>
      </c>
      <c r="H13" t="s">
        <v>1019</v>
      </c>
      <c r="J13" t="str">
        <f>VLOOKUP(A13,ratesMetadata!$A$2:$A$956,1,FALSE)</f>
        <v>TX0190004</v>
      </c>
    </row>
    <row r="14" spans="1:10" x14ac:dyDescent="0.3">
      <c r="A14" t="s">
        <v>941</v>
      </c>
      <c r="B14" t="s">
        <v>1075</v>
      </c>
      <c r="C14" t="s">
        <v>1062</v>
      </c>
      <c r="D14" t="s">
        <v>1017</v>
      </c>
      <c r="E14" s="1">
        <v>24000</v>
      </c>
      <c r="F14" t="s">
        <v>1027</v>
      </c>
      <c r="G14" t="s">
        <v>1663</v>
      </c>
      <c r="H14" t="s">
        <v>943</v>
      </c>
      <c r="J14" t="str">
        <f>VLOOKUP(A14,ratesMetadata!$A$2:$A$956,1,FALSE)</f>
        <v>TX0200001</v>
      </c>
    </row>
    <row r="15" spans="1:10" x14ac:dyDescent="0.3">
      <c r="A15" t="s">
        <v>944</v>
      </c>
      <c r="B15" t="s">
        <v>1061</v>
      </c>
      <c r="C15" t="s">
        <v>1062</v>
      </c>
      <c r="D15" t="s">
        <v>1017</v>
      </c>
      <c r="E15" s="1">
        <v>18120</v>
      </c>
      <c r="F15" t="s">
        <v>1036</v>
      </c>
      <c r="G15" t="s">
        <v>1663</v>
      </c>
      <c r="H15" t="s">
        <v>1063</v>
      </c>
      <c r="J15" t="str">
        <f>VLOOKUP(A15,ratesMetadata!$A$2:$A$956,1,FALSE)</f>
        <v>TX0200002</v>
      </c>
    </row>
    <row r="16" spans="1:10" x14ac:dyDescent="0.3">
      <c r="A16" t="s">
        <v>70</v>
      </c>
      <c r="B16" t="s">
        <v>1025</v>
      </c>
      <c r="C16" t="s">
        <v>1026</v>
      </c>
      <c r="D16" t="s">
        <v>1017</v>
      </c>
      <c r="E16" s="1">
        <v>84571</v>
      </c>
      <c r="F16" t="s">
        <v>1027</v>
      </c>
      <c r="G16" t="s">
        <v>1663</v>
      </c>
      <c r="H16" s="18" t="s">
        <v>1019</v>
      </c>
      <c r="I16" s="18" t="s">
        <v>1020</v>
      </c>
      <c r="J16" t="str">
        <f>VLOOKUP(A16,ratesMetadata!$A$2:$A$956,1,FALSE)</f>
        <v>TX0210001</v>
      </c>
    </row>
    <row r="17" spans="1:10" x14ac:dyDescent="0.3">
      <c r="A17" t="s">
        <v>139</v>
      </c>
      <c r="B17" t="s">
        <v>1100</v>
      </c>
      <c r="C17" t="s">
        <v>1026</v>
      </c>
      <c r="D17" t="s">
        <v>1017</v>
      </c>
      <c r="E17" s="1">
        <v>25677</v>
      </c>
      <c r="F17" t="s">
        <v>1018</v>
      </c>
      <c r="G17" t="s">
        <v>1663</v>
      </c>
      <c r="H17" t="s">
        <v>865</v>
      </c>
      <c r="J17" t="str">
        <f>VLOOKUP(A17,ratesMetadata!$A$2:$A$956,1,FALSE)</f>
        <v>TX0210016</v>
      </c>
    </row>
    <row r="18" spans="1:10" x14ac:dyDescent="0.3">
      <c r="A18" t="s">
        <v>83</v>
      </c>
      <c r="B18" t="s">
        <v>1669</v>
      </c>
      <c r="C18" t="s">
        <v>1670</v>
      </c>
      <c r="D18" t="s">
        <v>1017</v>
      </c>
      <c r="E18" s="1">
        <v>3390</v>
      </c>
      <c r="F18" t="s">
        <v>1036</v>
      </c>
      <c r="G18" t="s">
        <v>3102</v>
      </c>
      <c r="H18" t="s">
        <v>808</v>
      </c>
      <c r="J18" t="str">
        <f>VLOOKUP(A18,ratesMetadata!$A$2:$A$956,1,FALSE)</f>
        <v>TX0300005</v>
      </c>
    </row>
    <row r="19" spans="1:10" x14ac:dyDescent="0.3">
      <c r="A19" t="s">
        <v>107</v>
      </c>
      <c r="B19" t="s">
        <v>1482</v>
      </c>
      <c r="C19" t="s">
        <v>1388</v>
      </c>
      <c r="D19" t="s">
        <v>1017</v>
      </c>
      <c r="E19" s="1">
        <v>85900</v>
      </c>
      <c r="F19" t="s">
        <v>1018</v>
      </c>
      <c r="G19" t="s">
        <v>1663</v>
      </c>
      <c r="J19" t="str">
        <f>VLOOKUP(A19,ratesMetadata!$A$2:$A$956,1,FALSE)</f>
        <v>TX0310002</v>
      </c>
    </row>
    <row r="20" spans="1:10" x14ac:dyDescent="0.3">
      <c r="A20" t="s">
        <v>82</v>
      </c>
      <c r="B20" t="s">
        <v>1083</v>
      </c>
      <c r="C20" t="s">
        <v>1078</v>
      </c>
      <c r="D20" t="s">
        <v>1017</v>
      </c>
      <c r="E20" s="1">
        <v>18860</v>
      </c>
      <c r="F20" t="s">
        <v>1036</v>
      </c>
      <c r="G20" t="s">
        <v>1663</v>
      </c>
      <c r="H20" t="s">
        <v>887</v>
      </c>
      <c r="J20" t="str">
        <f>VLOOKUP(A20,ratesMetadata!$A$2:$A$956,1,FALSE)</f>
        <v>TX0430003</v>
      </c>
    </row>
    <row r="21" spans="1:10" x14ac:dyDescent="0.3">
      <c r="A21" t="s">
        <v>158</v>
      </c>
      <c r="B21" t="s">
        <v>1438</v>
      </c>
      <c r="C21" t="s">
        <v>1078</v>
      </c>
      <c r="D21" t="s">
        <v>1017</v>
      </c>
      <c r="E21" s="1">
        <v>44418</v>
      </c>
      <c r="F21" t="s">
        <v>1036</v>
      </c>
      <c r="G21" t="s">
        <v>1663</v>
      </c>
      <c r="J21" t="str">
        <f>VLOOKUP(A21,ratesMetadata!$A$2:$A$956,1,FALSE)</f>
        <v>TX0430011</v>
      </c>
    </row>
    <row r="22" spans="1:10" x14ac:dyDescent="0.3">
      <c r="A22" t="s">
        <v>947</v>
      </c>
      <c r="B22" t="s">
        <v>1077</v>
      </c>
      <c r="C22" t="s">
        <v>1078</v>
      </c>
      <c r="D22" t="s">
        <v>1017</v>
      </c>
      <c r="E22" s="1">
        <v>18297</v>
      </c>
      <c r="F22" t="s">
        <v>1036</v>
      </c>
      <c r="G22" t="s">
        <v>1663</v>
      </c>
      <c r="H22" t="s">
        <v>949</v>
      </c>
      <c r="J22" t="str">
        <f>VLOOKUP(A22,ratesMetadata!$A$2:$A$956,1,FALSE)</f>
        <v>TX0430027</v>
      </c>
    </row>
    <row r="23" spans="1:10" x14ac:dyDescent="0.3">
      <c r="A23" t="s">
        <v>118</v>
      </c>
      <c r="B23" t="s">
        <v>1695</v>
      </c>
      <c r="C23" t="s">
        <v>1078</v>
      </c>
      <c r="D23" t="s">
        <v>1017</v>
      </c>
      <c r="E23" s="1">
        <v>4488</v>
      </c>
      <c r="F23" t="s">
        <v>1036</v>
      </c>
      <c r="G23" t="s">
        <v>3102</v>
      </c>
      <c r="H23" t="s">
        <v>805</v>
      </c>
      <c r="J23" t="str">
        <f>VLOOKUP(A23,ratesMetadata!$A$2:$A$956,1,FALSE)</f>
        <v>TX0430029</v>
      </c>
    </row>
    <row r="24" spans="1:10" x14ac:dyDescent="0.3">
      <c r="A24" t="s">
        <v>1120</v>
      </c>
      <c r="B24" t="s">
        <v>1119</v>
      </c>
      <c r="C24" t="s">
        <v>1078</v>
      </c>
      <c r="D24" t="s">
        <v>1017</v>
      </c>
      <c r="E24" s="1">
        <v>13596</v>
      </c>
      <c r="F24" t="s">
        <v>1036</v>
      </c>
      <c r="G24" t="s">
        <v>1663</v>
      </c>
      <c r="H24" t="s">
        <v>1019</v>
      </c>
      <c r="J24" t="str">
        <f>VLOOKUP(A24,ratesMetadata!$A$2:$A$956,1,FALSE)</f>
        <v>TX0430033</v>
      </c>
    </row>
    <row r="25" spans="1:10" x14ac:dyDescent="0.3">
      <c r="A25" t="s">
        <v>72</v>
      </c>
      <c r="B25" t="s">
        <v>1673</v>
      </c>
      <c r="C25" t="s">
        <v>1078</v>
      </c>
      <c r="D25" t="s">
        <v>1017</v>
      </c>
      <c r="E25" s="1">
        <v>6627</v>
      </c>
      <c r="F25" t="s">
        <v>1036</v>
      </c>
      <c r="G25" t="s">
        <v>3102</v>
      </c>
      <c r="H25" t="s">
        <v>763</v>
      </c>
      <c r="J25" t="str">
        <f>VLOOKUP(A25,ratesMetadata!$A$2:$A$956,1,FALSE)</f>
        <v>TX0430037</v>
      </c>
    </row>
    <row r="26" spans="1:10" x14ac:dyDescent="0.3">
      <c r="A26" t="s">
        <v>10</v>
      </c>
      <c r="B26" t="s">
        <v>1578</v>
      </c>
      <c r="C26" t="s">
        <v>1443</v>
      </c>
      <c r="D26" t="s">
        <v>1017</v>
      </c>
      <c r="E26" s="1">
        <v>70759</v>
      </c>
      <c r="F26" t="s">
        <v>1018</v>
      </c>
      <c r="G26" t="s">
        <v>1663</v>
      </c>
      <c r="J26" t="str">
        <f>VLOOKUP(A26,ratesMetadata!$A$2:$A$956,1,FALSE)</f>
        <v>TX0460001</v>
      </c>
    </row>
    <row r="27" spans="1:10" x14ac:dyDescent="0.3">
      <c r="A27" t="s">
        <v>8</v>
      </c>
      <c r="B27" t="s">
        <v>1667</v>
      </c>
      <c r="C27" t="s">
        <v>1668</v>
      </c>
      <c r="D27" t="s">
        <v>1017</v>
      </c>
      <c r="E27" s="1">
        <v>4335</v>
      </c>
      <c r="F27" t="s">
        <v>1036</v>
      </c>
      <c r="G27" t="s">
        <v>3102</v>
      </c>
      <c r="H27" t="s">
        <v>788</v>
      </c>
      <c r="J27" t="str">
        <f>VLOOKUP(A27,ratesMetadata!$A$2:$A$956,1,FALSE)</f>
        <v>TX0470001</v>
      </c>
    </row>
    <row r="28" spans="1:10" x14ac:dyDescent="0.3">
      <c r="A28" t="s">
        <v>143</v>
      </c>
      <c r="B28" t="s">
        <v>1050</v>
      </c>
      <c r="C28" t="s">
        <v>1049</v>
      </c>
      <c r="D28" t="s">
        <v>1017</v>
      </c>
      <c r="E28" s="1">
        <v>51700</v>
      </c>
      <c r="F28" t="s">
        <v>1036</v>
      </c>
      <c r="G28" t="s">
        <v>1663</v>
      </c>
      <c r="H28" t="s">
        <v>1019</v>
      </c>
      <c r="I28" t="s">
        <v>1020</v>
      </c>
      <c r="J28" t="str">
        <f>VLOOKUP(A28,ratesMetadata!$A$2:$A$956,1,FALSE)</f>
        <v>TX0570006</v>
      </c>
    </row>
    <row r="29" spans="1:10" x14ac:dyDescent="0.3">
      <c r="A29" t="s">
        <v>6</v>
      </c>
      <c r="B29" t="s">
        <v>1210</v>
      </c>
      <c r="C29" t="s">
        <v>1049</v>
      </c>
      <c r="D29" t="s">
        <v>1017</v>
      </c>
      <c r="E29" s="1">
        <v>39826</v>
      </c>
      <c r="F29" t="s">
        <v>1036</v>
      </c>
      <c r="G29" t="s">
        <v>1663</v>
      </c>
      <c r="J29" t="str">
        <f>VLOOKUP(A29,ratesMetadata!$A$2:$A$956,1,FALSE)</f>
        <v>TX0570007</v>
      </c>
    </row>
    <row r="30" spans="1:10" x14ac:dyDescent="0.3">
      <c r="A30" t="s">
        <v>5</v>
      </c>
      <c r="B30" t="s">
        <v>1298</v>
      </c>
      <c r="C30" t="s">
        <v>1049</v>
      </c>
      <c r="D30" t="s">
        <v>1017</v>
      </c>
      <c r="E30" s="1">
        <v>37550</v>
      </c>
      <c r="F30" t="s">
        <v>1036</v>
      </c>
      <c r="G30" t="s">
        <v>1663</v>
      </c>
      <c r="J30" t="str">
        <f>VLOOKUP(A30,ratesMetadata!$A$2:$A$956,1,FALSE)</f>
        <v>TX0570013</v>
      </c>
    </row>
    <row r="31" spans="1:10" x14ac:dyDescent="0.3">
      <c r="A31" t="s">
        <v>1113</v>
      </c>
      <c r="B31" t="s">
        <v>1112</v>
      </c>
      <c r="C31" t="s">
        <v>1049</v>
      </c>
      <c r="D31" t="s">
        <v>1017</v>
      </c>
      <c r="E31" s="1">
        <v>15900</v>
      </c>
      <c r="F31" t="s">
        <v>1036</v>
      </c>
      <c r="G31" t="s">
        <v>1663</v>
      </c>
      <c r="H31" t="s">
        <v>1019</v>
      </c>
      <c r="J31" t="str">
        <f>VLOOKUP(A31,ratesMetadata!$A$2:$A$956,1,FALSE)</f>
        <v>TX0570016</v>
      </c>
    </row>
    <row r="32" spans="1:10" x14ac:dyDescent="0.3">
      <c r="A32" t="s">
        <v>161</v>
      </c>
      <c r="B32" t="s">
        <v>1088</v>
      </c>
      <c r="C32" t="s">
        <v>1049</v>
      </c>
      <c r="D32" t="s">
        <v>1017</v>
      </c>
      <c r="E32" s="1">
        <v>30234</v>
      </c>
      <c r="F32" t="s">
        <v>1036</v>
      </c>
      <c r="G32" t="s">
        <v>1663</v>
      </c>
      <c r="H32" t="s">
        <v>860</v>
      </c>
      <c r="J32" t="str">
        <f>VLOOKUP(A32,ratesMetadata!$A$2:$A$956,1,FALSE)</f>
        <v>TX0570032</v>
      </c>
    </row>
    <row r="33" spans="1:10" x14ac:dyDescent="0.3">
      <c r="A33" t="s">
        <v>114</v>
      </c>
      <c r="B33" t="s">
        <v>1187</v>
      </c>
      <c r="C33" t="s">
        <v>1049</v>
      </c>
      <c r="D33" t="s">
        <v>1017</v>
      </c>
      <c r="E33" s="1">
        <v>48710</v>
      </c>
      <c r="F33" t="s">
        <v>1036</v>
      </c>
      <c r="G33" t="s">
        <v>1663</v>
      </c>
      <c r="J33" t="str">
        <f>VLOOKUP(A33,ratesMetadata!$A$2:$A$956,1,FALSE)</f>
        <v>TX0570036</v>
      </c>
    </row>
    <row r="34" spans="1:10" x14ac:dyDescent="0.3">
      <c r="A34" t="s">
        <v>81</v>
      </c>
      <c r="B34" t="s">
        <v>1194</v>
      </c>
      <c r="C34" t="s">
        <v>1049</v>
      </c>
      <c r="D34" t="s">
        <v>1017</v>
      </c>
      <c r="E34" s="1">
        <v>41100</v>
      </c>
      <c r="F34" t="s">
        <v>1036</v>
      </c>
      <c r="G34" t="s">
        <v>1663</v>
      </c>
      <c r="J34" t="str">
        <f>VLOOKUP(A34,ratesMetadata!$A$2:$A$956,1,FALSE)</f>
        <v>TX0570040</v>
      </c>
    </row>
    <row r="35" spans="1:10" x14ac:dyDescent="0.3">
      <c r="A35" t="s">
        <v>144</v>
      </c>
      <c r="B35" t="s">
        <v>1048</v>
      </c>
      <c r="C35" t="s">
        <v>1049</v>
      </c>
      <c r="D35" t="s">
        <v>1017</v>
      </c>
      <c r="E35" s="1">
        <v>59300</v>
      </c>
      <c r="F35" t="s">
        <v>1036</v>
      </c>
      <c r="G35" t="s">
        <v>1663</v>
      </c>
      <c r="H35" s="18" t="s">
        <v>1019</v>
      </c>
      <c r="I35" s="18" t="s">
        <v>1020</v>
      </c>
      <c r="J35" t="str">
        <f>VLOOKUP(A35,ratesMetadata!$A$2:$A$956,1,FALSE)</f>
        <v>TX0570056</v>
      </c>
    </row>
    <row r="36" spans="1:10" x14ac:dyDescent="0.3">
      <c r="A36" t="s">
        <v>53</v>
      </c>
      <c r="B36" t="s">
        <v>1687</v>
      </c>
      <c r="C36" t="s">
        <v>1199</v>
      </c>
      <c r="D36" t="s">
        <v>1017</v>
      </c>
      <c r="E36" s="1">
        <v>6352</v>
      </c>
      <c r="F36" t="s">
        <v>1036</v>
      </c>
      <c r="G36" t="s">
        <v>3102</v>
      </c>
      <c r="H36" t="s">
        <v>800</v>
      </c>
      <c r="J36" t="str">
        <f>VLOOKUP(A36,ratesMetadata!$A$2:$A$956,1,FALSE)</f>
        <v>TX0610008</v>
      </c>
    </row>
    <row r="37" spans="1:10" x14ac:dyDescent="0.3">
      <c r="A37" t="s">
        <v>160</v>
      </c>
      <c r="B37" t="s">
        <v>1672</v>
      </c>
      <c r="C37" t="s">
        <v>1199</v>
      </c>
      <c r="D37" t="s">
        <v>1017</v>
      </c>
      <c r="E37" s="1">
        <v>6987</v>
      </c>
      <c r="F37" t="s">
        <v>1036</v>
      </c>
      <c r="G37" t="s">
        <v>3102</v>
      </c>
      <c r="H37" t="s">
        <v>748</v>
      </c>
      <c r="J37" t="str">
        <f>VLOOKUP(A37,ratesMetadata!$A$2:$A$956,1,FALSE)</f>
        <v>TX0610019</v>
      </c>
    </row>
    <row r="38" spans="1:10" x14ac:dyDescent="0.3">
      <c r="A38" t="s">
        <v>4</v>
      </c>
      <c r="B38" t="s">
        <v>1639</v>
      </c>
      <c r="C38" t="s">
        <v>1199</v>
      </c>
      <c r="D38" t="s">
        <v>1017</v>
      </c>
      <c r="E38" s="1">
        <v>64669</v>
      </c>
      <c r="F38" t="s">
        <v>1036</v>
      </c>
      <c r="G38" t="s">
        <v>1663</v>
      </c>
      <c r="J38" t="str">
        <f>VLOOKUP(A38,ratesMetadata!$A$2:$A$956,1,FALSE)</f>
        <v>TX0610023</v>
      </c>
    </row>
    <row r="39" spans="1:10" x14ac:dyDescent="0.3">
      <c r="A39" t="s">
        <v>163</v>
      </c>
      <c r="B39" t="s">
        <v>1666</v>
      </c>
      <c r="C39" t="s">
        <v>1199</v>
      </c>
      <c r="D39" t="s">
        <v>1017</v>
      </c>
      <c r="E39" s="1">
        <v>8900</v>
      </c>
      <c r="F39" t="s">
        <v>1027</v>
      </c>
      <c r="G39" t="s">
        <v>3102</v>
      </c>
      <c r="H39" t="s">
        <v>766</v>
      </c>
      <c r="J39" t="str">
        <f>VLOOKUP(A39,ratesMetadata!$A$2:$A$956,1,FALSE)</f>
        <v>TX0610049</v>
      </c>
    </row>
    <row r="40" spans="1:10" x14ac:dyDescent="0.3">
      <c r="A40" t="s">
        <v>68</v>
      </c>
      <c r="B40" t="s">
        <v>1417</v>
      </c>
      <c r="C40" t="s">
        <v>1199</v>
      </c>
      <c r="D40" t="s">
        <v>1017</v>
      </c>
      <c r="E40" s="1">
        <v>41352</v>
      </c>
      <c r="F40" t="s">
        <v>1036</v>
      </c>
      <c r="G40" t="s">
        <v>1663</v>
      </c>
      <c r="J40" t="str">
        <f>VLOOKUP(A40,ratesMetadata!$A:$A,1,FALSE)</f>
        <v>TX0610081</v>
      </c>
    </row>
    <row r="41" spans="1:10" x14ac:dyDescent="0.3">
      <c r="A41" t="s">
        <v>25</v>
      </c>
      <c r="B41" t="s">
        <v>1677</v>
      </c>
      <c r="C41" t="s">
        <v>1199</v>
      </c>
      <c r="D41" t="s">
        <v>1017</v>
      </c>
      <c r="E41" s="1">
        <v>7752</v>
      </c>
      <c r="F41" t="s">
        <v>1036</v>
      </c>
      <c r="G41" t="s">
        <v>3102</v>
      </c>
      <c r="H41" t="s">
        <v>1678</v>
      </c>
      <c r="J41" t="str">
        <f>VLOOKUP(A41,ratesMetadata!$A:$A,1,FALSE)</f>
        <v>TX0610091</v>
      </c>
    </row>
    <row r="42" spans="1:10" x14ac:dyDescent="0.3">
      <c r="A42" t="s">
        <v>169</v>
      </c>
      <c r="B42" t="s">
        <v>1015</v>
      </c>
      <c r="C42" t="s">
        <v>1016</v>
      </c>
      <c r="D42" t="s">
        <v>1017</v>
      </c>
      <c r="E42" s="1">
        <v>97802</v>
      </c>
      <c r="F42" t="s">
        <v>1018</v>
      </c>
      <c r="G42" t="s">
        <v>1663</v>
      </c>
      <c r="H42" s="18" t="s">
        <v>1019</v>
      </c>
      <c r="I42" s="18" t="s">
        <v>1020</v>
      </c>
      <c r="J42" t="str">
        <f>VLOOKUP(A42,ratesMetadata!$A:$A,1,FALSE)</f>
        <v>TX0680002</v>
      </c>
    </row>
    <row r="43" spans="1:10" x14ac:dyDescent="0.3">
      <c r="A43" t="s">
        <v>24</v>
      </c>
      <c r="B43" t="s">
        <v>1429</v>
      </c>
      <c r="C43" t="s">
        <v>1217</v>
      </c>
      <c r="D43" t="s">
        <v>1017</v>
      </c>
      <c r="E43" s="1">
        <v>36422</v>
      </c>
      <c r="F43" t="s">
        <v>1018</v>
      </c>
      <c r="G43" t="s">
        <v>1663</v>
      </c>
      <c r="J43" t="str">
        <f>VLOOKUP(A43,ratesMetadata!$A:$A,1,FALSE)</f>
        <v>TX0700008</v>
      </c>
    </row>
    <row r="44" spans="1:10" x14ac:dyDescent="0.3">
      <c r="A44" t="s">
        <v>162</v>
      </c>
      <c r="B44" t="s">
        <v>1611</v>
      </c>
      <c r="C44" t="s">
        <v>1217</v>
      </c>
      <c r="D44" t="s">
        <v>1017</v>
      </c>
      <c r="E44" s="1">
        <v>37038</v>
      </c>
      <c r="F44" t="s">
        <v>1036</v>
      </c>
      <c r="G44" t="s">
        <v>1663</v>
      </c>
      <c r="J44" t="str">
        <f>VLOOKUP(A44,ratesMetadata!$A:$A,1,FALSE)</f>
        <v>TX0700033</v>
      </c>
    </row>
    <row r="45" spans="1:10" x14ac:dyDescent="0.3">
      <c r="A45" t="s">
        <v>105</v>
      </c>
      <c r="B45" t="s">
        <v>1552</v>
      </c>
      <c r="C45" t="s">
        <v>1115</v>
      </c>
      <c r="D45" t="s">
        <v>1017</v>
      </c>
      <c r="E45" s="1">
        <v>53865</v>
      </c>
      <c r="F45" t="s">
        <v>1036</v>
      </c>
      <c r="G45" t="s">
        <v>1663</v>
      </c>
      <c r="J45" t="str">
        <f>VLOOKUP(A45,ratesMetadata!$A:$A,1,FALSE)</f>
        <v>TX0710154</v>
      </c>
    </row>
    <row r="46" spans="1:10" x14ac:dyDescent="0.3">
      <c r="A46" t="s">
        <v>1116</v>
      </c>
      <c r="B46" t="s">
        <v>1114</v>
      </c>
      <c r="C46" t="s">
        <v>1115</v>
      </c>
      <c r="D46" t="s">
        <v>1017</v>
      </c>
      <c r="E46" s="1">
        <v>15000</v>
      </c>
      <c r="F46" t="s">
        <v>1036</v>
      </c>
      <c r="G46" t="s">
        <v>1663</v>
      </c>
      <c r="H46" t="s">
        <v>1019</v>
      </c>
      <c r="I46" t="s">
        <v>3346</v>
      </c>
      <c r="J46" t="str">
        <f>VLOOKUP(A46,ratesMetadata!$A:$A,1,FALSE)</f>
        <v>TX0710187</v>
      </c>
    </row>
    <row r="47" spans="1:10" x14ac:dyDescent="0.3">
      <c r="A47" t="s">
        <v>1137</v>
      </c>
      <c r="B47" t="s">
        <v>1135</v>
      </c>
      <c r="C47" t="s">
        <v>1136</v>
      </c>
      <c r="D47" t="s">
        <v>1017</v>
      </c>
      <c r="E47" s="1">
        <v>10123</v>
      </c>
      <c r="F47" t="s">
        <v>1036</v>
      </c>
      <c r="G47" t="s">
        <v>1663</v>
      </c>
      <c r="H47" t="s">
        <v>1019</v>
      </c>
      <c r="J47" t="str">
        <f>VLOOKUP(A47,ratesMetadata!$A:$A,1,FALSE)</f>
        <v>TX0740001</v>
      </c>
    </row>
    <row r="48" spans="1:10" x14ac:dyDescent="0.3">
      <c r="A48" t="s">
        <v>38</v>
      </c>
      <c r="B48" t="s">
        <v>1380</v>
      </c>
      <c r="C48" t="s">
        <v>1029</v>
      </c>
      <c r="D48" t="s">
        <v>1017</v>
      </c>
      <c r="E48" s="1">
        <v>38894</v>
      </c>
      <c r="F48" t="s">
        <v>1036</v>
      </c>
      <c r="G48" t="s">
        <v>1663</v>
      </c>
      <c r="J48" t="str">
        <f>VLOOKUP(A48,ratesMetadata!$A:$A,1,FALSE)</f>
        <v>TX0790003</v>
      </c>
    </row>
    <row r="49" spans="1:10" x14ac:dyDescent="0.3">
      <c r="A49" t="s">
        <v>96</v>
      </c>
      <c r="B49" t="s">
        <v>1473</v>
      </c>
      <c r="C49" t="s">
        <v>1029</v>
      </c>
      <c r="D49" t="s">
        <v>1017</v>
      </c>
      <c r="E49" s="1">
        <v>40506</v>
      </c>
      <c r="F49" t="s">
        <v>1018</v>
      </c>
      <c r="G49" t="s">
        <v>1663</v>
      </c>
      <c r="J49" t="str">
        <f>VLOOKUP(A49,ratesMetadata!$A:$A,1,FALSE)</f>
        <v>TX0790004</v>
      </c>
    </row>
    <row r="50" spans="1:10" x14ac:dyDescent="0.3">
      <c r="A50" t="s">
        <v>92</v>
      </c>
      <c r="B50" t="s">
        <v>1028</v>
      </c>
      <c r="C50" t="s">
        <v>1029</v>
      </c>
      <c r="D50" t="s">
        <v>1017</v>
      </c>
      <c r="E50" s="1">
        <v>83886</v>
      </c>
      <c r="F50" t="s">
        <v>1018</v>
      </c>
      <c r="G50" t="s">
        <v>1663</v>
      </c>
      <c r="H50" s="18" t="s">
        <v>1019</v>
      </c>
      <c r="I50" s="18" t="s">
        <v>1020</v>
      </c>
      <c r="J50" t="str">
        <f>VLOOKUP(A50,ratesMetadata!$A:$A,1,FALSE)</f>
        <v>TX0790005</v>
      </c>
    </row>
    <row r="51" spans="1:10" x14ac:dyDescent="0.3">
      <c r="A51" t="s">
        <v>116</v>
      </c>
      <c r="B51" t="s">
        <v>1680</v>
      </c>
      <c r="C51" t="s">
        <v>1029</v>
      </c>
      <c r="D51" t="s">
        <v>1017</v>
      </c>
      <c r="E51" s="1">
        <v>8398</v>
      </c>
      <c r="F51" t="s">
        <v>1036</v>
      </c>
      <c r="G51" t="s">
        <v>3102</v>
      </c>
      <c r="H51" t="s">
        <v>818</v>
      </c>
      <c r="J51" t="str">
        <f>VLOOKUP(A51,ratesMetadata!$A:$A,1,FALSE)</f>
        <v>TX0790158</v>
      </c>
    </row>
    <row r="52" spans="1:10" x14ac:dyDescent="0.3">
      <c r="A52" t="s">
        <v>145</v>
      </c>
      <c r="B52" t="s">
        <v>1236</v>
      </c>
      <c r="C52" t="s">
        <v>1052</v>
      </c>
      <c r="D52" t="s">
        <v>1017</v>
      </c>
      <c r="E52" s="1">
        <v>37921</v>
      </c>
      <c r="F52" t="s">
        <v>1036</v>
      </c>
      <c r="G52" t="s">
        <v>1663</v>
      </c>
      <c r="J52" t="str">
        <f>VLOOKUP(A52,ratesMetadata!$A:$A,1,FALSE)</f>
        <v>TX0840002</v>
      </c>
    </row>
    <row r="53" spans="1:10" x14ac:dyDescent="0.3">
      <c r="A53" t="s">
        <v>76</v>
      </c>
      <c r="B53" t="s">
        <v>1051</v>
      </c>
      <c r="C53" t="s">
        <v>1052</v>
      </c>
      <c r="D53" t="s">
        <v>1017</v>
      </c>
      <c r="E53" s="1">
        <v>50180</v>
      </c>
      <c r="F53" t="s">
        <v>1036</v>
      </c>
      <c r="G53" t="s">
        <v>1663</v>
      </c>
      <c r="H53" t="s">
        <v>1019</v>
      </c>
      <c r="I53" t="s">
        <v>1020</v>
      </c>
      <c r="J53" t="str">
        <f>VLOOKUP(A53,ratesMetadata!$A:$A,1,FALSE)</f>
        <v>TX0840003</v>
      </c>
    </row>
    <row r="54" spans="1:10" x14ac:dyDescent="0.3">
      <c r="A54" t="s">
        <v>125</v>
      </c>
      <c r="B54" t="s">
        <v>1416</v>
      </c>
      <c r="C54" t="s">
        <v>1052</v>
      </c>
      <c r="D54" t="s">
        <v>1017</v>
      </c>
      <c r="E54" s="1">
        <v>48558</v>
      </c>
      <c r="F54" t="s">
        <v>1036</v>
      </c>
      <c r="G54" t="s">
        <v>1663</v>
      </c>
      <c r="J54" t="str">
        <f>VLOOKUP(A54,ratesMetadata!$A:$A,1,FALSE)</f>
        <v>TX0840008</v>
      </c>
    </row>
    <row r="55" spans="1:10" x14ac:dyDescent="0.3">
      <c r="A55" t="s">
        <v>1710</v>
      </c>
      <c r="B55" t="s">
        <v>1709</v>
      </c>
      <c r="C55" t="s">
        <v>1052</v>
      </c>
      <c r="D55" t="s">
        <v>1017</v>
      </c>
      <c r="E55" s="1">
        <v>7095</v>
      </c>
      <c r="F55" t="s">
        <v>1036</v>
      </c>
      <c r="G55" t="s">
        <v>3102</v>
      </c>
      <c r="H55" t="s">
        <v>1019</v>
      </c>
      <c r="J55" t="str">
        <f>VLOOKUP(A55,ratesMetadata!$A:$A,1,FALSE)</f>
        <v>TX0840011</v>
      </c>
    </row>
    <row r="56" spans="1:10" x14ac:dyDescent="0.3">
      <c r="A56" t="s">
        <v>73</v>
      </c>
      <c r="B56" t="s">
        <v>1091</v>
      </c>
      <c r="C56" t="s">
        <v>1092</v>
      </c>
      <c r="D56" t="s">
        <v>1017</v>
      </c>
      <c r="E56" s="1">
        <v>22682</v>
      </c>
      <c r="F56" t="s">
        <v>1018</v>
      </c>
      <c r="G56" t="s">
        <v>1663</v>
      </c>
      <c r="H56" t="s">
        <v>871</v>
      </c>
      <c r="J56" t="str">
        <f>VLOOKUP(A56,ratesMetadata!$A:$A,1,FALSE)</f>
        <v>TX0910003</v>
      </c>
    </row>
    <row r="57" spans="1:10" x14ac:dyDescent="0.3">
      <c r="A57" t="s">
        <v>86</v>
      </c>
      <c r="B57" t="s">
        <v>1399</v>
      </c>
      <c r="C57" t="s">
        <v>1092</v>
      </c>
      <c r="D57" t="s">
        <v>1017</v>
      </c>
      <c r="E57" s="1">
        <v>42462</v>
      </c>
      <c r="F57" t="s">
        <v>1018</v>
      </c>
      <c r="G57" t="s">
        <v>1663</v>
      </c>
      <c r="J57" t="str">
        <f>VLOOKUP(A57,ratesMetadata!$A:$A,1,FALSE)</f>
        <v>TX0910006</v>
      </c>
    </row>
    <row r="58" spans="1:10" x14ac:dyDescent="0.3">
      <c r="A58" t="s">
        <v>20</v>
      </c>
      <c r="B58" t="s">
        <v>1697</v>
      </c>
      <c r="C58" t="s">
        <v>1092</v>
      </c>
      <c r="D58" t="s">
        <v>1017</v>
      </c>
      <c r="E58" s="1">
        <v>3489</v>
      </c>
      <c r="F58" t="s">
        <v>1027</v>
      </c>
      <c r="G58" t="s">
        <v>3102</v>
      </c>
      <c r="H58" t="s">
        <v>822</v>
      </c>
      <c r="J58" t="str">
        <f>VLOOKUP(A58,ratesMetadata!$A:$A,1,FALSE)</f>
        <v>TX0910032</v>
      </c>
    </row>
    <row r="59" spans="1:10" x14ac:dyDescent="0.3">
      <c r="A59" t="s">
        <v>43</v>
      </c>
      <c r="B59" t="s">
        <v>1030</v>
      </c>
      <c r="C59" t="s">
        <v>1031</v>
      </c>
      <c r="D59" t="s">
        <v>1017</v>
      </c>
      <c r="E59" s="1">
        <v>80455</v>
      </c>
      <c r="F59" t="s">
        <v>1018</v>
      </c>
      <c r="G59" t="s">
        <v>1663</v>
      </c>
      <c r="H59" s="18" t="s">
        <v>1019</v>
      </c>
      <c r="I59" s="18" t="s">
        <v>1020</v>
      </c>
      <c r="J59" t="str">
        <f>VLOOKUP(A59,ratesMetadata!$A:$A,1,FALSE)</f>
        <v>TX0920004</v>
      </c>
    </row>
    <row r="60" spans="1:10" x14ac:dyDescent="0.3">
      <c r="A60" t="s">
        <v>124</v>
      </c>
      <c r="B60" t="s">
        <v>1701</v>
      </c>
      <c r="C60" t="s">
        <v>1031</v>
      </c>
      <c r="D60" t="s">
        <v>1017</v>
      </c>
      <c r="E60" s="1">
        <v>4737</v>
      </c>
      <c r="F60" t="s">
        <v>1027</v>
      </c>
      <c r="G60" t="s">
        <v>3102</v>
      </c>
      <c r="H60" t="s">
        <v>844</v>
      </c>
      <c r="J60" t="str">
        <f>VLOOKUP(A60,ratesMetadata!$A:$A,1,FALSE)</f>
        <v>TX0920022</v>
      </c>
    </row>
    <row r="61" spans="1:10" x14ac:dyDescent="0.3">
      <c r="A61" t="s">
        <v>128</v>
      </c>
      <c r="B61" t="s">
        <v>1392</v>
      </c>
      <c r="C61" t="s">
        <v>1087</v>
      </c>
      <c r="D61" t="s">
        <v>1017</v>
      </c>
      <c r="E61" s="1">
        <v>39453</v>
      </c>
      <c r="F61" t="s">
        <v>1027</v>
      </c>
      <c r="G61" t="s">
        <v>1663</v>
      </c>
      <c r="J61" t="str">
        <f>VLOOKUP(A61,ratesMetadata!$A:$A,1,FALSE)</f>
        <v>TX0940003</v>
      </c>
    </row>
    <row r="62" spans="1:10" x14ac:dyDescent="0.3">
      <c r="A62" t="s">
        <v>48</v>
      </c>
      <c r="B62" t="s">
        <v>1086</v>
      </c>
      <c r="C62" t="s">
        <v>1087</v>
      </c>
      <c r="D62" t="s">
        <v>1017</v>
      </c>
      <c r="E62" s="1">
        <v>16242</v>
      </c>
      <c r="F62" t="s">
        <v>1036</v>
      </c>
      <c r="G62" t="s">
        <v>1663</v>
      </c>
      <c r="H62" t="s">
        <v>893</v>
      </c>
      <c r="J62" t="str">
        <f>VLOOKUP(A62,ratesMetadata!$A:$A,1,FALSE)</f>
        <v>TX0940018</v>
      </c>
    </row>
    <row r="63" spans="1:10" x14ac:dyDescent="0.3">
      <c r="A63" t="s">
        <v>47</v>
      </c>
      <c r="B63" t="s">
        <v>1034</v>
      </c>
      <c r="C63" t="s">
        <v>1035</v>
      </c>
      <c r="D63" t="s">
        <v>1017</v>
      </c>
      <c r="E63" s="1">
        <v>72312</v>
      </c>
      <c r="F63" t="s">
        <v>1036</v>
      </c>
      <c r="G63" t="s">
        <v>1663</v>
      </c>
      <c r="H63" s="18" t="s">
        <v>1019</v>
      </c>
      <c r="I63" s="18" t="s">
        <v>1020</v>
      </c>
      <c r="J63" t="str">
        <f>VLOOKUP(A63,ratesMetadata!$A:$A,1,FALSE)</f>
        <v>TX1010003</v>
      </c>
    </row>
    <row r="64" spans="1:10" x14ac:dyDescent="0.3">
      <c r="A64" t="s">
        <v>1134</v>
      </c>
      <c r="B64" t="s">
        <v>1133</v>
      </c>
      <c r="C64" t="s">
        <v>1035</v>
      </c>
      <c r="D64" t="s">
        <v>1017</v>
      </c>
      <c r="E64" s="1">
        <v>10625</v>
      </c>
      <c r="F64" t="s">
        <v>1036</v>
      </c>
      <c r="G64" t="s">
        <v>1663</v>
      </c>
      <c r="H64" t="s">
        <v>1019</v>
      </c>
      <c r="J64" t="str">
        <f>VLOOKUP(A64,ratesMetadata!$A:$A,1,FALSE)</f>
        <v>TX1010015</v>
      </c>
    </row>
    <row r="65" spans="1:10" x14ac:dyDescent="0.3">
      <c r="A65" t="s">
        <v>136</v>
      </c>
      <c r="B65" t="s">
        <v>1441</v>
      </c>
      <c r="C65" t="s">
        <v>1035</v>
      </c>
      <c r="D65" t="s">
        <v>1017</v>
      </c>
      <c r="E65" s="1">
        <v>85392</v>
      </c>
      <c r="F65" t="s">
        <v>1036</v>
      </c>
      <c r="G65" t="s">
        <v>1663</v>
      </c>
      <c r="J65" t="str">
        <f>VLOOKUP(A65,ratesMetadata!$A:$A,1,FALSE)</f>
        <v>TX1010056</v>
      </c>
    </row>
    <row r="66" spans="1:10" x14ac:dyDescent="0.3">
      <c r="A66" t="s">
        <v>113</v>
      </c>
      <c r="B66" t="s">
        <v>1268</v>
      </c>
      <c r="C66" t="s">
        <v>1035</v>
      </c>
      <c r="D66" t="s">
        <v>1017</v>
      </c>
      <c r="E66" s="1">
        <v>78177</v>
      </c>
      <c r="F66" t="s">
        <v>1027</v>
      </c>
      <c r="G66" t="s">
        <v>1663</v>
      </c>
      <c r="J66" t="str">
        <f>VLOOKUP(A66,ratesMetadata!$A:$A,1,FALSE)</f>
        <v>TX1010348</v>
      </c>
    </row>
    <row r="67" spans="1:10" x14ac:dyDescent="0.3">
      <c r="A67" t="s">
        <v>26</v>
      </c>
      <c r="B67" t="s">
        <v>1671</v>
      </c>
      <c r="C67" t="s">
        <v>1035</v>
      </c>
      <c r="D67" t="s">
        <v>1017</v>
      </c>
      <c r="E67" s="1">
        <v>4908</v>
      </c>
      <c r="F67" t="s">
        <v>1036</v>
      </c>
      <c r="G67" t="s">
        <v>3102</v>
      </c>
      <c r="H67" t="s">
        <v>815</v>
      </c>
      <c r="J67" t="str">
        <f>VLOOKUP(A67,ratesMetadata!$A:$A,1,FALSE)</f>
        <v>TX1010435</v>
      </c>
    </row>
    <row r="68" spans="1:10" x14ac:dyDescent="0.3">
      <c r="A68" t="s">
        <v>103</v>
      </c>
      <c r="B68" t="s">
        <v>1693</v>
      </c>
      <c r="C68" t="s">
        <v>1035</v>
      </c>
      <c r="D68" t="s">
        <v>1017</v>
      </c>
      <c r="E68" s="1">
        <v>5760</v>
      </c>
      <c r="F68" t="s">
        <v>1027</v>
      </c>
      <c r="G68" t="s">
        <v>3102</v>
      </c>
      <c r="H68" t="s">
        <v>778</v>
      </c>
      <c r="J68" t="str">
        <f>VLOOKUP(A68,ratesMetadata!$A:$A,1,FALSE)</f>
        <v>TX1010632</v>
      </c>
    </row>
    <row r="69" spans="1:10" x14ac:dyDescent="0.3">
      <c r="A69" t="s">
        <v>1704</v>
      </c>
      <c r="B69" t="s">
        <v>1703</v>
      </c>
      <c r="C69" t="s">
        <v>1035</v>
      </c>
      <c r="D69" t="s">
        <v>1017</v>
      </c>
      <c r="E69" s="1">
        <v>4998</v>
      </c>
      <c r="F69" t="s">
        <v>1036</v>
      </c>
      <c r="G69" t="s">
        <v>3102</v>
      </c>
      <c r="H69" t="s">
        <v>1019</v>
      </c>
      <c r="J69" t="str">
        <f>VLOOKUP(A69,ratesMetadata!$A:$A,1,FALSE)</f>
        <v>TX1011019</v>
      </c>
    </row>
    <row r="70" spans="1:10" x14ac:dyDescent="0.3">
      <c r="A70" t="s">
        <v>135</v>
      </c>
      <c r="B70" t="s">
        <v>1676</v>
      </c>
      <c r="C70" t="s">
        <v>1035</v>
      </c>
      <c r="D70" t="s">
        <v>1017</v>
      </c>
      <c r="E70" s="1">
        <v>9393</v>
      </c>
      <c r="F70" t="s">
        <v>1027</v>
      </c>
      <c r="G70" t="s">
        <v>3102</v>
      </c>
      <c r="H70" t="s">
        <v>780</v>
      </c>
      <c r="J70" t="str">
        <f>VLOOKUP(A70,ratesMetadata!$A:$A,1,FALSE)</f>
        <v>TX1011410</v>
      </c>
    </row>
    <row r="71" spans="1:10" x14ac:dyDescent="0.3">
      <c r="A71" t="s">
        <v>23</v>
      </c>
      <c r="B71" t="s">
        <v>1082</v>
      </c>
      <c r="C71" t="s">
        <v>1035</v>
      </c>
      <c r="D71" t="s">
        <v>1017</v>
      </c>
      <c r="E71" s="1">
        <v>18922</v>
      </c>
      <c r="F71" t="s">
        <v>1036</v>
      </c>
      <c r="G71" t="s">
        <v>1663</v>
      </c>
      <c r="H71" t="s">
        <v>884</v>
      </c>
      <c r="J71" t="str">
        <f>VLOOKUP(A71,ratesMetadata!$A:$A,1,FALSE)</f>
        <v>TX1011550</v>
      </c>
    </row>
    <row r="72" spans="1:10" x14ac:dyDescent="0.3">
      <c r="A72" t="s">
        <v>98</v>
      </c>
      <c r="B72" t="s">
        <v>1690</v>
      </c>
      <c r="C72" t="s">
        <v>1035</v>
      </c>
      <c r="D72" t="s">
        <v>1017</v>
      </c>
      <c r="E72" s="1">
        <v>7170</v>
      </c>
      <c r="F72" t="s">
        <v>1036</v>
      </c>
      <c r="G72" t="s">
        <v>3102</v>
      </c>
      <c r="H72" t="s">
        <v>1691</v>
      </c>
      <c r="J72" t="str">
        <f>VLOOKUP(A72,ratesMetadata!$A:$A,1,FALSE)</f>
        <v>TX1011613</v>
      </c>
    </row>
    <row r="73" spans="1:10" x14ac:dyDescent="0.3">
      <c r="A73" t="s">
        <v>89</v>
      </c>
      <c r="B73" t="s">
        <v>1698</v>
      </c>
      <c r="C73" t="s">
        <v>1035</v>
      </c>
      <c r="D73" t="s">
        <v>1017</v>
      </c>
      <c r="E73" s="1">
        <v>5079</v>
      </c>
      <c r="F73" t="s">
        <v>1027</v>
      </c>
      <c r="G73" t="s">
        <v>3102</v>
      </c>
      <c r="H73" t="s">
        <v>827</v>
      </c>
      <c r="J73" t="str">
        <f>VLOOKUP(A73,ratesMetadata!$A:$A,1,FALSE)</f>
        <v>TX1011689</v>
      </c>
    </row>
    <row r="74" spans="1:10" x14ac:dyDescent="0.3">
      <c r="A74" t="s">
        <v>71</v>
      </c>
      <c r="B74" t="s">
        <v>1499</v>
      </c>
      <c r="C74" t="s">
        <v>1035</v>
      </c>
      <c r="D74" t="s">
        <v>1017</v>
      </c>
      <c r="E74" s="1">
        <v>14697</v>
      </c>
      <c r="F74" t="s">
        <v>1036</v>
      </c>
      <c r="G74" t="s">
        <v>1663</v>
      </c>
      <c r="J74" t="str">
        <f>VLOOKUP(A74,ratesMetadata!$A:$A,1,FALSE)</f>
        <v>TX1012007</v>
      </c>
    </row>
    <row r="75" spans="1:10" x14ac:dyDescent="0.3">
      <c r="A75" t="s">
        <v>1723</v>
      </c>
      <c r="B75" t="s">
        <v>1722</v>
      </c>
      <c r="C75" t="s">
        <v>1035</v>
      </c>
      <c r="D75" t="s">
        <v>1017</v>
      </c>
      <c r="E75" s="1">
        <v>4398</v>
      </c>
      <c r="F75" t="s">
        <v>1027</v>
      </c>
      <c r="G75" t="s">
        <v>3102</v>
      </c>
      <c r="H75" t="s">
        <v>1019</v>
      </c>
      <c r="J75" t="str">
        <f>VLOOKUP(A75,ratesMetadata!$A:$A,1,FALSE)</f>
        <v>TX1012865</v>
      </c>
    </row>
    <row r="76" spans="1:10" x14ac:dyDescent="0.3">
      <c r="A76" t="s">
        <v>17</v>
      </c>
      <c r="B76" t="s">
        <v>1042</v>
      </c>
      <c r="C76" t="s">
        <v>1043</v>
      </c>
      <c r="D76" t="s">
        <v>1017</v>
      </c>
      <c r="E76" s="1">
        <v>67468</v>
      </c>
      <c r="F76" t="s">
        <v>1018</v>
      </c>
      <c r="G76" t="s">
        <v>1663</v>
      </c>
      <c r="H76" s="18" t="s">
        <v>1019</v>
      </c>
      <c r="I76" s="18" t="s">
        <v>1020</v>
      </c>
      <c r="J76" t="str">
        <f>VLOOKUP(A76,ratesMetadata!$A:$A,1,FALSE)</f>
        <v>TX1050001</v>
      </c>
    </row>
    <row r="77" spans="1:10" x14ac:dyDescent="0.3">
      <c r="A77" t="s">
        <v>1124</v>
      </c>
      <c r="B77" t="s">
        <v>1123</v>
      </c>
      <c r="C77" t="s">
        <v>1043</v>
      </c>
      <c r="D77" t="s">
        <v>1017</v>
      </c>
      <c r="E77" s="1">
        <v>11530</v>
      </c>
      <c r="F77" t="s">
        <v>1036</v>
      </c>
      <c r="G77" t="s">
        <v>1663</v>
      </c>
      <c r="H77" t="s">
        <v>1019</v>
      </c>
      <c r="J77" t="str">
        <f>VLOOKUP(A77,ratesMetadata!$A:$A,1,FALSE)</f>
        <v>TX1050012</v>
      </c>
    </row>
    <row r="78" spans="1:10" x14ac:dyDescent="0.3">
      <c r="A78" t="s">
        <v>950</v>
      </c>
      <c r="B78" t="s">
        <v>1079</v>
      </c>
      <c r="C78" t="s">
        <v>1080</v>
      </c>
      <c r="D78" t="s">
        <v>1017</v>
      </c>
      <c r="E78" s="1">
        <v>22782</v>
      </c>
      <c r="F78" t="s">
        <v>1036</v>
      </c>
      <c r="G78" t="s">
        <v>1663</v>
      </c>
      <c r="H78" t="s">
        <v>952</v>
      </c>
      <c r="J78" t="str">
        <f>VLOOKUP(A78,ratesMetadata!$A:$A,1,FALSE)</f>
        <v>TX1070005</v>
      </c>
    </row>
    <row r="79" spans="1:10" x14ac:dyDescent="0.3">
      <c r="A79" t="s">
        <v>995</v>
      </c>
      <c r="B79" t="s">
        <v>1101</v>
      </c>
      <c r="C79" t="s">
        <v>1024</v>
      </c>
      <c r="D79" t="s">
        <v>1017</v>
      </c>
      <c r="E79" s="1">
        <v>18363</v>
      </c>
      <c r="F79" t="s">
        <v>1018</v>
      </c>
      <c r="G79" t="s">
        <v>1663</v>
      </c>
      <c r="H79" s="19" t="s">
        <v>1019</v>
      </c>
      <c r="J79" t="str">
        <f>VLOOKUP(A79,ratesMetadata!$A:$A,1,FALSE)</f>
        <v>TX1080001</v>
      </c>
    </row>
    <row r="80" spans="1:10" x14ac:dyDescent="0.3">
      <c r="A80" t="s">
        <v>138</v>
      </c>
      <c r="B80" t="s">
        <v>1023</v>
      </c>
      <c r="C80" t="s">
        <v>1024</v>
      </c>
      <c r="D80" t="s">
        <v>1017</v>
      </c>
      <c r="E80" s="1">
        <v>85224</v>
      </c>
      <c r="F80" t="s">
        <v>1018</v>
      </c>
      <c r="G80" t="s">
        <v>1663</v>
      </c>
      <c r="H80" s="18" t="s">
        <v>1019</v>
      </c>
      <c r="I80" s="18" t="s">
        <v>1020</v>
      </c>
      <c r="J80" t="str">
        <f>VLOOKUP(A80,ratesMetadata!$A:$A,1,FALSE)</f>
        <v>TX1080004</v>
      </c>
    </row>
    <row r="81" spans="1:10" x14ac:dyDescent="0.3">
      <c r="A81" t="s">
        <v>119</v>
      </c>
      <c r="B81" t="s">
        <v>1033</v>
      </c>
      <c r="C81" t="s">
        <v>1024</v>
      </c>
      <c r="D81" t="s">
        <v>1017</v>
      </c>
      <c r="E81" s="1">
        <v>77058</v>
      </c>
      <c r="F81" t="s">
        <v>1018</v>
      </c>
      <c r="G81" t="s">
        <v>1663</v>
      </c>
      <c r="H81" s="18" t="s">
        <v>1019</v>
      </c>
      <c r="I81" s="18" t="s">
        <v>1020</v>
      </c>
      <c r="J81" t="str">
        <f>VLOOKUP(A81,ratesMetadata!$A:$A,1,FALSE)</f>
        <v>TX1080008</v>
      </c>
    </row>
    <row r="82" spans="1:10" x14ac:dyDescent="0.3">
      <c r="A82" t="s">
        <v>37</v>
      </c>
      <c r="B82" t="s">
        <v>1032</v>
      </c>
      <c r="C82" t="s">
        <v>1024</v>
      </c>
      <c r="D82" t="s">
        <v>1017</v>
      </c>
      <c r="E82" s="1">
        <v>77320</v>
      </c>
      <c r="F82" t="s">
        <v>1018</v>
      </c>
      <c r="G82" t="s">
        <v>1663</v>
      </c>
      <c r="H82" s="18" t="s">
        <v>1019</v>
      </c>
      <c r="I82" s="18" t="s">
        <v>1020</v>
      </c>
      <c r="J82" t="str">
        <f>VLOOKUP(A82,ratesMetadata!$A:$A,1,FALSE)</f>
        <v>TX1080009</v>
      </c>
    </row>
    <row r="83" spans="1:10" x14ac:dyDescent="0.3">
      <c r="A83" t="s">
        <v>1004</v>
      </c>
      <c r="B83" t="s">
        <v>1106</v>
      </c>
      <c r="C83" t="s">
        <v>1024</v>
      </c>
      <c r="D83" t="s">
        <v>1017</v>
      </c>
      <c r="E83" s="1">
        <v>32092</v>
      </c>
      <c r="F83" t="s">
        <v>1018</v>
      </c>
      <c r="G83" t="s">
        <v>1663</v>
      </c>
      <c r="H83" t="s">
        <v>1019</v>
      </c>
      <c r="J83" t="str">
        <f>VLOOKUP(A83,ratesMetadata!$A:$A,1,FALSE)</f>
        <v>TX1080011</v>
      </c>
    </row>
    <row r="84" spans="1:10" x14ac:dyDescent="0.3">
      <c r="A84" t="s">
        <v>12</v>
      </c>
      <c r="B84" t="s">
        <v>1053</v>
      </c>
      <c r="C84" t="s">
        <v>1024</v>
      </c>
      <c r="D84" t="s">
        <v>1017</v>
      </c>
      <c r="E84" s="1">
        <v>46872</v>
      </c>
      <c r="F84" t="s">
        <v>1018</v>
      </c>
      <c r="G84" t="s">
        <v>1663</v>
      </c>
      <c r="H84" t="s">
        <v>1019</v>
      </c>
      <c r="I84" t="s">
        <v>1020</v>
      </c>
      <c r="J84" t="str">
        <f>VLOOKUP(A84,ratesMetadata!$A:$A,1,FALSE)</f>
        <v>TX1080022</v>
      </c>
    </row>
    <row r="85" spans="1:10" x14ac:dyDescent="0.3">
      <c r="A85" t="s">
        <v>16</v>
      </c>
      <c r="B85" t="s">
        <v>1618</v>
      </c>
      <c r="C85" t="s">
        <v>1024</v>
      </c>
      <c r="D85" t="s">
        <v>1017</v>
      </c>
      <c r="E85" s="1">
        <v>57045</v>
      </c>
      <c r="F85" t="s">
        <v>1018</v>
      </c>
      <c r="G85" t="s">
        <v>1663</v>
      </c>
      <c r="J85" t="str">
        <f>VLOOKUP(A85,ratesMetadata!$A:$A,1,FALSE)</f>
        <v>TX1080033</v>
      </c>
    </row>
    <row r="86" spans="1:10" x14ac:dyDescent="0.3">
      <c r="A86" t="s">
        <v>957</v>
      </c>
      <c r="B86" t="s">
        <v>1098</v>
      </c>
      <c r="C86" t="s">
        <v>1099</v>
      </c>
      <c r="D86" t="s">
        <v>1017</v>
      </c>
      <c r="E86" s="1">
        <v>14278</v>
      </c>
      <c r="F86" t="s">
        <v>1036</v>
      </c>
      <c r="G86" t="s">
        <v>1663</v>
      </c>
      <c r="H86" s="8" t="s">
        <v>959</v>
      </c>
      <c r="J86" t="str">
        <f>VLOOKUP(A86,ratesMetadata!$A:$A,1,FALSE)</f>
        <v>TX1100002</v>
      </c>
    </row>
    <row r="87" spans="1:10" x14ac:dyDescent="0.3">
      <c r="A87" t="s">
        <v>926</v>
      </c>
      <c r="B87" t="s">
        <v>1058</v>
      </c>
      <c r="C87" t="s">
        <v>1059</v>
      </c>
      <c r="D87" t="s">
        <v>1017</v>
      </c>
      <c r="E87" s="1">
        <v>11300</v>
      </c>
      <c r="F87" t="s">
        <v>1018</v>
      </c>
      <c r="G87" t="s">
        <v>1663</v>
      </c>
      <c r="H87" t="s">
        <v>1060</v>
      </c>
      <c r="J87" t="str">
        <f>VLOOKUP(A87,ratesMetadata!$A:$A,1,FALSE)</f>
        <v>TX1110001</v>
      </c>
    </row>
    <row r="88" spans="1:10" x14ac:dyDescent="0.3">
      <c r="A88" t="s">
        <v>142</v>
      </c>
      <c r="B88" t="s">
        <v>1076</v>
      </c>
      <c r="C88" t="s">
        <v>1059</v>
      </c>
      <c r="D88" t="s">
        <v>1017</v>
      </c>
      <c r="E88" s="1">
        <v>19125</v>
      </c>
      <c r="F88" t="s">
        <v>1036</v>
      </c>
      <c r="G88" t="s">
        <v>1663</v>
      </c>
      <c r="H88" t="s">
        <v>880</v>
      </c>
      <c r="J88" t="str">
        <f>VLOOKUP(A88,ratesMetadata!$A:$A,1,FALSE)</f>
        <v>TX1110007</v>
      </c>
    </row>
    <row r="89" spans="1:10" x14ac:dyDescent="0.3">
      <c r="A89" t="s">
        <v>920</v>
      </c>
      <c r="B89" t="s">
        <v>1066</v>
      </c>
      <c r="C89" t="s">
        <v>1067</v>
      </c>
      <c r="D89" t="s">
        <v>1017</v>
      </c>
      <c r="E89" s="1">
        <v>13335</v>
      </c>
      <c r="F89" t="s">
        <v>1036</v>
      </c>
      <c r="G89" t="s">
        <v>1663</v>
      </c>
      <c r="H89" t="s">
        <v>922</v>
      </c>
      <c r="J89" t="str">
        <f>VLOOKUP(A89,ratesMetadata!$A:$A,1,FALSE)</f>
        <v>TX1160029</v>
      </c>
    </row>
    <row r="90" spans="1:10" x14ac:dyDescent="0.3">
      <c r="A90" t="s">
        <v>131</v>
      </c>
      <c r="B90" t="s">
        <v>1683</v>
      </c>
      <c r="C90" t="s">
        <v>1067</v>
      </c>
      <c r="D90" t="s">
        <v>1017</v>
      </c>
      <c r="E90" s="1">
        <v>4206</v>
      </c>
      <c r="F90" t="s">
        <v>1036</v>
      </c>
      <c r="G90" t="s">
        <v>3102</v>
      </c>
      <c r="H90" t="s">
        <v>831</v>
      </c>
      <c r="J90" t="str">
        <f>VLOOKUP(A90,ratesMetadata!$A:$A,1,FALSE)</f>
        <v>TX1160039</v>
      </c>
    </row>
    <row r="91" spans="1:10" x14ac:dyDescent="0.3">
      <c r="A91" t="s">
        <v>94</v>
      </c>
      <c r="B91" t="s">
        <v>1351</v>
      </c>
      <c r="C91" t="s">
        <v>1252</v>
      </c>
      <c r="D91" t="s">
        <v>1017</v>
      </c>
      <c r="E91" s="1">
        <v>42796</v>
      </c>
      <c r="F91" t="s">
        <v>1018</v>
      </c>
      <c r="G91" t="s">
        <v>1663</v>
      </c>
      <c r="J91" t="str">
        <f>VLOOKUP(A91,ratesMetadata!$A:$A,1,FALSE)</f>
        <v>TX1230009</v>
      </c>
    </row>
    <row r="92" spans="1:10" x14ac:dyDescent="0.3">
      <c r="A92" t="s">
        <v>938</v>
      </c>
      <c r="B92" t="s">
        <v>1055</v>
      </c>
      <c r="C92" t="s">
        <v>1056</v>
      </c>
      <c r="D92" t="s">
        <v>1017</v>
      </c>
      <c r="E92" s="1">
        <v>18949</v>
      </c>
      <c r="F92" t="s">
        <v>1018</v>
      </c>
      <c r="G92" t="s">
        <v>1663</v>
      </c>
      <c r="H92" t="s">
        <v>1057</v>
      </c>
      <c r="J92" t="str">
        <f>VLOOKUP(A92,ratesMetadata!$A:$A,1,FALSE)</f>
        <v>TX1250001</v>
      </c>
    </row>
    <row r="93" spans="1:10" x14ac:dyDescent="0.3">
      <c r="A93" t="s">
        <v>115</v>
      </c>
      <c r="B93" t="s">
        <v>1186</v>
      </c>
      <c r="C93" t="s">
        <v>1148</v>
      </c>
      <c r="D93" t="s">
        <v>1017</v>
      </c>
      <c r="E93" s="1">
        <v>43960</v>
      </c>
      <c r="F93" t="s">
        <v>1036</v>
      </c>
      <c r="G93" t="s">
        <v>1663</v>
      </c>
      <c r="J93" t="str">
        <f>VLOOKUP(A93,ratesMetadata!$A:$A,1,FALSE)</f>
        <v>TX1260002</v>
      </c>
    </row>
    <row r="94" spans="1:10" x14ac:dyDescent="0.3">
      <c r="A94" t="s">
        <v>166</v>
      </c>
      <c r="B94" t="s">
        <v>1532</v>
      </c>
      <c r="C94" t="s">
        <v>1148</v>
      </c>
      <c r="D94" t="s">
        <v>1017</v>
      </c>
      <c r="E94" s="1">
        <v>41442</v>
      </c>
      <c r="F94" t="s">
        <v>1036</v>
      </c>
      <c r="G94" t="s">
        <v>1663</v>
      </c>
      <c r="J94" t="str">
        <f>VLOOKUP(A94,ratesMetadata!$A:$A,1,FALSE)</f>
        <v>TX1260018</v>
      </c>
    </row>
    <row r="95" spans="1:10" x14ac:dyDescent="0.3">
      <c r="A95" t="s">
        <v>1126</v>
      </c>
      <c r="B95" t="s">
        <v>1125</v>
      </c>
      <c r="C95" t="s">
        <v>1094</v>
      </c>
      <c r="D95" t="s">
        <v>1017</v>
      </c>
      <c r="E95" s="1">
        <v>11349</v>
      </c>
      <c r="F95" t="s">
        <v>1018</v>
      </c>
      <c r="G95" t="s">
        <v>1663</v>
      </c>
      <c r="H95" t="s">
        <v>1019</v>
      </c>
      <c r="J95" t="str">
        <f>VLOOKUP(A95,ratesMetadata!$A:$A,1,FALSE)</f>
        <v>TX1290005</v>
      </c>
    </row>
    <row r="96" spans="1:10" x14ac:dyDescent="0.3">
      <c r="A96" t="s">
        <v>88</v>
      </c>
      <c r="B96" t="s">
        <v>1093</v>
      </c>
      <c r="C96" t="s">
        <v>1094</v>
      </c>
      <c r="D96" t="s">
        <v>1017</v>
      </c>
      <c r="E96" s="1">
        <v>17500</v>
      </c>
      <c r="F96" t="s">
        <v>1036</v>
      </c>
      <c r="G96" t="s">
        <v>1663</v>
      </c>
      <c r="H96" t="s">
        <v>890</v>
      </c>
      <c r="J96" t="str">
        <f>VLOOKUP(A96,ratesMetadata!$A:$A,1,FALSE)</f>
        <v>TX1290006</v>
      </c>
    </row>
    <row r="97" spans="1:10" x14ac:dyDescent="0.3">
      <c r="A97" t="s">
        <v>154</v>
      </c>
      <c r="B97" t="s">
        <v>1699</v>
      </c>
      <c r="C97" t="s">
        <v>1094</v>
      </c>
      <c r="D97" t="s">
        <v>1017</v>
      </c>
      <c r="E97" s="1">
        <v>3582</v>
      </c>
      <c r="F97" t="s">
        <v>1036</v>
      </c>
      <c r="G97" t="s">
        <v>3102</v>
      </c>
      <c r="H97" t="s">
        <v>747</v>
      </c>
      <c r="J97" t="str">
        <f>VLOOKUP(A97,ratesMetadata!$A:$A,1,FALSE)</f>
        <v>TX1290010</v>
      </c>
    </row>
    <row r="98" spans="1:10" x14ac:dyDescent="0.3">
      <c r="A98" t="s">
        <v>913</v>
      </c>
      <c r="B98" t="s">
        <v>1084</v>
      </c>
      <c r="C98" t="s">
        <v>1085</v>
      </c>
      <c r="D98" t="s">
        <v>1017</v>
      </c>
      <c r="E98" s="1">
        <v>16056</v>
      </c>
      <c r="F98" t="s">
        <v>1018</v>
      </c>
      <c r="G98" t="s">
        <v>1663</v>
      </c>
      <c r="H98" t="s">
        <v>915</v>
      </c>
      <c r="J98" t="str">
        <f>VLOOKUP(A98,ratesMetadata!$A:$A,1,FALSE)</f>
        <v>TX1300001</v>
      </c>
    </row>
    <row r="99" spans="1:10" x14ac:dyDescent="0.3">
      <c r="A99" t="s">
        <v>134</v>
      </c>
      <c r="B99" t="s">
        <v>1096</v>
      </c>
      <c r="C99" t="s">
        <v>1097</v>
      </c>
      <c r="D99" t="s">
        <v>1017</v>
      </c>
      <c r="E99" s="1">
        <v>22217</v>
      </c>
      <c r="F99" t="s">
        <v>1018</v>
      </c>
      <c r="G99" t="s">
        <v>1663</v>
      </c>
      <c r="H99" t="s">
        <v>873</v>
      </c>
      <c r="J99" t="str">
        <f>VLOOKUP(A99,ratesMetadata!$A:$A,1,FALSE)</f>
        <v>TX1330001</v>
      </c>
    </row>
    <row r="100" spans="1:10" x14ac:dyDescent="0.3">
      <c r="A100" t="s">
        <v>61</v>
      </c>
      <c r="B100" t="s">
        <v>1696</v>
      </c>
      <c r="C100" t="s">
        <v>1547</v>
      </c>
      <c r="D100" t="s">
        <v>1017</v>
      </c>
      <c r="E100" s="1">
        <v>7428</v>
      </c>
      <c r="F100" t="s">
        <v>1027</v>
      </c>
      <c r="G100" t="s">
        <v>3102</v>
      </c>
      <c r="H100" t="s">
        <v>791</v>
      </c>
      <c r="J100" t="str">
        <f>VLOOKUP(A100,ratesMetadata!$A:$A,1,FALSE)</f>
        <v>TX1440001</v>
      </c>
    </row>
    <row r="101" spans="1:10" x14ac:dyDescent="0.3">
      <c r="A101" t="s">
        <v>1719</v>
      </c>
      <c r="B101" t="s">
        <v>1717</v>
      </c>
      <c r="C101" t="s">
        <v>1718</v>
      </c>
      <c r="D101" t="s">
        <v>1017</v>
      </c>
      <c r="E101" s="1">
        <v>7626</v>
      </c>
      <c r="F101" t="s">
        <v>1517</v>
      </c>
      <c r="G101" t="s">
        <v>3102</v>
      </c>
      <c r="H101" t="s">
        <v>1019</v>
      </c>
      <c r="J101" t="str">
        <f>VLOOKUP(A101,ratesMetadata!$A:$A,1,FALSE)</f>
        <v>TX1470004</v>
      </c>
    </row>
    <row r="102" spans="1:10" x14ac:dyDescent="0.3">
      <c r="A102" t="s">
        <v>928</v>
      </c>
      <c r="B102" t="s">
        <v>1068</v>
      </c>
      <c r="C102" t="s">
        <v>1069</v>
      </c>
      <c r="D102" t="s">
        <v>1017</v>
      </c>
      <c r="E102" s="1">
        <v>10773</v>
      </c>
      <c r="F102" t="s">
        <v>1018</v>
      </c>
      <c r="G102" t="s">
        <v>1663</v>
      </c>
      <c r="H102" t="s">
        <v>931</v>
      </c>
      <c r="J102" t="str">
        <f>VLOOKUP(A102,ratesMetadata!$A:$A,1,FALSE)</f>
        <v>TX1500012</v>
      </c>
    </row>
    <row r="103" spans="1:10" x14ac:dyDescent="0.3">
      <c r="A103" t="s">
        <v>935</v>
      </c>
      <c r="B103" t="s">
        <v>1064</v>
      </c>
      <c r="C103" t="s">
        <v>1065</v>
      </c>
      <c r="D103" t="s">
        <v>1017</v>
      </c>
      <c r="E103" s="1">
        <v>10052</v>
      </c>
      <c r="F103" t="s">
        <v>1027</v>
      </c>
      <c r="G103" t="s">
        <v>1663</v>
      </c>
      <c r="H103" t="s">
        <v>937</v>
      </c>
      <c r="J103" t="str">
        <f>VLOOKUP(A103,ratesMetadata!$A:$A,1,FALSE)</f>
        <v>TX1550001</v>
      </c>
    </row>
    <row r="104" spans="1:10" x14ac:dyDescent="0.3">
      <c r="A104" t="s">
        <v>159</v>
      </c>
      <c r="B104" t="s">
        <v>1692</v>
      </c>
      <c r="C104" t="s">
        <v>1065</v>
      </c>
      <c r="D104" t="s">
        <v>1017</v>
      </c>
      <c r="E104" s="1">
        <v>3648</v>
      </c>
      <c r="F104" t="s">
        <v>1027</v>
      </c>
      <c r="G104" t="s">
        <v>3102</v>
      </c>
      <c r="H104" t="s">
        <v>771</v>
      </c>
      <c r="J104" t="str">
        <f>VLOOKUP(A104,ratesMetadata!$A:$A,1,FALSE)</f>
        <v>TX1550020</v>
      </c>
    </row>
    <row r="105" spans="1:10" x14ac:dyDescent="0.3">
      <c r="A105" t="s">
        <v>140</v>
      </c>
      <c r="B105" t="s">
        <v>1211</v>
      </c>
      <c r="C105" t="s">
        <v>1212</v>
      </c>
      <c r="D105" t="s">
        <v>1017</v>
      </c>
      <c r="E105" s="1">
        <v>58893</v>
      </c>
      <c r="F105" t="s">
        <v>1018</v>
      </c>
      <c r="G105" t="s">
        <v>1663</v>
      </c>
      <c r="J105" t="str">
        <f>VLOOKUP(A105,ratesMetadata!$A:$A,1,FALSE)</f>
        <v>TX1620001</v>
      </c>
    </row>
    <row r="106" spans="1:10" x14ac:dyDescent="0.3">
      <c r="A106" t="s">
        <v>44</v>
      </c>
      <c r="B106" t="s">
        <v>1702</v>
      </c>
      <c r="C106" t="s">
        <v>1145</v>
      </c>
      <c r="D106" t="s">
        <v>1017</v>
      </c>
      <c r="E106" s="1">
        <v>8103</v>
      </c>
      <c r="F106" t="s">
        <v>1027</v>
      </c>
      <c r="G106" t="s">
        <v>3102</v>
      </c>
      <c r="H106" t="s">
        <v>847</v>
      </c>
      <c r="J106" t="str">
        <f>VLOOKUP(A106,ratesMetadata!$A:$A,1,FALSE)</f>
        <v>TX1630021</v>
      </c>
    </row>
    <row r="107" spans="1:10" x14ac:dyDescent="0.3">
      <c r="A107" t="s">
        <v>14</v>
      </c>
      <c r="B107" t="s">
        <v>1037</v>
      </c>
      <c r="C107" t="s">
        <v>1038</v>
      </c>
      <c r="D107" t="s">
        <v>1017</v>
      </c>
      <c r="E107" s="1">
        <v>71592</v>
      </c>
      <c r="F107" t="s">
        <v>1036</v>
      </c>
      <c r="G107" t="s">
        <v>1663</v>
      </c>
      <c r="H107" s="18" t="s">
        <v>1019</v>
      </c>
      <c r="I107" s="18" t="s">
        <v>1020</v>
      </c>
      <c r="J107" t="str">
        <f>VLOOKUP(A107,ratesMetadata!$A:$A,1,FALSE)</f>
        <v>TX1700001</v>
      </c>
    </row>
    <row r="108" spans="1:10" x14ac:dyDescent="0.3">
      <c r="A108" t="s">
        <v>1122</v>
      </c>
      <c r="B108" t="s">
        <v>1121</v>
      </c>
      <c r="C108" t="s">
        <v>1038</v>
      </c>
      <c r="D108" t="s">
        <v>1017</v>
      </c>
      <c r="E108" s="1">
        <v>12180</v>
      </c>
      <c r="F108" t="s">
        <v>1036</v>
      </c>
      <c r="G108" t="s">
        <v>1663</v>
      </c>
      <c r="H108" t="s">
        <v>1019</v>
      </c>
      <c r="I108" t="s">
        <v>3376</v>
      </c>
      <c r="J108" t="str">
        <f>VLOOKUP(A108,ratesMetadata!$A:$A,1,FALSE)</f>
        <v>TX1700638</v>
      </c>
    </row>
    <row r="109" spans="1:10" x14ac:dyDescent="0.3">
      <c r="A109" t="s">
        <v>67</v>
      </c>
      <c r="B109" t="s">
        <v>1327</v>
      </c>
      <c r="C109" t="s">
        <v>1328</v>
      </c>
      <c r="D109" t="s">
        <v>1017</v>
      </c>
      <c r="E109" s="1">
        <v>48303</v>
      </c>
      <c r="F109" t="s">
        <v>1018</v>
      </c>
      <c r="G109" t="s">
        <v>1663</v>
      </c>
      <c r="J109" t="str">
        <f>VLOOKUP(A109,ratesMetadata!$A:$A,1,FALSE)</f>
        <v>TX1740003</v>
      </c>
    </row>
    <row r="110" spans="1:10" x14ac:dyDescent="0.3">
      <c r="A110" t="s">
        <v>1708</v>
      </c>
      <c r="B110" t="s">
        <v>1707</v>
      </c>
      <c r="C110" t="s">
        <v>1328</v>
      </c>
      <c r="D110" t="s">
        <v>1017</v>
      </c>
      <c r="E110" s="1">
        <v>4313</v>
      </c>
      <c r="F110" t="s">
        <v>1027</v>
      </c>
      <c r="G110" t="s">
        <v>3102</v>
      </c>
      <c r="H110" t="s">
        <v>1019</v>
      </c>
      <c r="J110" t="str">
        <f>VLOOKUP(A110,ratesMetadata!$A:$A,1,FALSE)</f>
        <v>TX1740005</v>
      </c>
    </row>
    <row r="111" spans="1:10" x14ac:dyDescent="0.3">
      <c r="A111" t="s">
        <v>1734</v>
      </c>
      <c r="B111" t="s">
        <v>1732</v>
      </c>
      <c r="C111" t="s">
        <v>1733</v>
      </c>
      <c r="D111" t="s">
        <v>1017</v>
      </c>
      <c r="E111" s="1">
        <v>4236</v>
      </c>
      <c r="F111" t="s">
        <v>1027</v>
      </c>
      <c r="G111" t="s">
        <v>3102</v>
      </c>
      <c r="H111" t="s">
        <v>1019</v>
      </c>
      <c r="J111" t="str">
        <f>VLOOKUP(A111,ratesMetadata!$A:$A,1,FALSE)</f>
        <v>TX1760022</v>
      </c>
    </row>
    <row r="112" spans="1:10" x14ac:dyDescent="0.3">
      <c r="A112" t="s">
        <v>923</v>
      </c>
      <c r="B112" t="s">
        <v>1070</v>
      </c>
      <c r="C112" t="s">
        <v>1071</v>
      </c>
      <c r="D112" t="s">
        <v>1017</v>
      </c>
      <c r="E112" s="1">
        <v>11760</v>
      </c>
      <c r="F112" t="s">
        <v>1018</v>
      </c>
      <c r="G112" t="s">
        <v>1663</v>
      </c>
      <c r="H112" t="s">
        <v>1072</v>
      </c>
      <c r="J112" t="str">
        <f>VLOOKUP(A112,ratesMetadata!$A:$A,1,FALSE)</f>
        <v>TX1770002</v>
      </c>
    </row>
    <row r="113" spans="1:10" x14ac:dyDescent="0.3">
      <c r="A113" t="s">
        <v>100</v>
      </c>
      <c r="B113" t="s">
        <v>1073</v>
      </c>
      <c r="C113" t="s">
        <v>1074</v>
      </c>
      <c r="D113" t="s">
        <v>1017</v>
      </c>
      <c r="E113" s="1">
        <v>23118</v>
      </c>
      <c r="F113" t="s">
        <v>1018</v>
      </c>
      <c r="G113" t="s">
        <v>1663</v>
      </c>
      <c r="H113" t="s">
        <v>867</v>
      </c>
      <c r="J113" t="str">
        <f>VLOOKUP(A113,ratesMetadata!$A:$A,1,FALSE)</f>
        <v>TX1840008</v>
      </c>
    </row>
    <row r="114" spans="1:10" x14ac:dyDescent="0.3">
      <c r="A114" t="s">
        <v>84</v>
      </c>
      <c r="B114" t="s">
        <v>1377</v>
      </c>
      <c r="C114" t="s">
        <v>1223</v>
      </c>
      <c r="D114" t="s">
        <v>1017</v>
      </c>
      <c r="E114" s="1">
        <v>43750</v>
      </c>
      <c r="F114" t="s">
        <v>1036</v>
      </c>
      <c r="G114" t="s">
        <v>1663</v>
      </c>
      <c r="J114" t="str">
        <f>VLOOKUP(A114,ratesMetadata!$A:$A,1,FALSE)</f>
        <v>TX1990001</v>
      </c>
    </row>
    <row r="115" spans="1:10" x14ac:dyDescent="0.3">
      <c r="A115" t="s">
        <v>11</v>
      </c>
      <c r="B115" t="s">
        <v>1222</v>
      </c>
      <c r="C115" t="s">
        <v>1223</v>
      </c>
      <c r="D115" t="s">
        <v>1017</v>
      </c>
      <c r="E115" s="1">
        <v>14327</v>
      </c>
      <c r="F115" t="s">
        <v>1036</v>
      </c>
      <c r="G115" t="s">
        <v>1663</v>
      </c>
      <c r="J115" t="str">
        <f>VLOOKUP(A115,ratesMetadata!$A:$A,1,FALSE)</f>
        <v>TX1990006</v>
      </c>
    </row>
    <row r="116" spans="1:10" x14ac:dyDescent="0.3">
      <c r="A116" t="s">
        <v>30</v>
      </c>
      <c r="B116" t="s">
        <v>1664</v>
      </c>
      <c r="C116" t="s">
        <v>1258</v>
      </c>
      <c r="D116" t="s">
        <v>1017</v>
      </c>
      <c r="E116" s="1">
        <v>4284</v>
      </c>
      <c r="F116" t="s">
        <v>1027</v>
      </c>
      <c r="G116" t="s">
        <v>3102</v>
      </c>
      <c r="H116" t="s">
        <v>774</v>
      </c>
      <c r="J116" t="str">
        <f>VLOOKUP(A116,ratesMetadata!$A:$A,1,FALSE)</f>
        <v>TX2010050</v>
      </c>
    </row>
    <row r="117" spans="1:10" x14ac:dyDescent="0.3">
      <c r="A117" t="s">
        <v>1132</v>
      </c>
      <c r="B117" t="s">
        <v>1130</v>
      </c>
      <c r="C117" t="s">
        <v>1131</v>
      </c>
      <c r="D117" t="s">
        <v>1017</v>
      </c>
      <c r="E117" s="1">
        <v>10783</v>
      </c>
      <c r="F117" t="s">
        <v>1018</v>
      </c>
      <c r="G117" t="s">
        <v>1663</v>
      </c>
      <c r="H117" t="s">
        <v>1019</v>
      </c>
      <c r="J117" t="str">
        <f>VLOOKUP(A117,ratesMetadata!$A:$A,1,FALSE)</f>
        <v>TX2080001</v>
      </c>
    </row>
    <row r="118" spans="1:10" x14ac:dyDescent="0.3">
      <c r="A118" t="s">
        <v>171</v>
      </c>
      <c r="B118" t="s">
        <v>1675</v>
      </c>
      <c r="C118" t="s">
        <v>1550</v>
      </c>
      <c r="D118" t="s">
        <v>1017</v>
      </c>
      <c r="E118" s="1">
        <v>3600</v>
      </c>
      <c r="F118" t="s">
        <v>1027</v>
      </c>
      <c r="G118" t="s">
        <v>3102</v>
      </c>
      <c r="H118" t="s">
        <v>786</v>
      </c>
      <c r="J118" t="str">
        <f>VLOOKUP(A118,ratesMetadata!$A:$A,1,FALSE)</f>
        <v>TX2120006</v>
      </c>
    </row>
    <row r="119" spans="1:10" x14ac:dyDescent="0.3">
      <c r="A119" t="s">
        <v>1736</v>
      </c>
      <c r="B119" t="s">
        <v>1735</v>
      </c>
      <c r="C119" t="s">
        <v>1550</v>
      </c>
      <c r="D119" t="s">
        <v>1017</v>
      </c>
      <c r="E119" s="1">
        <v>8301</v>
      </c>
      <c r="F119" t="s">
        <v>1036</v>
      </c>
      <c r="G119" t="s">
        <v>3102</v>
      </c>
      <c r="H119" t="s">
        <v>1019</v>
      </c>
      <c r="I119" t="s">
        <v>3346</v>
      </c>
      <c r="J119" t="str">
        <f>VLOOKUP(A119,ratesMetadata!$A:$A,1,FALSE)</f>
        <v>TX2120024</v>
      </c>
    </row>
    <row r="120" spans="1:10" x14ac:dyDescent="0.3">
      <c r="A120" t="s">
        <v>2214</v>
      </c>
      <c r="B120" t="s">
        <v>2213</v>
      </c>
      <c r="C120" t="s">
        <v>1550</v>
      </c>
      <c r="D120" t="s">
        <v>1017</v>
      </c>
      <c r="E120" s="1">
        <v>8282</v>
      </c>
      <c r="F120" t="s">
        <v>1036</v>
      </c>
      <c r="G120" t="s">
        <v>3102</v>
      </c>
      <c r="J120" t="str">
        <f>VLOOKUP(A120,ratesMetadata!$A:$A,1,FALSE)</f>
        <v>TX2120025</v>
      </c>
    </row>
    <row r="121" spans="1:10" x14ac:dyDescent="0.3">
      <c r="A121" t="s">
        <v>66</v>
      </c>
      <c r="B121" t="s">
        <v>1625</v>
      </c>
      <c r="C121" t="s">
        <v>1550</v>
      </c>
      <c r="D121" t="s">
        <v>1017</v>
      </c>
      <c r="E121" s="1">
        <v>59154</v>
      </c>
      <c r="F121" t="s">
        <v>1036</v>
      </c>
      <c r="G121" t="s">
        <v>1663</v>
      </c>
      <c r="J121" t="str">
        <f>VLOOKUP(A121,ratesMetadata!$A:$A,1,FALSE)</f>
        <v>TX2120063</v>
      </c>
    </row>
    <row r="122" spans="1:10" x14ac:dyDescent="0.3">
      <c r="A122" t="s">
        <v>155</v>
      </c>
      <c r="B122" t="s">
        <v>1054</v>
      </c>
      <c r="C122" t="s">
        <v>1040</v>
      </c>
      <c r="D122" t="s">
        <v>1017</v>
      </c>
      <c r="E122" s="1">
        <v>49526</v>
      </c>
      <c r="F122" t="s">
        <v>1036</v>
      </c>
      <c r="G122" t="s">
        <v>1663</v>
      </c>
      <c r="H122" s="19" t="s">
        <v>1019</v>
      </c>
      <c r="I122" s="19" t="s">
        <v>1020</v>
      </c>
      <c r="J122" t="str">
        <f>VLOOKUP(A122,ratesMetadata!$A:$A,1,FALSE)</f>
        <v>TX2200003</v>
      </c>
    </row>
    <row r="123" spans="1:10" x14ac:dyDescent="0.3">
      <c r="A123" t="s">
        <v>108</v>
      </c>
      <c r="B123" t="s">
        <v>1248</v>
      </c>
      <c r="C123" t="s">
        <v>1040</v>
      </c>
      <c r="D123" t="s">
        <v>1017</v>
      </c>
      <c r="E123" s="1">
        <v>47851</v>
      </c>
      <c r="F123" t="s">
        <v>1018</v>
      </c>
      <c r="G123" t="s">
        <v>1663</v>
      </c>
      <c r="J123" t="str">
        <f>VLOOKUP(A123,ratesMetadata!$A:$A,1,FALSE)</f>
        <v>TX2200013</v>
      </c>
    </row>
    <row r="124" spans="1:10" x14ac:dyDescent="0.3">
      <c r="A124" t="s">
        <v>69</v>
      </c>
      <c r="B124" t="s">
        <v>1254</v>
      </c>
      <c r="C124" t="s">
        <v>1040</v>
      </c>
      <c r="D124" t="s">
        <v>1017</v>
      </c>
      <c r="E124" s="1">
        <v>44134</v>
      </c>
      <c r="F124" t="s">
        <v>1036</v>
      </c>
      <c r="G124" t="s">
        <v>1663</v>
      </c>
      <c r="J124" t="str">
        <f>VLOOKUP(A124,ratesMetadata!$A:$A,1,FALSE)</f>
        <v>TX2200014</v>
      </c>
    </row>
    <row r="125" spans="1:10" x14ac:dyDescent="0.3">
      <c r="A125" t="s">
        <v>97</v>
      </c>
      <c r="B125" t="s">
        <v>1039</v>
      </c>
      <c r="C125" t="s">
        <v>1040</v>
      </c>
      <c r="D125" t="s">
        <v>1017</v>
      </c>
      <c r="E125" s="1">
        <v>68612</v>
      </c>
      <c r="F125" t="s">
        <v>1018</v>
      </c>
      <c r="G125" t="s">
        <v>1663</v>
      </c>
      <c r="H125" s="18" t="s">
        <v>1019</v>
      </c>
      <c r="I125" s="18" t="s">
        <v>1020</v>
      </c>
      <c r="J125" t="str">
        <f>VLOOKUP(A125,ratesMetadata!$A:$A,1,FALSE)</f>
        <v>TX2200018</v>
      </c>
    </row>
    <row r="126" spans="1:10" x14ac:dyDescent="0.3">
      <c r="A126" t="s">
        <v>174</v>
      </c>
      <c r="B126" t="s">
        <v>1219</v>
      </c>
      <c r="C126" t="s">
        <v>1040</v>
      </c>
      <c r="D126" t="s">
        <v>1017</v>
      </c>
      <c r="E126" s="1">
        <v>56160</v>
      </c>
      <c r="F126" t="s">
        <v>1036</v>
      </c>
      <c r="G126" t="s">
        <v>1663</v>
      </c>
      <c r="J126" t="str">
        <f>VLOOKUP(A126,ratesMetadata!$A:$A,1,FALSE)</f>
        <v>TX2200031</v>
      </c>
    </row>
    <row r="127" spans="1:10" x14ac:dyDescent="0.3">
      <c r="A127" t="s">
        <v>1118</v>
      </c>
      <c r="B127" t="s">
        <v>1117</v>
      </c>
      <c r="C127" t="s">
        <v>1040</v>
      </c>
      <c r="D127" t="s">
        <v>1017</v>
      </c>
      <c r="E127" s="1">
        <v>14800</v>
      </c>
      <c r="F127" t="s">
        <v>1036</v>
      </c>
      <c r="G127" t="s">
        <v>1663</v>
      </c>
      <c r="H127" t="s">
        <v>1019</v>
      </c>
      <c r="J127" t="str">
        <f>VLOOKUP(A127,ratesMetadata!$A:$A,1,FALSE)</f>
        <v>TX2200034</v>
      </c>
    </row>
    <row r="128" spans="1:10" x14ac:dyDescent="0.3">
      <c r="A128" t="s">
        <v>127</v>
      </c>
      <c r="B128" t="s">
        <v>1275</v>
      </c>
      <c r="C128" t="s">
        <v>1040</v>
      </c>
      <c r="D128" t="s">
        <v>1017</v>
      </c>
      <c r="E128" s="1">
        <v>38410</v>
      </c>
      <c r="F128" t="s">
        <v>1036</v>
      </c>
      <c r="G128" t="s">
        <v>1663</v>
      </c>
      <c r="J128" t="str">
        <f>VLOOKUP(A128,ratesMetadata!$A:$A,1,FALSE)</f>
        <v>TX2200054</v>
      </c>
    </row>
    <row r="129" spans="1:10" x14ac:dyDescent="0.3">
      <c r="A129" t="s">
        <v>80</v>
      </c>
      <c r="B129" t="s">
        <v>1041</v>
      </c>
      <c r="C129" t="s">
        <v>1040</v>
      </c>
      <c r="D129" t="s">
        <v>1017</v>
      </c>
      <c r="E129" s="1">
        <v>67530</v>
      </c>
      <c r="F129" t="s">
        <v>1036</v>
      </c>
      <c r="G129" t="s">
        <v>1663</v>
      </c>
      <c r="H129" t="s">
        <v>1019</v>
      </c>
      <c r="I129" t="s">
        <v>1020</v>
      </c>
      <c r="J129" t="str">
        <f>VLOOKUP(A129,ratesMetadata!$A:$A,1,FALSE)</f>
        <v>TX2200063</v>
      </c>
    </row>
    <row r="130" spans="1:10" x14ac:dyDescent="0.3">
      <c r="A130" t="s">
        <v>99</v>
      </c>
      <c r="B130" t="s">
        <v>1284</v>
      </c>
      <c r="C130" t="s">
        <v>1040</v>
      </c>
      <c r="D130" t="s">
        <v>1017</v>
      </c>
      <c r="E130" s="1">
        <v>44620</v>
      </c>
      <c r="F130" t="s">
        <v>1036</v>
      </c>
      <c r="G130" t="s">
        <v>1663</v>
      </c>
      <c r="J130" t="str">
        <f>VLOOKUP(A130,ratesMetadata!$A:$A,1,FALSE)</f>
        <v>TX2200096</v>
      </c>
    </row>
    <row r="131" spans="1:10" x14ac:dyDescent="0.3">
      <c r="A131" t="s">
        <v>133</v>
      </c>
      <c r="B131" t="s">
        <v>1644</v>
      </c>
      <c r="C131" t="s">
        <v>1309</v>
      </c>
      <c r="D131" t="s">
        <v>1017</v>
      </c>
      <c r="E131" s="1">
        <v>43074</v>
      </c>
      <c r="F131" t="s">
        <v>1018</v>
      </c>
      <c r="G131" t="s">
        <v>1663</v>
      </c>
      <c r="J131" t="str">
        <f>VLOOKUP(A131,ratesMetadata!$A:$A,1,FALSE)</f>
        <v>TX2270027</v>
      </c>
    </row>
    <row r="132" spans="1:10" x14ac:dyDescent="0.3">
      <c r="A132" t="s">
        <v>1557</v>
      </c>
      <c r="B132" t="s">
        <v>1556</v>
      </c>
      <c r="C132" t="s">
        <v>1309</v>
      </c>
      <c r="D132" t="s">
        <v>1017</v>
      </c>
      <c r="E132" s="1">
        <v>26253</v>
      </c>
      <c r="F132" t="s">
        <v>1036</v>
      </c>
      <c r="G132" t="s">
        <v>1663</v>
      </c>
      <c r="I132" t="s">
        <v>3361</v>
      </c>
      <c r="J132" t="str">
        <f>VLOOKUP(A132,ratesMetadata!$A:$A,1,FALSE)</f>
        <v>TX2270033</v>
      </c>
    </row>
    <row r="133" spans="1:10" x14ac:dyDescent="0.3">
      <c r="A133" t="s">
        <v>40</v>
      </c>
      <c r="B133" t="s">
        <v>1454</v>
      </c>
      <c r="C133" t="s">
        <v>1455</v>
      </c>
      <c r="D133" t="s">
        <v>1017</v>
      </c>
      <c r="E133" s="1">
        <v>36506</v>
      </c>
      <c r="F133" t="s">
        <v>1456</v>
      </c>
      <c r="G133" t="s">
        <v>1663</v>
      </c>
      <c r="J133" t="str">
        <f>VLOOKUP(A133,ratesMetadata!$A:$A,1,FALSE)</f>
        <v>TX2330001</v>
      </c>
    </row>
    <row r="134" spans="1:10" x14ac:dyDescent="0.3">
      <c r="A134" t="s">
        <v>7</v>
      </c>
      <c r="B134" t="s">
        <v>1681</v>
      </c>
      <c r="C134" t="s">
        <v>1682</v>
      </c>
      <c r="D134" t="s">
        <v>1017</v>
      </c>
      <c r="E134" s="1">
        <v>6825</v>
      </c>
      <c r="F134" t="s">
        <v>1018</v>
      </c>
      <c r="G134" t="s">
        <v>3102</v>
      </c>
      <c r="H134" t="s">
        <v>824</v>
      </c>
      <c r="J134" t="str">
        <f>VLOOKUP(A134,ratesMetadata!$A:$A,1,FALSE)</f>
        <v>TX2340012</v>
      </c>
    </row>
    <row r="135" spans="1:10" x14ac:dyDescent="0.3">
      <c r="A135" t="s">
        <v>32</v>
      </c>
      <c r="B135" t="s">
        <v>1044</v>
      </c>
      <c r="C135" t="s">
        <v>1045</v>
      </c>
      <c r="D135" t="s">
        <v>1017</v>
      </c>
      <c r="E135" s="1">
        <v>66558</v>
      </c>
      <c r="F135" t="s">
        <v>1018</v>
      </c>
      <c r="G135" t="s">
        <v>1663</v>
      </c>
      <c r="H135" s="18" t="s">
        <v>1019</v>
      </c>
      <c r="I135" s="18" t="s">
        <v>1020</v>
      </c>
      <c r="J135" t="str">
        <f>VLOOKUP(A135,ratesMetadata!$A:$A,1,FALSE)</f>
        <v>TX2350002</v>
      </c>
    </row>
    <row r="136" spans="1:10" x14ac:dyDescent="0.3">
      <c r="A136" t="s">
        <v>147</v>
      </c>
      <c r="B136" t="s">
        <v>1273</v>
      </c>
      <c r="C136" t="s">
        <v>1274</v>
      </c>
      <c r="D136" t="s">
        <v>1017</v>
      </c>
      <c r="E136" s="1">
        <v>38548</v>
      </c>
      <c r="F136" t="s">
        <v>1036</v>
      </c>
      <c r="G136" t="s">
        <v>1663</v>
      </c>
      <c r="J136" t="str">
        <f>VLOOKUP(A136,ratesMetadata!$A:$A,1,FALSE)</f>
        <v>TX2360001</v>
      </c>
    </row>
    <row r="137" spans="1:10" x14ac:dyDescent="0.3">
      <c r="A137" t="s">
        <v>109</v>
      </c>
      <c r="B137" t="s">
        <v>1686</v>
      </c>
      <c r="C137" t="s">
        <v>1274</v>
      </c>
      <c r="D137" t="s">
        <v>1017</v>
      </c>
      <c r="E137" s="1">
        <v>5760</v>
      </c>
      <c r="F137" t="s">
        <v>1027</v>
      </c>
      <c r="G137" t="s">
        <v>3102</v>
      </c>
      <c r="H137" t="s">
        <v>840</v>
      </c>
      <c r="J137" t="str">
        <f>VLOOKUP(A137,ratesMetadata!$A:$A,1,FALSE)</f>
        <v>TX2360010</v>
      </c>
    </row>
    <row r="138" spans="1:10" x14ac:dyDescent="0.3">
      <c r="A138" t="s">
        <v>917</v>
      </c>
      <c r="B138" t="s">
        <v>1089</v>
      </c>
      <c r="C138" t="s">
        <v>1090</v>
      </c>
      <c r="D138" t="s">
        <v>1017</v>
      </c>
      <c r="E138" s="1">
        <v>15716</v>
      </c>
      <c r="F138" t="s">
        <v>1018</v>
      </c>
      <c r="G138" t="s">
        <v>1663</v>
      </c>
      <c r="H138" t="s">
        <v>919</v>
      </c>
      <c r="J138" t="str">
        <f>VLOOKUP(A138,ratesMetadata!$A:$A,1,FALSE)</f>
        <v>TX2390001</v>
      </c>
    </row>
    <row r="139" spans="1:10" x14ac:dyDescent="0.3">
      <c r="A139" t="s">
        <v>33</v>
      </c>
      <c r="B139" t="s">
        <v>1665</v>
      </c>
      <c r="C139" t="s">
        <v>1214</v>
      </c>
      <c r="D139" t="s">
        <v>1017</v>
      </c>
      <c r="E139" s="1">
        <v>8756</v>
      </c>
      <c r="F139" t="s">
        <v>1027</v>
      </c>
      <c r="G139" t="s">
        <v>3102</v>
      </c>
      <c r="H139" t="s">
        <v>803</v>
      </c>
      <c r="J139" t="str">
        <f>VLOOKUP(A139,ratesMetadata!$A:$A,1,FALSE)</f>
        <v>TX2410005</v>
      </c>
    </row>
    <row r="140" spans="1:10" x14ac:dyDescent="0.3">
      <c r="A140" t="s">
        <v>1129</v>
      </c>
      <c r="B140" t="s">
        <v>1127</v>
      </c>
      <c r="C140" t="s">
        <v>1128</v>
      </c>
      <c r="D140" t="s">
        <v>1017</v>
      </c>
      <c r="E140" s="1">
        <v>11002</v>
      </c>
      <c r="F140" t="s">
        <v>1027</v>
      </c>
      <c r="G140" t="s">
        <v>1663</v>
      </c>
      <c r="H140" t="s">
        <v>1019</v>
      </c>
      <c r="J140" t="str">
        <f>VLOOKUP(A140,ratesMetadata!$A:$A,1,FALSE)</f>
        <v>TX2440001</v>
      </c>
    </row>
    <row r="141" spans="1:10" x14ac:dyDescent="0.3">
      <c r="A141" t="s">
        <v>1111</v>
      </c>
      <c r="B141" t="s">
        <v>1110</v>
      </c>
      <c r="C141" t="s">
        <v>1047</v>
      </c>
      <c r="D141" t="s">
        <v>1017</v>
      </c>
      <c r="E141" s="1">
        <v>16638</v>
      </c>
      <c r="F141" t="s">
        <v>1036</v>
      </c>
      <c r="G141" t="s">
        <v>1663</v>
      </c>
      <c r="H141" t="s">
        <v>1019</v>
      </c>
      <c r="J141" t="str">
        <f>VLOOKUP(A141,ratesMetadata!$A:$A,1,FALSE)</f>
        <v>TX2460007</v>
      </c>
    </row>
    <row r="142" spans="1:10" x14ac:dyDescent="0.3">
      <c r="A142" t="s">
        <v>19</v>
      </c>
      <c r="B142" t="s">
        <v>1046</v>
      </c>
      <c r="C142" t="s">
        <v>1047</v>
      </c>
      <c r="D142" t="s">
        <v>1017</v>
      </c>
      <c r="E142" s="1">
        <v>65627</v>
      </c>
      <c r="F142" t="s">
        <v>1018</v>
      </c>
      <c r="G142" t="s">
        <v>1663</v>
      </c>
      <c r="H142" s="18" t="s">
        <v>1019</v>
      </c>
      <c r="I142" s="18" t="s">
        <v>1020</v>
      </c>
      <c r="J142" t="str">
        <f>VLOOKUP(A142,ratesMetadata!$A:$A,1,FALSE)</f>
        <v>TX2460009</v>
      </c>
    </row>
    <row r="143" spans="1:10" x14ac:dyDescent="0.3">
      <c r="A143" t="s">
        <v>101</v>
      </c>
      <c r="B143" t="s">
        <v>1299</v>
      </c>
      <c r="C143" t="s">
        <v>1047</v>
      </c>
      <c r="D143" t="s">
        <v>1017</v>
      </c>
      <c r="E143" s="1">
        <v>43764</v>
      </c>
      <c r="F143" t="s">
        <v>1018</v>
      </c>
      <c r="G143" t="s">
        <v>1663</v>
      </c>
      <c r="J143" t="str">
        <f>VLOOKUP(A143,ratesMetadata!$A:$A,1,FALSE)</f>
        <v>TX2460012</v>
      </c>
    </row>
    <row r="144" spans="1:10" x14ac:dyDescent="0.3">
      <c r="A144" t="s">
        <v>123</v>
      </c>
      <c r="B144" t="s">
        <v>1095</v>
      </c>
      <c r="C144" t="s">
        <v>1047</v>
      </c>
      <c r="D144" t="s">
        <v>1017</v>
      </c>
      <c r="E144" s="1">
        <v>26865</v>
      </c>
      <c r="F144" t="s">
        <v>1036</v>
      </c>
      <c r="G144" t="s">
        <v>1663</v>
      </c>
      <c r="H144" t="s">
        <v>863</v>
      </c>
      <c r="J144" t="str">
        <f>VLOOKUP(A144,ratesMetadata!$A:$A,1,FALSE)</f>
        <v>TX2460022</v>
      </c>
    </row>
    <row r="145" spans="1:10" x14ac:dyDescent="0.3">
      <c r="A145" t="s">
        <v>137</v>
      </c>
      <c r="B145" t="s">
        <v>1679</v>
      </c>
      <c r="C145" t="s">
        <v>1047</v>
      </c>
      <c r="D145" t="s">
        <v>1017</v>
      </c>
      <c r="E145" s="1">
        <v>5706</v>
      </c>
      <c r="F145" t="s">
        <v>1036</v>
      </c>
      <c r="G145" t="s">
        <v>3102</v>
      </c>
      <c r="H145" t="s">
        <v>810</v>
      </c>
      <c r="J145" t="str">
        <f>VLOOKUP(A145,ratesMetadata!$A:$A,1,FALSE)</f>
        <v>TX2460128</v>
      </c>
    </row>
    <row r="146" spans="1:10" x14ac:dyDescent="0.3">
      <c r="A146" t="s">
        <v>157</v>
      </c>
      <c r="B146" t="s">
        <v>1688</v>
      </c>
      <c r="C146" t="s">
        <v>1613</v>
      </c>
      <c r="D146" t="s">
        <v>1017</v>
      </c>
      <c r="E146" s="1">
        <v>4278</v>
      </c>
      <c r="F146" t="s">
        <v>1027</v>
      </c>
      <c r="G146" t="s">
        <v>3102</v>
      </c>
      <c r="H146" t="s">
        <v>1689</v>
      </c>
      <c r="J146" t="str">
        <f>VLOOKUP(A146,ratesMetadata!$A:$A,1,FALSE)</f>
        <v>TX2470005</v>
      </c>
    </row>
    <row r="147" spans="1:10" x14ac:dyDescent="0.3">
      <c r="A147" t="s">
        <v>156</v>
      </c>
      <c r="B147" t="s">
        <v>1700</v>
      </c>
      <c r="C147" t="s">
        <v>1613</v>
      </c>
      <c r="D147" t="s">
        <v>1017</v>
      </c>
      <c r="E147" s="1">
        <v>5157</v>
      </c>
      <c r="F147" t="s">
        <v>1027</v>
      </c>
      <c r="G147" t="s">
        <v>3102</v>
      </c>
      <c r="H147" t="s">
        <v>833</v>
      </c>
      <c r="J147" t="str">
        <f>VLOOKUP(A147,ratesMetadata!$A:$A,1,FALSE)</f>
        <v>TX2470009</v>
      </c>
    </row>
    <row r="148" spans="1:10" x14ac:dyDescent="0.3">
      <c r="A148" t="s">
        <v>78</v>
      </c>
      <c r="B148" t="s">
        <v>1684</v>
      </c>
      <c r="C148" t="s">
        <v>1685</v>
      </c>
      <c r="D148" t="s">
        <v>1017</v>
      </c>
      <c r="E148" s="1">
        <v>4515</v>
      </c>
      <c r="F148" t="s">
        <v>1027</v>
      </c>
      <c r="G148" t="s">
        <v>3102</v>
      </c>
      <c r="H148" t="s">
        <v>836</v>
      </c>
      <c r="J148" t="str">
        <f>VLOOKUP(A148,ratesMetadata!$A:$A,1,FALSE)</f>
        <v>TX2500018</v>
      </c>
    </row>
    <row r="149" spans="1:10" x14ac:dyDescent="0.3">
      <c r="A149" t="s">
        <v>1713</v>
      </c>
      <c r="B149" t="s">
        <v>1711</v>
      </c>
      <c r="C149" t="s">
        <v>1712</v>
      </c>
      <c r="D149" t="s">
        <v>1017</v>
      </c>
      <c r="E149" s="1">
        <v>5999</v>
      </c>
      <c r="F149" t="s">
        <v>1027</v>
      </c>
      <c r="G149" t="s">
        <v>3102</v>
      </c>
      <c r="H149" t="s">
        <v>1019</v>
      </c>
      <c r="J149" t="str">
        <f>VLOOKUP(A149,ratesMetadata!$A:$A,1,FALSE)</f>
        <v>TX1200001</v>
      </c>
    </row>
    <row r="150" spans="1:10" x14ac:dyDescent="0.3">
      <c r="A150" t="s">
        <v>1716</v>
      </c>
      <c r="B150" t="s">
        <v>1714</v>
      </c>
      <c r="C150" t="s">
        <v>1715</v>
      </c>
      <c r="D150" t="s">
        <v>1017</v>
      </c>
      <c r="E150" s="1">
        <v>4785</v>
      </c>
      <c r="F150" t="s">
        <v>1027</v>
      </c>
      <c r="G150" t="s">
        <v>3102</v>
      </c>
      <c r="H150" t="s">
        <v>1019</v>
      </c>
      <c r="J150" t="str">
        <f>VLOOKUP(A150,ratesMetadata!$A:$A,1,FALSE)</f>
        <v>TX0810001</v>
      </c>
    </row>
    <row r="151" spans="1:10" x14ac:dyDescent="0.3">
      <c r="A151" t="s">
        <v>1721</v>
      </c>
      <c r="B151" t="s">
        <v>1720</v>
      </c>
      <c r="C151" t="s">
        <v>1035</v>
      </c>
      <c r="D151" t="s">
        <v>1017</v>
      </c>
      <c r="E151" s="1">
        <v>9657</v>
      </c>
      <c r="F151" t="s">
        <v>1027</v>
      </c>
      <c r="G151" t="s">
        <v>3102</v>
      </c>
      <c r="H151" t="s">
        <v>1019</v>
      </c>
      <c r="J151" t="str">
        <f>VLOOKUP(A151,ratesMetadata!$A:$A,1,FALSE)</f>
        <v>TX1010615</v>
      </c>
    </row>
    <row r="152" spans="1:10" x14ac:dyDescent="0.3">
      <c r="A152" t="s">
        <v>1725</v>
      </c>
      <c r="B152" t="s">
        <v>1724</v>
      </c>
      <c r="C152" t="s">
        <v>1035</v>
      </c>
      <c r="D152" t="s">
        <v>1017</v>
      </c>
      <c r="E152" s="1">
        <v>3495</v>
      </c>
      <c r="F152" t="s">
        <v>1027</v>
      </c>
      <c r="G152" t="s">
        <v>3102</v>
      </c>
      <c r="H152" t="s">
        <v>1019</v>
      </c>
      <c r="J152" t="str">
        <f>VLOOKUP(A152,ratesMetadata!$A:$A,1,FALSE)</f>
        <v>TX1011143</v>
      </c>
    </row>
    <row r="153" spans="1:10" x14ac:dyDescent="0.3">
      <c r="A153" t="s">
        <v>1727</v>
      </c>
      <c r="B153" t="s">
        <v>1726</v>
      </c>
      <c r="C153" t="s">
        <v>1554</v>
      </c>
      <c r="D153" t="s">
        <v>1017</v>
      </c>
      <c r="E153" s="1">
        <v>7473</v>
      </c>
      <c r="F153" t="s">
        <v>1027</v>
      </c>
      <c r="G153" t="s">
        <v>3102</v>
      </c>
      <c r="H153" t="s">
        <v>1019</v>
      </c>
      <c r="J153" t="str">
        <f>VLOOKUP(A153,ratesMetadata!$A:$A,1,FALSE)</f>
        <v>TX1000015</v>
      </c>
    </row>
    <row r="154" spans="1:10" x14ac:dyDescent="0.3">
      <c r="A154" t="s">
        <v>1729</v>
      </c>
      <c r="B154" t="s">
        <v>1728</v>
      </c>
      <c r="C154" t="s">
        <v>1035</v>
      </c>
      <c r="D154" t="s">
        <v>1017</v>
      </c>
      <c r="E154" s="1">
        <v>7389</v>
      </c>
      <c r="F154" t="s">
        <v>1027</v>
      </c>
      <c r="G154" t="s">
        <v>3102</v>
      </c>
      <c r="H154" t="s">
        <v>1019</v>
      </c>
      <c r="J154" t="e">
        <f>VLOOKUP(A154,ratesMetadata!$A:$A,1,FALSE)</f>
        <v>#N/A</v>
      </c>
    </row>
    <row r="155" spans="1:10" x14ac:dyDescent="0.3">
      <c r="A155" t="s">
        <v>1731</v>
      </c>
      <c r="B155" t="s">
        <v>1730</v>
      </c>
      <c r="C155" t="s">
        <v>1047</v>
      </c>
      <c r="D155" t="s">
        <v>1017</v>
      </c>
      <c r="E155" s="1">
        <v>6846</v>
      </c>
      <c r="F155" t="s">
        <v>1027</v>
      </c>
      <c r="G155" t="s">
        <v>3102</v>
      </c>
      <c r="H155" t="s">
        <v>1019</v>
      </c>
      <c r="J155" t="str">
        <f>VLOOKUP(A155,ratesMetadata!$A:$A,1,FALSE)</f>
        <v>TX2460157</v>
      </c>
    </row>
    <row r="156" spans="1:10" x14ac:dyDescent="0.3">
      <c r="A156" t="s">
        <v>1738</v>
      </c>
      <c r="B156" t="s">
        <v>1737</v>
      </c>
      <c r="C156" t="s">
        <v>1035</v>
      </c>
      <c r="D156" t="s">
        <v>1017</v>
      </c>
      <c r="E156" s="1">
        <v>5085</v>
      </c>
      <c r="F156" t="s">
        <v>1036</v>
      </c>
      <c r="G156" t="s">
        <v>3102</v>
      </c>
      <c r="H156" t="s">
        <v>1019</v>
      </c>
      <c r="J156" t="str">
        <f>VLOOKUP(A156,ratesMetadata!$A:$A,1,FALSE)</f>
        <v>TX1010277</v>
      </c>
    </row>
    <row r="157" spans="1:10" x14ac:dyDescent="0.3">
      <c r="A157" t="s">
        <v>1740</v>
      </c>
      <c r="B157" t="s">
        <v>1739</v>
      </c>
      <c r="C157" t="s">
        <v>1035</v>
      </c>
      <c r="D157" t="s">
        <v>1017</v>
      </c>
      <c r="E157" s="1">
        <v>4398</v>
      </c>
      <c r="F157" t="s">
        <v>1027</v>
      </c>
      <c r="G157" t="s">
        <v>3102</v>
      </c>
      <c r="H157" t="s">
        <v>1019</v>
      </c>
      <c r="J157" t="str">
        <f>VLOOKUP(A157,ratesMetadata!$A:$A,1,FALSE)</f>
        <v>TX1011237</v>
      </c>
    </row>
    <row r="158" spans="1:10" x14ac:dyDescent="0.3">
      <c r="A158" t="s">
        <v>1141</v>
      </c>
      <c r="B158" t="s">
        <v>1140</v>
      </c>
      <c r="C158" t="s">
        <v>1108</v>
      </c>
      <c r="D158" t="s">
        <v>1017</v>
      </c>
      <c r="E158" s="1">
        <v>11007</v>
      </c>
      <c r="F158" t="s">
        <v>1036</v>
      </c>
      <c r="G158" t="s">
        <v>1663</v>
      </c>
      <c r="J158" t="str">
        <f>VLOOKUP(A158,ratesMetadata!$A:$A,1,FALSE)</f>
        <v>TX0150040</v>
      </c>
    </row>
    <row r="159" spans="1:10" x14ac:dyDescent="0.3">
      <c r="A159" t="s">
        <v>1143</v>
      </c>
      <c r="B159" t="s">
        <v>1142</v>
      </c>
      <c r="C159" t="s">
        <v>1040</v>
      </c>
      <c r="D159" t="s">
        <v>1017</v>
      </c>
      <c r="E159" s="1">
        <v>21530</v>
      </c>
      <c r="F159" t="s">
        <v>1018</v>
      </c>
      <c r="G159" t="s">
        <v>1663</v>
      </c>
      <c r="J159" t="str">
        <f>VLOOKUP(A159,ratesMetadata!$A:$A,1,FALSE)</f>
        <v>TX2200029</v>
      </c>
    </row>
    <row r="160" spans="1:10" x14ac:dyDescent="0.3">
      <c r="A160" t="s">
        <v>1146</v>
      </c>
      <c r="B160" t="s">
        <v>1144</v>
      </c>
      <c r="C160" t="s">
        <v>1145</v>
      </c>
      <c r="D160" t="s">
        <v>1017</v>
      </c>
      <c r="E160" s="1">
        <v>18373</v>
      </c>
      <c r="F160" t="s">
        <v>1027</v>
      </c>
      <c r="G160" t="s">
        <v>1663</v>
      </c>
      <c r="J160" t="str">
        <f>VLOOKUP(A160,ratesMetadata!$A:$A,1,FALSE)</f>
        <v>TX1630034</v>
      </c>
    </row>
    <row r="161" spans="1:10" x14ac:dyDescent="0.3">
      <c r="A161" t="s">
        <v>1149</v>
      </c>
      <c r="B161" t="s">
        <v>1147</v>
      </c>
      <c r="C161" t="s">
        <v>1148</v>
      </c>
      <c r="D161" t="s">
        <v>1017</v>
      </c>
      <c r="E161" s="1">
        <v>31452</v>
      </c>
      <c r="F161" t="s">
        <v>1036</v>
      </c>
      <c r="G161" t="s">
        <v>1663</v>
      </c>
      <c r="J161" t="str">
        <f>VLOOKUP(A161,ratesMetadata!$A:$A,1,FALSE)</f>
        <v>TX1260017</v>
      </c>
    </row>
    <row r="162" spans="1:10" x14ac:dyDescent="0.3">
      <c r="A162" t="s">
        <v>1152</v>
      </c>
      <c r="B162" t="s">
        <v>1150</v>
      </c>
      <c r="C162" t="s">
        <v>1151</v>
      </c>
      <c r="D162" t="s">
        <v>1017</v>
      </c>
      <c r="E162" s="1">
        <v>10884</v>
      </c>
      <c r="F162" t="s">
        <v>1027</v>
      </c>
      <c r="G162" t="s">
        <v>1663</v>
      </c>
      <c r="J162" t="str">
        <f>VLOOKUP(A162,ratesMetadata!$A:$A,1,FALSE)</f>
        <v>TX0320002</v>
      </c>
    </row>
    <row r="163" spans="1:10" x14ac:dyDescent="0.3">
      <c r="A163" t="s">
        <v>1154</v>
      </c>
      <c r="B163" t="s">
        <v>1153</v>
      </c>
      <c r="C163" t="s">
        <v>1052</v>
      </c>
      <c r="D163" t="s">
        <v>1017</v>
      </c>
      <c r="E163" s="1">
        <v>17328</v>
      </c>
      <c r="F163" t="s">
        <v>1036</v>
      </c>
      <c r="G163" t="s">
        <v>1663</v>
      </c>
      <c r="J163" t="str">
        <f>VLOOKUP(A163,ratesMetadata!$A:$A,1,FALSE)</f>
        <v>TX0840044</v>
      </c>
    </row>
    <row r="164" spans="1:10" x14ac:dyDescent="0.3">
      <c r="A164" t="s">
        <v>1157</v>
      </c>
      <c r="B164" t="s">
        <v>1155</v>
      </c>
      <c r="C164" t="s">
        <v>1156</v>
      </c>
      <c r="D164" t="s">
        <v>1017</v>
      </c>
      <c r="E164" s="1">
        <v>12865</v>
      </c>
      <c r="F164" t="s">
        <v>1018</v>
      </c>
      <c r="G164" t="s">
        <v>1663</v>
      </c>
      <c r="J164" t="str">
        <f>VLOOKUP(A164,ratesMetadata!$A:$A,1,FALSE)</f>
        <v>TX1170001</v>
      </c>
    </row>
    <row r="165" spans="1:10" x14ac:dyDescent="0.3">
      <c r="A165" t="s">
        <v>1160</v>
      </c>
      <c r="B165" t="s">
        <v>1158</v>
      </c>
      <c r="C165" t="s">
        <v>1159</v>
      </c>
      <c r="D165" t="s">
        <v>1017</v>
      </c>
      <c r="E165" s="1">
        <v>11289</v>
      </c>
      <c r="F165" t="s">
        <v>1036</v>
      </c>
      <c r="G165" t="s">
        <v>1663</v>
      </c>
      <c r="J165" t="str">
        <f>VLOOKUP(A165,ratesMetadata!$A:$A,1,FALSE)</f>
        <v>TX0250004</v>
      </c>
    </row>
    <row r="166" spans="1:10" x14ac:dyDescent="0.3">
      <c r="A166" t="s">
        <v>1162</v>
      </c>
      <c r="B166" t="s">
        <v>1161</v>
      </c>
      <c r="C166" t="s">
        <v>1047</v>
      </c>
      <c r="D166" t="s">
        <v>1017</v>
      </c>
      <c r="E166" s="1">
        <v>17127</v>
      </c>
      <c r="F166" t="s">
        <v>1018</v>
      </c>
      <c r="G166" t="s">
        <v>1663</v>
      </c>
      <c r="J166" t="str">
        <f>VLOOKUP(A166,ratesMetadata!$A:$A,1,FALSE)</f>
        <v>TX2460061</v>
      </c>
    </row>
    <row r="167" spans="1:10" x14ac:dyDescent="0.3">
      <c r="A167" t="s">
        <v>1165</v>
      </c>
      <c r="B167" t="s">
        <v>1163</v>
      </c>
      <c r="C167" t="s">
        <v>1164</v>
      </c>
      <c r="D167" t="s">
        <v>1017</v>
      </c>
      <c r="E167" s="1">
        <v>14500</v>
      </c>
      <c r="F167" t="s">
        <v>1036</v>
      </c>
      <c r="G167" t="s">
        <v>1663</v>
      </c>
      <c r="J167" t="str">
        <f>VLOOKUP(A167,ratesMetadata!$A:$A,1,FALSE)</f>
        <v>TX1910001</v>
      </c>
    </row>
    <row r="168" spans="1:10" x14ac:dyDescent="0.3">
      <c r="A168" t="s">
        <v>1167</v>
      </c>
      <c r="B168" t="s">
        <v>1166</v>
      </c>
      <c r="C168" t="s">
        <v>1067</v>
      </c>
      <c r="D168" t="s">
        <v>1017</v>
      </c>
      <c r="E168" s="1">
        <v>21891</v>
      </c>
      <c r="F168" t="s">
        <v>1018</v>
      </c>
      <c r="G168" t="s">
        <v>1663</v>
      </c>
      <c r="J168" t="str">
        <f>VLOOKUP(A168,ratesMetadata!$A:$A,1,FALSE)</f>
        <v>TX1160018</v>
      </c>
    </row>
    <row r="169" spans="1:10" x14ac:dyDescent="0.3">
      <c r="A169" t="s">
        <v>1169</v>
      </c>
      <c r="B169" t="s">
        <v>1168</v>
      </c>
      <c r="C169" t="s">
        <v>1040</v>
      </c>
      <c r="D169" t="s">
        <v>1017</v>
      </c>
      <c r="E169" s="1">
        <v>11800</v>
      </c>
      <c r="F169" t="s">
        <v>1018</v>
      </c>
      <c r="G169" t="s">
        <v>1663</v>
      </c>
      <c r="J169" t="str">
        <f>VLOOKUP(A169,ratesMetadata!$A:$A,1,FALSE)</f>
        <v>TX2200002</v>
      </c>
    </row>
    <row r="170" spans="1:10" x14ac:dyDescent="0.3">
      <c r="A170" t="s">
        <v>1172</v>
      </c>
      <c r="B170" t="s">
        <v>1170</v>
      </c>
      <c r="C170" t="s">
        <v>1171</v>
      </c>
      <c r="D170" t="s">
        <v>1017</v>
      </c>
      <c r="E170" s="1">
        <v>17614</v>
      </c>
      <c r="F170" t="s">
        <v>1027</v>
      </c>
      <c r="G170" t="s">
        <v>1663</v>
      </c>
      <c r="J170" t="str">
        <f>VLOOKUP(A170,ratesMetadata!$A:$A,1,FALSE)</f>
        <v>TX1610001</v>
      </c>
    </row>
    <row r="171" spans="1:10" x14ac:dyDescent="0.3">
      <c r="A171" t="s">
        <v>1175</v>
      </c>
      <c r="B171" t="s">
        <v>1173</v>
      </c>
      <c r="C171" t="s">
        <v>1174</v>
      </c>
      <c r="D171" t="s">
        <v>1017</v>
      </c>
      <c r="E171" s="1">
        <v>15039</v>
      </c>
      <c r="F171" t="s">
        <v>1018</v>
      </c>
      <c r="G171" t="s">
        <v>1663</v>
      </c>
      <c r="J171" t="str">
        <f>VLOOKUP(A171,ratesMetadata!$A:$A,1,FALSE)</f>
        <v>TX0130001</v>
      </c>
    </row>
    <row r="172" spans="1:10" x14ac:dyDescent="0.3">
      <c r="A172" t="s">
        <v>1177</v>
      </c>
      <c r="B172" t="s">
        <v>1176</v>
      </c>
      <c r="C172" t="s">
        <v>1035</v>
      </c>
      <c r="D172" t="s">
        <v>1017</v>
      </c>
      <c r="E172" s="1">
        <v>22473</v>
      </c>
      <c r="F172" t="s">
        <v>1036</v>
      </c>
      <c r="G172" t="s">
        <v>1663</v>
      </c>
      <c r="J172" t="str">
        <f>VLOOKUP(A172,ratesMetadata!$A:$A,1,FALSE)</f>
        <v>TX1010004</v>
      </c>
    </row>
    <row r="173" spans="1:10" x14ac:dyDescent="0.3">
      <c r="A173" t="s">
        <v>1180</v>
      </c>
      <c r="B173" t="s">
        <v>1178</v>
      </c>
      <c r="C173" t="s">
        <v>1179</v>
      </c>
      <c r="D173" t="s">
        <v>1017</v>
      </c>
      <c r="E173" s="1">
        <v>27282</v>
      </c>
      <c r="F173" t="s">
        <v>1018</v>
      </c>
      <c r="G173" t="s">
        <v>1663</v>
      </c>
      <c r="J173" t="str">
        <f>VLOOKUP(A173,ratesMetadata!$A:$A,1,FALSE)</f>
        <v>TX1140001</v>
      </c>
    </row>
    <row r="174" spans="1:10" x14ac:dyDescent="0.3">
      <c r="A174" t="s">
        <v>1182</v>
      </c>
      <c r="B174" t="s">
        <v>1181</v>
      </c>
      <c r="C174" t="s">
        <v>1159</v>
      </c>
      <c r="D174" t="s">
        <v>1017</v>
      </c>
      <c r="E174" s="1">
        <v>19288</v>
      </c>
      <c r="F174" t="s">
        <v>1036</v>
      </c>
      <c r="G174" t="s">
        <v>1663</v>
      </c>
      <c r="J174" t="str">
        <f>VLOOKUP(A174,ratesMetadata!$A:$A,1,FALSE)</f>
        <v>TX0250002</v>
      </c>
    </row>
    <row r="175" spans="1:10" x14ac:dyDescent="0.3">
      <c r="A175" t="s">
        <v>1185</v>
      </c>
      <c r="B175" t="s">
        <v>1183</v>
      </c>
      <c r="C175" t="s">
        <v>1184</v>
      </c>
      <c r="D175" t="s">
        <v>1017</v>
      </c>
      <c r="E175" s="1">
        <v>11150</v>
      </c>
      <c r="F175" t="s">
        <v>1036</v>
      </c>
      <c r="G175" t="s">
        <v>1663</v>
      </c>
      <c r="J175" t="str">
        <f>VLOOKUP(A175,ratesMetadata!$A:$A,1,FALSE)</f>
        <v>TX2430005</v>
      </c>
    </row>
    <row r="176" spans="1:10" x14ac:dyDescent="0.3">
      <c r="A176" t="s">
        <v>1189</v>
      </c>
      <c r="B176" t="s">
        <v>1188</v>
      </c>
      <c r="C176" t="s">
        <v>1148</v>
      </c>
      <c r="D176" t="s">
        <v>1017</v>
      </c>
      <c r="E176" s="1">
        <v>30573</v>
      </c>
      <c r="F176" t="s">
        <v>1018</v>
      </c>
      <c r="G176" t="s">
        <v>1663</v>
      </c>
      <c r="J176" t="str">
        <f>VLOOKUP(A176,ratesMetadata!$A:$A,1,FALSE)</f>
        <v>TX1260003</v>
      </c>
    </row>
    <row r="177" spans="1:10" x14ac:dyDescent="0.3">
      <c r="A177" t="s">
        <v>1191</v>
      </c>
      <c r="B177" t="s">
        <v>1190</v>
      </c>
      <c r="C177" t="s">
        <v>1062</v>
      </c>
      <c r="D177" t="s">
        <v>1017</v>
      </c>
      <c r="E177" s="1">
        <v>11210</v>
      </c>
      <c r="F177" t="s">
        <v>1036</v>
      </c>
      <c r="G177" t="s">
        <v>1663</v>
      </c>
      <c r="J177" t="str">
        <f>VLOOKUP(A177,ratesMetadata!$A:$A,1,FALSE)</f>
        <v>TX0200004</v>
      </c>
    </row>
    <row r="178" spans="1:10" x14ac:dyDescent="0.3">
      <c r="A178" t="s">
        <v>1193</v>
      </c>
      <c r="B178" t="s">
        <v>1192</v>
      </c>
      <c r="C178" t="s">
        <v>1040</v>
      </c>
      <c r="D178" t="s">
        <v>1017</v>
      </c>
      <c r="E178" s="1">
        <v>25010</v>
      </c>
      <c r="F178" t="s">
        <v>1036</v>
      </c>
      <c r="G178" t="s">
        <v>1663</v>
      </c>
      <c r="J178" t="str">
        <f>VLOOKUP(A178,ratesMetadata!$A:$A,1,FALSE)</f>
        <v>TX2200043</v>
      </c>
    </row>
    <row r="179" spans="1:10" x14ac:dyDescent="0.3">
      <c r="A179" t="s">
        <v>1197</v>
      </c>
      <c r="B179" t="s">
        <v>1195</v>
      </c>
      <c r="C179" t="s">
        <v>1196</v>
      </c>
      <c r="D179" t="s">
        <v>1017</v>
      </c>
      <c r="E179" s="1">
        <v>33919</v>
      </c>
      <c r="F179" t="s">
        <v>1036</v>
      </c>
      <c r="G179" t="s">
        <v>1663</v>
      </c>
      <c r="J179" t="str">
        <f>VLOOKUP(A179,ratesMetadata!$A:$A,1,FALSE)</f>
        <v>TX0500001</v>
      </c>
    </row>
    <row r="180" spans="1:10" x14ac:dyDescent="0.3">
      <c r="A180" t="s">
        <v>1200</v>
      </c>
      <c r="B180" t="s">
        <v>1198</v>
      </c>
      <c r="C180" t="s">
        <v>1199</v>
      </c>
      <c r="D180" t="s">
        <v>1017</v>
      </c>
      <c r="E180" s="1">
        <v>23568</v>
      </c>
      <c r="F180" t="s">
        <v>1036</v>
      </c>
      <c r="G180" t="s">
        <v>1663</v>
      </c>
      <c r="J180" t="str">
        <f>VLOOKUP(A180,ratesMetadata!$A:$A,1,FALSE)</f>
        <v>TX0610065</v>
      </c>
    </row>
    <row r="181" spans="1:10" x14ac:dyDescent="0.3">
      <c r="A181" t="s">
        <v>1203</v>
      </c>
      <c r="B181" t="s">
        <v>1201</v>
      </c>
      <c r="C181" t="s">
        <v>1202</v>
      </c>
      <c r="D181" t="s">
        <v>1017</v>
      </c>
      <c r="E181" s="1">
        <v>23770</v>
      </c>
      <c r="F181" t="s">
        <v>1018</v>
      </c>
      <c r="G181" t="s">
        <v>1663</v>
      </c>
      <c r="J181" t="str">
        <f>VLOOKUP(A181,ratesMetadata!$A:$A,1,FALSE)</f>
        <v>TX1750002</v>
      </c>
    </row>
    <row r="182" spans="1:10" x14ac:dyDescent="0.3">
      <c r="A182" t="s">
        <v>1205</v>
      </c>
      <c r="B182" t="s">
        <v>1204</v>
      </c>
      <c r="C182" t="s">
        <v>1035</v>
      </c>
      <c r="D182" t="s">
        <v>1017</v>
      </c>
      <c r="E182" s="1">
        <v>32964</v>
      </c>
      <c r="F182" t="s">
        <v>1036</v>
      </c>
      <c r="G182" t="s">
        <v>1663</v>
      </c>
      <c r="J182" t="str">
        <f>VLOOKUP(A182,ratesMetadata!$A:$A,1,FALSE)</f>
        <v>TX1010007</v>
      </c>
    </row>
    <row r="183" spans="1:10" x14ac:dyDescent="0.3">
      <c r="A183" t="s">
        <v>998</v>
      </c>
      <c r="B183" t="s">
        <v>1206</v>
      </c>
      <c r="C183" t="s">
        <v>1024</v>
      </c>
      <c r="D183" t="s">
        <v>1017</v>
      </c>
      <c r="E183" s="1">
        <v>16176</v>
      </c>
      <c r="F183" t="s">
        <v>1018</v>
      </c>
      <c r="G183" t="s">
        <v>1663</v>
      </c>
      <c r="J183" t="str">
        <f>VLOOKUP(A183,ratesMetadata!$A:$A,1,FALSE)</f>
        <v>TX1080002</v>
      </c>
    </row>
    <row r="184" spans="1:10" x14ac:dyDescent="0.3">
      <c r="A184" t="s">
        <v>1209</v>
      </c>
      <c r="B184" t="s">
        <v>1207</v>
      </c>
      <c r="C184" t="s">
        <v>1208</v>
      </c>
      <c r="D184" t="s">
        <v>1017</v>
      </c>
      <c r="E184" s="1">
        <v>14985</v>
      </c>
      <c r="F184" t="s">
        <v>1027</v>
      </c>
      <c r="G184" t="s">
        <v>1663</v>
      </c>
      <c r="J184" t="str">
        <f>VLOOKUP(A184,ratesMetadata!$A:$A,1,FALSE)</f>
        <v>TX1710001</v>
      </c>
    </row>
    <row r="185" spans="1:10" x14ac:dyDescent="0.3">
      <c r="A185" t="s">
        <v>1215</v>
      </c>
      <c r="B185" t="s">
        <v>1213</v>
      </c>
      <c r="C185" t="s">
        <v>1214</v>
      </c>
      <c r="D185" t="s">
        <v>1017</v>
      </c>
      <c r="E185" s="1">
        <v>13266</v>
      </c>
      <c r="F185" t="s">
        <v>1027</v>
      </c>
      <c r="G185" t="s">
        <v>1663</v>
      </c>
      <c r="J185" t="str">
        <f>VLOOKUP(A185,ratesMetadata!$A:$A,1,FALSE)</f>
        <v>TX2410002</v>
      </c>
    </row>
    <row r="186" spans="1:10" x14ac:dyDescent="0.3">
      <c r="A186" t="s">
        <v>1218</v>
      </c>
      <c r="B186" t="s">
        <v>1216</v>
      </c>
      <c r="C186" t="s">
        <v>1217</v>
      </c>
      <c r="D186" t="s">
        <v>1017</v>
      </c>
      <c r="E186" s="1">
        <v>18660</v>
      </c>
      <c r="F186" t="s">
        <v>1018</v>
      </c>
      <c r="G186" t="s">
        <v>1663</v>
      </c>
      <c r="J186" t="str">
        <f>VLOOKUP(A186,ratesMetadata!$A:$A,1,FALSE)</f>
        <v>TX0700001</v>
      </c>
    </row>
    <row r="187" spans="1:10" x14ac:dyDescent="0.3">
      <c r="A187" t="s">
        <v>1221</v>
      </c>
      <c r="B187" t="s">
        <v>1220</v>
      </c>
      <c r="C187" t="s">
        <v>1049</v>
      </c>
      <c r="D187" t="s">
        <v>1017</v>
      </c>
      <c r="E187" s="1">
        <v>31560</v>
      </c>
      <c r="F187" t="s">
        <v>1036</v>
      </c>
      <c r="G187" t="s">
        <v>1663</v>
      </c>
      <c r="J187" t="e">
        <f>VLOOKUP(A187,ratesMetadata!$A:$A,1,FALSE)</f>
        <v>#N/A</v>
      </c>
    </row>
    <row r="188" spans="1:10" x14ac:dyDescent="0.3">
      <c r="A188" t="s">
        <v>1225</v>
      </c>
      <c r="B188" t="s">
        <v>1224</v>
      </c>
      <c r="C188" t="s">
        <v>1040</v>
      </c>
      <c r="D188" t="s">
        <v>1017</v>
      </c>
      <c r="E188" s="1">
        <v>13689</v>
      </c>
      <c r="F188" t="s">
        <v>1036</v>
      </c>
      <c r="G188" t="s">
        <v>1663</v>
      </c>
      <c r="J188" t="e">
        <f>VLOOKUP(A188,ratesMetadata!$A:$A,1,FALSE)</f>
        <v>#N/A</v>
      </c>
    </row>
    <row r="189" spans="1:10" x14ac:dyDescent="0.3">
      <c r="A189" t="s">
        <v>1227</v>
      </c>
      <c r="B189" t="s">
        <v>1226</v>
      </c>
      <c r="C189" t="s">
        <v>1094</v>
      </c>
      <c r="D189" t="s">
        <v>1017</v>
      </c>
      <c r="E189" s="1">
        <v>19122</v>
      </c>
      <c r="F189" t="s">
        <v>1036</v>
      </c>
      <c r="G189" t="s">
        <v>1663</v>
      </c>
      <c r="J189" t="e">
        <f>VLOOKUP(A189,ratesMetadata!$A:$A,1,FALSE)</f>
        <v>#N/A</v>
      </c>
    </row>
    <row r="190" spans="1:10" x14ac:dyDescent="0.3">
      <c r="A190" t="s">
        <v>1230</v>
      </c>
      <c r="B190" t="s">
        <v>1228</v>
      </c>
      <c r="C190" t="s">
        <v>1229</v>
      </c>
      <c r="D190" t="s">
        <v>1017</v>
      </c>
      <c r="E190" s="1">
        <v>12502</v>
      </c>
      <c r="F190" t="s">
        <v>1027</v>
      </c>
      <c r="G190" t="s">
        <v>1663</v>
      </c>
      <c r="J190" t="e">
        <f>VLOOKUP(A190,ratesMetadata!$A:$A,1,FALSE)</f>
        <v>#N/A</v>
      </c>
    </row>
    <row r="191" spans="1:10" x14ac:dyDescent="0.3">
      <c r="A191" t="s">
        <v>1233</v>
      </c>
      <c r="B191" t="s">
        <v>1231</v>
      </c>
      <c r="C191" t="s">
        <v>1232</v>
      </c>
      <c r="D191" t="s">
        <v>1017</v>
      </c>
      <c r="E191" s="1">
        <v>14500</v>
      </c>
      <c r="F191" t="s">
        <v>1027</v>
      </c>
      <c r="G191" t="s">
        <v>1663</v>
      </c>
      <c r="J191" t="e">
        <f>VLOOKUP(A191,ratesMetadata!$A:$A,1,FALSE)</f>
        <v>#N/A</v>
      </c>
    </row>
    <row r="192" spans="1:10" x14ac:dyDescent="0.3">
      <c r="A192" t="s">
        <v>1235</v>
      </c>
      <c r="B192" t="s">
        <v>1234</v>
      </c>
      <c r="C192" t="s">
        <v>1062</v>
      </c>
      <c r="D192" t="s">
        <v>1017</v>
      </c>
      <c r="E192" s="1">
        <v>12700</v>
      </c>
      <c r="F192" t="s">
        <v>1036</v>
      </c>
      <c r="G192" t="s">
        <v>1663</v>
      </c>
      <c r="J192" t="e">
        <f>VLOOKUP(A192,ratesMetadata!$A:$A,1,FALSE)</f>
        <v>#N/A</v>
      </c>
    </row>
    <row r="193" spans="1:10" x14ac:dyDescent="0.3">
      <c r="A193" t="s">
        <v>1238</v>
      </c>
      <c r="B193" t="s">
        <v>1237</v>
      </c>
      <c r="C193" t="s">
        <v>1029</v>
      </c>
      <c r="D193" t="s">
        <v>1017</v>
      </c>
      <c r="E193" s="1">
        <v>10044</v>
      </c>
      <c r="F193" t="s">
        <v>1027</v>
      </c>
      <c r="G193" t="s">
        <v>1663</v>
      </c>
      <c r="J193" t="e">
        <f>VLOOKUP(A193,ratesMetadata!$A:$A,1,FALSE)</f>
        <v>#N/A</v>
      </c>
    </row>
    <row r="194" spans="1:10" x14ac:dyDescent="0.3">
      <c r="A194" t="s">
        <v>1241</v>
      </c>
      <c r="B194" t="s">
        <v>1239</v>
      </c>
      <c r="C194" t="s">
        <v>1240</v>
      </c>
      <c r="D194" t="s">
        <v>1017</v>
      </c>
      <c r="E194" s="1">
        <v>16200</v>
      </c>
      <c r="F194" t="s">
        <v>1018</v>
      </c>
      <c r="G194" t="s">
        <v>1663</v>
      </c>
      <c r="J194" t="e">
        <f>VLOOKUP(A194,ratesMetadata!$A:$A,1,FALSE)</f>
        <v>#N/A</v>
      </c>
    </row>
    <row r="195" spans="1:10" x14ac:dyDescent="0.3">
      <c r="A195" t="s">
        <v>1243</v>
      </c>
      <c r="B195" t="s">
        <v>1242</v>
      </c>
      <c r="C195" t="s">
        <v>1035</v>
      </c>
      <c r="D195" t="s">
        <v>1017</v>
      </c>
      <c r="E195" s="1">
        <v>10089</v>
      </c>
      <c r="F195" t="s">
        <v>1036</v>
      </c>
      <c r="G195" t="s">
        <v>1663</v>
      </c>
      <c r="J195" t="e">
        <f>VLOOKUP(A195,ratesMetadata!$A:$A,1,FALSE)</f>
        <v>#N/A</v>
      </c>
    </row>
    <row r="196" spans="1:10" x14ac:dyDescent="0.3">
      <c r="A196" t="s">
        <v>1245</v>
      </c>
      <c r="B196" t="s">
        <v>1244</v>
      </c>
      <c r="C196" t="s">
        <v>1196</v>
      </c>
      <c r="D196" t="s">
        <v>1017</v>
      </c>
      <c r="E196" s="1">
        <v>14430</v>
      </c>
      <c r="F196" t="s">
        <v>1018</v>
      </c>
      <c r="G196" t="s">
        <v>1663</v>
      </c>
      <c r="J196" t="e">
        <f>VLOOKUP(A196,ratesMetadata!$A:$A,1,FALSE)</f>
        <v>#N/A</v>
      </c>
    </row>
    <row r="197" spans="1:10" x14ac:dyDescent="0.3">
      <c r="A197" t="s">
        <v>1247</v>
      </c>
      <c r="B197" t="s">
        <v>1246</v>
      </c>
      <c r="C197" t="s">
        <v>1049</v>
      </c>
      <c r="D197" t="s">
        <v>1017</v>
      </c>
      <c r="E197" s="1">
        <v>12336</v>
      </c>
      <c r="F197" t="s">
        <v>1036</v>
      </c>
      <c r="G197" t="s">
        <v>1663</v>
      </c>
      <c r="J197" t="e">
        <f>VLOOKUP(A197,ratesMetadata!$A:$A,1,FALSE)</f>
        <v>#N/A</v>
      </c>
    </row>
    <row r="198" spans="1:10" x14ac:dyDescent="0.3">
      <c r="A198" t="s">
        <v>1250</v>
      </c>
      <c r="B198" t="s">
        <v>1249</v>
      </c>
      <c r="C198" t="s">
        <v>1067</v>
      </c>
      <c r="D198" t="s">
        <v>1017</v>
      </c>
      <c r="E198" s="1">
        <v>26800</v>
      </c>
      <c r="F198" t="s">
        <v>1018</v>
      </c>
      <c r="G198" t="s">
        <v>1663</v>
      </c>
      <c r="J198" t="e">
        <f>VLOOKUP(A198,ratesMetadata!$A:$A,1,FALSE)</f>
        <v>#N/A</v>
      </c>
    </row>
    <row r="199" spans="1:10" x14ac:dyDescent="0.3">
      <c r="A199" t="s">
        <v>1253</v>
      </c>
      <c r="B199" t="s">
        <v>1251</v>
      </c>
      <c r="C199" t="s">
        <v>1252</v>
      </c>
      <c r="D199" t="s">
        <v>1017</v>
      </c>
      <c r="E199" s="1">
        <v>15967</v>
      </c>
      <c r="F199" t="s">
        <v>1018</v>
      </c>
      <c r="G199" t="s">
        <v>1663</v>
      </c>
      <c r="J199" t="e">
        <f>VLOOKUP(A199,ratesMetadata!$A:$A,1,FALSE)</f>
        <v>#N/A</v>
      </c>
    </row>
    <row r="200" spans="1:10" x14ac:dyDescent="0.3">
      <c r="A200" t="s">
        <v>1256</v>
      </c>
      <c r="B200" t="s">
        <v>1255</v>
      </c>
      <c r="C200" t="s">
        <v>1022</v>
      </c>
      <c r="D200" t="s">
        <v>1017</v>
      </c>
      <c r="E200" s="1">
        <v>30365</v>
      </c>
      <c r="F200" t="s">
        <v>1036</v>
      </c>
      <c r="G200" t="s">
        <v>1663</v>
      </c>
      <c r="J200" t="e">
        <f>VLOOKUP(A200,ratesMetadata!$A:$A,1,FALSE)</f>
        <v>#N/A</v>
      </c>
    </row>
    <row r="201" spans="1:10" x14ac:dyDescent="0.3">
      <c r="A201" t="s">
        <v>1259</v>
      </c>
      <c r="B201" t="s">
        <v>1257</v>
      </c>
      <c r="C201" t="s">
        <v>1258</v>
      </c>
      <c r="D201" t="s">
        <v>1017</v>
      </c>
      <c r="E201" s="1">
        <v>13712</v>
      </c>
      <c r="F201" t="s">
        <v>1018</v>
      </c>
      <c r="G201" t="s">
        <v>1663</v>
      </c>
      <c r="J201" t="e">
        <f>VLOOKUP(A201,ratesMetadata!$A:$A,1,FALSE)</f>
        <v>#N/A</v>
      </c>
    </row>
    <row r="202" spans="1:10" x14ac:dyDescent="0.3">
      <c r="A202" t="s">
        <v>1261</v>
      </c>
      <c r="B202" t="s">
        <v>1260</v>
      </c>
      <c r="C202" t="s">
        <v>1065</v>
      </c>
      <c r="D202" t="s">
        <v>1017</v>
      </c>
      <c r="E202" s="1">
        <v>16417</v>
      </c>
      <c r="F202" t="s">
        <v>1036</v>
      </c>
      <c r="G202" t="s">
        <v>1663</v>
      </c>
      <c r="J202" t="e">
        <f>VLOOKUP(A202,ratesMetadata!$A:$A,1,FALSE)</f>
        <v>#N/A</v>
      </c>
    </row>
    <row r="203" spans="1:10" x14ac:dyDescent="0.3">
      <c r="A203" t="s">
        <v>1263</v>
      </c>
      <c r="B203" t="s">
        <v>1262</v>
      </c>
      <c r="C203" t="s">
        <v>1024</v>
      </c>
      <c r="D203" t="s">
        <v>1017</v>
      </c>
      <c r="E203" s="1">
        <v>12200</v>
      </c>
      <c r="F203" t="s">
        <v>1027</v>
      </c>
      <c r="G203" t="s">
        <v>1663</v>
      </c>
      <c r="J203" t="e">
        <f>VLOOKUP(A203,ratesMetadata!$A:$A,1,FALSE)</f>
        <v>#N/A</v>
      </c>
    </row>
    <row r="204" spans="1:10" x14ac:dyDescent="0.3">
      <c r="A204" t="s">
        <v>1265</v>
      </c>
      <c r="B204" t="s">
        <v>1264</v>
      </c>
      <c r="C204" t="s">
        <v>1199</v>
      </c>
      <c r="D204" t="s">
        <v>1017</v>
      </c>
      <c r="E204" s="1">
        <v>15650</v>
      </c>
      <c r="F204" t="s">
        <v>1036</v>
      </c>
      <c r="G204" t="s">
        <v>1663</v>
      </c>
      <c r="J204" t="e">
        <f>VLOOKUP(A204,ratesMetadata!$A:$A,1,FALSE)</f>
        <v>#N/A</v>
      </c>
    </row>
    <row r="205" spans="1:10" x14ac:dyDescent="0.3">
      <c r="A205" t="s">
        <v>1267</v>
      </c>
      <c r="B205" t="s">
        <v>1266</v>
      </c>
      <c r="C205" t="s">
        <v>1069</v>
      </c>
      <c r="D205" t="s">
        <v>1017</v>
      </c>
      <c r="E205" s="1">
        <v>10725</v>
      </c>
      <c r="F205" t="s">
        <v>1018</v>
      </c>
      <c r="G205" t="s">
        <v>1663</v>
      </c>
      <c r="J205" t="e">
        <f>VLOOKUP(A205,ratesMetadata!$A:$A,1,FALSE)</f>
        <v>#N/A</v>
      </c>
    </row>
    <row r="206" spans="1:10" x14ac:dyDescent="0.3">
      <c r="A206" t="s">
        <v>1270</v>
      </c>
      <c r="B206" t="s">
        <v>1269</v>
      </c>
      <c r="C206" t="s">
        <v>1035</v>
      </c>
      <c r="D206" t="s">
        <v>1017</v>
      </c>
      <c r="E206" s="1">
        <v>12285</v>
      </c>
      <c r="F206" t="s">
        <v>1027</v>
      </c>
      <c r="G206" t="s">
        <v>1663</v>
      </c>
      <c r="J206" t="e">
        <f>VLOOKUP(A206,ratesMetadata!$A:$A,1,FALSE)</f>
        <v>#N/A</v>
      </c>
    </row>
    <row r="207" spans="1:10" x14ac:dyDescent="0.3">
      <c r="A207" t="s">
        <v>1272</v>
      </c>
      <c r="B207" t="s">
        <v>1271</v>
      </c>
      <c r="C207" t="s">
        <v>1035</v>
      </c>
      <c r="D207" t="s">
        <v>1017</v>
      </c>
      <c r="E207" s="1">
        <v>15338</v>
      </c>
      <c r="F207" t="s">
        <v>1036</v>
      </c>
      <c r="G207" t="s">
        <v>1663</v>
      </c>
      <c r="J207" t="e">
        <f>VLOOKUP(A207,ratesMetadata!$A:$A,1,FALSE)</f>
        <v>#N/A</v>
      </c>
    </row>
    <row r="208" spans="1:10" x14ac:dyDescent="0.3">
      <c r="A208" t="s">
        <v>1278</v>
      </c>
      <c r="B208" t="s">
        <v>1276</v>
      </c>
      <c r="C208" t="s">
        <v>1277</v>
      </c>
      <c r="D208" t="s">
        <v>1017</v>
      </c>
      <c r="E208" s="1">
        <v>14544</v>
      </c>
      <c r="F208" t="s">
        <v>1018</v>
      </c>
      <c r="G208" t="s">
        <v>1663</v>
      </c>
      <c r="J208" t="e">
        <f>VLOOKUP(A208,ratesMetadata!$A:$A,1,FALSE)</f>
        <v>#N/A</v>
      </c>
    </row>
    <row r="209" spans="1:10" x14ac:dyDescent="0.3">
      <c r="A209" t="s">
        <v>1281</v>
      </c>
      <c r="B209" t="s">
        <v>1279</v>
      </c>
      <c r="C209" t="s">
        <v>1280</v>
      </c>
      <c r="D209" t="s">
        <v>1017</v>
      </c>
      <c r="E209" s="1">
        <v>11825</v>
      </c>
      <c r="F209" t="s">
        <v>1027</v>
      </c>
      <c r="G209" t="s">
        <v>1663</v>
      </c>
      <c r="J209" t="e">
        <f>VLOOKUP(A209,ratesMetadata!$A:$A,1,FALSE)</f>
        <v>#N/A</v>
      </c>
    </row>
    <row r="210" spans="1:10" x14ac:dyDescent="0.3">
      <c r="A210" t="s">
        <v>1283</v>
      </c>
      <c r="B210" t="s">
        <v>1282</v>
      </c>
      <c r="C210" t="s">
        <v>1035</v>
      </c>
      <c r="D210" t="s">
        <v>1017</v>
      </c>
      <c r="E210" s="1">
        <v>17019</v>
      </c>
      <c r="F210" t="s">
        <v>1027</v>
      </c>
      <c r="G210" t="s">
        <v>1663</v>
      </c>
      <c r="J210" t="e">
        <f>VLOOKUP(A210,ratesMetadata!$A:$A,1,FALSE)</f>
        <v>#N/A</v>
      </c>
    </row>
    <row r="211" spans="1:10" x14ac:dyDescent="0.3">
      <c r="A211" t="s">
        <v>1286</v>
      </c>
      <c r="B211" t="s">
        <v>1285</v>
      </c>
      <c r="C211" t="s">
        <v>1031</v>
      </c>
      <c r="D211" t="s">
        <v>1017</v>
      </c>
      <c r="E211" s="1">
        <v>14948</v>
      </c>
      <c r="F211" t="s">
        <v>1018</v>
      </c>
      <c r="G211" t="s">
        <v>1663</v>
      </c>
      <c r="J211" t="e">
        <f>VLOOKUP(A211,ratesMetadata!$A:$A,1,FALSE)</f>
        <v>#N/A</v>
      </c>
    </row>
    <row r="212" spans="1:10" x14ac:dyDescent="0.3">
      <c r="A212" t="s">
        <v>1289</v>
      </c>
      <c r="B212" t="s">
        <v>1287</v>
      </c>
      <c r="C212" t="s">
        <v>1288</v>
      </c>
      <c r="D212" t="s">
        <v>1017</v>
      </c>
      <c r="E212" s="1">
        <v>29947</v>
      </c>
      <c r="F212" t="s">
        <v>1036</v>
      </c>
      <c r="G212" t="s">
        <v>1663</v>
      </c>
      <c r="J212" t="e">
        <f>VLOOKUP(A212,ratesMetadata!$A:$A,1,FALSE)</f>
        <v>#N/A</v>
      </c>
    </row>
    <row r="213" spans="1:10" x14ac:dyDescent="0.3">
      <c r="A213" t="s">
        <v>1291</v>
      </c>
      <c r="B213" t="s">
        <v>1290</v>
      </c>
      <c r="C213" t="s">
        <v>1043</v>
      </c>
      <c r="D213" t="s">
        <v>1017</v>
      </c>
      <c r="E213" s="1">
        <v>29118</v>
      </c>
      <c r="F213" t="s">
        <v>1036</v>
      </c>
      <c r="G213" t="s">
        <v>1663</v>
      </c>
      <c r="J213" t="e">
        <f>VLOOKUP(A213,ratesMetadata!$A:$A,1,FALSE)</f>
        <v>#N/A</v>
      </c>
    </row>
    <row r="214" spans="1:10" x14ac:dyDescent="0.3">
      <c r="A214" t="s">
        <v>1293</v>
      </c>
      <c r="B214" t="s">
        <v>1292</v>
      </c>
      <c r="C214" t="s">
        <v>1052</v>
      </c>
      <c r="D214" t="s">
        <v>1017</v>
      </c>
      <c r="E214" s="1">
        <v>15154</v>
      </c>
      <c r="F214" t="s">
        <v>1036</v>
      </c>
      <c r="G214" t="s">
        <v>1663</v>
      </c>
      <c r="J214" t="e">
        <f>VLOOKUP(A214,ratesMetadata!$A:$A,1,FALSE)</f>
        <v>#N/A</v>
      </c>
    </row>
    <row r="215" spans="1:10" x14ac:dyDescent="0.3">
      <c r="A215" t="s">
        <v>1295</v>
      </c>
      <c r="B215" t="s">
        <v>1294</v>
      </c>
      <c r="C215" t="s">
        <v>1035</v>
      </c>
      <c r="D215" t="s">
        <v>1017</v>
      </c>
      <c r="E215" s="1">
        <v>34733</v>
      </c>
      <c r="F215" t="s">
        <v>1036</v>
      </c>
      <c r="G215" t="s">
        <v>1663</v>
      </c>
      <c r="J215" t="e">
        <f>VLOOKUP(A215,ratesMetadata!$A:$A,1,FALSE)</f>
        <v>#N/A</v>
      </c>
    </row>
    <row r="216" spans="1:10" x14ac:dyDescent="0.3">
      <c r="A216" t="s">
        <v>1297</v>
      </c>
      <c r="B216" t="s">
        <v>1296</v>
      </c>
      <c r="C216" t="s">
        <v>1062</v>
      </c>
      <c r="D216" t="s">
        <v>1017</v>
      </c>
      <c r="E216" s="1">
        <v>38169</v>
      </c>
      <c r="F216" t="s">
        <v>1036</v>
      </c>
      <c r="G216" t="s">
        <v>1663</v>
      </c>
      <c r="J216" t="e">
        <f>VLOOKUP(A216,ratesMetadata!$A:$A,1,FALSE)</f>
        <v>#N/A</v>
      </c>
    </row>
    <row r="217" spans="1:10" x14ac:dyDescent="0.3">
      <c r="A217" t="s">
        <v>1302</v>
      </c>
      <c r="B217" t="s">
        <v>1300</v>
      </c>
      <c r="C217" t="s">
        <v>1301</v>
      </c>
      <c r="D217" t="s">
        <v>1017</v>
      </c>
      <c r="E217" s="1">
        <v>11692</v>
      </c>
      <c r="F217" t="s">
        <v>1036</v>
      </c>
      <c r="G217" t="s">
        <v>1663</v>
      </c>
      <c r="J217" t="e">
        <f>VLOOKUP(A217,ratesMetadata!$A:$A,1,FALSE)</f>
        <v>#N/A</v>
      </c>
    </row>
    <row r="218" spans="1:10" x14ac:dyDescent="0.3">
      <c r="A218" t="s">
        <v>1305</v>
      </c>
      <c r="B218" t="s">
        <v>1303</v>
      </c>
      <c r="C218" t="s">
        <v>1304</v>
      </c>
      <c r="D218" t="s">
        <v>1017</v>
      </c>
      <c r="E218" s="1">
        <v>14742</v>
      </c>
      <c r="F218" t="s">
        <v>1036</v>
      </c>
      <c r="G218" t="s">
        <v>1663</v>
      </c>
      <c r="J218" t="e">
        <f>VLOOKUP(A218,ratesMetadata!$A:$A,1,FALSE)</f>
        <v>#N/A</v>
      </c>
    </row>
    <row r="219" spans="1:10" x14ac:dyDescent="0.3">
      <c r="A219" t="s">
        <v>1310</v>
      </c>
      <c r="B219" t="s">
        <v>1308</v>
      </c>
      <c r="C219" t="s">
        <v>1309</v>
      </c>
      <c r="D219" t="s">
        <v>1017</v>
      </c>
      <c r="E219" s="1">
        <v>11886</v>
      </c>
      <c r="F219" t="s">
        <v>1027</v>
      </c>
      <c r="G219" t="s">
        <v>1663</v>
      </c>
      <c r="J219" t="e">
        <f>VLOOKUP(A219,ratesMetadata!$A:$A,1,FALSE)</f>
        <v>#N/A</v>
      </c>
    </row>
    <row r="220" spans="1:10" x14ac:dyDescent="0.3">
      <c r="A220" t="s">
        <v>1313</v>
      </c>
      <c r="B220" t="s">
        <v>1311</v>
      </c>
      <c r="C220" t="s">
        <v>1312</v>
      </c>
      <c r="D220" t="s">
        <v>1017</v>
      </c>
      <c r="E220" s="1">
        <v>23091</v>
      </c>
      <c r="F220" t="s">
        <v>1018</v>
      </c>
      <c r="G220" t="s">
        <v>1663</v>
      </c>
      <c r="J220" t="e">
        <f>VLOOKUP(A220,ratesMetadata!$A:$A,1,FALSE)</f>
        <v>#N/A</v>
      </c>
    </row>
    <row r="221" spans="1:10" x14ac:dyDescent="0.3">
      <c r="A221" t="s">
        <v>1315</v>
      </c>
      <c r="B221" t="s">
        <v>1314</v>
      </c>
      <c r="C221" t="s">
        <v>1078</v>
      </c>
      <c r="D221" t="s">
        <v>1017</v>
      </c>
      <c r="E221" s="1">
        <v>11883</v>
      </c>
      <c r="F221" t="s">
        <v>1036</v>
      </c>
      <c r="G221" t="s">
        <v>1663</v>
      </c>
      <c r="J221" t="e">
        <f>VLOOKUP(A221,ratesMetadata!$A:$A,1,FALSE)</f>
        <v>#N/A</v>
      </c>
    </row>
    <row r="222" spans="1:10" x14ac:dyDescent="0.3">
      <c r="A222" t="s">
        <v>1000</v>
      </c>
      <c r="B222" t="s">
        <v>1316</v>
      </c>
      <c r="C222" t="s">
        <v>1024</v>
      </c>
      <c r="D222" t="s">
        <v>1017</v>
      </c>
      <c r="E222" s="1">
        <v>15700</v>
      </c>
      <c r="F222" t="s">
        <v>1018</v>
      </c>
      <c r="G222" t="s">
        <v>1663</v>
      </c>
      <c r="J222" t="e">
        <f>VLOOKUP(A222,ratesMetadata!$A:$A,1,FALSE)</f>
        <v>#N/A</v>
      </c>
    </row>
    <row r="223" spans="1:10" x14ac:dyDescent="0.3">
      <c r="A223" t="s">
        <v>1318</v>
      </c>
      <c r="B223" t="s">
        <v>1317</v>
      </c>
      <c r="C223" t="s">
        <v>1217</v>
      </c>
      <c r="D223" t="s">
        <v>1017</v>
      </c>
      <c r="E223" s="1">
        <v>16728</v>
      </c>
      <c r="F223" t="s">
        <v>1018</v>
      </c>
      <c r="G223" t="s">
        <v>1663</v>
      </c>
      <c r="J223" t="e">
        <f>VLOOKUP(A223,ratesMetadata!$A:$A,1,FALSE)</f>
        <v>#N/A</v>
      </c>
    </row>
    <row r="224" spans="1:10" x14ac:dyDescent="0.3">
      <c r="A224" t="s">
        <v>1321</v>
      </c>
      <c r="B224" t="s">
        <v>1319</v>
      </c>
      <c r="C224" t="s">
        <v>1320</v>
      </c>
      <c r="D224" t="s">
        <v>1017</v>
      </c>
      <c r="E224" s="1">
        <v>14826</v>
      </c>
      <c r="F224" t="s">
        <v>1018</v>
      </c>
      <c r="G224" t="s">
        <v>1663</v>
      </c>
      <c r="J224" t="e">
        <f>VLOOKUP(A224,ratesMetadata!$A:$A,1,FALSE)</f>
        <v>#N/A</v>
      </c>
    </row>
    <row r="225" spans="1:10" x14ac:dyDescent="0.3">
      <c r="A225" t="s">
        <v>1324</v>
      </c>
      <c r="B225" t="s">
        <v>1322</v>
      </c>
      <c r="C225" t="s">
        <v>1323</v>
      </c>
      <c r="D225" t="s">
        <v>1017</v>
      </c>
      <c r="E225" s="1">
        <v>16113</v>
      </c>
      <c r="F225" t="s">
        <v>1018</v>
      </c>
      <c r="G225" t="s">
        <v>1663</v>
      </c>
      <c r="J225" t="e">
        <f>VLOOKUP(A225,ratesMetadata!$A:$A,1,FALSE)</f>
        <v>#N/A</v>
      </c>
    </row>
    <row r="226" spans="1:10" x14ac:dyDescent="0.3">
      <c r="A226" t="s">
        <v>1326</v>
      </c>
      <c r="B226" t="s">
        <v>1325</v>
      </c>
      <c r="C226" t="s">
        <v>1078</v>
      </c>
      <c r="D226" t="s">
        <v>1017</v>
      </c>
      <c r="E226" s="1">
        <v>20361</v>
      </c>
      <c r="F226" t="s">
        <v>1036</v>
      </c>
      <c r="G226" t="s">
        <v>1663</v>
      </c>
      <c r="J226" t="e">
        <f>VLOOKUP(A226,ratesMetadata!$A:$A,1,FALSE)</f>
        <v>#N/A</v>
      </c>
    </row>
    <row r="227" spans="1:10" x14ac:dyDescent="0.3">
      <c r="A227" t="s">
        <v>1330</v>
      </c>
      <c r="B227" t="s">
        <v>1329</v>
      </c>
      <c r="C227" t="s">
        <v>1252</v>
      </c>
      <c r="D227" t="s">
        <v>1017</v>
      </c>
      <c r="E227" s="1">
        <v>17545</v>
      </c>
      <c r="F227" t="s">
        <v>1018</v>
      </c>
      <c r="G227" t="s">
        <v>1663</v>
      </c>
      <c r="J227" t="e">
        <f>VLOOKUP(A227,ratesMetadata!$A:$A,1,FALSE)</f>
        <v>#N/A</v>
      </c>
    </row>
    <row r="228" spans="1:10" x14ac:dyDescent="0.3">
      <c r="A228" t="s">
        <v>1333</v>
      </c>
      <c r="B228" t="s">
        <v>1331</v>
      </c>
      <c r="C228" t="s">
        <v>1332</v>
      </c>
      <c r="D228" t="s">
        <v>1017</v>
      </c>
      <c r="E228" s="1">
        <v>18643</v>
      </c>
      <c r="F228" t="s">
        <v>1027</v>
      </c>
      <c r="G228" t="s">
        <v>1663</v>
      </c>
      <c r="J228" t="e">
        <f>VLOOKUP(A228,ratesMetadata!$A:$A,1,FALSE)</f>
        <v>#N/A</v>
      </c>
    </row>
    <row r="229" spans="1:10" x14ac:dyDescent="0.3">
      <c r="A229" t="s">
        <v>1336</v>
      </c>
      <c r="B229" t="s">
        <v>1334</v>
      </c>
      <c r="C229" t="s">
        <v>1335</v>
      </c>
      <c r="D229" t="s">
        <v>1017</v>
      </c>
      <c r="E229" s="1">
        <v>27477</v>
      </c>
      <c r="F229" t="s">
        <v>1018</v>
      </c>
      <c r="G229" t="s">
        <v>1663</v>
      </c>
      <c r="J229" t="e">
        <f>VLOOKUP(A229,ratesMetadata!$A:$A,1,FALSE)</f>
        <v>#N/A</v>
      </c>
    </row>
    <row r="230" spans="1:10" x14ac:dyDescent="0.3">
      <c r="A230" t="s">
        <v>1339</v>
      </c>
      <c r="B230" t="s">
        <v>1337</v>
      </c>
      <c r="C230" t="s">
        <v>1338</v>
      </c>
      <c r="D230" t="s">
        <v>1017</v>
      </c>
      <c r="E230" s="1">
        <v>17994</v>
      </c>
      <c r="F230" t="s">
        <v>1018</v>
      </c>
      <c r="G230" t="s">
        <v>1663</v>
      </c>
      <c r="J230" t="e">
        <f>VLOOKUP(A230,ratesMetadata!$A:$A,1,FALSE)</f>
        <v>#N/A</v>
      </c>
    </row>
    <row r="231" spans="1:10" x14ac:dyDescent="0.3">
      <c r="A231" t="s">
        <v>1342</v>
      </c>
      <c r="B231" t="s">
        <v>1340</v>
      </c>
      <c r="C231" t="s">
        <v>1341</v>
      </c>
      <c r="D231" t="s">
        <v>1017</v>
      </c>
      <c r="E231" s="1">
        <v>25498</v>
      </c>
      <c r="F231" t="s">
        <v>1018</v>
      </c>
      <c r="G231" t="s">
        <v>1663</v>
      </c>
      <c r="J231" t="e">
        <f>VLOOKUP(A231,ratesMetadata!$A:$A,1,FALSE)</f>
        <v>#N/A</v>
      </c>
    </row>
    <row r="232" spans="1:10" x14ac:dyDescent="0.3">
      <c r="A232" t="s">
        <v>1345</v>
      </c>
      <c r="B232" t="s">
        <v>1343</v>
      </c>
      <c r="C232" t="s">
        <v>1344</v>
      </c>
      <c r="D232" t="s">
        <v>1017</v>
      </c>
      <c r="E232" s="1">
        <v>12480</v>
      </c>
      <c r="F232" t="s">
        <v>1027</v>
      </c>
      <c r="G232" t="s">
        <v>1663</v>
      </c>
      <c r="J232" t="e">
        <f>VLOOKUP(A232,ratesMetadata!$A:$A,1,FALSE)</f>
        <v>#N/A</v>
      </c>
    </row>
    <row r="233" spans="1:10" x14ac:dyDescent="0.3">
      <c r="A233" t="s">
        <v>1347</v>
      </c>
      <c r="B233" t="s">
        <v>1346</v>
      </c>
      <c r="C233" t="s">
        <v>1309</v>
      </c>
      <c r="D233" t="s">
        <v>1017</v>
      </c>
      <c r="E233" s="1">
        <v>42903</v>
      </c>
      <c r="F233" t="s">
        <v>1018</v>
      </c>
      <c r="G233" t="s">
        <v>1663</v>
      </c>
      <c r="J233" t="e">
        <f>VLOOKUP(A233,ratesMetadata!$A:$A,1,FALSE)</f>
        <v>#N/A</v>
      </c>
    </row>
    <row r="234" spans="1:10" x14ac:dyDescent="0.3">
      <c r="A234" t="s">
        <v>1350</v>
      </c>
      <c r="B234" t="s">
        <v>1348</v>
      </c>
      <c r="C234" t="s">
        <v>1349</v>
      </c>
      <c r="D234" t="s">
        <v>1017</v>
      </c>
      <c r="E234" s="1">
        <v>13776</v>
      </c>
      <c r="F234" t="s">
        <v>1027</v>
      </c>
      <c r="G234" t="s">
        <v>1663</v>
      </c>
      <c r="J234" t="e">
        <f>VLOOKUP(A234,ratesMetadata!$A:$A,1,FALSE)</f>
        <v>#N/A</v>
      </c>
    </row>
    <row r="235" spans="1:10" x14ac:dyDescent="0.3">
      <c r="A235" t="s">
        <v>1354</v>
      </c>
      <c r="B235" t="s">
        <v>1352</v>
      </c>
      <c r="C235" t="s">
        <v>1353</v>
      </c>
      <c r="D235" t="s">
        <v>1017</v>
      </c>
      <c r="E235" s="1">
        <v>12248</v>
      </c>
      <c r="F235" t="s">
        <v>1036</v>
      </c>
      <c r="G235" t="s">
        <v>1663</v>
      </c>
      <c r="J235" t="e">
        <f>VLOOKUP(A235,ratesMetadata!$A:$A,1,FALSE)</f>
        <v>#N/A</v>
      </c>
    </row>
    <row r="236" spans="1:10" x14ac:dyDescent="0.3">
      <c r="A236" t="s">
        <v>1356</v>
      </c>
      <c r="B236" t="s">
        <v>1355</v>
      </c>
      <c r="C236" t="s">
        <v>1252</v>
      </c>
      <c r="D236" t="s">
        <v>1017</v>
      </c>
      <c r="E236" s="1">
        <v>13040</v>
      </c>
      <c r="F236" t="s">
        <v>1018</v>
      </c>
      <c r="G236" t="s">
        <v>1663</v>
      </c>
      <c r="J236" t="e">
        <f>VLOOKUP(A236,ratesMetadata!$A:$A,1,FALSE)</f>
        <v>#N/A</v>
      </c>
    </row>
    <row r="237" spans="1:10" x14ac:dyDescent="0.3">
      <c r="A237" t="s">
        <v>1359</v>
      </c>
      <c r="B237" t="s">
        <v>1357</v>
      </c>
      <c r="C237" t="s">
        <v>1358</v>
      </c>
      <c r="D237" t="s">
        <v>1017</v>
      </c>
      <c r="E237" s="1">
        <v>21501</v>
      </c>
      <c r="F237" t="s">
        <v>1036</v>
      </c>
      <c r="G237" t="s">
        <v>1663</v>
      </c>
      <c r="J237" t="e">
        <f>VLOOKUP(A237,ratesMetadata!$A:$A,1,FALSE)</f>
        <v>#N/A</v>
      </c>
    </row>
    <row r="238" spans="1:10" x14ac:dyDescent="0.3">
      <c r="A238" t="s">
        <v>1361</v>
      </c>
      <c r="B238" t="s">
        <v>1360</v>
      </c>
      <c r="C238" t="s">
        <v>1078</v>
      </c>
      <c r="D238" t="s">
        <v>1017</v>
      </c>
      <c r="E238" s="1">
        <v>16932</v>
      </c>
      <c r="F238" t="s">
        <v>1036</v>
      </c>
      <c r="G238" t="s">
        <v>1663</v>
      </c>
      <c r="J238" t="e">
        <f>VLOOKUP(A238,ratesMetadata!$A:$A,1,FALSE)</f>
        <v>#N/A</v>
      </c>
    </row>
    <row r="239" spans="1:10" x14ac:dyDescent="0.3">
      <c r="A239" t="s">
        <v>1364</v>
      </c>
      <c r="B239" t="s">
        <v>1362</v>
      </c>
      <c r="C239" t="s">
        <v>1363</v>
      </c>
      <c r="D239" t="s">
        <v>1017</v>
      </c>
      <c r="E239" s="1">
        <v>11288</v>
      </c>
      <c r="F239" t="s">
        <v>1018</v>
      </c>
      <c r="G239" t="s">
        <v>1663</v>
      </c>
      <c r="J239" t="e">
        <f>VLOOKUP(A239,ratesMetadata!$A:$A,1,FALSE)</f>
        <v>#N/A</v>
      </c>
    </row>
    <row r="240" spans="1:10" x14ac:dyDescent="0.3">
      <c r="A240" t="s">
        <v>1366</v>
      </c>
      <c r="B240" t="s">
        <v>1365</v>
      </c>
      <c r="C240" t="s">
        <v>1217</v>
      </c>
      <c r="D240" t="s">
        <v>1017</v>
      </c>
      <c r="E240" s="1">
        <v>10934</v>
      </c>
      <c r="F240" t="s">
        <v>1036</v>
      </c>
      <c r="G240" t="s">
        <v>1663</v>
      </c>
      <c r="J240" t="e">
        <f>VLOOKUP(A240,ratesMetadata!$A:$A,1,FALSE)</f>
        <v>#N/A</v>
      </c>
    </row>
    <row r="241" spans="1:10" x14ac:dyDescent="0.3">
      <c r="A241" t="s">
        <v>1368</v>
      </c>
      <c r="B241" t="s">
        <v>1367</v>
      </c>
      <c r="C241" t="s">
        <v>1029</v>
      </c>
      <c r="D241" t="s">
        <v>1017</v>
      </c>
      <c r="E241" s="1">
        <v>15105</v>
      </c>
      <c r="F241" t="s">
        <v>1018</v>
      </c>
      <c r="G241" t="s">
        <v>1663</v>
      </c>
      <c r="J241" t="e">
        <f>VLOOKUP(A241,ratesMetadata!$A:$A,1,FALSE)</f>
        <v>#N/A</v>
      </c>
    </row>
    <row r="242" spans="1:10" x14ac:dyDescent="0.3">
      <c r="A242" t="s">
        <v>1371</v>
      </c>
      <c r="B242" t="s">
        <v>1369</v>
      </c>
      <c r="C242" t="s">
        <v>1370</v>
      </c>
      <c r="D242" t="s">
        <v>1017</v>
      </c>
      <c r="E242" s="1">
        <v>17901</v>
      </c>
      <c r="F242" t="s">
        <v>1018</v>
      </c>
      <c r="G242" t="s">
        <v>1663</v>
      </c>
      <c r="J242" t="e">
        <f>VLOOKUP(A242,ratesMetadata!$A:$A,1,FALSE)</f>
        <v>#N/A</v>
      </c>
    </row>
    <row r="243" spans="1:10" x14ac:dyDescent="0.3">
      <c r="A243" t="s">
        <v>1373</v>
      </c>
      <c r="B243" t="s">
        <v>1372</v>
      </c>
      <c r="C243" t="s">
        <v>1065</v>
      </c>
      <c r="D243" t="s">
        <v>1017</v>
      </c>
      <c r="E243" s="1">
        <v>12450</v>
      </c>
      <c r="F243" t="s">
        <v>1018</v>
      </c>
      <c r="G243" t="s">
        <v>1663</v>
      </c>
      <c r="J243" t="e">
        <f>VLOOKUP(A243,ratesMetadata!$A:$A,1,FALSE)</f>
        <v>#N/A</v>
      </c>
    </row>
    <row r="244" spans="1:10" x14ac:dyDescent="0.3">
      <c r="A244" t="s">
        <v>1376</v>
      </c>
      <c r="B244" t="s">
        <v>1374</v>
      </c>
      <c r="C244" t="s">
        <v>1375</v>
      </c>
      <c r="D244" t="s">
        <v>1017</v>
      </c>
      <c r="E244" s="1">
        <v>27282</v>
      </c>
      <c r="F244" t="s">
        <v>1036</v>
      </c>
      <c r="G244" t="s">
        <v>1663</v>
      </c>
      <c r="J244" t="e">
        <f>VLOOKUP(A244,ratesMetadata!$A:$A,1,FALSE)</f>
        <v>#N/A</v>
      </c>
    </row>
    <row r="245" spans="1:10" x14ac:dyDescent="0.3">
      <c r="A245" t="s">
        <v>1379</v>
      </c>
      <c r="B245" t="s">
        <v>1378</v>
      </c>
      <c r="C245" t="s">
        <v>1370</v>
      </c>
      <c r="D245" t="s">
        <v>1017</v>
      </c>
      <c r="E245" s="1">
        <v>19123</v>
      </c>
      <c r="F245" t="s">
        <v>1018</v>
      </c>
      <c r="G245" t="s">
        <v>1663</v>
      </c>
      <c r="J245" t="e">
        <f>VLOOKUP(A245,ratesMetadata!$A:$A,1,FALSE)</f>
        <v>#N/A</v>
      </c>
    </row>
    <row r="246" spans="1:10" x14ac:dyDescent="0.3">
      <c r="A246" t="s">
        <v>1382</v>
      </c>
      <c r="B246" t="s">
        <v>1381</v>
      </c>
      <c r="C246" t="s">
        <v>1223</v>
      </c>
      <c r="D246" t="s">
        <v>1017</v>
      </c>
      <c r="E246" s="1">
        <v>14212</v>
      </c>
      <c r="F246" t="s">
        <v>1036</v>
      </c>
      <c r="G246" t="s">
        <v>1663</v>
      </c>
      <c r="J246" t="e">
        <f>VLOOKUP(A246,ratesMetadata!$A:$A,1,FALSE)</f>
        <v>#N/A</v>
      </c>
    </row>
    <row r="247" spans="1:10" x14ac:dyDescent="0.3">
      <c r="A247" t="s">
        <v>1384</v>
      </c>
      <c r="B247" t="s">
        <v>1383</v>
      </c>
      <c r="C247" t="s">
        <v>1049</v>
      </c>
      <c r="D247" t="s">
        <v>1017</v>
      </c>
      <c r="E247" s="1">
        <v>25937</v>
      </c>
      <c r="F247" t="s">
        <v>1036</v>
      </c>
      <c r="G247" t="s">
        <v>1663</v>
      </c>
      <c r="J247" t="e">
        <f>VLOOKUP(A247,ratesMetadata!$A:$A,1,FALSE)</f>
        <v>#N/A</v>
      </c>
    </row>
    <row r="248" spans="1:10" x14ac:dyDescent="0.3">
      <c r="A248" t="s">
        <v>1386</v>
      </c>
      <c r="B248" t="s">
        <v>1385</v>
      </c>
      <c r="C248" t="s">
        <v>1040</v>
      </c>
      <c r="D248" t="s">
        <v>1017</v>
      </c>
      <c r="E248" s="1">
        <v>22380</v>
      </c>
      <c r="F248" t="s">
        <v>1036</v>
      </c>
      <c r="G248" t="s">
        <v>1663</v>
      </c>
      <c r="J248" t="e">
        <f>VLOOKUP(A248,ratesMetadata!$A:$A,1,FALSE)</f>
        <v>#N/A</v>
      </c>
    </row>
    <row r="249" spans="1:10" x14ac:dyDescent="0.3">
      <c r="A249" t="s">
        <v>1389</v>
      </c>
      <c r="B249" t="s">
        <v>1387</v>
      </c>
      <c r="C249" t="s">
        <v>1388</v>
      </c>
      <c r="D249" t="s">
        <v>1017</v>
      </c>
      <c r="E249" s="1">
        <v>24250</v>
      </c>
      <c r="F249" t="s">
        <v>1018</v>
      </c>
      <c r="G249" t="s">
        <v>1663</v>
      </c>
      <c r="J249" t="e">
        <f>VLOOKUP(A249,ratesMetadata!$A:$A,1,FALSE)</f>
        <v>#N/A</v>
      </c>
    </row>
    <row r="250" spans="1:10" x14ac:dyDescent="0.3">
      <c r="A250" t="s">
        <v>1391</v>
      </c>
      <c r="B250" t="s">
        <v>1390</v>
      </c>
      <c r="C250" t="s">
        <v>1024</v>
      </c>
      <c r="D250" t="s">
        <v>1017</v>
      </c>
      <c r="E250" s="1">
        <v>30027</v>
      </c>
      <c r="F250" t="s">
        <v>1018</v>
      </c>
      <c r="G250" t="s">
        <v>1663</v>
      </c>
      <c r="J250" t="e">
        <f>VLOOKUP(A250,ratesMetadata!$A:$A,1,FALSE)</f>
        <v>#N/A</v>
      </c>
    </row>
    <row r="251" spans="1:10" x14ac:dyDescent="0.3">
      <c r="A251" t="s">
        <v>1394</v>
      </c>
      <c r="B251" t="s">
        <v>1393</v>
      </c>
      <c r="C251" t="s">
        <v>1035</v>
      </c>
      <c r="D251" t="s">
        <v>1017</v>
      </c>
      <c r="E251" s="1">
        <v>12792</v>
      </c>
      <c r="F251" t="s">
        <v>1036</v>
      </c>
      <c r="G251" t="s">
        <v>1663</v>
      </c>
      <c r="J251" t="e">
        <f>VLOOKUP(A251,ratesMetadata!$A:$A,1,FALSE)</f>
        <v>#N/A</v>
      </c>
    </row>
    <row r="252" spans="1:10" x14ac:dyDescent="0.3">
      <c r="A252" t="s">
        <v>1396</v>
      </c>
      <c r="B252" t="s">
        <v>1395</v>
      </c>
      <c r="C252" t="s">
        <v>1087</v>
      </c>
      <c r="D252" t="s">
        <v>1017</v>
      </c>
      <c r="E252" s="1">
        <v>28614</v>
      </c>
      <c r="F252" t="s">
        <v>1018</v>
      </c>
      <c r="G252" t="s">
        <v>1663</v>
      </c>
      <c r="J252" t="e">
        <f>VLOOKUP(A252,ratesMetadata!$A:$A,1,FALSE)</f>
        <v>#N/A</v>
      </c>
    </row>
    <row r="253" spans="1:10" x14ac:dyDescent="0.3">
      <c r="A253" t="s">
        <v>1398</v>
      </c>
      <c r="B253" t="s">
        <v>1397</v>
      </c>
      <c r="C253" t="s">
        <v>1108</v>
      </c>
      <c r="D253" t="s">
        <v>1017</v>
      </c>
      <c r="E253" s="1">
        <v>10524</v>
      </c>
      <c r="F253" t="s">
        <v>1027</v>
      </c>
      <c r="G253" t="s">
        <v>1663</v>
      </c>
      <c r="J253" t="e">
        <f>VLOOKUP(A253,ratesMetadata!$A:$A,1,FALSE)</f>
        <v>#N/A</v>
      </c>
    </row>
    <row r="254" spans="1:10" x14ac:dyDescent="0.3">
      <c r="A254" t="s">
        <v>1401</v>
      </c>
      <c r="B254" t="s">
        <v>1400</v>
      </c>
      <c r="C254" t="s">
        <v>1035</v>
      </c>
      <c r="D254" t="s">
        <v>1017</v>
      </c>
      <c r="E254" s="1">
        <v>17397</v>
      </c>
      <c r="F254" t="s">
        <v>1036</v>
      </c>
      <c r="G254" t="s">
        <v>1663</v>
      </c>
      <c r="J254" t="e">
        <f>VLOOKUP(A254,ratesMetadata!$A:$A,1,FALSE)</f>
        <v>#N/A</v>
      </c>
    </row>
    <row r="255" spans="1:10" x14ac:dyDescent="0.3">
      <c r="A255" t="s">
        <v>1403</v>
      </c>
      <c r="B255" t="s">
        <v>1402</v>
      </c>
      <c r="C255" t="s">
        <v>1040</v>
      </c>
      <c r="D255" t="s">
        <v>1017</v>
      </c>
      <c r="E255" s="1">
        <v>32000</v>
      </c>
      <c r="F255" t="s">
        <v>1036</v>
      </c>
      <c r="G255" t="s">
        <v>1663</v>
      </c>
      <c r="J255" t="e">
        <f>VLOOKUP(A255,ratesMetadata!$A:$A,1,FALSE)</f>
        <v>#N/A</v>
      </c>
    </row>
    <row r="256" spans="1:10" x14ac:dyDescent="0.3">
      <c r="A256" t="s">
        <v>1406</v>
      </c>
      <c r="B256" t="s">
        <v>1404</v>
      </c>
      <c r="C256" t="s">
        <v>1405</v>
      </c>
      <c r="D256" t="s">
        <v>1017</v>
      </c>
      <c r="E256" s="1">
        <v>21640</v>
      </c>
      <c r="F256" t="s">
        <v>1036</v>
      </c>
      <c r="G256" t="s">
        <v>1663</v>
      </c>
      <c r="J256" t="e">
        <f>VLOOKUP(A256,ratesMetadata!$A:$A,1,FALSE)</f>
        <v>#N/A</v>
      </c>
    </row>
    <row r="257" spans="1:10" x14ac:dyDescent="0.3">
      <c r="A257" t="s">
        <v>1408</v>
      </c>
      <c r="B257" t="s">
        <v>1407</v>
      </c>
      <c r="C257" t="s">
        <v>1029</v>
      </c>
      <c r="D257" t="s">
        <v>1017</v>
      </c>
      <c r="E257" s="1">
        <v>13902</v>
      </c>
      <c r="F257" t="s">
        <v>1027</v>
      </c>
      <c r="G257" t="s">
        <v>1663</v>
      </c>
      <c r="J257" t="e">
        <f>VLOOKUP(A257,ratesMetadata!$A:$A,1,FALSE)</f>
        <v>#N/A</v>
      </c>
    </row>
    <row r="258" spans="1:10" x14ac:dyDescent="0.3">
      <c r="A258" t="s">
        <v>1410</v>
      </c>
      <c r="B258" t="s">
        <v>1409</v>
      </c>
      <c r="C258" t="s">
        <v>1029</v>
      </c>
      <c r="D258" t="s">
        <v>1017</v>
      </c>
      <c r="E258" s="1">
        <v>15966</v>
      </c>
      <c r="F258" t="s">
        <v>1027</v>
      </c>
      <c r="G258" t="s">
        <v>1663</v>
      </c>
      <c r="J258" t="e">
        <f>VLOOKUP(A258,ratesMetadata!$A:$A,1,FALSE)</f>
        <v>#N/A</v>
      </c>
    </row>
    <row r="259" spans="1:10" x14ac:dyDescent="0.3">
      <c r="A259" t="s">
        <v>1413</v>
      </c>
      <c r="B259" t="s">
        <v>1411</v>
      </c>
      <c r="C259" t="s">
        <v>1412</v>
      </c>
      <c r="D259" t="s">
        <v>1017</v>
      </c>
      <c r="E259" s="1">
        <v>15449</v>
      </c>
      <c r="F259" t="s">
        <v>1018</v>
      </c>
      <c r="G259" t="s">
        <v>1663</v>
      </c>
      <c r="J259" t="e">
        <f>VLOOKUP(A259,ratesMetadata!$A:$A,1,FALSE)</f>
        <v>#N/A</v>
      </c>
    </row>
    <row r="260" spans="1:10" x14ac:dyDescent="0.3">
      <c r="A260" t="s">
        <v>1415</v>
      </c>
      <c r="B260" t="s">
        <v>1414</v>
      </c>
      <c r="C260" t="s">
        <v>1047</v>
      </c>
      <c r="D260" t="s">
        <v>1017</v>
      </c>
      <c r="E260" s="1">
        <v>18252</v>
      </c>
      <c r="F260" t="s">
        <v>1036</v>
      </c>
      <c r="G260" t="s">
        <v>1663</v>
      </c>
      <c r="J260" t="e">
        <f>VLOOKUP(A260,ratesMetadata!$A:$A,1,FALSE)</f>
        <v>#N/A</v>
      </c>
    </row>
    <row r="261" spans="1:10" x14ac:dyDescent="0.3">
      <c r="A261" t="s">
        <v>1419</v>
      </c>
      <c r="B261" t="s">
        <v>1418</v>
      </c>
      <c r="C261" t="s">
        <v>1035</v>
      </c>
      <c r="D261" t="s">
        <v>1017</v>
      </c>
      <c r="E261" s="1">
        <v>12924</v>
      </c>
      <c r="F261" t="s">
        <v>1027</v>
      </c>
      <c r="G261" t="s">
        <v>1663</v>
      </c>
      <c r="J261" t="e">
        <f>VLOOKUP(A261,ratesMetadata!$A:$A,1,FALSE)</f>
        <v>#N/A</v>
      </c>
    </row>
    <row r="262" spans="1:10" x14ac:dyDescent="0.3">
      <c r="A262" t="s">
        <v>1421</v>
      </c>
      <c r="B262" t="s">
        <v>1420</v>
      </c>
      <c r="C262" t="s">
        <v>1108</v>
      </c>
      <c r="D262" t="s">
        <v>1017</v>
      </c>
      <c r="E262" s="1">
        <v>19986</v>
      </c>
      <c r="F262" t="s">
        <v>1027</v>
      </c>
      <c r="G262" t="s">
        <v>1663</v>
      </c>
      <c r="J262" t="e">
        <f>VLOOKUP(A262,ratesMetadata!$A:$A,1,FALSE)</f>
        <v>#N/A</v>
      </c>
    </row>
    <row r="263" spans="1:10" x14ac:dyDescent="0.3">
      <c r="A263" t="s">
        <v>1423</v>
      </c>
      <c r="B263" t="s">
        <v>1422</v>
      </c>
      <c r="C263" t="s">
        <v>1049</v>
      </c>
      <c r="D263" t="s">
        <v>1017</v>
      </c>
      <c r="E263" s="1">
        <v>23040</v>
      </c>
      <c r="F263" t="s">
        <v>1036</v>
      </c>
      <c r="G263" t="s">
        <v>1663</v>
      </c>
      <c r="J263" t="e">
        <f>VLOOKUP(A263,ratesMetadata!$A:$A,1,FALSE)</f>
        <v>#N/A</v>
      </c>
    </row>
    <row r="264" spans="1:10" x14ac:dyDescent="0.3">
      <c r="A264" t="s">
        <v>1426</v>
      </c>
      <c r="B264" t="s">
        <v>1424</v>
      </c>
      <c r="C264" t="s">
        <v>1425</v>
      </c>
      <c r="D264" t="s">
        <v>1017</v>
      </c>
      <c r="E264" s="1">
        <v>17450</v>
      </c>
      <c r="F264" t="s">
        <v>1027</v>
      </c>
      <c r="G264" t="s">
        <v>1663</v>
      </c>
      <c r="J264" t="e">
        <f>VLOOKUP(A264,ratesMetadata!$A:$A,1,FALSE)</f>
        <v>#N/A</v>
      </c>
    </row>
    <row r="265" spans="1:10" x14ac:dyDescent="0.3">
      <c r="A265" t="s">
        <v>1428</v>
      </c>
      <c r="B265" t="s">
        <v>1427</v>
      </c>
      <c r="C265" t="s">
        <v>1040</v>
      </c>
      <c r="D265" t="s">
        <v>1017</v>
      </c>
      <c r="E265" s="1">
        <v>24543</v>
      </c>
      <c r="F265" t="s">
        <v>1036</v>
      </c>
      <c r="G265" t="s">
        <v>1663</v>
      </c>
      <c r="J265" t="str">
        <f>VLOOKUP(A265,ratesMetadata!$A:$A,1,FALSE)</f>
        <v>TX2200328</v>
      </c>
    </row>
    <row r="266" spans="1:10" x14ac:dyDescent="0.3">
      <c r="A266" t="s">
        <v>1431</v>
      </c>
      <c r="B266" t="s">
        <v>1430</v>
      </c>
      <c r="C266" t="s">
        <v>1074</v>
      </c>
      <c r="D266" t="s">
        <v>1017</v>
      </c>
      <c r="E266" s="1">
        <v>27900</v>
      </c>
      <c r="F266" t="s">
        <v>1018</v>
      </c>
      <c r="G266" t="s">
        <v>1663</v>
      </c>
      <c r="J266" t="e">
        <f>VLOOKUP(A266,ratesMetadata!$A:$A,1,FALSE)</f>
        <v>#N/A</v>
      </c>
    </row>
    <row r="267" spans="1:10" x14ac:dyDescent="0.3">
      <c r="A267" t="s">
        <v>1433</v>
      </c>
      <c r="B267" t="s">
        <v>1432</v>
      </c>
      <c r="C267" t="s">
        <v>1035</v>
      </c>
      <c r="D267" t="s">
        <v>1017</v>
      </c>
      <c r="E267" s="1">
        <v>13710</v>
      </c>
      <c r="F267" t="s">
        <v>1036</v>
      </c>
      <c r="G267" t="s">
        <v>1663</v>
      </c>
      <c r="J267" t="e">
        <f>VLOOKUP(A267,ratesMetadata!$A:$A,1,FALSE)</f>
        <v>#N/A</v>
      </c>
    </row>
    <row r="268" spans="1:10" x14ac:dyDescent="0.3">
      <c r="A268" t="s">
        <v>1435</v>
      </c>
      <c r="B268" t="s">
        <v>1434</v>
      </c>
      <c r="C268" t="s">
        <v>1035</v>
      </c>
      <c r="D268" t="s">
        <v>1017</v>
      </c>
      <c r="E268" s="1">
        <v>18405</v>
      </c>
      <c r="F268" t="s">
        <v>1036</v>
      </c>
      <c r="G268" t="s">
        <v>1663</v>
      </c>
      <c r="J268" t="e">
        <f>VLOOKUP(A268,ratesMetadata!$A:$A,1,FALSE)</f>
        <v>#N/A</v>
      </c>
    </row>
    <row r="269" spans="1:10" x14ac:dyDescent="0.3">
      <c r="A269" t="s">
        <v>1437</v>
      </c>
      <c r="B269" t="s">
        <v>1436</v>
      </c>
      <c r="C269" t="s">
        <v>1040</v>
      </c>
      <c r="D269" t="s">
        <v>1017</v>
      </c>
      <c r="E269" s="1">
        <v>17204</v>
      </c>
      <c r="F269" t="s">
        <v>1036</v>
      </c>
      <c r="G269" t="s">
        <v>1663</v>
      </c>
      <c r="J269" t="e">
        <f>VLOOKUP(A269,ratesMetadata!$A:$A,1,FALSE)</f>
        <v>#N/A</v>
      </c>
    </row>
    <row r="270" spans="1:10" x14ac:dyDescent="0.3">
      <c r="A270" t="s">
        <v>1440</v>
      </c>
      <c r="B270" t="s">
        <v>1439</v>
      </c>
      <c r="C270" t="s">
        <v>1035</v>
      </c>
      <c r="D270" t="s">
        <v>1017</v>
      </c>
      <c r="E270" s="1">
        <v>12390</v>
      </c>
      <c r="F270" t="s">
        <v>1036</v>
      </c>
      <c r="G270" t="s">
        <v>1663</v>
      </c>
      <c r="J270" t="e">
        <f>VLOOKUP(A270,ratesMetadata!$A:$A,1,FALSE)</f>
        <v>#N/A</v>
      </c>
    </row>
    <row r="271" spans="1:10" x14ac:dyDescent="0.3">
      <c r="A271" t="s">
        <v>1444</v>
      </c>
      <c r="B271" t="s">
        <v>1442</v>
      </c>
      <c r="C271" t="s">
        <v>1443</v>
      </c>
      <c r="D271" t="s">
        <v>1017</v>
      </c>
      <c r="E271" s="1">
        <v>24153</v>
      </c>
      <c r="F271" t="s">
        <v>1018</v>
      </c>
      <c r="G271" t="s">
        <v>1663</v>
      </c>
      <c r="J271" t="e">
        <f>VLOOKUP(A271,ratesMetadata!$A:$A,1,FALSE)</f>
        <v>#N/A</v>
      </c>
    </row>
    <row r="272" spans="1:10" x14ac:dyDescent="0.3">
      <c r="A272" t="s">
        <v>1446</v>
      </c>
      <c r="B272" t="s">
        <v>1445</v>
      </c>
      <c r="C272" t="s">
        <v>1035</v>
      </c>
      <c r="D272" t="s">
        <v>1017</v>
      </c>
      <c r="E272" s="1">
        <v>14667</v>
      </c>
      <c r="F272" t="s">
        <v>1036</v>
      </c>
      <c r="G272" t="s">
        <v>1663</v>
      </c>
      <c r="J272" t="e">
        <f>VLOOKUP(A272,ratesMetadata!$A:$A,1,FALSE)</f>
        <v>#N/A</v>
      </c>
    </row>
    <row r="273" spans="1:10" x14ac:dyDescent="0.3">
      <c r="A273" t="s">
        <v>1448</v>
      </c>
      <c r="B273" t="s">
        <v>1447</v>
      </c>
      <c r="C273" t="s">
        <v>1087</v>
      </c>
      <c r="D273" t="s">
        <v>1017</v>
      </c>
      <c r="E273" s="1">
        <v>16488</v>
      </c>
      <c r="F273" t="s">
        <v>1036</v>
      </c>
      <c r="G273" t="s">
        <v>1663</v>
      </c>
      <c r="J273" t="e">
        <f>VLOOKUP(A273,ratesMetadata!$A:$A,1,FALSE)</f>
        <v>#N/A</v>
      </c>
    </row>
    <row r="274" spans="1:10" x14ac:dyDescent="0.3">
      <c r="A274" t="s">
        <v>1450</v>
      </c>
      <c r="B274" t="s">
        <v>1449</v>
      </c>
      <c r="C274" t="s">
        <v>1035</v>
      </c>
      <c r="D274" t="s">
        <v>1017</v>
      </c>
      <c r="E274" s="1">
        <v>10068</v>
      </c>
      <c r="F274" t="s">
        <v>1027</v>
      </c>
      <c r="G274" t="s">
        <v>1663</v>
      </c>
      <c r="J274" t="e">
        <f>VLOOKUP(A274,ratesMetadata!$A:$A,1,FALSE)</f>
        <v>#N/A</v>
      </c>
    </row>
    <row r="275" spans="1:10" x14ac:dyDescent="0.3">
      <c r="A275" t="s">
        <v>1453</v>
      </c>
      <c r="B275" t="s">
        <v>1451</v>
      </c>
      <c r="C275" t="s">
        <v>1452</v>
      </c>
      <c r="D275" t="s">
        <v>1017</v>
      </c>
      <c r="E275" s="1">
        <v>11232</v>
      </c>
      <c r="F275" t="s">
        <v>1018</v>
      </c>
      <c r="G275" t="s">
        <v>1663</v>
      </c>
      <c r="J275" t="e">
        <f>VLOOKUP(A275,ratesMetadata!$A:$A,1,FALSE)</f>
        <v>#N/A</v>
      </c>
    </row>
    <row r="276" spans="1:10" x14ac:dyDescent="0.3">
      <c r="A276" t="s">
        <v>1458</v>
      </c>
      <c r="B276" t="s">
        <v>1457</v>
      </c>
      <c r="C276" t="s">
        <v>1199</v>
      </c>
      <c r="D276" t="s">
        <v>1017</v>
      </c>
      <c r="E276" s="1">
        <v>15741</v>
      </c>
      <c r="F276" t="s">
        <v>1036</v>
      </c>
      <c r="G276" t="s">
        <v>1663</v>
      </c>
      <c r="J276" t="e">
        <f>VLOOKUP(A276,ratesMetadata!$A:$A,1,FALSE)</f>
        <v>#N/A</v>
      </c>
    </row>
    <row r="277" spans="1:10" x14ac:dyDescent="0.3">
      <c r="A277" t="s">
        <v>1460</v>
      </c>
      <c r="B277" t="s">
        <v>1459</v>
      </c>
      <c r="C277" t="s">
        <v>1199</v>
      </c>
      <c r="D277" t="s">
        <v>1017</v>
      </c>
      <c r="E277" s="1">
        <v>11169</v>
      </c>
      <c r="F277" t="s">
        <v>1036</v>
      </c>
      <c r="G277" t="s">
        <v>1663</v>
      </c>
      <c r="J277" t="e">
        <f>VLOOKUP(A277,ratesMetadata!$A:$A,1,FALSE)</f>
        <v>#N/A</v>
      </c>
    </row>
    <row r="278" spans="1:10" x14ac:dyDescent="0.3">
      <c r="A278" t="s">
        <v>1462</v>
      </c>
      <c r="B278" t="s">
        <v>1461</v>
      </c>
      <c r="C278" t="s">
        <v>1080</v>
      </c>
      <c r="D278" t="s">
        <v>1017</v>
      </c>
      <c r="E278" s="1">
        <v>13254</v>
      </c>
      <c r="F278" t="s">
        <v>1018</v>
      </c>
      <c r="G278" t="s">
        <v>1663</v>
      </c>
      <c r="J278" t="e">
        <f>VLOOKUP(A278,ratesMetadata!$A:$A,1,FALSE)</f>
        <v>#N/A</v>
      </c>
    </row>
    <row r="279" spans="1:10" x14ac:dyDescent="0.3">
      <c r="A279" t="s">
        <v>1464</v>
      </c>
      <c r="B279" t="s">
        <v>1463</v>
      </c>
      <c r="C279" t="s">
        <v>1108</v>
      </c>
      <c r="D279" t="s">
        <v>1017</v>
      </c>
      <c r="E279" s="1">
        <v>14904</v>
      </c>
      <c r="F279" t="s">
        <v>1036</v>
      </c>
      <c r="G279" t="s">
        <v>1663</v>
      </c>
      <c r="J279" t="e">
        <f>VLOOKUP(A279,ratesMetadata!$A:$A,1,FALSE)</f>
        <v>#N/A</v>
      </c>
    </row>
    <row r="280" spans="1:10" x14ac:dyDescent="0.3">
      <c r="A280" t="s">
        <v>1466</v>
      </c>
      <c r="B280" t="s">
        <v>1465</v>
      </c>
      <c r="C280" t="s">
        <v>1388</v>
      </c>
      <c r="D280" t="s">
        <v>1017</v>
      </c>
      <c r="E280" s="1">
        <v>21726</v>
      </c>
      <c r="F280" t="s">
        <v>1018</v>
      </c>
      <c r="G280" t="s">
        <v>1663</v>
      </c>
      <c r="J280" t="e">
        <f>VLOOKUP(A280,ratesMetadata!$A:$A,1,FALSE)</f>
        <v>#N/A</v>
      </c>
    </row>
    <row r="281" spans="1:10" x14ac:dyDescent="0.3">
      <c r="A281" t="s">
        <v>1468</v>
      </c>
      <c r="B281" t="s">
        <v>1467</v>
      </c>
      <c r="C281" t="s">
        <v>1016</v>
      </c>
      <c r="D281" t="s">
        <v>1017</v>
      </c>
      <c r="E281" s="1">
        <v>15300</v>
      </c>
      <c r="F281" t="s">
        <v>1036</v>
      </c>
      <c r="G281" t="s">
        <v>1663</v>
      </c>
      <c r="J281" t="e">
        <f>VLOOKUP(A281,ratesMetadata!$A:$A,1,FALSE)</f>
        <v>#N/A</v>
      </c>
    </row>
    <row r="282" spans="1:10" x14ac:dyDescent="0.3">
      <c r="A282" t="s">
        <v>1470</v>
      </c>
      <c r="B282" t="s">
        <v>1469</v>
      </c>
      <c r="C282" t="s">
        <v>1029</v>
      </c>
      <c r="D282" t="s">
        <v>1017</v>
      </c>
      <c r="E282" s="1">
        <v>12297</v>
      </c>
      <c r="F282" t="s">
        <v>1027</v>
      </c>
      <c r="G282" t="s">
        <v>1663</v>
      </c>
      <c r="J282" t="e">
        <f>VLOOKUP(A282,ratesMetadata!$A:$A,1,FALSE)</f>
        <v>#N/A</v>
      </c>
    </row>
    <row r="283" spans="1:10" x14ac:dyDescent="0.3">
      <c r="A283" t="s">
        <v>1472</v>
      </c>
      <c r="B283" t="s">
        <v>1471</v>
      </c>
      <c r="C283" t="s">
        <v>1029</v>
      </c>
      <c r="D283" t="s">
        <v>1017</v>
      </c>
      <c r="E283" s="1">
        <v>13530</v>
      </c>
      <c r="F283" t="s">
        <v>1027</v>
      </c>
      <c r="G283" t="s">
        <v>1663</v>
      </c>
      <c r="J283" t="e">
        <f>VLOOKUP(A283,ratesMetadata!$A:$A,1,FALSE)</f>
        <v>#N/A</v>
      </c>
    </row>
    <row r="284" spans="1:10" x14ac:dyDescent="0.3">
      <c r="A284" t="s">
        <v>1475</v>
      </c>
      <c r="B284" t="s">
        <v>1474</v>
      </c>
      <c r="C284" t="s">
        <v>1115</v>
      </c>
      <c r="D284" t="s">
        <v>1017</v>
      </c>
      <c r="E284" s="1">
        <v>28000</v>
      </c>
      <c r="F284" t="s">
        <v>1027</v>
      </c>
      <c r="G284" t="s">
        <v>1663</v>
      </c>
      <c r="J284" t="e">
        <f>VLOOKUP(A284,ratesMetadata!$A:$A,1,FALSE)</f>
        <v>#N/A</v>
      </c>
    </row>
    <row r="285" spans="1:10" x14ac:dyDescent="0.3">
      <c r="A285" t="s">
        <v>1477</v>
      </c>
      <c r="B285" t="s">
        <v>1476</v>
      </c>
      <c r="C285" t="s">
        <v>1052</v>
      </c>
      <c r="D285" t="s">
        <v>1017</v>
      </c>
      <c r="E285" s="1">
        <v>29280</v>
      </c>
      <c r="F285" t="s">
        <v>1036</v>
      </c>
      <c r="G285" t="s">
        <v>1663</v>
      </c>
      <c r="J285" t="e">
        <f>VLOOKUP(A285,ratesMetadata!$A:$A,1,FALSE)</f>
        <v>#N/A</v>
      </c>
    </row>
    <row r="286" spans="1:10" x14ac:dyDescent="0.3">
      <c r="A286" t="s">
        <v>1479</v>
      </c>
      <c r="B286" t="s">
        <v>1478</v>
      </c>
      <c r="C286" t="s">
        <v>1043</v>
      </c>
      <c r="D286" t="s">
        <v>1017</v>
      </c>
      <c r="E286" s="1">
        <v>27639</v>
      </c>
      <c r="F286" t="s">
        <v>1036</v>
      </c>
      <c r="G286" t="s">
        <v>1663</v>
      </c>
      <c r="J286" t="e">
        <f>VLOOKUP(A286,ratesMetadata!$A:$A,1,FALSE)</f>
        <v>#N/A</v>
      </c>
    </row>
    <row r="287" spans="1:10" x14ac:dyDescent="0.3">
      <c r="A287" t="s">
        <v>1481</v>
      </c>
      <c r="B287" t="s">
        <v>1480</v>
      </c>
      <c r="C287" t="s">
        <v>1087</v>
      </c>
      <c r="D287" t="s">
        <v>1017</v>
      </c>
      <c r="E287" s="1">
        <v>32651</v>
      </c>
      <c r="F287" t="s">
        <v>1036</v>
      </c>
      <c r="G287" t="s">
        <v>1663</v>
      </c>
      <c r="J287" t="e">
        <f>VLOOKUP(A287,ratesMetadata!$A:$A,1,FALSE)</f>
        <v>#N/A</v>
      </c>
    </row>
    <row r="288" spans="1:10" x14ac:dyDescent="0.3">
      <c r="A288" t="s">
        <v>1484</v>
      </c>
      <c r="B288" t="s">
        <v>1483</v>
      </c>
      <c r="C288" t="s">
        <v>1035</v>
      </c>
      <c r="D288" t="s">
        <v>1017</v>
      </c>
      <c r="E288" s="1">
        <v>10401</v>
      </c>
      <c r="F288" t="s">
        <v>1036</v>
      </c>
      <c r="G288" t="s">
        <v>1663</v>
      </c>
      <c r="J288" t="e">
        <f>VLOOKUP(A288,ratesMetadata!$A:$A,1,FALSE)</f>
        <v>#N/A</v>
      </c>
    </row>
    <row r="289" spans="1:10" x14ac:dyDescent="0.3">
      <c r="A289" t="s">
        <v>1486</v>
      </c>
      <c r="B289" t="s">
        <v>1485</v>
      </c>
      <c r="C289" t="s">
        <v>1035</v>
      </c>
      <c r="D289" t="s">
        <v>1017</v>
      </c>
      <c r="E289" s="1">
        <v>17586</v>
      </c>
      <c r="F289" t="s">
        <v>1027</v>
      </c>
      <c r="G289" t="s">
        <v>1663</v>
      </c>
      <c r="J289" t="e">
        <f>VLOOKUP(A289,ratesMetadata!$A:$A,1,FALSE)</f>
        <v>#N/A</v>
      </c>
    </row>
    <row r="290" spans="1:10" x14ac:dyDescent="0.3">
      <c r="A290" t="s">
        <v>1488</v>
      </c>
      <c r="B290" t="s">
        <v>1487</v>
      </c>
      <c r="C290" t="s">
        <v>1035</v>
      </c>
      <c r="D290" t="s">
        <v>1017</v>
      </c>
      <c r="E290" s="1">
        <v>10212</v>
      </c>
      <c r="F290" t="s">
        <v>1036</v>
      </c>
      <c r="G290" t="s">
        <v>1663</v>
      </c>
      <c r="J290" t="e">
        <f>VLOOKUP(A290,ratesMetadata!$A:$A,1,FALSE)</f>
        <v>#N/A</v>
      </c>
    </row>
    <row r="291" spans="1:10" x14ac:dyDescent="0.3">
      <c r="A291" t="s">
        <v>1490</v>
      </c>
      <c r="B291" t="s">
        <v>1489</v>
      </c>
      <c r="C291" t="s">
        <v>1035</v>
      </c>
      <c r="D291" t="s">
        <v>1017</v>
      </c>
      <c r="E291" s="1">
        <v>12414</v>
      </c>
      <c r="F291" t="s">
        <v>1027</v>
      </c>
      <c r="G291" t="s">
        <v>1663</v>
      </c>
      <c r="J291" t="str">
        <f>VLOOKUP(A291,ratesMetadata!$A:$A,1,FALSE)</f>
        <v>TX1010774</v>
      </c>
    </row>
    <row r="292" spans="1:10" x14ac:dyDescent="0.3">
      <c r="A292" t="s">
        <v>1492</v>
      </c>
      <c r="B292" t="s">
        <v>1491</v>
      </c>
      <c r="C292" t="s">
        <v>1035</v>
      </c>
      <c r="D292" t="s">
        <v>1017</v>
      </c>
      <c r="E292" s="1">
        <v>10956</v>
      </c>
      <c r="F292" t="s">
        <v>1027</v>
      </c>
      <c r="G292" t="s">
        <v>1663</v>
      </c>
      <c r="J292" t="e">
        <f>VLOOKUP(A292,ratesMetadata!$A:$A,1,FALSE)</f>
        <v>#N/A</v>
      </c>
    </row>
    <row r="293" spans="1:10" x14ac:dyDescent="0.3">
      <c r="A293" t="s">
        <v>1494</v>
      </c>
      <c r="B293" t="s">
        <v>1493</v>
      </c>
      <c r="C293" t="s">
        <v>1035</v>
      </c>
      <c r="D293" t="s">
        <v>1017</v>
      </c>
      <c r="E293" s="1">
        <v>17763</v>
      </c>
      <c r="F293" t="s">
        <v>1027</v>
      </c>
      <c r="G293" t="s">
        <v>1663</v>
      </c>
      <c r="J293" t="e">
        <f>VLOOKUP(A293,ratesMetadata!$A:$A,1,FALSE)</f>
        <v>#N/A</v>
      </c>
    </row>
    <row r="294" spans="1:10" x14ac:dyDescent="0.3">
      <c r="A294" t="s">
        <v>1496</v>
      </c>
      <c r="B294" t="s">
        <v>1495</v>
      </c>
      <c r="C294" t="s">
        <v>1035</v>
      </c>
      <c r="D294" t="s">
        <v>1017</v>
      </c>
      <c r="E294" s="1">
        <v>10999</v>
      </c>
      <c r="F294" t="s">
        <v>1027</v>
      </c>
      <c r="G294" t="s">
        <v>1663</v>
      </c>
      <c r="J294" t="e">
        <f>VLOOKUP(A294,ratesMetadata!$A:$A,1,FALSE)</f>
        <v>#N/A</v>
      </c>
    </row>
    <row r="295" spans="1:10" x14ac:dyDescent="0.3">
      <c r="A295" t="s">
        <v>1498</v>
      </c>
      <c r="B295" t="s">
        <v>1497</v>
      </c>
      <c r="C295" t="s">
        <v>1035</v>
      </c>
      <c r="D295" t="s">
        <v>1017</v>
      </c>
      <c r="E295" s="1">
        <v>13029</v>
      </c>
      <c r="F295" t="s">
        <v>1027</v>
      </c>
      <c r="G295" t="s">
        <v>1663</v>
      </c>
      <c r="J295" t="str">
        <f>VLOOKUP(A295,ratesMetadata!$A:$A,1,FALSE)</f>
        <v>TX1011783</v>
      </c>
    </row>
    <row r="296" spans="1:10" x14ac:dyDescent="0.3">
      <c r="A296" t="s">
        <v>1501</v>
      </c>
      <c r="B296" t="s">
        <v>1500</v>
      </c>
      <c r="C296" t="s">
        <v>1035</v>
      </c>
      <c r="D296" t="s">
        <v>1017</v>
      </c>
      <c r="E296" s="1">
        <v>10263</v>
      </c>
      <c r="F296" t="s">
        <v>1036</v>
      </c>
      <c r="G296" t="s">
        <v>1663</v>
      </c>
      <c r="J296" t="e">
        <f>VLOOKUP(A296,ratesMetadata!$A:$A,1,FALSE)</f>
        <v>#N/A</v>
      </c>
    </row>
    <row r="297" spans="1:10" x14ac:dyDescent="0.3">
      <c r="A297" t="s">
        <v>1503</v>
      </c>
      <c r="B297" t="s">
        <v>1502</v>
      </c>
      <c r="C297" t="s">
        <v>1035</v>
      </c>
      <c r="D297" t="s">
        <v>1017</v>
      </c>
      <c r="E297" s="1">
        <v>14007</v>
      </c>
      <c r="F297" t="s">
        <v>1027</v>
      </c>
      <c r="G297" t="s">
        <v>1663</v>
      </c>
      <c r="J297" t="e">
        <f>VLOOKUP(A297,ratesMetadata!$A:$A,1,FALSE)</f>
        <v>#N/A</v>
      </c>
    </row>
    <row r="298" spans="1:10" x14ac:dyDescent="0.3">
      <c r="A298" t="s">
        <v>1505</v>
      </c>
      <c r="B298" t="s">
        <v>1504</v>
      </c>
      <c r="C298" t="s">
        <v>1035</v>
      </c>
      <c r="D298" t="s">
        <v>1017</v>
      </c>
      <c r="E298" s="1">
        <v>16164</v>
      </c>
      <c r="F298" t="s">
        <v>1036</v>
      </c>
      <c r="G298" t="s">
        <v>1663</v>
      </c>
      <c r="J298" t="e">
        <f>VLOOKUP(A298,ratesMetadata!$A:$A,1,FALSE)</f>
        <v>#N/A</v>
      </c>
    </row>
    <row r="299" spans="1:10" x14ac:dyDescent="0.3">
      <c r="A299" t="s">
        <v>1507</v>
      </c>
      <c r="B299" t="s">
        <v>1506</v>
      </c>
      <c r="C299" t="s">
        <v>1035</v>
      </c>
      <c r="D299" t="s">
        <v>1017</v>
      </c>
      <c r="E299" s="1">
        <v>15671</v>
      </c>
      <c r="F299" t="s">
        <v>1036</v>
      </c>
      <c r="G299" t="s">
        <v>1663</v>
      </c>
      <c r="J299" t="e">
        <f>VLOOKUP(A299,ratesMetadata!$A:$A,1,FALSE)</f>
        <v>#N/A</v>
      </c>
    </row>
    <row r="300" spans="1:10" x14ac:dyDescent="0.3">
      <c r="A300" t="s">
        <v>1509</v>
      </c>
      <c r="B300" t="s">
        <v>1508</v>
      </c>
      <c r="C300" t="s">
        <v>1035</v>
      </c>
      <c r="D300" t="s">
        <v>1017</v>
      </c>
      <c r="E300" s="1">
        <v>11439</v>
      </c>
      <c r="F300" t="s">
        <v>1027</v>
      </c>
      <c r="G300" t="s">
        <v>1663</v>
      </c>
      <c r="J300" t="e">
        <f>VLOOKUP(A300,ratesMetadata!$A:$A,1,FALSE)</f>
        <v>#N/A</v>
      </c>
    </row>
    <row r="301" spans="1:10" x14ac:dyDescent="0.3">
      <c r="A301" t="s">
        <v>1511</v>
      </c>
      <c r="B301" t="s">
        <v>1510</v>
      </c>
      <c r="C301" t="s">
        <v>1035</v>
      </c>
      <c r="D301" t="s">
        <v>1017</v>
      </c>
      <c r="E301" s="1">
        <v>11121</v>
      </c>
      <c r="F301" t="s">
        <v>1027</v>
      </c>
      <c r="G301" t="s">
        <v>1663</v>
      </c>
      <c r="J301" t="e">
        <f>VLOOKUP(A301,ratesMetadata!$A:$A,1,FALSE)</f>
        <v>#N/A</v>
      </c>
    </row>
    <row r="302" spans="1:10" x14ac:dyDescent="0.3">
      <c r="A302" t="s">
        <v>1513</v>
      </c>
      <c r="B302" t="s">
        <v>1512</v>
      </c>
      <c r="C302" t="s">
        <v>1035</v>
      </c>
      <c r="D302" t="s">
        <v>1017</v>
      </c>
      <c r="E302" s="1">
        <v>13745</v>
      </c>
      <c r="F302" t="s">
        <v>1036</v>
      </c>
      <c r="G302" t="s">
        <v>1663</v>
      </c>
      <c r="J302" t="e">
        <f>VLOOKUP(A302,ratesMetadata!$A:$A,1,FALSE)</f>
        <v>#N/A</v>
      </c>
    </row>
    <row r="303" spans="1:10" x14ac:dyDescent="0.3">
      <c r="A303" t="s">
        <v>1515</v>
      </c>
      <c r="B303" t="s">
        <v>1514</v>
      </c>
      <c r="C303" t="s">
        <v>1035</v>
      </c>
      <c r="D303" t="s">
        <v>1017</v>
      </c>
      <c r="E303" s="1">
        <v>11065</v>
      </c>
      <c r="F303" t="s">
        <v>1036</v>
      </c>
      <c r="G303" t="s">
        <v>1663</v>
      </c>
      <c r="J303" t="e">
        <f>VLOOKUP(A303,ratesMetadata!$A:$A,1,FALSE)</f>
        <v>#N/A</v>
      </c>
    </row>
    <row r="304" spans="1:10" x14ac:dyDescent="0.3">
      <c r="A304" t="s">
        <v>1518</v>
      </c>
      <c r="B304" t="s">
        <v>1516</v>
      </c>
      <c r="C304" t="s">
        <v>1035</v>
      </c>
      <c r="D304" t="s">
        <v>1017</v>
      </c>
      <c r="E304" s="1">
        <v>10659</v>
      </c>
      <c r="F304" t="s">
        <v>1517</v>
      </c>
      <c r="G304" t="s">
        <v>1663</v>
      </c>
      <c r="J304" t="e">
        <f>VLOOKUP(A304,ratesMetadata!$A:$A,1,FALSE)</f>
        <v>#N/A</v>
      </c>
    </row>
    <row r="305" spans="1:10" x14ac:dyDescent="0.3">
      <c r="A305" t="s">
        <v>1521</v>
      </c>
      <c r="B305" t="s">
        <v>1519</v>
      </c>
      <c r="C305" t="s">
        <v>1520</v>
      </c>
      <c r="D305" t="s">
        <v>1017</v>
      </c>
      <c r="E305" s="1">
        <v>15370</v>
      </c>
      <c r="F305" t="s">
        <v>1027</v>
      </c>
      <c r="G305" t="s">
        <v>1663</v>
      </c>
      <c r="J305" t="e">
        <f>VLOOKUP(A305,ratesMetadata!$A:$A,1,FALSE)</f>
        <v>#N/A</v>
      </c>
    </row>
    <row r="306" spans="1:10" x14ac:dyDescent="0.3">
      <c r="A306" t="s">
        <v>1523</v>
      </c>
      <c r="B306" t="s">
        <v>1522</v>
      </c>
      <c r="C306" t="s">
        <v>1115</v>
      </c>
      <c r="D306" t="s">
        <v>1017</v>
      </c>
      <c r="E306" s="1">
        <v>31542</v>
      </c>
      <c r="F306" t="s">
        <v>1027</v>
      </c>
      <c r="G306" t="s">
        <v>1663</v>
      </c>
      <c r="J306" t="e">
        <f>VLOOKUP(A306,ratesMetadata!$A:$A,1,FALSE)</f>
        <v>#N/A</v>
      </c>
    </row>
    <row r="307" spans="1:10" x14ac:dyDescent="0.3">
      <c r="A307" t="s">
        <v>1525</v>
      </c>
      <c r="B307" t="s">
        <v>1524</v>
      </c>
      <c r="C307" t="s">
        <v>1307</v>
      </c>
      <c r="D307" t="s">
        <v>1017</v>
      </c>
      <c r="E307" s="1">
        <v>10211</v>
      </c>
      <c r="F307" t="s">
        <v>1027</v>
      </c>
      <c r="G307" t="s">
        <v>1663</v>
      </c>
      <c r="J307" t="e">
        <f>VLOOKUP(A307,ratesMetadata!$A:$A,1,FALSE)</f>
        <v>#N/A</v>
      </c>
    </row>
    <row r="308" spans="1:10" x14ac:dyDescent="0.3">
      <c r="A308" t="s">
        <v>1527</v>
      </c>
      <c r="B308" t="s">
        <v>1526</v>
      </c>
      <c r="C308" t="s">
        <v>1108</v>
      </c>
      <c r="D308" t="s">
        <v>1017</v>
      </c>
      <c r="E308" s="1">
        <v>20907</v>
      </c>
      <c r="F308" t="s">
        <v>1027</v>
      </c>
      <c r="G308" t="s">
        <v>1663</v>
      </c>
      <c r="J308" t="e">
        <f>VLOOKUP(A308,ratesMetadata!$A:$A,1,FALSE)</f>
        <v>#N/A</v>
      </c>
    </row>
    <row r="309" spans="1:10" x14ac:dyDescent="0.3">
      <c r="A309" t="s">
        <v>1529</v>
      </c>
      <c r="B309" t="s">
        <v>1528</v>
      </c>
      <c r="C309" t="s">
        <v>1108</v>
      </c>
      <c r="D309" t="s">
        <v>1017</v>
      </c>
      <c r="E309" s="1">
        <v>10949</v>
      </c>
      <c r="F309" t="s">
        <v>1027</v>
      </c>
      <c r="G309" t="s">
        <v>1663</v>
      </c>
      <c r="J309" t="e">
        <f>VLOOKUP(A309,ratesMetadata!$A:$A,1,FALSE)</f>
        <v>#N/A</v>
      </c>
    </row>
    <row r="310" spans="1:10" x14ac:dyDescent="0.3">
      <c r="A310" t="s">
        <v>1531</v>
      </c>
      <c r="B310" t="s">
        <v>1530</v>
      </c>
      <c r="C310" t="s">
        <v>1108</v>
      </c>
      <c r="D310" t="s">
        <v>1017</v>
      </c>
      <c r="E310" s="1">
        <v>37563</v>
      </c>
      <c r="F310" t="s">
        <v>1027</v>
      </c>
      <c r="G310" t="s">
        <v>1663</v>
      </c>
      <c r="J310" t="e">
        <f>VLOOKUP(A310,ratesMetadata!$A:$A,1,FALSE)</f>
        <v>#N/A</v>
      </c>
    </row>
    <row r="311" spans="1:10" x14ac:dyDescent="0.3">
      <c r="A311" t="s">
        <v>1535</v>
      </c>
      <c r="B311" t="s">
        <v>1533</v>
      </c>
      <c r="C311" t="s">
        <v>1534</v>
      </c>
      <c r="D311" t="s">
        <v>1017</v>
      </c>
      <c r="E311" s="1">
        <v>19313</v>
      </c>
      <c r="F311" t="s">
        <v>1018</v>
      </c>
      <c r="G311" t="s">
        <v>1663</v>
      </c>
      <c r="J311" t="e">
        <f>VLOOKUP(A311,ratesMetadata!$A:$A,1,FALSE)</f>
        <v>#N/A</v>
      </c>
    </row>
    <row r="312" spans="1:10" x14ac:dyDescent="0.3">
      <c r="A312" t="s">
        <v>1537</v>
      </c>
      <c r="B312" t="s">
        <v>1536</v>
      </c>
      <c r="C312" t="s">
        <v>1388</v>
      </c>
      <c r="D312" t="s">
        <v>1017</v>
      </c>
      <c r="E312" s="1">
        <v>19908</v>
      </c>
      <c r="F312" t="s">
        <v>1018</v>
      </c>
      <c r="G312" t="s">
        <v>1663</v>
      </c>
      <c r="J312" t="e">
        <f>VLOOKUP(A312,ratesMetadata!$A:$A,1,FALSE)</f>
        <v>#N/A</v>
      </c>
    </row>
    <row r="313" spans="1:10" x14ac:dyDescent="0.3">
      <c r="A313" t="s">
        <v>1539</v>
      </c>
      <c r="B313" t="s">
        <v>1538</v>
      </c>
      <c r="C313" t="s">
        <v>1199</v>
      </c>
      <c r="D313" t="s">
        <v>1017</v>
      </c>
      <c r="E313" s="1">
        <v>16533</v>
      </c>
      <c r="F313" t="s">
        <v>1036</v>
      </c>
      <c r="G313" t="s">
        <v>1663</v>
      </c>
      <c r="J313" t="e">
        <f>VLOOKUP(A313,ratesMetadata!$A:$A,1,FALSE)</f>
        <v>#N/A</v>
      </c>
    </row>
    <row r="314" spans="1:10" x14ac:dyDescent="0.3">
      <c r="A314" t="s">
        <v>1541</v>
      </c>
      <c r="B314" t="s">
        <v>1540</v>
      </c>
      <c r="C314" t="s">
        <v>1309</v>
      </c>
      <c r="D314" t="s">
        <v>1017</v>
      </c>
      <c r="E314" s="1">
        <v>10512</v>
      </c>
      <c r="F314" t="s">
        <v>1018</v>
      </c>
      <c r="G314" t="s">
        <v>1663</v>
      </c>
      <c r="J314" t="e">
        <f>VLOOKUP(A314,ratesMetadata!$A:$A,1,FALSE)</f>
        <v>#N/A</v>
      </c>
    </row>
    <row r="315" spans="1:10" x14ac:dyDescent="0.3">
      <c r="A315" t="s">
        <v>1543</v>
      </c>
      <c r="B315" t="s">
        <v>1542</v>
      </c>
      <c r="C315" t="s">
        <v>1341</v>
      </c>
      <c r="D315" t="s">
        <v>1017</v>
      </c>
      <c r="E315" s="1">
        <v>22269</v>
      </c>
      <c r="F315" t="s">
        <v>1036</v>
      </c>
      <c r="G315" t="s">
        <v>1663</v>
      </c>
      <c r="J315" t="e">
        <f>VLOOKUP(A315,ratesMetadata!$A:$A,1,FALSE)</f>
        <v>#N/A</v>
      </c>
    </row>
    <row r="316" spans="1:10" x14ac:dyDescent="0.3">
      <c r="A316" t="s">
        <v>1545</v>
      </c>
      <c r="B316" t="s">
        <v>1544</v>
      </c>
      <c r="C316" t="s">
        <v>1035</v>
      </c>
      <c r="D316" t="s">
        <v>1017</v>
      </c>
      <c r="E316" s="1">
        <v>10377</v>
      </c>
      <c r="F316" t="s">
        <v>1036</v>
      </c>
      <c r="G316" t="s">
        <v>1663</v>
      </c>
      <c r="J316" t="e">
        <f>VLOOKUP(A316,ratesMetadata!$A:$A,1,FALSE)</f>
        <v>#N/A</v>
      </c>
    </row>
    <row r="317" spans="1:10" x14ac:dyDescent="0.3">
      <c r="A317" t="s">
        <v>1548</v>
      </c>
      <c r="B317" t="s">
        <v>1546</v>
      </c>
      <c r="C317" t="s">
        <v>1547</v>
      </c>
      <c r="D317" t="s">
        <v>1017</v>
      </c>
      <c r="E317" s="1">
        <v>12030</v>
      </c>
      <c r="F317" t="s">
        <v>1027</v>
      </c>
      <c r="G317" t="s">
        <v>1663</v>
      </c>
      <c r="J317" t="e">
        <f>VLOOKUP(A317,ratesMetadata!$A:$A,1,FALSE)</f>
        <v>#N/A</v>
      </c>
    </row>
    <row r="318" spans="1:10" x14ac:dyDescent="0.3">
      <c r="A318" t="s">
        <v>1551</v>
      </c>
      <c r="B318" t="s">
        <v>1549</v>
      </c>
      <c r="C318" t="s">
        <v>1550</v>
      </c>
      <c r="D318" t="s">
        <v>1017</v>
      </c>
      <c r="E318" s="1">
        <v>12621</v>
      </c>
      <c r="F318" t="s">
        <v>1027</v>
      </c>
      <c r="G318" t="s">
        <v>1663</v>
      </c>
      <c r="J318" t="e">
        <f>VLOOKUP(A318,ratesMetadata!$A:$A,1,FALSE)</f>
        <v>#N/A</v>
      </c>
    </row>
    <row r="319" spans="1:10" x14ac:dyDescent="0.3">
      <c r="A319" t="s">
        <v>1555</v>
      </c>
      <c r="B319" t="s">
        <v>1553</v>
      </c>
      <c r="C319" t="s">
        <v>1554</v>
      </c>
      <c r="D319" t="s">
        <v>1017</v>
      </c>
      <c r="E319" s="1">
        <v>23514</v>
      </c>
      <c r="F319" t="s">
        <v>1027</v>
      </c>
      <c r="G319" t="s">
        <v>1663</v>
      </c>
      <c r="J319" t="e">
        <f>VLOOKUP(A319,ratesMetadata!$A:$A,1,FALSE)</f>
        <v>#N/A</v>
      </c>
    </row>
    <row r="320" spans="1:10" x14ac:dyDescent="0.3">
      <c r="A320" t="s">
        <v>1559</v>
      </c>
      <c r="B320" t="s">
        <v>1558</v>
      </c>
      <c r="C320" t="s">
        <v>1332</v>
      </c>
      <c r="D320" t="s">
        <v>1017</v>
      </c>
      <c r="E320" s="1">
        <v>10210</v>
      </c>
      <c r="F320" t="s">
        <v>1027</v>
      </c>
      <c r="G320" t="s">
        <v>1663</v>
      </c>
      <c r="J320" t="e">
        <f>VLOOKUP(A320,ratesMetadata!$A:$A,1,FALSE)</f>
        <v>#N/A</v>
      </c>
    </row>
    <row r="321" spans="1:10" x14ac:dyDescent="0.3">
      <c r="A321" t="s">
        <v>1561</v>
      </c>
      <c r="B321" t="s">
        <v>1560</v>
      </c>
      <c r="C321" t="s">
        <v>1035</v>
      </c>
      <c r="D321" t="s">
        <v>1017</v>
      </c>
      <c r="E321" s="1">
        <v>11427</v>
      </c>
      <c r="F321" t="s">
        <v>1036</v>
      </c>
      <c r="G321" t="s">
        <v>1663</v>
      </c>
      <c r="J321" t="e">
        <f>VLOOKUP(A321,ratesMetadata!$A:$A,1,FALSE)</f>
        <v>#N/A</v>
      </c>
    </row>
    <row r="322" spans="1:10" x14ac:dyDescent="0.3">
      <c r="A322" t="s">
        <v>1563</v>
      </c>
      <c r="B322" t="s">
        <v>1562</v>
      </c>
      <c r="C322" t="s">
        <v>1024</v>
      </c>
      <c r="D322" t="s">
        <v>1017</v>
      </c>
      <c r="E322" s="1">
        <v>16025</v>
      </c>
      <c r="F322" t="s">
        <v>1036</v>
      </c>
      <c r="G322" t="s">
        <v>1663</v>
      </c>
      <c r="J322" t="e">
        <f>VLOOKUP(A322,ratesMetadata!$A:$A,1,FALSE)</f>
        <v>#N/A</v>
      </c>
    </row>
    <row r="323" spans="1:10" x14ac:dyDescent="0.3">
      <c r="A323" t="s">
        <v>1565</v>
      </c>
      <c r="B323" t="s">
        <v>1564</v>
      </c>
      <c r="C323" t="s">
        <v>1024</v>
      </c>
      <c r="D323" t="s">
        <v>1017</v>
      </c>
      <c r="E323" s="1">
        <v>11247</v>
      </c>
      <c r="F323" t="s">
        <v>1027</v>
      </c>
      <c r="G323" t="s">
        <v>1663</v>
      </c>
      <c r="J323" t="e">
        <f>VLOOKUP(A323,ratesMetadata!$A:$A,1,FALSE)</f>
        <v>#N/A</v>
      </c>
    </row>
    <row r="324" spans="1:10" x14ac:dyDescent="0.3">
      <c r="A324" t="s">
        <v>1567</v>
      </c>
      <c r="B324" t="s">
        <v>1566</v>
      </c>
      <c r="C324" t="s">
        <v>1038</v>
      </c>
      <c r="D324" t="s">
        <v>1017</v>
      </c>
      <c r="E324" s="1">
        <v>17463</v>
      </c>
      <c r="F324" t="s">
        <v>1036</v>
      </c>
      <c r="G324" t="s">
        <v>1663</v>
      </c>
      <c r="J324" t="e">
        <f>VLOOKUP(A324,ratesMetadata!$A:$A,1,FALSE)</f>
        <v>#N/A</v>
      </c>
    </row>
    <row r="325" spans="1:10" x14ac:dyDescent="0.3">
      <c r="A325" t="s">
        <v>1569</v>
      </c>
      <c r="B325" t="s">
        <v>1568</v>
      </c>
      <c r="C325" t="s">
        <v>1038</v>
      </c>
      <c r="D325" t="s">
        <v>1017</v>
      </c>
      <c r="E325" s="1">
        <v>25600</v>
      </c>
      <c r="F325" t="s">
        <v>1036</v>
      </c>
      <c r="G325" t="s">
        <v>1663</v>
      </c>
      <c r="J325" t="e">
        <f>VLOOKUP(A325,ratesMetadata!$A:$A,1,FALSE)</f>
        <v>#N/A</v>
      </c>
    </row>
    <row r="326" spans="1:10" x14ac:dyDescent="0.3">
      <c r="A326" t="s">
        <v>1571</v>
      </c>
      <c r="B326" t="s">
        <v>1570</v>
      </c>
      <c r="C326" t="s">
        <v>1038</v>
      </c>
      <c r="D326" t="s">
        <v>1017</v>
      </c>
      <c r="E326" s="1">
        <v>10654</v>
      </c>
      <c r="F326" t="s">
        <v>1036</v>
      </c>
      <c r="G326" t="s">
        <v>1663</v>
      </c>
      <c r="J326" t="e">
        <f>VLOOKUP(A326,ratesMetadata!$A:$A,1,FALSE)</f>
        <v>#N/A</v>
      </c>
    </row>
    <row r="327" spans="1:10" x14ac:dyDescent="0.3">
      <c r="A327" t="s">
        <v>1573</v>
      </c>
      <c r="B327" t="s">
        <v>1572</v>
      </c>
      <c r="C327" t="s">
        <v>1038</v>
      </c>
      <c r="D327" t="s">
        <v>1017</v>
      </c>
      <c r="E327" s="1">
        <v>11918</v>
      </c>
      <c r="F327" t="s">
        <v>1036</v>
      </c>
      <c r="G327" t="s">
        <v>1663</v>
      </c>
      <c r="J327" t="e">
        <f>VLOOKUP(A327,ratesMetadata!$A:$A,1,FALSE)</f>
        <v>#N/A</v>
      </c>
    </row>
    <row r="328" spans="1:10" x14ac:dyDescent="0.3">
      <c r="A328" t="s">
        <v>1575</v>
      </c>
      <c r="B328" t="s">
        <v>1574</v>
      </c>
      <c r="C328" t="s">
        <v>1217</v>
      </c>
      <c r="D328" t="s">
        <v>1017</v>
      </c>
      <c r="E328" s="1">
        <v>16008</v>
      </c>
      <c r="F328" t="s">
        <v>1036</v>
      </c>
      <c r="G328" t="s">
        <v>1663</v>
      </c>
      <c r="J328" t="e">
        <f>VLOOKUP(A328,ratesMetadata!$A:$A,1,FALSE)</f>
        <v>#N/A</v>
      </c>
    </row>
    <row r="329" spans="1:10" x14ac:dyDescent="0.3">
      <c r="A329" t="s">
        <v>1577</v>
      </c>
      <c r="B329" t="s">
        <v>1576</v>
      </c>
      <c r="C329" t="s">
        <v>1199</v>
      </c>
      <c r="D329" t="s">
        <v>1017</v>
      </c>
      <c r="E329" s="1">
        <v>14724</v>
      </c>
      <c r="F329" t="s">
        <v>1036</v>
      </c>
      <c r="G329" t="s">
        <v>1663</v>
      </c>
      <c r="J329" t="e">
        <f>VLOOKUP(A329,ratesMetadata!$A:$A,1,FALSE)</f>
        <v>#N/A</v>
      </c>
    </row>
    <row r="330" spans="1:10" x14ac:dyDescent="0.3">
      <c r="A330" t="s">
        <v>1580</v>
      </c>
      <c r="B330" t="s">
        <v>1579</v>
      </c>
      <c r="C330" t="s">
        <v>1038</v>
      </c>
      <c r="D330" t="s">
        <v>1017</v>
      </c>
      <c r="E330" s="1">
        <v>10932</v>
      </c>
      <c r="F330" t="s">
        <v>1027</v>
      </c>
      <c r="G330" t="s">
        <v>1663</v>
      </c>
      <c r="J330" t="e">
        <f>VLOOKUP(A330,ratesMetadata!$A:$A,1,FALSE)</f>
        <v>#N/A</v>
      </c>
    </row>
    <row r="331" spans="1:10" x14ac:dyDescent="0.3">
      <c r="A331" t="s">
        <v>1582</v>
      </c>
      <c r="B331" t="s">
        <v>1581</v>
      </c>
      <c r="C331" t="s">
        <v>1035</v>
      </c>
      <c r="D331" t="s">
        <v>1017</v>
      </c>
      <c r="E331" s="1">
        <v>10374</v>
      </c>
      <c r="F331" t="s">
        <v>1018</v>
      </c>
      <c r="G331" t="s">
        <v>1663</v>
      </c>
      <c r="J331" t="e">
        <f>VLOOKUP(A331,ratesMetadata!$A:$A,1,FALSE)</f>
        <v>#N/A</v>
      </c>
    </row>
    <row r="332" spans="1:10" x14ac:dyDescent="0.3">
      <c r="A332" t="s">
        <v>1584</v>
      </c>
      <c r="B332" t="s">
        <v>1583</v>
      </c>
      <c r="C332" t="s">
        <v>1309</v>
      </c>
      <c r="D332" t="s">
        <v>1017</v>
      </c>
      <c r="E332" s="1">
        <v>11133</v>
      </c>
      <c r="F332" t="s">
        <v>1036</v>
      </c>
      <c r="G332" t="s">
        <v>1663</v>
      </c>
      <c r="J332" t="e">
        <f>VLOOKUP(A332,ratesMetadata!$A:$A,1,FALSE)</f>
        <v>#N/A</v>
      </c>
    </row>
    <row r="333" spans="1:10" x14ac:dyDescent="0.3">
      <c r="A333" t="s">
        <v>1586</v>
      </c>
      <c r="B333" t="s">
        <v>1585</v>
      </c>
      <c r="C333" t="s">
        <v>1309</v>
      </c>
      <c r="D333" t="s">
        <v>1017</v>
      </c>
      <c r="E333" s="1">
        <v>11520</v>
      </c>
      <c r="F333" t="s">
        <v>1036</v>
      </c>
      <c r="G333" t="s">
        <v>1663</v>
      </c>
      <c r="J333" t="e">
        <f>VLOOKUP(A333,ratesMetadata!$A:$A,1,FALSE)</f>
        <v>#N/A</v>
      </c>
    </row>
    <row r="334" spans="1:10" x14ac:dyDescent="0.3">
      <c r="A334" t="s">
        <v>1588</v>
      </c>
      <c r="B334" t="s">
        <v>1587</v>
      </c>
      <c r="C334" t="s">
        <v>1035</v>
      </c>
      <c r="D334" t="s">
        <v>1017</v>
      </c>
      <c r="E334" s="1">
        <v>16368</v>
      </c>
      <c r="F334" t="s">
        <v>1036</v>
      </c>
      <c r="G334" t="s">
        <v>1663</v>
      </c>
      <c r="J334" t="e">
        <f>VLOOKUP(A334,ratesMetadata!$A:$A,1,FALSE)</f>
        <v>#N/A</v>
      </c>
    </row>
    <row r="335" spans="1:10" x14ac:dyDescent="0.3">
      <c r="A335" t="s">
        <v>1590</v>
      </c>
      <c r="B335" t="s">
        <v>1589</v>
      </c>
      <c r="C335" t="s">
        <v>1035</v>
      </c>
      <c r="D335" t="s">
        <v>1017</v>
      </c>
      <c r="E335" s="1">
        <v>17406</v>
      </c>
      <c r="F335" t="s">
        <v>1027</v>
      </c>
      <c r="G335" t="s">
        <v>1663</v>
      </c>
      <c r="J335" t="e">
        <f>VLOOKUP(A335,ratesMetadata!$A:$A,1,FALSE)</f>
        <v>#N/A</v>
      </c>
    </row>
    <row r="336" spans="1:10" x14ac:dyDescent="0.3">
      <c r="A336" t="s">
        <v>1593</v>
      </c>
      <c r="B336" t="s">
        <v>1591</v>
      </c>
      <c r="C336" t="s">
        <v>1592</v>
      </c>
      <c r="D336" t="s">
        <v>1017</v>
      </c>
      <c r="E336" s="1">
        <v>14607</v>
      </c>
      <c r="F336" t="s">
        <v>1018</v>
      </c>
      <c r="G336" t="s">
        <v>1663</v>
      </c>
      <c r="J336" t="e">
        <f>VLOOKUP(A336,ratesMetadata!$A:$A,1,FALSE)</f>
        <v>#N/A</v>
      </c>
    </row>
    <row r="337" spans="1:10" x14ac:dyDescent="0.3">
      <c r="A337" t="s">
        <v>1595</v>
      </c>
      <c r="B337" t="s">
        <v>1594</v>
      </c>
      <c r="C337" t="s">
        <v>1592</v>
      </c>
      <c r="D337" t="s">
        <v>1017</v>
      </c>
      <c r="E337" s="1">
        <v>11403</v>
      </c>
      <c r="F337" t="s">
        <v>1036</v>
      </c>
      <c r="G337" t="s">
        <v>1663</v>
      </c>
      <c r="J337" t="e">
        <f>VLOOKUP(A337,ratesMetadata!$A:$A,1,FALSE)</f>
        <v>#N/A</v>
      </c>
    </row>
    <row r="338" spans="1:10" x14ac:dyDescent="0.3">
      <c r="A338" t="s">
        <v>1597</v>
      </c>
      <c r="B338" t="s">
        <v>1596</v>
      </c>
      <c r="C338" t="s">
        <v>1332</v>
      </c>
      <c r="D338" t="s">
        <v>1017</v>
      </c>
      <c r="E338" s="1">
        <v>16448</v>
      </c>
      <c r="F338" t="s">
        <v>1027</v>
      </c>
      <c r="G338" t="s">
        <v>1663</v>
      </c>
      <c r="J338" t="e">
        <f>VLOOKUP(A338,ratesMetadata!$A:$A,1,FALSE)</f>
        <v>#N/A</v>
      </c>
    </row>
    <row r="339" spans="1:10" x14ac:dyDescent="0.3">
      <c r="A339" t="s">
        <v>1599</v>
      </c>
      <c r="B339" t="s">
        <v>1598</v>
      </c>
      <c r="C339" t="s">
        <v>1029</v>
      </c>
      <c r="D339" t="s">
        <v>1017</v>
      </c>
      <c r="E339" s="1">
        <v>14913</v>
      </c>
      <c r="F339" t="s">
        <v>1018</v>
      </c>
      <c r="G339" t="s">
        <v>1663</v>
      </c>
      <c r="J339" t="str">
        <f>VLOOKUP(A339,ratesMetadata!$A:$A,1,FALSE)</f>
        <v>TX0790132</v>
      </c>
    </row>
    <row r="340" spans="1:10" x14ac:dyDescent="0.3">
      <c r="A340" t="s">
        <v>1602</v>
      </c>
      <c r="B340" t="s">
        <v>1600</v>
      </c>
      <c r="C340" t="s">
        <v>1601</v>
      </c>
      <c r="D340" t="s">
        <v>1017</v>
      </c>
      <c r="E340" s="1">
        <v>20767</v>
      </c>
      <c r="F340" t="s">
        <v>1018</v>
      </c>
      <c r="G340" t="s">
        <v>1663</v>
      </c>
      <c r="J340" t="e">
        <f>VLOOKUP(A340,ratesMetadata!$A:$A,1,FALSE)</f>
        <v>#N/A</v>
      </c>
    </row>
    <row r="341" spans="1:10" x14ac:dyDescent="0.3">
      <c r="A341" t="s">
        <v>1604</v>
      </c>
      <c r="B341" t="s">
        <v>1603</v>
      </c>
      <c r="C341" t="s">
        <v>1038</v>
      </c>
      <c r="D341" t="s">
        <v>1017</v>
      </c>
      <c r="E341" s="1">
        <v>15892</v>
      </c>
      <c r="F341" t="s">
        <v>1027</v>
      </c>
      <c r="G341" t="s">
        <v>1663</v>
      </c>
      <c r="J341" t="e">
        <f>VLOOKUP(A341,ratesMetadata!$A:$A,1,FALSE)</f>
        <v>#N/A</v>
      </c>
    </row>
    <row r="342" spans="1:10" x14ac:dyDescent="0.3">
      <c r="A342" t="s">
        <v>1606</v>
      </c>
      <c r="B342" t="s">
        <v>1605</v>
      </c>
      <c r="C342" t="s">
        <v>1029</v>
      </c>
      <c r="D342" t="s">
        <v>1017</v>
      </c>
      <c r="E342" s="1">
        <v>13317</v>
      </c>
      <c r="F342" t="s">
        <v>1027</v>
      </c>
      <c r="G342" t="s">
        <v>1663</v>
      </c>
      <c r="J342" t="e">
        <f>VLOOKUP(A342,ratesMetadata!$A:$A,1,FALSE)</f>
        <v>#N/A</v>
      </c>
    </row>
    <row r="343" spans="1:10" x14ac:dyDescent="0.3">
      <c r="A343" t="s">
        <v>1608</v>
      </c>
      <c r="B343" t="s">
        <v>1607</v>
      </c>
      <c r="C343" t="s">
        <v>1038</v>
      </c>
      <c r="D343" t="s">
        <v>1017</v>
      </c>
      <c r="E343" s="1">
        <v>11151</v>
      </c>
      <c r="F343" t="s">
        <v>1036</v>
      </c>
      <c r="G343" t="s">
        <v>1663</v>
      </c>
      <c r="J343" t="e">
        <f>VLOOKUP(A343,ratesMetadata!$A:$A,1,FALSE)</f>
        <v>#N/A</v>
      </c>
    </row>
    <row r="344" spans="1:10" x14ac:dyDescent="0.3">
      <c r="A344" t="s">
        <v>1610</v>
      </c>
      <c r="B344" t="s">
        <v>1609</v>
      </c>
      <c r="C344" t="s">
        <v>1035</v>
      </c>
      <c r="D344" t="s">
        <v>1017</v>
      </c>
      <c r="E344" s="1">
        <v>13338</v>
      </c>
      <c r="F344" t="s">
        <v>1036</v>
      </c>
      <c r="G344" t="s">
        <v>1663</v>
      </c>
      <c r="J344" t="e">
        <f>VLOOKUP(A344,ratesMetadata!$A:$A,1,FALSE)</f>
        <v>#N/A</v>
      </c>
    </row>
    <row r="345" spans="1:10" x14ac:dyDescent="0.3">
      <c r="A345" t="s">
        <v>1614</v>
      </c>
      <c r="B345" t="s">
        <v>1612</v>
      </c>
      <c r="C345" t="s">
        <v>1613</v>
      </c>
      <c r="D345" t="s">
        <v>1017</v>
      </c>
      <c r="E345" s="1">
        <v>16914</v>
      </c>
      <c r="F345" t="s">
        <v>1027</v>
      </c>
      <c r="G345" t="s">
        <v>1663</v>
      </c>
      <c r="J345" t="e">
        <f>VLOOKUP(A345,ratesMetadata!$A:$A,1,FALSE)</f>
        <v>#N/A</v>
      </c>
    </row>
    <row r="346" spans="1:10" x14ac:dyDescent="0.3">
      <c r="A346" t="s">
        <v>1616</v>
      </c>
      <c r="B346" t="s">
        <v>1615</v>
      </c>
      <c r="C346" t="s">
        <v>1217</v>
      </c>
      <c r="D346" t="s">
        <v>1017</v>
      </c>
      <c r="E346" s="1">
        <v>18612</v>
      </c>
      <c r="F346" t="s">
        <v>1036</v>
      </c>
      <c r="G346" t="s">
        <v>1663</v>
      </c>
      <c r="J346" t="e">
        <f>VLOOKUP(A346,ratesMetadata!$A:$A,1,FALSE)</f>
        <v>#N/A</v>
      </c>
    </row>
    <row r="347" spans="1:10" x14ac:dyDescent="0.3">
      <c r="A347" t="s">
        <v>1620</v>
      </c>
      <c r="B347" t="s">
        <v>1619</v>
      </c>
      <c r="C347" t="s">
        <v>1184</v>
      </c>
      <c r="D347" t="s">
        <v>1017</v>
      </c>
      <c r="E347" s="1">
        <v>19500</v>
      </c>
      <c r="F347" t="s">
        <v>1036</v>
      </c>
      <c r="G347" t="s">
        <v>1663</v>
      </c>
      <c r="J347" t="e">
        <f>VLOOKUP(A347,ratesMetadata!$A:$A,1,FALSE)</f>
        <v>#N/A</v>
      </c>
    </row>
    <row r="348" spans="1:10" x14ac:dyDescent="0.3">
      <c r="A348" t="s">
        <v>1622</v>
      </c>
      <c r="B348" t="s">
        <v>1621</v>
      </c>
      <c r="C348" t="s">
        <v>1443</v>
      </c>
      <c r="D348" t="s">
        <v>1017</v>
      </c>
      <c r="E348" s="1">
        <v>18180</v>
      </c>
      <c r="F348" t="s">
        <v>1018</v>
      </c>
      <c r="G348" t="s">
        <v>1663</v>
      </c>
      <c r="J348" t="e">
        <f>VLOOKUP(A348,ratesMetadata!$A:$A,1,FALSE)</f>
        <v>#N/A</v>
      </c>
    </row>
    <row r="349" spans="1:10" x14ac:dyDescent="0.3">
      <c r="A349" t="s">
        <v>1624</v>
      </c>
      <c r="B349" t="s">
        <v>1623</v>
      </c>
      <c r="C349" t="s">
        <v>1038</v>
      </c>
      <c r="D349" t="s">
        <v>1017</v>
      </c>
      <c r="E349" s="1">
        <v>13272</v>
      </c>
      <c r="F349" t="s">
        <v>1036</v>
      </c>
      <c r="G349" t="s">
        <v>1663</v>
      </c>
      <c r="J349" t="e">
        <f>VLOOKUP(A349,ratesMetadata!$A:$A,1,FALSE)</f>
        <v>#N/A</v>
      </c>
    </row>
    <row r="350" spans="1:10" x14ac:dyDescent="0.3">
      <c r="A350" t="s">
        <v>1628</v>
      </c>
      <c r="B350" t="s">
        <v>1626</v>
      </c>
      <c r="C350" t="s">
        <v>1627</v>
      </c>
      <c r="D350" t="s">
        <v>1017</v>
      </c>
      <c r="E350" s="1">
        <v>10062</v>
      </c>
      <c r="F350" t="s">
        <v>1027</v>
      </c>
      <c r="G350" t="s">
        <v>1663</v>
      </c>
      <c r="J350" t="e">
        <f>VLOOKUP(A350,ratesMetadata!$A:$A,1,FALSE)</f>
        <v>#N/A</v>
      </c>
    </row>
    <row r="351" spans="1:10" x14ac:dyDescent="0.3">
      <c r="A351" t="s">
        <v>1630</v>
      </c>
      <c r="B351" t="s">
        <v>1629</v>
      </c>
      <c r="C351" t="s">
        <v>1087</v>
      </c>
      <c r="D351" t="s">
        <v>1017</v>
      </c>
      <c r="E351" s="1">
        <v>24390</v>
      </c>
      <c r="F351" t="s">
        <v>1018</v>
      </c>
      <c r="G351" t="s">
        <v>1663</v>
      </c>
      <c r="J351" t="e">
        <f>VLOOKUP(A351,ratesMetadata!$A:$A,1,FALSE)</f>
        <v>#N/A</v>
      </c>
    </row>
    <row r="352" spans="1:10" x14ac:dyDescent="0.3">
      <c r="A352" t="s">
        <v>1632</v>
      </c>
      <c r="B352" t="s">
        <v>1631</v>
      </c>
      <c r="C352" t="s">
        <v>1026</v>
      </c>
      <c r="D352" t="s">
        <v>1017</v>
      </c>
      <c r="E352" s="1">
        <v>62500</v>
      </c>
      <c r="F352" t="s">
        <v>1027</v>
      </c>
      <c r="G352" t="s">
        <v>1663</v>
      </c>
      <c r="J352" t="e">
        <f>VLOOKUP(A352,ratesMetadata!$A:$A,1,FALSE)</f>
        <v>#N/A</v>
      </c>
    </row>
    <row r="353" spans="1:10" x14ac:dyDescent="0.3">
      <c r="A353" t="s">
        <v>1634</v>
      </c>
      <c r="B353" t="s">
        <v>1633</v>
      </c>
      <c r="C353" t="s">
        <v>1043</v>
      </c>
      <c r="D353" t="s">
        <v>1017</v>
      </c>
      <c r="E353" s="1">
        <v>43552</v>
      </c>
      <c r="F353" t="s">
        <v>1027</v>
      </c>
      <c r="G353" t="s">
        <v>1663</v>
      </c>
      <c r="J353" t="e">
        <f>VLOOKUP(A353,ratesMetadata!$A:$A,1,FALSE)</f>
        <v>#N/A</v>
      </c>
    </row>
    <row r="354" spans="1:10" x14ac:dyDescent="0.3">
      <c r="A354" t="s">
        <v>1636</v>
      </c>
      <c r="B354" t="s">
        <v>1635</v>
      </c>
      <c r="C354" t="s">
        <v>1035</v>
      </c>
      <c r="D354" t="s">
        <v>1017</v>
      </c>
      <c r="E354" s="1">
        <v>19044</v>
      </c>
      <c r="F354" t="s">
        <v>1027</v>
      </c>
      <c r="G354" t="s">
        <v>1663</v>
      </c>
      <c r="J354" t="e">
        <f>VLOOKUP(A354,ratesMetadata!$A:$A,1,FALSE)</f>
        <v>#N/A</v>
      </c>
    </row>
    <row r="355" spans="1:10" x14ac:dyDescent="0.3">
      <c r="A355" t="s">
        <v>1638</v>
      </c>
      <c r="B355" t="s">
        <v>1637</v>
      </c>
      <c r="C355" t="s">
        <v>1049</v>
      </c>
      <c r="D355" t="s">
        <v>1017</v>
      </c>
      <c r="E355" s="1">
        <v>15458</v>
      </c>
      <c r="F355" t="s">
        <v>1036</v>
      </c>
      <c r="G355" t="s">
        <v>1663</v>
      </c>
      <c r="J355" t="e">
        <f>VLOOKUP(A355,ratesMetadata!$A:$A,1,FALSE)</f>
        <v>#N/A</v>
      </c>
    </row>
    <row r="356" spans="1:10" x14ac:dyDescent="0.3">
      <c r="A356" t="s">
        <v>1641</v>
      </c>
      <c r="B356" t="s">
        <v>1640</v>
      </c>
      <c r="C356" t="s">
        <v>1199</v>
      </c>
      <c r="D356" t="s">
        <v>1017</v>
      </c>
      <c r="E356" s="1">
        <v>41796</v>
      </c>
      <c r="F356" t="s">
        <v>1036</v>
      </c>
      <c r="G356" t="s">
        <v>1663</v>
      </c>
      <c r="J356" t="e">
        <f>VLOOKUP(A356,ratesMetadata!$A:$A,1,FALSE)</f>
        <v>#N/A</v>
      </c>
    </row>
    <row r="357" spans="1:10" x14ac:dyDescent="0.3">
      <c r="A357" t="s">
        <v>1643</v>
      </c>
      <c r="B357" t="s">
        <v>1642</v>
      </c>
      <c r="C357" t="s">
        <v>1078</v>
      </c>
      <c r="D357" t="s">
        <v>1017</v>
      </c>
      <c r="E357" s="1">
        <v>22650</v>
      </c>
      <c r="F357" t="s">
        <v>1036</v>
      </c>
      <c r="G357" t="s">
        <v>1663</v>
      </c>
      <c r="J357" t="e">
        <f>VLOOKUP(A357,ratesMetadata!$A:$A,1,FALSE)</f>
        <v>#N/A</v>
      </c>
    </row>
    <row r="358" spans="1:10" x14ac:dyDescent="0.3">
      <c r="A358" t="s">
        <v>1646</v>
      </c>
      <c r="B358" t="s">
        <v>1645</v>
      </c>
      <c r="C358" t="s">
        <v>1323</v>
      </c>
      <c r="D358" t="s">
        <v>1017</v>
      </c>
      <c r="E358" s="1">
        <v>17304</v>
      </c>
      <c r="F358" t="s">
        <v>1036</v>
      </c>
      <c r="G358" t="s">
        <v>1663</v>
      </c>
      <c r="J358" t="e">
        <f>VLOOKUP(A358,ratesMetadata!$A:$A,1,FALSE)</f>
        <v>#N/A</v>
      </c>
    </row>
    <row r="359" spans="1:10" x14ac:dyDescent="0.3">
      <c r="A359" t="s">
        <v>1648</v>
      </c>
      <c r="B359" t="s">
        <v>1647</v>
      </c>
      <c r="C359" t="s">
        <v>1022</v>
      </c>
      <c r="D359" t="s">
        <v>1017</v>
      </c>
      <c r="E359" s="1">
        <v>35669</v>
      </c>
      <c r="F359" t="s">
        <v>1036</v>
      </c>
      <c r="G359" t="s">
        <v>1663</v>
      </c>
      <c r="J359" t="e">
        <f>VLOOKUP(A359,ratesMetadata!$A:$A,1,FALSE)</f>
        <v>#N/A</v>
      </c>
    </row>
    <row r="360" spans="1:10" x14ac:dyDescent="0.3">
      <c r="A360" t="s">
        <v>1650</v>
      </c>
      <c r="B360" t="s">
        <v>1649</v>
      </c>
      <c r="C360" t="s">
        <v>1309</v>
      </c>
      <c r="D360" t="s">
        <v>1017</v>
      </c>
      <c r="E360" s="1">
        <v>22062</v>
      </c>
      <c r="F360" t="s">
        <v>1036</v>
      </c>
      <c r="G360" t="s">
        <v>1663</v>
      </c>
      <c r="J360" t="e">
        <f>VLOOKUP(A360,ratesMetadata!$A:$A,1,FALSE)</f>
        <v>#N/A</v>
      </c>
    </row>
    <row r="361" spans="1:10" x14ac:dyDescent="0.3">
      <c r="A361" t="s">
        <v>1652</v>
      </c>
      <c r="B361" t="s">
        <v>1651</v>
      </c>
      <c r="C361" t="s">
        <v>1080</v>
      </c>
      <c r="D361" t="s">
        <v>1017</v>
      </c>
      <c r="E361" s="1">
        <v>19185</v>
      </c>
      <c r="F361" t="s">
        <v>1018</v>
      </c>
      <c r="G361" t="s">
        <v>1663</v>
      </c>
      <c r="J361" t="e">
        <f>VLOOKUP(A361,ratesMetadata!$A:$A,1,FALSE)</f>
        <v>#N/A</v>
      </c>
    </row>
    <row r="362" spans="1:10" x14ac:dyDescent="0.3">
      <c r="A362" t="s">
        <v>1654</v>
      </c>
      <c r="B362" t="s">
        <v>1653</v>
      </c>
      <c r="C362" t="s">
        <v>1309</v>
      </c>
      <c r="D362" t="s">
        <v>1017</v>
      </c>
      <c r="E362" s="1">
        <v>21600</v>
      </c>
      <c r="F362" t="s">
        <v>1018</v>
      </c>
      <c r="G362" t="s">
        <v>1663</v>
      </c>
      <c r="J362" t="e">
        <f>VLOOKUP(A362,ratesMetadata!$A:$A,1,FALSE)</f>
        <v>#N/A</v>
      </c>
    </row>
    <row r="363" spans="1:10" x14ac:dyDescent="0.3">
      <c r="A363" t="s">
        <v>1656</v>
      </c>
      <c r="B363" t="s">
        <v>1655</v>
      </c>
      <c r="C363" t="s">
        <v>1026</v>
      </c>
      <c r="D363" t="s">
        <v>1017</v>
      </c>
      <c r="E363" s="1">
        <v>13900</v>
      </c>
      <c r="F363" t="s">
        <v>1027</v>
      </c>
      <c r="G363" t="s">
        <v>1663</v>
      </c>
      <c r="J363" t="e">
        <f>VLOOKUP(A363,ratesMetadata!$A:$A,1,FALSE)</f>
        <v>#N/A</v>
      </c>
    </row>
    <row r="364" spans="1:10" x14ac:dyDescent="0.3">
      <c r="A364" t="s">
        <v>1658</v>
      </c>
      <c r="B364" t="s">
        <v>1657</v>
      </c>
      <c r="C364" t="s">
        <v>1309</v>
      </c>
      <c r="D364" t="s">
        <v>1017</v>
      </c>
      <c r="E364" s="1">
        <v>20091</v>
      </c>
      <c r="F364" t="s">
        <v>1036</v>
      </c>
      <c r="G364" t="s">
        <v>1663</v>
      </c>
      <c r="J364" t="e">
        <f>VLOOKUP(A364,ratesMetadata!$A:$A,1,FALSE)</f>
        <v>#N/A</v>
      </c>
    </row>
    <row r="365" spans="1:10" x14ac:dyDescent="0.3">
      <c r="A365" t="s">
        <v>1661</v>
      </c>
      <c r="B365" t="s">
        <v>1659</v>
      </c>
      <c r="C365" t="s">
        <v>1660</v>
      </c>
      <c r="D365" t="s">
        <v>1017</v>
      </c>
      <c r="E365" s="1">
        <v>11625</v>
      </c>
      <c r="F365" t="s">
        <v>1018</v>
      </c>
      <c r="G365" t="s">
        <v>1663</v>
      </c>
      <c r="J365" t="e">
        <f>VLOOKUP(A365,ratesMetadata!$A:$A,1,FALSE)</f>
        <v>#N/A</v>
      </c>
    </row>
    <row r="366" spans="1:10" x14ac:dyDescent="0.3">
      <c r="A366" t="s">
        <v>1742</v>
      </c>
      <c r="B366" t="s">
        <v>1741</v>
      </c>
      <c r="C366" t="s">
        <v>1022</v>
      </c>
      <c r="D366" t="s">
        <v>1017</v>
      </c>
      <c r="E366" s="1">
        <v>7521</v>
      </c>
      <c r="F366" t="s">
        <v>1036</v>
      </c>
      <c r="G366" t="s">
        <v>3102</v>
      </c>
      <c r="J366" t="e">
        <f>VLOOKUP(A366,ratesMetadata!$A:$A,1,FALSE)</f>
        <v>#N/A</v>
      </c>
    </row>
    <row r="367" spans="1:10" x14ac:dyDescent="0.3">
      <c r="A367" t="s">
        <v>1744</v>
      </c>
      <c r="B367" t="s">
        <v>1743</v>
      </c>
      <c r="C367" t="s">
        <v>1309</v>
      </c>
      <c r="D367" t="s">
        <v>1017</v>
      </c>
      <c r="E367" s="1">
        <v>8874</v>
      </c>
      <c r="F367" t="s">
        <v>1517</v>
      </c>
      <c r="G367" t="s">
        <v>3102</v>
      </c>
      <c r="J367" t="e">
        <f>VLOOKUP(A367,ratesMetadata!$A:$A,1,FALSE)</f>
        <v>#N/A</v>
      </c>
    </row>
    <row r="368" spans="1:10" x14ac:dyDescent="0.3">
      <c r="A368" t="s">
        <v>1746</v>
      </c>
      <c r="B368" t="s">
        <v>1745</v>
      </c>
      <c r="C368" t="s">
        <v>1067</v>
      </c>
      <c r="D368" t="s">
        <v>1017</v>
      </c>
      <c r="E368" s="1">
        <v>5966</v>
      </c>
      <c r="F368" t="s">
        <v>1036</v>
      </c>
      <c r="G368" t="s">
        <v>3102</v>
      </c>
      <c r="J368" t="e">
        <f>VLOOKUP(A368,ratesMetadata!$A:$A,1,FALSE)</f>
        <v>#N/A</v>
      </c>
    </row>
    <row r="369" spans="1:10" x14ac:dyDescent="0.3">
      <c r="A369" t="s">
        <v>1748</v>
      </c>
      <c r="B369" t="s">
        <v>1747</v>
      </c>
      <c r="C369" t="s">
        <v>1139</v>
      </c>
      <c r="D369" t="s">
        <v>1017</v>
      </c>
      <c r="E369" s="1">
        <v>5220</v>
      </c>
      <c r="F369" t="s">
        <v>1027</v>
      </c>
      <c r="G369" t="s">
        <v>3102</v>
      </c>
      <c r="J369" t="e">
        <f>VLOOKUP(A369,ratesMetadata!$A:$A,1,FALSE)</f>
        <v>#N/A</v>
      </c>
    </row>
    <row r="370" spans="1:10" x14ac:dyDescent="0.3">
      <c r="A370" t="s">
        <v>1750</v>
      </c>
      <c r="B370" t="s">
        <v>1749</v>
      </c>
      <c r="C370" t="s">
        <v>1094</v>
      </c>
      <c r="D370" t="s">
        <v>1017</v>
      </c>
      <c r="E370" s="1">
        <v>3477</v>
      </c>
      <c r="F370" t="s">
        <v>1036</v>
      </c>
      <c r="G370" t="s">
        <v>3102</v>
      </c>
      <c r="J370" t="e">
        <f>VLOOKUP(A370,ratesMetadata!$A:$A,1,FALSE)</f>
        <v>#N/A</v>
      </c>
    </row>
    <row r="371" spans="1:10" x14ac:dyDescent="0.3">
      <c r="A371" t="s">
        <v>1752</v>
      </c>
      <c r="B371" t="s">
        <v>1751</v>
      </c>
      <c r="C371" t="s">
        <v>1022</v>
      </c>
      <c r="D371" t="s">
        <v>1017</v>
      </c>
      <c r="E371" s="1">
        <v>4259</v>
      </c>
      <c r="F371" t="s">
        <v>1036</v>
      </c>
      <c r="G371" t="s">
        <v>3102</v>
      </c>
      <c r="J371" t="e">
        <f>VLOOKUP(A371,ratesMetadata!$A:$A,1,FALSE)</f>
        <v>#N/A</v>
      </c>
    </row>
    <row r="372" spans="1:10" x14ac:dyDescent="0.3">
      <c r="A372" t="s">
        <v>1754</v>
      </c>
      <c r="B372" t="s">
        <v>1753</v>
      </c>
      <c r="C372" t="s">
        <v>1022</v>
      </c>
      <c r="D372" t="s">
        <v>1017</v>
      </c>
      <c r="E372" s="1">
        <v>6105</v>
      </c>
      <c r="F372" t="s">
        <v>1036</v>
      </c>
      <c r="G372" t="s">
        <v>3102</v>
      </c>
      <c r="J372" t="e">
        <f>VLOOKUP(A372,ratesMetadata!$A:$A,1,FALSE)</f>
        <v>#N/A</v>
      </c>
    </row>
    <row r="373" spans="1:10" x14ac:dyDescent="0.3">
      <c r="A373" t="s">
        <v>1756</v>
      </c>
      <c r="B373" t="s">
        <v>1755</v>
      </c>
      <c r="C373" t="s">
        <v>1038</v>
      </c>
      <c r="D373" t="s">
        <v>1017</v>
      </c>
      <c r="E373" s="1">
        <v>4440</v>
      </c>
      <c r="F373" t="s">
        <v>1027</v>
      </c>
      <c r="G373" t="s">
        <v>3102</v>
      </c>
      <c r="J373" t="e">
        <f>VLOOKUP(A373,ratesMetadata!$A:$A,1,FALSE)</f>
        <v>#N/A</v>
      </c>
    </row>
    <row r="374" spans="1:10" x14ac:dyDescent="0.3">
      <c r="A374" t="s">
        <v>1758</v>
      </c>
      <c r="B374" t="s">
        <v>1757</v>
      </c>
      <c r="C374" t="s">
        <v>1148</v>
      </c>
      <c r="D374" t="s">
        <v>1017</v>
      </c>
      <c r="E374" s="1">
        <v>4518</v>
      </c>
      <c r="F374" t="s">
        <v>1027</v>
      </c>
      <c r="G374" t="s">
        <v>3102</v>
      </c>
      <c r="J374" t="e">
        <f>VLOOKUP(A374,ratesMetadata!$A:$A,1,FALSE)</f>
        <v>#N/A</v>
      </c>
    </row>
    <row r="375" spans="1:10" x14ac:dyDescent="0.3">
      <c r="A375" t="s">
        <v>1760</v>
      </c>
      <c r="B375" t="s">
        <v>1759</v>
      </c>
      <c r="C375" t="s">
        <v>1108</v>
      </c>
      <c r="D375" t="s">
        <v>1017</v>
      </c>
      <c r="E375" s="1">
        <v>7569</v>
      </c>
      <c r="F375" t="s">
        <v>1027</v>
      </c>
      <c r="G375" t="s">
        <v>3102</v>
      </c>
      <c r="J375" t="e">
        <f>VLOOKUP(A375,ratesMetadata!$A:$A,1,FALSE)</f>
        <v>#N/A</v>
      </c>
    </row>
    <row r="376" spans="1:10" x14ac:dyDescent="0.3">
      <c r="A376" t="s">
        <v>1762</v>
      </c>
      <c r="B376" t="s">
        <v>1761</v>
      </c>
      <c r="C376" t="s">
        <v>1029</v>
      </c>
      <c r="D376" t="s">
        <v>1017</v>
      </c>
      <c r="E376" s="1">
        <v>6450</v>
      </c>
      <c r="F376" t="s">
        <v>1036</v>
      </c>
      <c r="G376" t="s">
        <v>3102</v>
      </c>
      <c r="J376" t="e">
        <f>VLOOKUP(A376,ratesMetadata!$A:$A,1,FALSE)</f>
        <v>#N/A</v>
      </c>
    </row>
    <row r="377" spans="1:10" x14ac:dyDescent="0.3">
      <c r="A377" t="s">
        <v>1764</v>
      </c>
      <c r="B377" t="s">
        <v>1763</v>
      </c>
      <c r="C377" t="s">
        <v>1035</v>
      </c>
      <c r="D377" t="s">
        <v>1017</v>
      </c>
      <c r="E377" s="1">
        <v>5028</v>
      </c>
      <c r="F377" t="s">
        <v>1036</v>
      </c>
      <c r="G377" t="s">
        <v>3102</v>
      </c>
      <c r="J377" t="e">
        <f>VLOOKUP(A377,ratesMetadata!$A:$A,1,FALSE)</f>
        <v>#N/A</v>
      </c>
    </row>
    <row r="378" spans="1:10" x14ac:dyDescent="0.3">
      <c r="A378" t="s">
        <v>1766</v>
      </c>
      <c r="B378" t="s">
        <v>1765</v>
      </c>
      <c r="C378" t="s">
        <v>1035</v>
      </c>
      <c r="D378" t="s">
        <v>1017</v>
      </c>
      <c r="E378" s="1">
        <v>8133</v>
      </c>
      <c r="F378" t="s">
        <v>1027</v>
      </c>
      <c r="G378" t="s">
        <v>3102</v>
      </c>
      <c r="J378" t="e">
        <f>VLOOKUP(A378,ratesMetadata!$A:$A,1,FALSE)</f>
        <v>#N/A</v>
      </c>
    </row>
    <row r="379" spans="1:10" x14ac:dyDescent="0.3">
      <c r="A379" t="s">
        <v>1768</v>
      </c>
      <c r="B379" t="s">
        <v>1767</v>
      </c>
      <c r="C379" t="s">
        <v>1223</v>
      </c>
      <c r="D379" t="s">
        <v>1017</v>
      </c>
      <c r="E379" s="1">
        <v>4908</v>
      </c>
      <c r="F379" t="s">
        <v>1036</v>
      </c>
      <c r="G379" t="s">
        <v>3102</v>
      </c>
      <c r="J379" t="e">
        <f>VLOOKUP(A379,ratesMetadata!$A:$A,1,FALSE)</f>
        <v>#N/A</v>
      </c>
    </row>
    <row r="380" spans="1:10" x14ac:dyDescent="0.3">
      <c r="A380" t="s">
        <v>1770</v>
      </c>
      <c r="B380" t="s">
        <v>1769</v>
      </c>
      <c r="C380" t="s">
        <v>1047</v>
      </c>
      <c r="D380" t="s">
        <v>1017</v>
      </c>
      <c r="E380" s="1">
        <v>6618</v>
      </c>
      <c r="F380" t="s">
        <v>1036</v>
      </c>
      <c r="G380" t="s">
        <v>3102</v>
      </c>
      <c r="J380" t="e">
        <f>VLOOKUP(A380,ratesMetadata!$A:$A,1,FALSE)</f>
        <v>#N/A</v>
      </c>
    </row>
    <row r="381" spans="1:10" x14ac:dyDescent="0.3">
      <c r="A381" t="s">
        <v>1772</v>
      </c>
      <c r="B381" t="s">
        <v>1771</v>
      </c>
      <c r="C381" t="s">
        <v>1029</v>
      </c>
      <c r="D381" t="s">
        <v>1017</v>
      </c>
      <c r="E381" s="1">
        <v>7428</v>
      </c>
      <c r="F381" t="s">
        <v>1027</v>
      </c>
      <c r="G381" t="s">
        <v>3102</v>
      </c>
      <c r="J381" t="e">
        <f>VLOOKUP(A381,ratesMetadata!$A:$A,1,FALSE)</f>
        <v>#N/A</v>
      </c>
    </row>
    <row r="382" spans="1:10" x14ac:dyDescent="0.3">
      <c r="A382" t="s">
        <v>1774</v>
      </c>
      <c r="B382" t="s">
        <v>1773</v>
      </c>
      <c r="C382" t="s">
        <v>1136</v>
      </c>
      <c r="D382" t="s">
        <v>1017</v>
      </c>
      <c r="E382" s="1">
        <v>3393</v>
      </c>
      <c r="F382" t="s">
        <v>1027</v>
      </c>
      <c r="G382" t="s">
        <v>3102</v>
      </c>
      <c r="J382" t="e">
        <f>VLOOKUP(A382,ratesMetadata!$A:$A,1,FALSE)</f>
        <v>#N/A</v>
      </c>
    </row>
    <row r="383" spans="1:10" x14ac:dyDescent="0.3">
      <c r="A383" t="s">
        <v>1776</v>
      </c>
      <c r="B383" t="s">
        <v>1775</v>
      </c>
      <c r="C383" t="s">
        <v>1062</v>
      </c>
      <c r="D383" t="s">
        <v>1017</v>
      </c>
      <c r="E383" s="1">
        <v>3780</v>
      </c>
      <c r="F383" t="s">
        <v>1027</v>
      </c>
      <c r="G383" t="s">
        <v>3102</v>
      </c>
      <c r="J383" t="e">
        <f>VLOOKUP(A383,ratesMetadata!$A:$A,1,FALSE)</f>
        <v>#N/A</v>
      </c>
    </row>
    <row r="384" spans="1:10" x14ac:dyDescent="0.3">
      <c r="A384" t="s">
        <v>1778</v>
      </c>
      <c r="B384" t="s">
        <v>1777</v>
      </c>
      <c r="C384" t="s">
        <v>1062</v>
      </c>
      <c r="D384" t="s">
        <v>1017</v>
      </c>
      <c r="E384" s="1">
        <v>4788</v>
      </c>
      <c r="F384" t="s">
        <v>1027</v>
      </c>
      <c r="G384" t="s">
        <v>3102</v>
      </c>
      <c r="J384" t="str">
        <f>VLOOKUP(A384,ratesMetadata!$A:$A,1,FALSE)</f>
        <v>TX0200610</v>
      </c>
    </row>
    <row r="385" spans="1:10" x14ac:dyDescent="0.3">
      <c r="A385" t="s">
        <v>1780</v>
      </c>
      <c r="B385" t="s">
        <v>1779</v>
      </c>
      <c r="C385" t="s">
        <v>1062</v>
      </c>
      <c r="D385" t="s">
        <v>1017</v>
      </c>
      <c r="E385" s="1">
        <v>3738</v>
      </c>
      <c r="F385" t="s">
        <v>1517</v>
      </c>
      <c r="G385" t="s">
        <v>3102</v>
      </c>
      <c r="J385" t="str">
        <f>VLOOKUP(A385,ratesMetadata!$A:$A,1,FALSE)</f>
        <v>TX0200706</v>
      </c>
    </row>
    <row r="386" spans="1:10" x14ac:dyDescent="0.3">
      <c r="A386" t="s">
        <v>1782</v>
      </c>
      <c r="B386" t="s">
        <v>1781</v>
      </c>
      <c r="C386" t="s">
        <v>1062</v>
      </c>
      <c r="D386" t="s">
        <v>1017</v>
      </c>
      <c r="E386" s="1">
        <v>4005</v>
      </c>
      <c r="F386" t="s">
        <v>1027</v>
      </c>
      <c r="G386" t="s">
        <v>3102</v>
      </c>
      <c r="J386" t="e">
        <f>VLOOKUP(A386,ratesMetadata!$A:$A,1,FALSE)</f>
        <v>#N/A</v>
      </c>
    </row>
    <row r="387" spans="1:10" x14ac:dyDescent="0.3">
      <c r="A387" t="s">
        <v>1784</v>
      </c>
      <c r="B387" t="s">
        <v>1783</v>
      </c>
      <c r="C387" t="s">
        <v>1062</v>
      </c>
      <c r="D387" t="s">
        <v>1017</v>
      </c>
      <c r="E387" s="1">
        <v>4566</v>
      </c>
      <c r="F387" t="s">
        <v>1027</v>
      </c>
      <c r="G387" t="s">
        <v>3102</v>
      </c>
      <c r="J387" t="e">
        <f>VLOOKUP(A387,ratesMetadata!$A:$A,1,FALSE)</f>
        <v>#N/A</v>
      </c>
    </row>
    <row r="388" spans="1:10" x14ac:dyDescent="0.3">
      <c r="A388" t="s">
        <v>1786</v>
      </c>
      <c r="B388" t="s">
        <v>1785</v>
      </c>
      <c r="C388" t="s">
        <v>1062</v>
      </c>
      <c r="D388" t="s">
        <v>1017</v>
      </c>
      <c r="E388" s="1">
        <v>4227</v>
      </c>
      <c r="F388" t="s">
        <v>1517</v>
      </c>
      <c r="G388" t="s">
        <v>3102</v>
      </c>
      <c r="J388" t="e">
        <f>VLOOKUP(A388,ratesMetadata!$A:$A,1,FALSE)</f>
        <v>#N/A</v>
      </c>
    </row>
    <row r="389" spans="1:10" x14ac:dyDescent="0.3">
      <c r="A389" t="s">
        <v>1788</v>
      </c>
      <c r="B389" t="s">
        <v>1787</v>
      </c>
      <c r="C389" t="s">
        <v>1062</v>
      </c>
      <c r="D389" t="s">
        <v>1017</v>
      </c>
      <c r="E389" s="1">
        <v>4350</v>
      </c>
      <c r="F389" t="s">
        <v>1027</v>
      </c>
      <c r="G389" t="s">
        <v>3102</v>
      </c>
      <c r="J389" t="e">
        <f>VLOOKUP(A389,ratesMetadata!$A:$A,1,FALSE)</f>
        <v>#N/A</v>
      </c>
    </row>
    <row r="390" spans="1:10" x14ac:dyDescent="0.3">
      <c r="A390" t="s">
        <v>1790</v>
      </c>
      <c r="B390" t="s">
        <v>1789</v>
      </c>
      <c r="C390" t="s">
        <v>1062</v>
      </c>
      <c r="D390" t="s">
        <v>1017</v>
      </c>
      <c r="E390" s="1">
        <v>6562</v>
      </c>
      <c r="F390" t="s">
        <v>1517</v>
      </c>
      <c r="G390" t="s">
        <v>3102</v>
      </c>
      <c r="J390" t="e">
        <f>VLOOKUP(A390,ratesMetadata!$A:$A,1,FALSE)</f>
        <v>#N/A</v>
      </c>
    </row>
    <row r="391" spans="1:10" x14ac:dyDescent="0.3">
      <c r="A391" t="s">
        <v>1792</v>
      </c>
      <c r="B391" t="s">
        <v>1791</v>
      </c>
      <c r="C391" t="s">
        <v>1685</v>
      </c>
      <c r="D391" t="s">
        <v>1017</v>
      </c>
      <c r="E391" s="1">
        <v>6738</v>
      </c>
      <c r="F391" t="s">
        <v>1018</v>
      </c>
      <c r="G391" t="s">
        <v>3102</v>
      </c>
      <c r="J391" t="e">
        <f>VLOOKUP(A391,ratesMetadata!$A:$A,1,FALSE)</f>
        <v>#N/A</v>
      </c>
    </row>
    <row r="392" spans="1:10" x14ac:dyDescent="0.3">
      <c r="A392" t="s">
        <v>1794</v>
      </c>
      <c r="B392" t="s">
        <v>1793</v>
      </c>
      <c r="C392" t="s">
        <v>1035</v>
      </c>
      <c r="D392" t="s">
        <v>1017</v>
      </c>
      <c r="E392" s="1">
        <v>3732</v>
      </c>
      <c r="F392" t="s">
        <v>1027</v>
      </c>
      <c r="G392" t="s">
        <v>3102</v>
      </c>
      <c r="J392" t="e">
        <f>VLOOKUP(A392,ratesMetadata!$A:$A,1,FALSE)</f>
        <v>#N/A</v>
      </c>
    </row>
    <row r="393" spans="1:10" x14ac:dyDescent="0.3">
      <c r="A393" t="s">
        <v>1797</v>
      </c>
      <c r="B393" t="s">
        <v>1795</v>
      </c>
      <c r="C393" t="s">
        <v>1796</v>
      </c>
      <c r="D393" t="s">
        <v>1017</v>
      </c>
      <c r="E393" s="1">
        <v>5496</v>
      </c>
      <c r="F393" t="s">
        <v>1027</v>
      </c>
      <c r="G393" t="s">
        <v>3102</v>
      </c>
      <c r="J393" t="e">
        <f>VLOOKUP(A393,ratesMetadata!$A:$A,1,FALSE)</f>
        <v>#N/A</v>
      </c>
    </row>
    <row r="394" spans="1:10" x14ac:dyDescent="0.3">
      <c r="A394" t="s">
        <v>1799</v>
      </c>
      <c r="B394" t="s">
        <v>1798</v>
      </c>
      <c r="C394" t="s">
        <v>1217</v>
      </c>
      <c r="D394" t="s">
        <v>1017</v>
      </c>
      <c r="E394" s="1">
        <v>5118</v>
      </c>
      <c r="F394" t="s">
        <v>1036</v>
      </c>
      <c r="G394" t="s">
        <v>3102</v>
      </c>
      <c r="J394" t="e">
        <f>VLOOKUP(A394,ratesMetadata!$A:$A,1,FALSE)</f>
        <v>#N/A</v>
      </c>
    </row>
    <row r="395" spans="1:10" x14ac:dyDescent="0.3">
      <c r="A395" t="s">
        <v>1801</v>
      </c>
      <c r="B395" t="s">
        <v>1800</v>
      </c>
      <c r="C395" t="s">
        <v>1080</v>
      </c>
      <c r="D395" t="s">
        <v>1017</v>
      </c>
      <c r="E395" s="1">
        <v>3357</v>
      </c>
      <c r="F395" t="s">
        <v>1018</v>
      </c>
      <c r="G395" t="s">
        <v>3102</v>
      </c>
      <c r="J395" t="e">
        <f>VLOOKUP(A395,ratesMetadata!$A:$A,1,FALSE)</f>
        <v>#N/A</v>
      </c>
    </row>
    <row r="396" spans="1:10" x14ac:dyDescent="0.3">
      <c r="A396" t="s">
        <v>1804</v>
      </c>
      <c r="B396" t="s">
        <v>1802</v>
      </c>
      <c r="C396" t="s">
        <v>1803</v>
      </c>
      <c r="D396" t="s">
        <v>1017</v>
      </c>
      <c r="E396" s="1">
        <v>3603</v>
      </c>
      <c r="F396" t="s">
        <v>1027</v>
      </c>
      <c r="G396" t="s">
        <v>3102</v>
      </c>
      <c r="J396" t="e">
        <f>VLOOKUP(A396,ratesMetadata!$A:$A,1,FALSE)</f>
        <v>#N/A</v>
      </c>
    </row>
    <row r="397" spans="1:10" x14ac:dyDescent="0.3">
      <c r="A397" t="s">
        <v>1806</v>
      </c>
      <c r="B397" t="s">
        <v>1805</v>
      </c>
      <c r="C397" t="s">
        <v>1105</v>
      </c>
      <c r="D397" t="s">
        <v>1017</v>
      </c>
      <c r="E397" s="1">
        <v>8748</v>
      </c>
      <c r="F397" t="s">
        <v>1036</v>
      </c>
      <c r="G397" t="s">
        <v>3102</v>
      </c>
      <c r="J397" t="e">
        <f>VLOOKUP(A397,ratesMetadata!$A:$A,1,FALSE)</f>
        <v>#N/A</v>
      </c>
    </row>
    <row r="398" spans="1:10" x14ac:dyDescent="0.3">
      <c r="A398" t="s">
        <v>1808</v>
      </c>
      <c r="B398" t="s">
        <v>1807</v>
      </c>
      <c r="C398" t="s">
        <v>1307</v>
      </c>
      <c r="D398" t="s">
        <v>1017</v>
      </c>
      <c r="E398" s="1">
        <v>7524</v>
      </c>
      <c r="F398" t="s">
        <v>1027</v>
      </c>
      <c r="G398" t="s">
        <v>3102</v>
      </c>
      <c r="J398" t="e">
        <f>VLOOKUP(A398,ratesMetadata!$A:$A,1,FALSE)</f>
        <v>#N/A</v>
      </c>
    </row>
    <row r="399" spans="1:10" x14ac:dyDescent="0.3">
      <c r="A399" t="s">
        <v>1810</v>
      </c>
      <c r="B399" t="s">
        <v>1809</v>
      </c>
      <c r="C399" t="s">
        <v>1035</v>
      </c>
      <c r="D399" t="s">
        <v>1017</v>
      </c>
      <c r="E399" s="1">
        <v>4050</v>
      </c>
      <c r="F399" t="s">
        <v>1027</v>
      </c>
      <c r="G399" t="s">
        <v>3102</v>
      </c>
      <c r="J399" t="str">
        <f>VLOOKUP(A399,ratesMetadata!$A:$A,1,FALSE)</f>
        <v>TX1010233</v>
      </c>
    </row>
    <row r="400" spans="1:10" x14ac:dyDescent="0.3">
      <c r="A400" t="s">
        <v>1812</v>
      </c>
      <c r="B400" t="s">
        <v>1811</v>
      </c>
      <c r="C400" t="s">
        <v>1202</v>
      </c>
      <c r="D400" t="s">
        <v>1017</v>
      </c>
      <c r="E400" s="1">
        <v>3925</v>
      </c>
      <c r="F400" t="s">
        <v>1036</v>
      </c>
      <c r="G400" t="s">
        <v>3102</v>
      </c>
      <c r="J400" t="e">
        <f>VLOOKUP(A400,ratesMetadata!$A:$A,1,FALSE)</f>
        <v>#N/A</v>
      </c>
    </row>
    <row r="401" spans="1:10" x14ac:dyDescent="0.3">
      <c r="A401" t="s">
        <v>1814</v>
      </c>
      <c r="B401" t="s">
        <v>1813</v>
      </c>
      <c r="C401" t="s">
        <v>1035</v>
      </c>
      <c r="D401" t="s">
        <v>1017</v>
      </c>
      <c r="E401" s="1">
        <v>8574</v>
      </c>
      <c r="F401" t="s">
        <v>1027</v>
      </c>
      <c r="G401" t="s">
        <v>3102</v>
      </c>
      <c r="J401" t="e">
        <f>VLOOKUP(A401,ratesMetadata!$A:$A,1,FALSE)</f>
        <v>#N/A</v>
      </c>
    </row>
    <row r="402" spans="1:10" x14ac:dyDescent="0.3">
      <c r="A402" t="s">
        <v>1816</v>
      </c>
      <c r="B402" t="s">
        <v>1815</v>
      </c>
      <c r="C402" t="s">
        <v>1035</v>
      </c>
      <c r="D402" t="s">
        <v>1017</v>
      </c>
      <c r="E402" s="1">
        <v>3783</v>
      </c>
      <c r="F402" t="s">
        <v>1027</v>
      </c>
      <c r="G402" t="s">
        <v>3102</v>
      </c>
      <c r="J402" t="e">
        <f>VLOOKUP(A402,ratesMetadata!$A:$A,1,FALSE)</f>
        <v>#N/A</v>
      </c>
    </row>
    <row r="403" spans="1:10" x14ac:dyDescent="0.3">
      <c r="A403" t="s">
        <v>1818</v>
      </c>
      <c r="B403" t="s">
        <v>1817</v>
      </c>
      <c r="C403" t="s">
        <v>1035</v>
      </c>
      <c r="D403" t="s">
        <v>1017</v>
      </c>
      <c r="E403" s="1">
        <v>5403</v>
      </c>
      <c r="F403" t="s">
        <v>1036</v>
      </c>
      <c r="G403" t="s">
        <v>3102</v>
      </c>
      <c r="J403" t="e">
        <f>VLOOKUP(A403,ratesMetadata!$A:$A,1,FALSE)</f>
        <v>#N/A</v>
      </c>
    </row>
    <row r="404" spans="1:10" x14ac:dyDescent="0.3">
      <c r="A404" t="s">
        <v>1820</v>
      </c>
      <c r="B404" t="s">
        <v>1819</v>
      </c>
      <c r="C404" t="s">
        <v>1029</v>
      </c>
      <c r="D404" t="s">
        <v>1017</v>
      </c>
      <c r="E404" s="1">
        <v>6558</v>
      </c>
      <c r="F404" t="s">
        <v>1517</v>
      </c>
      <c r="G404" t="s">
        <v>3102</v>
      </c>
      <c r="J404" t="e">
        <f>VLOOKUP(A404,ratesMetadata!$A:$A,1,FALSE)</f>
        <v>#N/A</v>
      </c>
    </row>
    <row r="405" spans="1:10" x14ac:dyDescent="0.3">
      <c r="A405" t="s">
        <v>1822</v>
      </c>
      <c r="B405" t="s">
        <v>1821</v>
      </c>
      <c r="C405" t="s">
        <v>1029</v>
      </c>
      <c r="D405" t="s">
        <v>1017</v>
      </c>
      <c r="E405" s="1">
        <v>5163</v>
      </c>
      <c r="F405" t="s">
        <v>1517</v>
      </c>
      <c r="G405" t="s">
        <v>3102</v>
      </c>
      <c r="J405" t="e">
        <f>VLOOKUP(A405,ratesMetadata!$A:$A,1,FALSE)</f>
        <v>#N/A</v>
      </c>
    </row>
    <row r="406" spans="1:10" x14ac:dyDescent="0.3">
      <c r="A406" t="s">
        <v>1824</v>
      </c>
      <c r="B406" t="s">
        <v>1823</v>
      </c>
      <c r="C406" t="s">
        <v>1029</v>
      </c>
      <c r="D406" t="s">
        <v>1017</v>
      </c>
      <c r="E406" s="1">
        <v>4521</v>
      </c>
      <c r="F406" t="s">
        <v>1517</v>
      </c>
      <c r="G406" t="s">
        <v>3102</v>
      </c>
      <c r="J406" t="e">
        <f>VLOOKUP(A406,ratesMetadata!$A:$A,1,FALSE)</f>
        <v>#N/A</v>
      </c>
    </row>
    <row r="407" spans="1:10" x14ac:dyDescent="0.3">
      <c r="A407" t="s">
        <v>1826</v>
      </c>
      <c r="B407" t="s">
        <v>1825</v>
      </c>
      <c r="C407" t="s">
        <v>1029</v>
      </c>
      <c r="D407" t="s">
        <v>1017</v>
      </c>
      <c r="E407" s="1">
        <v>4632</v>
      </c>
      <c r="F407" t="s">
        <v>1517</v>
      </c>
      <c r="G407" t="s">
        <v>3102</v>
      </c>
      <c r="J407" t="e">
        <f>VLOOKUP(A407,ratesMetadata!$A:$A,1,FALSE)</f>
        <v>#N/A</v>
      </c>
    </row>
    <row r="408" spans="1:10" x14ac:dyDescent="0.3">
      <c r="A408" t="s">
        <v>1828</v>
      </c>
      <c r="B408" t="s">
        <v>1827</v>
      </c>
      <c r="C408" t="s">
        <v>1029</v>
      </c>
      <c r="D408" t="s">
        <v>1017</v>
      </c>
      <c r="E408" s="1">
        <v>4029</v>
      </c>
      <c r="F408" t="s">
        <v>1517</v>
      </c>
      <c r="G408" t="s">
        <v>3102</v>
      </c>
      <c r="J408" t="e">
        <f>VLOOKUP(A408,ratesMetadata!$A:$A,1,FALSE)</f>
        <v>#N/A</v>
      </c>
    </row>
    <row r="409" spans="1:10" x14ac:dyDescent="0.3">
      <c r="A409" t="s">
        <v>1830</v>
      </c>
      <c r="B409" t="s">
        <v>1829</v>
      </c>
      <c r="C409" t="s">
        <v>1029</v>
      </c>
      <c r="D409" t="s">
        <v>1017</v>
      </c>
      <c r="E409" s="1">
        <v>5733</v>
      </c>
      <c r="F409" t="s">
        <v>1036</v>
      </c>
      <c r="G409" t="s">
        <v>3102</v>
      </c>
      <c r="J409" t="e">
        <f>VLOOKUP(A409,ratesMetadata!$A:$A,1,FALSE)</f>
        <v>#N/A</v>
      </c>
    </row>
    <row r="410" spans="1:10" x14ac:dyDescent="0.3">
      <c r="A410" t="s">
        <v>1832</v>
      </c>
      <c r="B410" t="s">
        <v>1831</v>
      </c>
      <c r="C410" t="s">
        <v>1029</v>
      </c>
      <c r="D410" t="s">
        <v>1017</v>
      </c>
      <c r="E410" s="1">
        <v>5355</v>
      </c>
      <c r="F410" t="s">
        <v>1036</v>
      </c>
      <c r="G410" t="s">
        <v>3102</v>
      </c>
      <c r="J410" t="e">
        <f>VLOOKUP(A410,ratesMetadata!$A:$A,1,FALSE)</f>
        <v>#N/A</v>
      </c>
    </row>
    <row r="411" spans="1:10" x14ac:dyDescent="0.3">
      <c r="A411" t="s">
        <v>1834</v>
      </c>
      <c r="B411" t="s">
        <v>1833</v>
      </c>
      <c r="C411" t="s">
        <v>1029</v>
      </c>
      <c r="D411" t="s">
        <v>1017</v>
      </c>
      <c r="E411" s="1">
        <v>6042</v>
      </c>
      <c r="F411" t="s">
        <v>1036</v>
      </c>
      <c r="G411" t="s">
        <v>3102</v>
      </c>
      <c r="J411" t="e">
        <f>VLOOKUP(A411,ratesMetadata!$A:$A,1,FALSE)</f>
        <v>#N/A</v>
      </c>
    </row>
    <row r="412" spans="1:10" x14ac:dyDescent="0.3">
      <c r="A412" t="s">
        <v>1836</v>
      </c>
      <c r="B412" t="s">
        <v>1835</v>
      </c>
      <c r="C412" t="s">
        <v>1108</v>
      </c>
      <c r="D412" t="s">
        <v>1017</v>
      </c>
      <c r="E412" s="1">
        <v>7031</v>
      </c>
      <c r="F412" t="s">
        <v>1027</v>
      </c>
      <c r="G412" t="s">
        <v>3102</v>
      </c>
      <c r="J412" t="str">
        <f>VLOOKUP(A412,ratesMetadata!$A:$A,1,FALSE)</f>
        <v>TX0150039</v>
      </c>
    </row>
    <row r="413" spans="1:10" x14ac:dyDescent="0.3">
      <c r="A413" t="s">
        <v>1838</v>
      </c>
      <c r="B413" t="s">
        <v>1837</v>
      </c>
      <c r="C413" t="s">
        <v>1074</v>
      </c>
      <c r="D413" t="s">
        <v>1017</v>
      </c>
      <c r="E413" s="1">
        <v>4232</v>
      </c>
      <c r="F413" t="s">
        <v>1036</v>
      </c>
      <c r="G413" t="s">
        <v>3102</v>
      </c>
      <c r="J413" t="str">
        <f>VLOOKUP(A413,ratesMetadata!$A:$A,1,FALSE)</f>
        <v>TX1840001</v>
      </c>
    </row>
    <row r="414" spans="1:10" x14ac:dyDescent="0.3">
      <c r="A414" t="s">
        <v>1841</v>
      </c>
      <c r="B414" t="s">
        <v>1839</v>
      </c>
      <c r="C414" t="s">
        <v>1840</v>
      </c>
      <c r="D414" t="s">
        <v>1017</v>
      </c>
      <c r="E414" s="1">
        <v>6000</v>
      </c>
      <c r="F414" t="s">
        <v>1027</v>
      </c>
      <c r="G414" t="s">
        <v>3102</v>
      </c>
      <c r="J414" t="str">
        <f>VLOOKUP(A414,ratesMetadata!$A:$A,1,FALSE)</f>
        <v>TX0220001</v>
      </c>
    </row>
    <row r="415" spans="1:10" x14ac:dyDescent="0.3">
      <c r="A415" t="s">
        <v>1843</v>
      </c>
      <c r="B415" t="s">
        <v>1842</v>
      </c>
      <c r="C415" t="s">
        <v>1148</v>
      </c>
      <c r="D415" t="s">
        <v>1017</v>
      </c>
      <c r="E415" s="1">
        <v>3500</v>
      </c>
      <c r="F415" t="s">
        <v>1027</v>
      </c>
      <c r="G415" t="s">
        <v>3102</v>
      </c>
      <c r="J415" t="str">
        <f>VLOOKUP(A415,ratesMetadata!$A:$A,1,FALSE)</f>
        <v>TX1260001</v>
      </c>
    </row>
    <row r="416" spans="1:10" x14ac:dyDescent="0.3">
      <c r="A416" t="s">
        <v>1845</v>
      </c>
      <c r="B416" t="s">
        <v>1844</v>
      </c>
      <c r="C416" t="s">
        <v>1358</v>
      </c>
      <c r="D416" t="s">
        <v>1017</v>
      </c>
      <c r="E416" s="1">
        <v>8393</v>
      </c>
      <c r="F416" t="s">
        <v>1036</v>
      </c>
      <c r="G416" t="s">
        <v>3102</v>
      </c>
      <c r="J416" t="str">
        <f>VLOOKUP(A416,ratesMetadata!$A:$A,1,FALSE)</f>
        <v>TX2050015</v>
      </c>
    </row>
    <row r="417" spans="1:10" x14ac:dyDescent="0.3">
      <c r="A417" t="s">
        <v>1848</v>
      </c>
      <c r="B417" t="s">
        <v>1846</v>
      </c>
      <c r="C417" t="s">
        <v>1847</v>
      </c>
      <c r="D417" t="s">
        <v>1017</v>
      </c>
      <c r="E417" s="1">
        <v>5675</v>
      </c>
      <c r="F417" t="s">
        <v>1036</v>
      </c>
      <c r="G417" t="s">
        <v>3102</v>
      </c>
      <c r="J417" t="str">
        <f>VLOOKUP(A417,ratesMetadata!$A:$A,1,FALSE)</f>
        <v>TX0340001</v>
      </c>
    </row>
    <row r="418" spans="1:10" x14ac:dyDescent="0.3">
      <c r="A418" t="s">
        <v>1851</v>
      </c>
      <c r="B418" t="s">
        <v>1849</v>
      </c>
      <c r="C418" t="s">
        <v>1850</v>
      </c>
      <c r="D418" t="s">
        <v>1017</v>
      </c>
      <c r="E418" s="1">
        <v>3767</v>
      </c>
      <c r="F418" t="s">
        <v>1018</v>
      </c>
      <c r="G418" t="s">
        <v>3102</v>
      </c>
      <c r="J418" t="str">
        <f>VLOOKUP(A418,ratesMetadata!$A:$A,1,FALSE)</f>
        <v>TX2000001</v>
      </c>
    </row>
    <row r="419" spans="1:10" x14ac:dyDescent="0.3">
      <c r="A419" t="s">
        <v>1854</v>
      </c>
      <c r="B419" t="s">
        <v>1852</v>
      </c>
      <c r="C419" t="s">
        <v>1853</v>
      </c>
      <c r="D419" t="s">
        <v>1017</v>
      </c>
      <c r="E419" s="1">
        <v>4097</v>
      </c>
      <c r="F419" t="s">
        <v>1027</v>
      </c>
      <c r="G419" t="s">
        <v>3102</v>
      </c>
      <c r="J419" t="str">
        <f>VLOOKUP(A419,ratesMetadata!$A:$A,1,FALSE)</f>
        <v>TX0080001</v>
      </c>
    </row>
    <row r="420" spans="1:10" x14ac:dyDescent="0.3">
      <c r="A420" t="s">
        <v>1856</v>
      </c>
      <c r="B420" t="s">
        <v>1855</v>
      </c>
      <c r="C420" t="s">
        <v>1592</v>
      </c>
      <c r="D420" t="s">
        <v>1017</v>
      </c>
      <c r="E420" s="1">
        <v>3305</v>
      </c>
      <c r="F420" t="s">
        <v>1036</v>
      </c>
      <c r="G420" t="s">
        <v>3102</v>
      </c>
      <c r="J420" t="str">
        <f>VLOOKUP(A420,ratesMetadata!$A:$A,1,FALSE)</f>
        <v>TX1780002</v>
      </c>
    </row>
    <row r="421" spans="1:10" x14ac:dyDescent="0.3">
      <c r="A421" t="s">
        <v>1859</v>
      </c>
      <c r="B421" t="s">
        <v>1857</v>
      </c>
      <c r="C421" t="s">
        <v>1858</v>
      </c>
      <c r="D421" t="s">
        <v>1017</v>
      </c>
      <c r="E421" s="1">
        <v>5219</v>
      </c>
      <c r="F421" t="s">
        <v>1018</v>
      </c>
      <c r="G421" t="s">
        <v>3102</v>
      </c>
      <c r="J421" t="str">
        <f>VLOOKUP(A421,ratesMetadata!$A:$A,1,FALSE)</f>
        <v>TX1690001</v>
      </c>
    </row>
    <row r="422" spans="1:10" x14ac:dyDescent="0.3">
      <c r="A422" t="s">
        <v>1862</v>
      </c>
      <c r="B422" t="s">
        <v>1860</v>
      </c>
      <c r="C422" t="s">
        <v>1861</v>
      </c>
      <c r="D422" t="s">
        <v>1017</v>
      </c>
      <c r="E422" s="1">
        <v>5371</v>
      </c>
      <c r="F422" t="s">
        <v>1027</v>
      </c>
      <c r="G422" t="s">
        <v>3102</v>
      </c>
      <c r="J422" t="str">
        <f>VLOOKUP(A422,ratesMetadata!$A:$A,1,FALSE)</f>
        <v>TX1540001</v>
      </c>
    </row>
    <row r="423" spans="1:10" x14ac:dyDescent="0.3">
      <c r="A423" t="s">
        <v>1864</v>
      </c>
      <c r="B423" t="s">
        <v>1863</v>
      </c>
      <c r="C423" t="s">
        <v>1062</v>
      </c>
      <c r="D423" t="s">
        <v>1017</v>
      </c>
      <c r="E423" s="1">
        <v>4164</v>
      </c>
      <c r="F423" t="s">
        <v>1036</v>
      </c>
      <c r="G423" t="s">
        <v>3102</v>
      </c>
      <c r="J423" t="str">
        <f>VLOOKUP(A423,ratesMetadata!$A:$A,1,FALSE)</f>
        <v>TX0200003</v>
      </c>
    </row>
    <row r="424" spans="1:10" x14ac:dyDescent="0.3">
      <c r="A424" t="s">
        <v>1867</v>
      </c>
      <c r="B424" t="s">
        <v>1865</v>
      </c>
      <c r="C424" t="s">
        <v>1866</v>
      </c>
      <c r="D424" t="s">
        <v>1017</v>
      </c>
      <c r="E424" s="1">
        <v>5800</v>
      </c>
      <c r="F424" t="s">
        <v>1018</v>
      </c>
      <c r="G424" t="s">
        <v>3102</v>
      </c>
      <c r="J424" t="str">
        <f>VLOOKUP(A424,ratesMetadata!$A:$A,1,FALSE)</f>
        <v>TX2150001</v>
      </c>
    </row>
    <row r="425" spans="1:10" x14ac:dyDescent="0.3">
      <c r="A425" t="s">
        <v>1869</v>
      </c>
      <c r="B425" t="s">
        <v>1868</v>
      </c>
      <c r="C425" t="s">
        <v>1332</v>
      </c>
      <c r="D425" t="s">
        <v>1017</v>
      </c>
      <c r="E425" s="1">
        <v>8651</v>
      </c>
      <c r="F425" t="s">
        <v>1027</v>
      </c>
      <c r="G425" t="s">
        <v>3102</v>
      </c>
      <c r="J425" t="str">
        <f>VLOOKUP(A425,ratesMetadata!$A:$A,1,FALSE)</f>
        <v>TX1810001</v>
      </c>
    </row>
    <row r="426" spans="1:10" x14ac:dyDescent="0.3">
      <c r="A426" t="s">
        <v>1872</v>
      </c>
      <c r="B426" t="s">
        <v>1870</v>
      </c>
      <c r="C426" t="s">
        <v>1871</v>
      </c>
      <c r="D426" t="s">
        <v>1017</v>
      </c>
      <c r="E426" s="1">
        <v>6045</v>
      </c>
      <c r="F426" t="s">
        <v>1018</v>
      </c>
      <c r="G426" t="s">
        <v>3102</v>
      </c>
      <c r="J426" t="str">
        <f>VLOOKUP(A426,ratesMetadata!$A:$A,1,FALSE)</f>
        <v>TX2490003</v>
      </c>
    </row>
    <row r="427" spans="1:10" x14ac:dyDescent="0.3">
      <c r="A427" t="s">
        <v>1875</v>
      </c>
      <c r="B427" t="s">
        <v>1873</v>
      </c>
      <c r="C427" t="s">
        <v>1874</v>
      </c>
      <c r="D427" t="s">
        <v>1017</v>
      </c>
      <c r="E427" s="1">
        <v>9657</v>
      </c>
      <c r="F427" t="s">
        <v>1036</v>
      </c>
      <c r="G427" t="s">
        <v>3102</v>
      </c>
      <c r="J427" t="str">
        <f>VLOOKUP(A427,ratesMetadata!$A:$A,1,FALSE)</f>
        <v>TX2230001</v>
      </c>
    </row>
    <row r="428" spans="1:10" x14ac:dyDescent="0.3">
      <c r="A428" t="s">
        <v>1877</v>
      </c>
      <c r="B428" t="s">
        <v>1876</v>
      </c>
      <c r="C428" t="s">
        <v>1065</v>
      </c>
      <c r="D428" t="s">
        <v>1017</v>
      </c>
      <c r="E428" s="1">
        <v>5508</v>
      </c>
      <c r="F428" t="s">
        <v>1036</v>
      </c>
      <c r="G428" t="s">
        <v>3102</v>
      </c>
      <c r="J428" t="str">
        <f>VLOOKUP(A428,ratesMetadata!$A:$A,1,FALSE)</f>
        <v>TX1550024</v>
      </c>
    </row>
    <row r="429" spans="1:10" x14ac:dyDescent="0.3">
      <c r="A429" t="s">
        <v>1879</v>
      </c>
      <c r="B429" t="s">
        <v>1878</v>
      </c>
      <c r="C429" t="s">
        <v>1035</v>
      </c>
      <c r="D429" t="s">
        <v>1017</v>
      </c>
      <c r="E429" s="1">
        <v>3999</v>
      </c>
      <c r="F429" t="s">
        <v>1036</v>
      </c>
      <c r="G429" t="s">
        <v>3102</v>
      </c>
      <c r="J429" t="str">
        <f>VLOOKUP(A429,ratesMetadata!$A:$A,1,FALSE)</f>
        <v>TX1010106</v>
      </c>
    </row>
    <row r="430" spans="1:10" x14ac:dyDescent="0.3">
      <c r="A430" t="s">
        <v>1882</v>
      </c>
      <c r="B430" t="s">
        <v>1880</v>
      </c>
      <c r="C430" t="s">
        <v>1881</v>
      </c>
      <c r="D430" t="s">
        <v>1017</v>
      </c>
      <c r="E430" s="1">
        <v>7011</v>
      </c>
      <c r="F430" t="s">
        <v>1018</v>
      </c>
      <c r="G430" t="s">
        <v>3102</v>
      </c>
      <c r="J430" t="str">
        <f>VLOOKUP(A430,ratesMetadata!$A:$A,1,FALSE)</f>
        <v>TX0270001</v>
      </c>
    </row>
    <row r="431" spans="1:10" x14ac:dyDescent="0.3">
      <c r="A431" t="s">
        <v>1884</v>
      </c>
      <c r="B431" t="s">
        <v>1883</v>
      </c>
      <c r="C431" t="s">
        <v>1208</v>
      </c>
      <c r="D431" t="s">
        <v>1017</v>
      </c>
      <c r="E431" s="1">
        <v>3650</v>
      </c>
      <c r="F431" t="s">
        <v>1027</v>
      </c>
      <c r="G431" t="s">
        <v>3102</v>
      </c>
      <c r="J431" t="str">
        <f>VLOOKUP(A431,ratesMetadata!$A:$A,1,FALSE)</f>
        <v>TX1710003</v>
      </c>
    </row>
    <row r="432" spans="1:10" x14ac:dyDescent="0.3">
      <c r="A432" t="s">
        <v>1887</v>
      </c>
      <c r="B432" t="s">
        <v>1885</v>
      </c>
      <c r="C432" t="s">
        <v>1886</v>
      </c>
      <c r="D432" t="s">
        <v>1017</v>
      </c>
      <c r="E432" s="1">
        <v>4102</v>
      </c>
      <c r="F432" t="s">
        <v>1027</v>
      </c>
      <c r="G432" t="s">
        <v>3102</v>
      </c>
      <c r="J432" t="str">
        <f>VLOOKUP(A432,ratesMetadata!$A:$A,1,FALSE)</f>
        <v>TX0260001</v>
      </c>
    </row>
    <row r="433" spans="1:10" x14ac:dyDescent="0.3">
      <c r="A433" t="s">
        <v>1889</v>
      </c>
      <c r="B433" t="s">
        <v>1888</v>
      </c>
      <c r="C433" t="s">
        <v>1627</v>
      </c>
      <c r="D433" t="s">
        <v>1017</v>
      </c>
      <c r="E433" s="1">
        <v>5510</v>
      </c>
      <c r="F433" t="s">
        <v>1018</v>
      </c>
      <c r="G433" t="s">
        <v>3102</v>
      </c>
      <c r="J433" t="str">
        <f>VLOOKUP(A433,ratesMetadata!$A:$A,1,FALSE)</f>
        <v>TX1660001</v>
      </c>
    </row>
    <row r="434" spans="1:10" x14ac:dyDescent="0.3">
      <c r="A434" t="s">
        <v>1891</v>
      </c>
      <c r="B434" t="s">
        <v>1890</v>
      </c>
      <c r="C434" t="s">
        <v>1682</v>
      </c>
      <c r="D434" t="s">
        <v>1017</v>
      </c>
      <c r="E434" s="1">
        <v>3581</v>
      </c>
      <c r="F434" t="s">
        <v>1018</v>
      </c>
      <c r="G434" t="s">
        <v>3102</v>
      </c>
      <c r="J434" t="str">
        <f>VLOOKUP(A434,ratesMetadata!$A:$A,1,FALSE)</f>
        <v>TX2340001</v>
      </c>
    </row>
    <row r="435" spans="1:10" x14ac:dyDescent="0.3">
      <c r="A435" t="s">
        <v>1894</v>
      </c>
      <c r="B435" t="s">
        <v>1892</v>
      </c>
      <c r="C435" t="s">
        <v>1893</v>
      </c>
      <c r="D435" t="s">
        <v>1017</v>
      </c>
      <c r="E435" s="1">
        <v>6300</v>
      </c>
      <c r="F435" t="s">
        <v>1027</v>
      </c>
      <c r="G435" t="s">
        <v>3102</v>
      </c>
      <c r="J435" t="str">
        <f>VLOOKUP(A435,ratesMetadata!$A:$A,1,FALSE)</f>
        <v>TX0640002</v>
      </c>
    </row>
    <row r="436" spans="1:10" x14ac:dyDescent="0.3">
      <c r="A436" t="s">
        <v>1897</v>
      </c>
      <c r="B436" t="s">
        <v>1895</v>
      </c>
      <c r="C436" t="s">
        <v>1896</v>
      </c>
      <c r="D436" t="s">
        <v>1017</v>
      </c>
      <c r="E436" s="1">
        <v>6581</v>
      </c>
      <c r="F436" t="s">
        <v>1018</v>
      </c>
      <c r="G436" t="s">
        <v>3102</v>
      </c>
      <c r="J436" t="str">
        <f>VLOOKUP(A436,ratesMetadata!$A:$A,1,FALSE)</f>
        <v>TX1830001</v>
      </c>
    </row>
    <row r="437" spans="1:10" x14ac:dyDescent="0.3">
      <c r="A437" t="s">
        <v>1900</v>
      </c>
      <c r="B437" t="s">
        <v>1898</v>
      </c>
      <c r="C437" t="s">
        <v>1899</v>
      </c>
      <c r="D437" t="s">
        <v>1017</v>
      </c>
      <c r="E437" s="1">
        <v>5429</v>
      </c>
      <c r="F437" t="s">
        <v>1018</v>
      </c>
      <c r="G437" t="s">
        <v>3102</v>
      </c>
      <c r="J437" t="str">
        <f>VLOOKUP(A437,ratesMetadata!$A:$A,1,FALSE)</f>
        <v>TX2100001</v>
      </c>
    </row>
    <row r="438" spans="1:10" x14ac:dyDescent="0.3">
      <c r="A438" t="s">
        <v>1902</v>
      </c>
      <c r="B438" t="s">
        <v>1901</v>
      </c>
      <c r="C438" t="s">
        <v>1080</v>
      </c>
      <c r="D438" t="s">
        <v>1017</v>
      </c>
      <c r="E438" s="1">
        <v>4554</v>
      </c>
      <c r="F438" t="s">
        <v>1027</v>
      </c>
      <c r="G438" t="s">
        <v>3102</v>
      </c>
      <c r="J438" t="str">
        <f>VLOOKUP(A438,ratesMetadata!$A:$A,1,FALSE)</f>
        <v>TX1070006</v>
      </c>
    </row>
    <row r="439" spans="1:10" x14ac:dyDescent="0.3">
      <c r="A439" t="s">
        <v>1905</v>
      </c>
      <c r="B439" t="s">
        <v>1903</v>
      </c>
      <c r="C439" t="s">
        <v>1904</v>
      </c>
      <c r="D439" t="s">
        <v>1017</v>
      </c>
      <c r="E439" s="1">
        <v>6105</v>
      </c>
      <c r="F439" t="s">
        <v>1036</v>
      </c>
      <c r="G439" t="s">
        <v>3102</v>
      </c>
      <c r="J439" t="str">
        <f>VLOOKUP(A439,ratesMetadata!$A:$A,1,FALSE)</f>
        <v>TX0380001</v>
      </c>
    </row>
    <row r="440" spans="1:10" x14ac:dyDescent="0.3">
      <c r="A440" t="s">
        <v>1908</v>
      </c>
      <c r="B440" t="s">
        <v>1906</v>
      </c>
      <c r="C440" t="s">
        <v>1907</v>
      </c>
      <c r="D440" t="s">
        <v>1017</v>
      </c>
      <c r="E440" s="1">
        <v>3899</v>
      </c>
      <c r="F440" t="s">
        <v>1018</v>
      </c>
      <c r="G440" t="s">
        <v>3102</v>
      </c>
      <c r="J440" t="str">
        <f>VLOOKUP(A440,ratesMetadata!$A:$A,1,FALSE)</f>
        <v>TX0670001</v>
      </c>
    </row>
    <row r="441" spans="1:10" x14ac:dyDescent="0.3">
      <c r="A441" t="s">
        <v>1911</v>
      </c>
      <c r="B441" t="s">
        <v>1909</v>
      </c>
      <c r="C441" t="s">
        <v>1910</v>
      </c>
      <c r="D441" t="s">
        <v>1017</v>
      </c>
      <c r="E441" s="1">
        <v>4548</v>
      </c>
      <c r="F441" t="s">
        <v>1027</v>
      </c>
      <c r="G441" t="s">
        <v>3102</v>
      </c>
      <c r="J441" t="e">
        <f>VLOOKUP(A441,ratesMetadata!$A:$A,1,FALSE)</f>
        <v>#N/A</v>
      </c>
    </row>
    <row r="442" spans="1:10" x14ac:dyDescent="0.3">
      <c r="A442" t="s">
        <v>1914</v>
      </c>
      <c r="B442" t="s">
        <v>1912</v>
      </c>
      <c r="C442" t="s">
        <v>1913</v>
      </c>
      <c r="D442" t="s">
        <v>1017</v>
      </c>
      <c r="E442" s="1">
        <v>8230</v>
      </c>
      <c r="F442" t="s">
        <v>1027</v>
      </c>
      <c r="G442" t="s">
        <v>3102</v>
      </c>
      <c r="J442" t="e">
        <f>VLOOKUP(A442,ratesMetadata!$A:$A,1,FALSE)</f>
        <v>#N/A</v>
      </c>
    </row>
    <row r="443" spans="1:10" x14ac:dyDescent="0.3">
      <c r="A443" t="s">
        <v>1917</v>
      </c>
      <c r="B443" t="s">
        <v>1915</v>
      </c>
      <c r="C443" t="s">
        <v>1916</v>
      </c>
      <c r="D443" t="s">
        <v>1017</v>
      </c>
      <c r="E443" s="1">
        <v>3446</v>
      </c>
      <c r="F443" t="s">
        <v>1018</v>
      </c>
      <c r="G443" t="s">
        <v>3102</v>
      </c>
      <c r="J443" t="e">
        <f>VLOOKUP(A443,ratesMetadata!$A:$A,1,FALSE)</f>
        <v>#N/A</v>
      </c>
    </row>
    <row r="444" spans="1:10" x14ac:dyDescent="0.3">
      <c r="A444" t="s">
        <v>1919</v>
      </c>
      <c r="B444" t="s">
        <v>1918</v>
      </c>
      <c r="C444" t="s">
        <v>1670</v>
      </c>
      <c r="D444" t="s">
        <v>1017</v>
      </c>
      <c r="E444" s="1">
        <v>3345</v>
      </c>
      <c r="F444" t="s">
        <v>1018</v>
      </c>
      <c r="G444" t="s">
        <v>3102</v>
      </c>
      <c r="J444" t="e">
        <f>VLOOKUP(A444,ratesMetadata!$A:$A,1,FALSE)</f>
        <v>#N/A</v>
      </c>
    </row>
    <row r="445" spans="1:10" x14ac:dyDescent="0.3">
      <c r="A445" t="s">
        <v>1921</v>
      </c>
      <c r="B445" t="s">
        <v>1920</v>
      </c>
      <c r="C445" t="s">
        <v>1179</v>
      </c>
      <c r="D445" t="s">
        <v>1017</v>
      </c>
      <c r="E445" s="1">
        <v>3700</v>
      </c>
      <c r="F445" t="s">
        <v>1036</v>
      </c>
      <c r="G445" t="s">
        <v>3102</v>
      </c>
      <c r="J445" t="e">
        <f>VLOOKUP(A445,ratesMetadata!$A:$A,1,FALSE)</f>
        <v>#N/A</v>
      </c>
    </row>
    <row r="446" spans="1:10" x14ac:dyDescent="0.3">
      <c r="A446" t="s">
        <v>1923</v>
      </c>
      <c r="B446" t="s">
        <v>1922</v>
      </c>
      <c r="C446" t="s">
        <v>1049</v>
      </c>
      <c r="D446" t="s">
        <v>1017</v>
      </c>
      <c r="E446" s="1">
        <v>4193</v>
      </c>
      <c r="F446" t="s">
        <v>1036</v>
      </c>
      <c r="G446" t="s">
        <v>3102</v>
      </c>
      <c r="J446" t="e">
        <f>VLOOKUP(A446,ratesMetadata!$A:$A,1,FALSE)</f>
        <v>#N/A</v>
      </c>
    </row>
    <row r="447" spans="1:10" x14ac:dyDescent="0.3">
      <c r="A447" t="s">
        <v>1926</v>
      </c>
      <c r="B447" t="s">
        <v>1924</v>
      </c>
      <c r="C447" t="s">
        <v>1925</v>
      </c>
      <c r="D447" t="s">
        <v>1017</v>
      </c>
      <c r="E447" s="1">
        <v>4709</v>
      </c>
      <c r="F447" t="s">
        <v>1018</v>
      </c>
      <c r="G447" t="s">
        <v>3102</v>
      </c>
      <c r="J447" t="e">
        <f>VLOOKUP(A447,ratesMetadata!$A:$A,1,FALSE)</f>
        <v>#N/A</v>
      </c>
    </row>
    <row r="448" spans="1:10" x14ac:dyDescent="0.3">
      <c r="A448" t="s">
        <v>1929</v>
      </c>
      <c r="B448" t="s">
        <v>1927</v>
      </c>
      <c r="C448" t="s">
        <v>1928</v>
      </c>
      <c r="D448" t="s">
        <v>1017</v>
      </c>
      <c r="E448" s="1">
        <v>4001</v>
      </c>
      <c r="F448" t="s">
        <v>1027</v>
      </c>
      <c r="G448" t="s">
        <v>3102</v>
      </c>
      <c r="J448" t="e">
        <f>VLOOKUP(A448,ratesMetadata!$A:$A,1,FALSE)</f>
        <v>#N/A</v>
      </c>
    </row>
    <row r="449" spans="1:10" x14ac:dyDescent="0.3">
      <c r="A449" t="s">
        <v>1932</v>
      </c>
      <c r="B449" t="s">
        <v>1930</v>
      </c>
      <c r="C449" t="s">
        <v>1931</v>
      </c>
      <c r="D449" t="s">
        <v>1017</v>
      </c>
      <c r="E449" s="1">
        <v>3660</v>
      </c>
      <c r="F449" t="s">
        <v>1027</v>
      </c>
      <c r="G449" t="s">
        <v>3102</v>
      </c>
      <c r="J449" t="e">
        <f>VLOOKUP(A449,ratesMetadata!$A:$A,1,FALSE)</f>
        <v>#N/A</v>
      </c>
    </row>
    <row r="450" spans="1:10" x14ac:dyDescent="0.3">
      <c r="A450" t="s">
        <v>1934</v>
      </c>
      <c r="B450" t="s">
        <v>1933</v>
      </c>
      <c r="C450" t="s">
        <v>1067</v>
      </c>
      <c r="D450" t="s">
        <v>1017</v>
      </c>
      <c r="E450" s="1">
        <v>8240</v>
      </c>
      <c r="F450" t="s">
        <v>1018</v>
      </c>
      <c r="G450" t="s">
        <v>3102</v>
      </c>
      <c r="J450" t="e">
        <f>VLOOKUP(A450,ratesMetadata!$A:$A,1,FALSE)</f>
        <v>#N/A</v>
      </c>
    </row>
    <row r="451" spans="1:10" x14ac:dyDescent="0.3">
      <c r="A451" t="s">
        <v>1937</v>
      </c>
      <c r="B451" t="s">
        <v>1935</v>
      </c>
      <c r="C451" t="s">
        <v>1936</v>
      </c>
      <c r="D451" t="s">
        <v>1017</v>
      </c>
      <c r="E451" s="1">
        <v>5640</v>
      </c>
      <c r="F451" t="s">
        <v>1027</v>
      </c>
      <c r="G451" t="s">
        <v>3102</v>
      </c>
      <c r="J451" t="e">
        <f>VLOOKUP(A451,ratesMetadata!$A:$A,1,FALSE)</f>
        <v>#N/A</v>
      </c>
    </row>
    <row r="452" spans="1:10" x14ac:dyDescent="0.3">
      <c r="A452" t="s">
        <v>1940</v>
      </c>
      <c r="B452" t="s">
        <v>1938</v>
      </c>
      <c r="C452" t="s">
        <v>1939</v>
      </c>
      <c r="D452" t="s">
        <v>1017</v>
      </c>
      <c r="E452" s="1">
        <v>7755</v>
      </c>
      <c r="F452" t="s">
        <v>1036</v>
      </c>
      <c r="G452" t="s">
        <v>3102</v>
      </c>
      <c r="J452" t="e">
        <f>VLOOKUP(A452,ratesMetadata!$A:$A,1,FALSE)</f>
        <v>#N/A</v>
      </c>
    </row>
    <row r="453" spans="1:10" x14ac:dyDescent="0.3">
      <c r="A453" t="s">
        <v>1943</v>
      </c>
      <c r="B453" t="s">
        <v>1941</v>
      </c>
      <c r="C453" t="s">
        <v>1942</v>
      </c>
      <c r="D453" t="s">
        <v>1017</v>
      </c>
      <c r="E453" s="1">
        <v>7100</v>
      </c>
      <c r="F453" t="s">
        <v>1027</v>
      </c>
      <c r="G453" t="s">
        <v>3102</v>
      </c>
      <c r="J453" t="e">
        <f>VLOOKUP(A453,ratesMetadata!$A:$A,1,FALSE)</f>
        <v>#N/A</v>
      </c>
    </row>
    <row r="454" spans="1:10" x14ac:dyDescent="0.3">
      <c r="A454" t="s">
        <v>1946</v>
      </c>
      <c r="B454" t="s">
        <v>1944</v>
      </c>
      <c r="C454" t="s">
        <v>1945</v>
      </c>
      <c r="D454" t="s">
        <v>1017</v>
      </c>
      <c r="E454" s="1">
        <v>9807</v>
      </c>
      <c r="F454" t="s">
        <v>1027</v>
      </c>
      <c r="G454" t="s">
        <v>3102</v>
      </c>
      <c r="J454" t="e">
        <f>VLOOKUP(A454,ratesMetadata!$A:$A,1,FALSE)</f>
        <v>#N/A</v>
      </c>
    </row>
    <row r="455" spans="1:10" x14ac:dyDescent="0.3">
      <c r="A455" t="s">
        <v>1949</v>
      </c>
      <c r="B455" t="s">
        <v>1947</v>
      </c>
      <c r="C455" t="s">
        <v>1948</v>
      </c>
      <c r="D455" t="s">
        <v>1017</v>
      </c>
      <c r="E455" s="1">
        <v>4047</v>
      </c>
      <c r="F455" t="s">
        <v>1036</v>
      </c>
      <c r="G455" t="s">
        <v>3102</v>
      </c>
      <c r="J455" t="e">
        <f>VLOOKUP(A455,ratesMetadata!$A:$A,1,FALSE)</f>
        <v>#N/A</v>
      </c>
    </row>
    <row r="456" spans="1:10" x14ac:dyDescent="0.3">
      <c r="A456" t="s">
        <v>1951</v>
      </c>
      <c r="B456" t="s">
        <v>1950</v>
      </c>
      <c r="C456" t="s">
        <v>1913</v>
      </c>
      <c r="D456" t="s">
        <v>1017</v>
      </c>
      <c r="E456" s="1">
        <v>8652</v>
      </c>
      <c r="F456" t="s">
        <v>1027</v>
      </c>
      <c r="G456" t="s">
        <v>3102</v>
      </c>
      <c r="J456" t="e">
        <f>VLOOKUP(A456,ratesMetadata!$A:$A,1,FALSE)</f>
        <v>#N/A</v>
      </c>
    </row>
    <row r="457" spans="1:10" x14ac:dyDescent="0.3">
      <c r="A457" t="s">
        <v>1953</v>
      </c>
      <c r="B457" t="s">
        <v>1952</v>
      </c>
      <c r="C457" t="s">
        <v>1871</v>
      </c>
      <c r="D457" t="s">
        <v>1017</v>
      </c>
      <c r="E457" s="1">
        <v>6193</v>
      </c>
      <c r="F457" t="s">
        <v>1018</v>
      </c>
      <c r="G457" t="s">
        <v>3102</v>
      </c>
      <c r="J457" t="e">
        <f>VLOOKUP(A457,ratesMetadata!$A:$A,1,FALSE)</f>
        <v>#N/A</v>
      </c>
    </row>
    <row r="458" spans="1:10" x14ac:dyDescent="0.3">
      <c r="A458" t="s">
        <v>1956</v>
      </c>
      <c r="B458" t="s">
        <v>1954</v>
      </c>
      <c r="C458" t="s">
        <v>1955</v>
      </c>
      <c r="D458" t="s">
        <v>1017</v>
      </c>
      <c r="E458" s="1">
        <v>5500</v>
      </c>
      <c r="F458" t="s">
        <v>1027</v>
      </c>
      <c r="G458" t="s">
        <v>3102</v>
      </c>
      <c r="J458" t="e">
        <f>VLOOKUP(A458,ratesMetadata!$A:$A,1,FALSE)</f>
        <v>#N/A</v>
      </c>
    </row>
    <row r="459" spans="1:10" x14ac:dyDescent="0.3">
      <c r="A459" t="s">
        <v>1958</v>
      </c>
      <c r="B459" t="s">
        <v>1957</v>
      </c>
      <c r="C459" t="s">
        <v>1145</v>
      </c>
      <c r="D459" t="s">
        <v>1017</v>
      </c>
      <c r="E459" s="1">
        <v>4350</v>
      </c>
      <c r="F459" t="s">
        <v>1027</v>
      </c>
      <c r="G459" t="s">
        <v>3102</v>
      </c>
      <c r="J459" t="e">
        <f>VLOOKUP(A459,ratesMetadata!$A:$A,1,FALSE)</f>
        <v>#N/A</v>
      </c>
    </row>
    <row r="460" spans="1:10" x14ac:dyDescent="0.3">
      <c r="A460" t="s">
        <v>1960</v>
      </c>
      <c r="B460" t="s">
        <v>1959</v>
      </c>
      <c r="C460" t="s">
        <v>1307</v>
      </c>
      <c r="D460" t="s">
        <v>1017</v>
      </c>
      <c r="E460" s="1">
        <v>5309</v>
      </c>
      <c r="F460" t="s">
        <v>1027</v>
      </c>
      <c r="G460" t="s">
        <v>3102</v>
      </c>
      <c r="J460" t="e">
        <f>VLOOKUP(A460,ratesMetadata!$A:$A,1,FALSE)</f>
        <v>#N/A</v>
      </c>
    </row>
    <row r="461" spans="1:10" x14ac:dyDescent="0.3">
      <c r="A461" t="s">
        <v>1963</v>
      </c>
      <c r="B461" t="s">
        <v>1961</v>
      </c>
      <c r="C461" t="s">
        <v>1962</v>
      </c>
      <c r="D461" t="s">
        <v>1017</v>
      </c>
      <c r="E461" s="1">
        <v>5562</v>
      </c>
      <c r="F461" t="s">
        <v>1027</v>
      </c>
      <c r="G461" t="s">
        <v>3102</v>
      </c>
      <c r="J461" t="e">
        <f>VLOOKUP(A461,ratesMetadata!$A:$A,1,FALSE)</f>
        <v>#N/A</v>
      </c>
    </row>
    <row r="462" spans="1:10" x14ac:dyDescent="0.3">
      <c r="A462" t="s">
        <v>1965</v>
      </c>
      <c r="B462" t="s">
        <v>1964</v>
      </c>
      <c r="C462" t="s">
        <v>1405</v>
      </c>
      <c r="D462" t="s">
        <v>1017</v>
      </c>
      <c r="E462" s="1">
        <v>3600</v>
      </c>
      <c r="F462" t="s">
        <v>1036</v>
      </c>
      <c r="G462" t="s">
        <v>3102</v>
      </c>
      <c r="J462" t="e">
        <f>VLOOKUP(A462,ratesMetadata!$A:$A,1,FALSE)</f>
        <v>#N/A</v>
      </c>
    </row>
    <row r="463" spans="1:10" x14ac:dyDescent="0.3">
      <c r="A463" t="s">
        <v>1967</v>
      </c>
      <c r="B463" t="s">
        <v>1966</v>
      </c>
      <c r="C463" t="s">
        <v>1931</v>
      </c>
      <c r="D463" t="s">
        <v>1017</v>
      </c>
      <c r="E463" s="1">
        <v>3629</v>
      </c>
      <c r="F463" t="s">
        <v>1027</v>
      </c>
      <c r="G463" t="s">
        <v>3102</v>
      </c>
      <c r="J463" t="e">
        <f>VLOOKUP(A463,ratesMetadata!$A:$A,1,FALSE)</f>
        <v>#N/A</v>
      </c>
    </row>
    <row r="464" spans="1:10" x14ac:dyDescent="0.3">
      <c r="A464" t="s">
        <v>1969</v>
      </c>
      <c r="B464" t="s">
        <v>1968</v>
      </c>
      <c r="C464" t="s">
        <v>1907</v>
      </c>
      <c r="D464" t="s">
        <v>1017</v>
      </c>
      <c r="E464" s="1">
        <v>3900</v>
      </c>
      <c r="F464" t="s">
        <v>1036</v>
      </c>
      <c r="G464" t="s">
        <v>3102</v>
      </c>
      <c r="J464" t="e">
        <f>VLOOKUP(A464,ratesMetadata!$A:$A,1,FALSE)</f>
        <v>#N/A</v>
      </c>
    </row>
    <row r="465" spans="1:10" x14ac:dyDescent="0.3">
      <c r="A465" t="s">
        <v>1971</v>
      </c>
      <c r="B465" t="s">
        <v>1970</v>
      </c>
      <c r="C465" t="s">
        <v>1139</v>
      </c>
      <c r="D465" t="s">
        <v>1017</v>
      </c>
      <c r="E465" s="1">
        <v>9700</v>
      </c>
      <c r="F465" t="s">
        <v>1027</v>
      </c>
      <c r="G465" t="s">
        <v>3102</v>
      </c>
      <c r="J465" t="e">
        <f>VLOOKUP(A465,ratesMetadata!$A:$A,1,FALSE)</f>
        <v>#N/A</v>
      </c>
    </row>
    <row r="466" spans="1:10" x14ac:dyDescent="0.3">
      <c r="A466" t="s">
        <v>999</v>
      </c>
      <c r="B466" t="s">
        <v>1972</v>
      </c>
      <c r="C466" t="s">
        <v>1024</v>
      </c>
      <c r="D466" t="s">
        <v>1017</v>
      </c>
      <c r="E466" s="1">
        <v>5500</v>
      </c>
      <c r="F466" t="s">
        <v>1018</v>
      </c>
      <c r="G466" t="s">
        <v>3102</v>
      </c>
      <c r="J466" t="e">
        <f>VLOOKUP(A466,ratesMetadata!$A:$A,1,FALSE)</f>
        <v>#N/A</v>
      </c>
    </row>
    <row r="467" spans="1:10" x14ac:dyDescent="0.3">
      <c r="A467" t="s">
        <v>1975</v>
      </c>
      <c r="B467" t="s">
        <v>1973</v>
      </c>
      <c r="C467" t="s">
        <v>1974</v>
      </c>
      <c r="D467" t="s">
        <v>1017</v>
      </c>
      <c r="E467" s="1">
        <v>3657</v>
      </c>
      <c r="F467" t="s">
        <v>1018</v>
      </c>
      <c r="G467" t="s">
        <v>3102</v>
      </c>
      <c r="J467" t="e">
        <f>VLOOKUP(A467,ratesMetadata!$A:$A,1,FALSE)</f>
        <v>#N/A</v>
      </c>
    </row>
    <row r="468" spans="1:10" x14ac:dyDescent="0.3">
      <c r="A468" t="s">
        <v>1977</v>
      </c>
      <c r="B468" t="s">
        <v>1976</v>
      </c>
      <c r="C468" t="s">
        <v>1040</v>
      </c>
      <c r="D468" t="s">
        <v>1017</v>
      </c>
      <c r="E468" s="1">
        <v>5913</v>
      </c>
      <c r="F468" t="s">
        <v>1027</v>
      </c>
      <c r="G468" t="s">
        <v>3102</v>
      </c>
      <c r="J468" t="e">
        <f>VLOOKUP(A468,ratesMetadata!$A:$A,1,FALSE)</f>
        <v>#N/A</v>
      </c>
    </row>
    <row r="469" spans="1:10" x14ac:dyDescent="0.3">
      <c r="A469" t="s">
        <v>1979</v>
      </c>
      <c r="B469" t="s">
        <v>1978</v>
      </c>
      <c r="C469" t="s">
        <v>1078</v>
      </c>
      <c r="D469" t="s">
        <v>1017</v>
      </c>
      <c r="E469" s="1">
        <v>3310</v>
      </c>
      <c r="F469" t="s">
        <v>1036</v>
      </c>
      <c r="G469" t="s">
        <v>3102</v>
      </c>
      <c r="J469" t="e">
        <f>VLOOKUP(A469,ratesMetadata!$A:$A,1,FALSE)</f>
        <v>#N/A</v>
      </c>
    </row>
    <row r="470" spans="1:10" x14ac:dyDescent="0.3">
      <c r="A470" t="s">
        <v>1981</v>
      </c>
      <c r="B470" t="s">
        <v>1980</v>
      </c>
      <c r="C470" t="s">
        <v>1613</v>
      </c>
      <c r="D470" t="s">
        <v>1017</v>
      </c>
      <c r="E470" s="1">
        <v>8001</v>
      </c>
      <c r="F470" t="s">
        <v>1027</v>
      </c>
      <c r="G470" t="s">
        <v>3102</v>
      </c>
      <c r="J470" t="e">
        <f>VLOOKUP(A470,ratesMetadata!$A:$A,1,FALSE)</f>
        <v>#N/A</v>
      </c>
    </row>
    <row r="471" spans="1:10" x14ac:dyDescent="0.3">
      <c r="A471" t="s">
        <v>1983</v>
      </c>
      <c r="B471" t="s">
        <v>1982</v>
      </c>
      <c r="C471" t="s">
        <v>1443</v>
      </c>
      <c r="D471" t="s">
        <v>1017</v>
      </c>
      <c r="E471" s="1">
        <v>3380</v>
      </c>
      <c r="F471" t="s">
        <v>1027</v>
      </c>
      <c r="G471" t="s">
        <v>3102</v>
      </c>
      <c r="J471" t="e">
        <f>VLOOKUP(A471,ratesMetadata!$A:$A,1,FALSE)</f>
        <v>#N/A</v>
      </c>
    </row>
    <row r="472" spans="1:10" x14ac:dyDescent="0.3">
      <c r="A472" t="s">
        <v>1986</v>
      </c>
      <c r="B472" t="s">
        <v>1984</v>
      </c>
      <c r="C472" t="s">
        <v>1985</v>
      </c>
      <c r="D472" t="s">
        <v>1017</v>
      </c>
      <c r="E472" s="1">
        <v>7812</v>
      </c>
      <c r="F472" t="s">
        <v>1027</v>
      </c>
      <c r="G472" t="s">
        <v>3102</v>
      </c>
      <c r="J472" t="e">
        <f>VLOOKUP(A472,ratesMetadata!$A:$A,1,FALSE)</f>
        <v>#N/A</v>
      </c>
    </row>
    <row r="473" spans="1:10" x14ac:dyDescent="0.3">
      <c r="A473" t="s">
        <v>1988</v>
      </c>
      <c r="B473" t="s">
        <v>1987</v>
      </c>
      <c r="C473" t="s">
        <v>1031</v>
      </c>
      <c r="D473" t="s">
        <v>1017</v>
      </c>
      <c r="E473" s="1">
        <v>6441</v>
      </c>
      <c r="F473" t="s">
        <v>1018</v>
      </c>
      <c r="G473" t="s">
        <v>3102</v>
      </c>
      <c r="J473" t="e">
        <f>VLOOKUP(A473,ratesMetadata!$A:$A,1,FALSE)</f>
        <v>#N/A</v>
      </c>
    </row>
    <row r="474" spans="1:10" x14ac:dyDescent="0.3">
      <c r="A474" t="s">
        <v>1991</v>
      </c>
      <c r="B474" t="s">
        <v>1989</v>
      </c>
      <c r="C474" t="s">
        <v>1990</v>
      </c>
      <c r="D474" t="s">
        <v>1017</v>
      </c>
      <c r="E474" s="1">
        <v>9172</v>
      </c>
      <c r="F474" t="s">
        <v>1018</v>
      </c>
      <c r="G474" t="s">
        <v>3102</v>
      </c>
      <c r="J474" t="e">
        <f>VLOOKUP(A474,ratesMetadata!$A:$A,1,FALSE)</f>
        <v>#N/A</v>
      </c>
    </row>
    <row r="475" spans="1:10" x14ac:dyDescent="0.3">
      <c r="A475" t="s">
        <v>1994</v>
      </c>
      <c r="B475" t="s">
        <v>1992</v>
      </c>
      <c r="C475" t="s">
        <v>1993</v>
      </c>
      <c r="D475" t="s">
        <v>1017</v>
      </c>
      <c r="E475" s="1">
        <v>8792</v>
      </c>
      <c r="F475" t="s">
        <v>1018</v>
      </c>
      <c r="G475" t="s">
        <v>3102</v>
      </c>
      <c r="J475" t="e">
        <f>VLOOKUP(A475,ratesMetadata!$A:$A,1,FALSE)</f>
        <v>#N/A</v>
      </c>
    </row>
    <row r="476" spans="1:10" x14ac:dyDescent="0.3">
      <c r="A476" t="s">
        <v>1996</v>
      </c>
      <c r="B476" t="s">
        <v>1995</v>
      </c>
      <c r="C476" t="s">
        <v>1881</v>
      </c>
      <c r="D476" t="s">
        <v>1017</v>
      </c>
      <c r="E476" s="1">
        <v>6795</v>
      </c>
      <c r="F476" t="s">
        <v>1018</v>
      </c>
      <c r="G476" t="s">
        <v>3102</v>
      </c>
      <c r="J476" t="e">
        <f>VLOOKUP(A476,ratesMetadata!$A:$A,1,FALSE)</f>
        <v>#N/A</v>
      </c>
    </row>
    <row r="477" spans="1:10" x14ac:dyDescent="0.3">
      <c r="A477" t="s">
        <v>1998</v>
      </c>
      <c r="B477" t="s">
        <v>1997</v>
      </c>
      <c r="C477" t="s">
        <v>1718</v>
      </c>
      <c r="D477" t="s">
        <v>1017</v>
      </c>
      <c r="E477" s="1">
        <v>4328</v>
      </c>
      <c r="F477" t="s">
        <v>1018</v>
      </c>
      <c r="G477" t="s">
        <v>3102</v>
      </c>
      <c r="J477" t="e">
        <f>VLOOKUP(A477,ratesMetadata!$A:$A,1,FALSE)</f>
        <v>#N/A</v>
      </c>
    </row>
    <row r="478" spans="1:10" x14ac:dyDescent="0.3">
      <c r="A478" t="s">
        <v>2000</v>
      </c>
      <c r="B478" t="s">
        <v>1999</v>
      </c>
      <c r="C478" t="s">
        <v>1312</v>
      </c>
      <c r="D478" t="s">
        <v>1017</v>
      </c>
      <c r="E478" s="1">
        <v>4545</v>
      </c>
      <c r="F478" t="s">
        <v>1036</v>
      </c>
      <c r="G478" t="s">
        <v>3102</v>
      </c>
      <c r="J478" t="e">
        <f>VLOOKUP(A478,ratesMetadata!$A:$A,1,FALSE)</f>
        <v>#N/A</v>
      </c>
    </row>
    <row r="479" spans="1:10" x14ac:dyDescent="0.3">
      <c r="A479" t="s">
        <v>2003</v>
      </c>
      <c r="B479" t="s">
        <v>2001</v>
      </c>
      <c r="C479" t="s">
        <v>2002</v>
      </c>
      <c r="D479" t="s">
        <v>1017</v>
      </c>
      <c r="E479" s="1">
        <v>4602</v>
      </c>
      <c r="F479" t="s">
        <v>1036</v>
      </c>
      <c r="G479" t="s">
        <v>3102</v>
      </c>
      <c r="J479" t="e">
        <f>VLOOKUP(A479,ratesMetadata!$A:$A,1,FALSE)</f>
        <v>#N/A</v>
      </c>
    </row>
    <row r="480" spans="1:10" x14ac:dyDescent="0.3">
      <c r="A480" t="s">
        <v>2006</v>
      </c>
      <c r="B480" t="s">
        <v>2004</v>
      </c>
      <c r="C480" t="s">
        <v>2005</v>
      </c>
      <c r="D480" t="s">
        <v>1017</v>
      </c>
      <c r="E480" s="1">
        <v>4959</v>
      </c>
      <c r="F480" t="s">
        <v>1027</v>
      </c>
      <c r="G480" t="s">
        <v>3102</v>
      </c>
      <c r="J480" t="e">
        <f>VLOOKUP(A480,ratesMetadata!$A:$A,1,FALSE)</f>
        <v>#N/A</v>
      </c>
    </row>
    <row r="481" spans="1:10" x14ac:dyDescent="0.3">
      <c r="A481" t="s">
        <v>2008</v>
      </c>
      <c r="B481" t="s">
        <v>2007</v>
      </c>
      <c r="C481" t="s">
        <v>1223</v>
      </c>
      <c r="D481" t="s">
        <v>1017</v>
      </c>
      <c r="E481" s="1">
        <v>9162</v>
      </c>
      <c r="F481" t="s">
        <v>1036</v>
      </c>
      <c r="G481" t="s">
        <v>3102</v>
      </c>
      <c r="J481" t="e">
        <f>VLOOKUP(A481,ratesMetadata!$A:$A,1,FALSE)</f>
        <v>#N/A</v>
      </c>
    </row>
    <row r="482" spans="1:10" x14ac:dyDescent="0.3">
      <c r="A482" t="s">
        <v>2010</v>
      </c>
      <c r="B482" t="s">
        <v>2009</v>
      </c>
      <c r="C482" t="s">
        <v>1796</v>
      </c>
      <c r="D482" t="s">
        <v>1017</v>
      </c>
      <c r="E482" s="1">
        <v>5770</v>
      </c>
      <c r="F482" t="s">
        <v>1027</v>
      </c>
      <c r="G482" t="s">
        <v>3102</v>
      </c>
      <c r="J482" t="e">
        <f>VLOOKUP(A482,ratesMetadata!$A:$A,1,FALSE)</f>
        <v>#N/A</v>
      </c>
    </row>
    <row r="483" spans="1:10" x14ac:dyDescent="0.3">
      <c r="A483" t="s">
        <v>2012</v>
      </c>
      <c r="B483" t="s">
        <v>2011</v>
      </c>
      <c r="C483" t="s">
        <v>1803</v>
      </c>
      <c r="D483" t="s">
        <v>1017</v>
      </c>
      <c r="E483" s="1">
        <v>8456</v>
      </c>
      <c r="F483" t="s">
        <v>1036</v>
      </c>
      <c r="G483" t="s">
        <v>3102</v>
      </c>
      <c r="J483" t="e">
        <f>VLOOKUP(A483,ratesMetadata!$A:$A,1,FALSE)</f>
        <v>#N/A</v>
      </c>
    </row>
    <row r="484" spans="1:10" x14ac:dyDescent="0.3">
      <c r="A484" t="s">
        <v>2014</v>
      </c>
      <c r="B484" t="s">
        <v>2013</v>
      </c>
      <c r="C484" t="s">
        <v>1052</v>
      </c>
      <c r="D484" t="s">
        <v>1017</v>
      </c>
      <c r="E484" s="1">
        <v>7200</v>
      </c>
      <c r="F484" t="s">
        <v>1036</v>
      </c>
      <c r="G484" t="s">
        <v>3102</v>
      </c>
      <c r="J484" t="e">
        <f>VLOOKUP(A484,ratesMetadata!$A:$A,1,FALSE)</f>
        <v>#N/A</v>
      </c>
    </row>
    <row r="485" spans="1:10" x14ac:dyDescent="0.3">
      <c r="A485" t="s">
        <v>2016</v>
      </c>
      <c r="B485" t="s">
        <v>2015</v>
      </c>
      <c r="C485" t="s">
        <v>1145</v>
      </c>
      <c r="D485" t="s">
        <v>1017</v>
      </c>
      <c r="E485" s="1">
        <v>9071</v>
      </c>
      <c r="F485" t="s">
        <v>1027</v>
      </c>
      <c r="G485" t="s">
        <v>3102</v>
      </c>
      <c r="J485" t="e">
        <f>VLOOKUP(A485,ratesMetadata!$A:$A,1,FALSE)</f>
        <v>#N/A</v>
      </c>
    </row>
    <row r="486" spans="1:10" x14ac:dyDescent="0.3">
      <c r="A486" t="s">
        <v>2018</v>
      </c>
      <c r="B486" t="s">
        <v>2017</v>
      </c>
      <c r="C486" t="s">
        <v>1105</v>
      </c>
      <c r="D486" t="s">
        <v>1017</v>
      </c>
      <c r="E486" s="1">
        <v>3654</v>
      </c>
      <c r="F486" t="s">
        <v>1036</v>
      </c>
      <c r="G486" t="s">
        <v>3102</v>
      </c>
      <c r="J486" t="e">
        <f>VLOOKUP(A486,ratesMetadata!$A:$A,1,FALSE)</f>
        <v>#N/A</v>
      </c>
    </row>
    <row r="487" spans="1:10" x14ac:dyDescent="0.3">
      <c r="A487" t="s">
        <v>2020</v>
      </c>
      <c r="B487" t="s">
        <v>2019</v>
      </c>
      <c r="C487" t="s">
        <v>1035</v>
      </c>
      <c r="D487" t="s">
        <v>1017</v>
      </c>
      <c r="E487" s="1">
        <v>5073</v>
      </c>
      <c r="F487" t="s">
        <v>1027</v>
      </c>
      <c r="G487" t="s">
        <v>3102</v>
      </c>
      <c r="J487" t="e">
        <f>VLOOKUP(A487,ratesMetadata!$A:$A,1,FALSE)</f>
        <v>#N/A</v>
      </c>
    </row>
    <row r="488" spans="1:10" x14ac:dyDescent="0.3">
      <c r="A488" t="s">
        <v>2022</v>
      </c>
      <c r="B488" t="s">
        <v>2021</v>
      </c>
      <c r="C488" t="s">
        <v>1049</v>
      </c>
      <c r="D488" t="s">
        <v>1017</v>
      </c>
      <c r="E488" s="1">
        <v>5950</v>
      </c>
      <c r="F488" t="s">
        <v>1036</v>
      </c>
      <c r="G488" t="s">
        <v>3102</v>
      </c>
      <c r="J488" t="e">
        <f>VLOOKUP(A488,ratesMetadata!$A:$A,1,FALSE)</f>
        <v>#N/A</v>
      </c>
    </row>
    <row r="489" spans="1:10" x14ac:dyDescent="0.3">
      <c r="A489" t="s">
        <v>2024</v>
      </c>
      <c r="B489" t="s">
        <v>2023</v>
      </c>
      <c r="C489" t="s">
        <v>1358</v>
      </c>
      <c r="D489" t="s">
        <v>1017</v>
      </c>
      <c r="E489" s="1">
        <v>9800</v>
      </c>
      <c r="F489" t="s">
        <v>1036</v>
      </c>
      <c r="G489" t="s">
        <v>3102</v>
      </c>
      <c r="J489" t="e">
        <f>VLOOKUP(A489,ratesMetadata!$A:$A,1,FALSE)</f>
        <v>#N/A</v>
      </c>
    </row>
    <row r="490" spans="1:10" x14ac:dyDescent="0.3">
      <c r="A490" t="s">
        <v>2026</v>
      </c>
      <c r="B490" t="s">
        <v>2025</v>
      </c>
      <c r="C490" t="s">
        <v>1184</v>
      </c>
      <c r="D490" t="s">
        <v>1017</v>
      </c>
      <c r="E490" s="1">
        <v>6355</v>
      </c>
      <c r="F490" t="s">
        <v>1036</v>
      </c>
      <c r="G490" t="s">
        <v>3102</v>
      </c>
      <c r="J490" t="e">
        <f>VLOOKUP(A490,ratesMetadata!$A:$A,1,FALSE)</f>
        <v>#N/A</v>
      </c>
    </row>
    <row r="491" spans="1:10" x14ac:dyDescent="0.3">
      <c r="A491" t="s">
        <v>2029</v>
      </c>
      <c r="B491" t="s">
        <v>2027</v>
      </c>
      <c r="C491" t="s">
        <v>2028</v>
      </c>
      <c r="D491" t="s">
        <v>1017</v>
      </c>
      <c r="E491" s="1">
        <v>4405</v>
      </c>
      <c r="F491" t="s">
        <v>1018</v>
      </c>
      <c r="G491" t="s">
        <v>3102</v>
      </c>
      <c r="J491" t="e">
        <f>VLOOKUP(A491,ratesMetadata!$A:$A,1,FALSE)</f>
        <v>#N/A</v>
      </c>
    </row>
    <row r="492" spans="1:10" x14ac:dyDescent="0.3">
      <c r="A492" t="s">
        <v>2031</v>
      </c>
      <c r="B492" t="s">
        <v>2030</v>
      </c>
      <c r="C492" t="s">
        <v>1035</v>
      </c>
      <c r="D492" t="s">
        <v>1017</v>
      </c>
      <c r="E492" s="1">
        <v>7792</v>
      </c>
      <c r="F492" t="s">
        <v>1036</v>
      </c>
      <c r="G492" t="s">
        <v>3102</v>
      </c>
      <c r="J492" t="e">
        <f>VLOOKUP(A492,ratesMetadata!$A:$A,1,FALSE)</f>
        <v>#N/A</v>
      </c>
    </row>
    <row r="493" spans="1:10" x14ac:dyDescent="0.3">
      <c r="A493" t="s">
        <v>2033</v>
      </c>
      <c r="B493" t="s">
        <v>2032</v>
      </c>
      <c r="C493" t="s">
        <v>1349</v>
      </c>
      <c r="D493" t="s">
        <v>1017</v>
      </c>
      <c r="E493" s="1">
        <v>6925</v>
      </c>
      <c r="F493" t="s">
        <v>1027</v>
      </c>
      <c r="G493" t="s">
        <v>3102</v>
      </c>
      <c r="J493" t="e">
        <f>VLOOKUP(A493,ratesMetadata!$A:$A,1,FALSE)</f>
        <v>#N/A</v>
      </c>
    </row>
    <row r="494" spans="1:10" x14ac:dyDescent="0.3">
      <c r="A494" t="s">
        <v>2035</v>
      </c>
      <c r="B494" t="s">
        <v>2034</v>
      </c>
      <c r="C494" t="s">
        <v>1199</v>
      </c>
      <c r="D494" t="s">
        <v>1017</v>
      </c>
      <c r="E494" s="1">
        <v>4050</v>
      </c>
      <c r="F494" t="s">
        <v>1036</v>
      </c>
      <c r="G494" t="s">
        <v>3102</v>
      </c>
      <c r="J494" t="e">
        <f>VLOOKUP(A494,ratesMetadata!$A:$A,1,FALSE)</f>
        <v>#N/A</v>
      </c>
    </row>
    <row r="495" spans="1:10" x14ac:dyDescent="0.3">
      <c r="A495" t="s">
        <v>2038</v>
      </c>
      <c r="B495" t="s">
        <v>2036</v>
      </c>
      <c r="C495" t="s">
        <v>2037</v>
      </c>
      <c r="D495" t="s">
        <v>1017</v>
      </c>
      <c r="E495" s="1">
        <v>4257</v>
      </c>
      <c r="F495" t="s">
        <v>1027</v>
      </c>
      <c r="G495" t="s">
        <v>3102</v>
      </c>
      <c r="J495" t="e">
        <f>VLOOKUP(A495,ratesMetadata!$A:$A,1,FALSE)</f>
        <v>#N/A</v>
      </c>
    </row>
    <row r="496" spans="1:10" x14ac:dyDescent="0.3">
      <c r="A496" t="s">
        <v>2040</v>
      </c>
      <c r="B496" t="s">
        <v>2039</v>
      </c>
      <c r="C496" t="s">
        <v>1094</v>
      </c>
      <c r="D496" t="s">
        <v>1017</v>
      </c>
      <c r="E496" s="1">
        <v>7322</v>
      </c>
      <c r="F496" t="s">
        <v>1036</v>
      </c>
      <c r="G496" t="s">
        <v>3102</v>
      </c>
      <c r="J496" t="e">
        <f>VLOOKUP(A496,ratesMetadata!$A:$A,1,FALSE)</f>
        <v>#N/A</v>
      </c>
    </row>
    <row r="497" spans="1:10" x14ac:dyDescent="0.3">
      <c r="A497" t="s">
        <v>2042</v>
      </c>
      <c r="B497" t="s">
        <v>2041</v>
      </c>
      <c r="C497" t="s">
        <v>1148</v>
      </c>
      <c r="D497" t="s">
        <v>1017</v>
      </c>
      <c r="E497" s="1">
        <v>6310</v>
      </c>
      <c r="F497" t="s">
        <v>1036</v>
      </c>
      <c r="G497" t="s">
        <v>3102</v>
      </c>
      <c r="J497" t="e">
        <f>VLOOKUP(A497,ratesMetadata!$A:$A,1,FALSE)</f>
        <v>#N/A</v>
      </c>
    </row>
    <row r="498" spans="1:10" x14ac:dyDescent="0.3">
      <c r="A498" t="s">
        <v>2044</v>
      </c>
      <c r="B498" t="s">
        <v>2043</v>
      </c>
      <c r="C498" t="s">
        <v>2037</v>
      </c>
      <c r="D498" t="s">
        <v>1017</v>
      </c>
      <c r="E498" s="1">
        <v>6454</v>
      </c>
      <c r="F498" t="s">
        <v>1027</v>
      </c>
      <c r="G498" t="s">
        <v>3102</v>
      </c>
      <c r="J498" t="e">
        <f>VLOOKUP(A498,ratesMetadata!$A:$A,1,FALSE)</f>
        <v>#N/A</v>
      </c>
    </row>
    <row r="499" spans="1:10" x14ac:dyDescent="0.3">
      <c r="A499" t="s">
        <v>2046</v>
      </c>
      <c r="B499" t="s">
        <v>2045</v>
      </c>
      <c r="C499" t="s">
        <v>1040</v>
      </c>
      <c r="D499" t="s">
        <v>1017</v>
      </c>
      <c r="E499" s="1">
        <v>6763</v>
      </c>
      <c r="F499" t="s">
        <v>1036</v>
      </c>
      <c r="G499" t="s">
        <v>3102</v>
      </c>
      <c r="J499" t="e">
        <f>VLOOKUP(A499,ratesMetadata!$A:$A,1,FALSE)</f>
        <v>#N/A</v>
      </c>
    </row>
    <row r="500" spans="1:10" x14ac:dyDescent="0.3">
      <c r="A500" t="s">
        <v>2049</v>
      </c>
      <c r="B500" t="s">
        <v>2047</v>
      </c>
      <c r="C500" t="s">
        <v>2048</v>
      </c>
      <c r="D500" t="s">
        <v>1017</v>
      </c>
      <c r="E500" s="1">
        <v>5708</v>
      </c>
      <c r="F500" t="s">
        <v>1027</v>
      </c>
      <c r="G500" t="s">
        <v>3102</v>
      </c>
      <c r="J500" t="e">
        <f>VLOOKUP(A500,ratesMetadata!$A:$A,1,FALSE)</f>
        <v>#N/A</v>
      </c>
    </row>
    <row r="501" spans="1:10" x14ac:dyDescent="0.3">
      <c r="A501" t="s">
        <v>2051</v>
      </c>
      <c r="B501" t="s">
        <v>2050</v>
      </c>
      <c r="C501" t="s">
        <v>1108</v>
      </c>
      <c r="D501" t="s">
        <v>1017</v>
      </c>
      <c r="E501" s="1">
        <v>9669</v>
      </c>
      <c r="F501" t="s">
        <v>1027</v>
      </c>
      <c r="G501" t="s">
        <v>3102</v>
      </c>
      <c r="J501" t="e">
        <f>VLOOKUP(A501,ratesMetadata!$A:$A,1,FALSE)</f>
        <v>#N/A</v>
      </c>
    </row>
    <row r="502" spans="1:10" x14ac:dyDescent="0.3">
      <c r="A502" t="s">
        <v>2053</v>
      </c>
      <c r="B502" t="s">
        <v>2052</v>
      </c>
      <c r="C502" t="s">
        <v>1199</v>
      </c>
      <c r="D502" t="s">
        <v>1017</v>
      </c>
      <c r="E502" s="1">
        <v>4500</v>
      </c>
      <c r="F502" t="s">
        <v>1036</v>
      </c>
      <c r="G502" t="s">
        <v>3102</v>
      </c>
      <c r="J502" t="e">
        <f>VLOOKUP(A502,ratesMetadata!$A:$A,1,FALSE)</f>
        <v>#N/A</v>
      </c>
    </row>
    <row r="503" spans="1:10" x14ac:dyDescent="0.3">
      <c r="A503" t="s">
        <v>2055</v>
      </c>
      <c r="B503" t="s">
        <v>2054</v>
      </c>
      <c r="C503" t="s">
        <v>1388</v>
      </c>
      <c r="D503" t="s">
        <v>1017</v>
      </c>
      <c r="E503" s="1">
        <v>8247</v>
      </c>
      <c r="F503" t="s">
        <v>1018</v>
      </c>
      <c r="G503" t="s">
        <v>3102</v>
      </c>
      <c r="J503" t="e">
        <f>VLOOKUP(A503,ratesMetadata!$A:$A,1,FALSE)</f>
        <v>#N/A</v>
      </c>
    </row>
    <row r="504" spans="1:10" x14ac:dyDescent="0.3">
      <c r="A504" t="s">
        <v>2058</v>
      </c>
      <c r="B504" t="s">
        <v>2056</v>
      </c>
      <c r="C504" t="s">
        <v>2057</v>
      </c>
      <c r="D504" t="s">
        <v>1017</v>
      </c>
      <c r="E504" s="1">
        <v>4673</v>
      </c>
      <c r="F504" t="s">
        <v>1027</v>
      </c>
      <c r="G504" t="s">
        <v>3102</v>
      </c>
      <c r="J504" t="e">
        <f>VLOOKUP(A504,ratesMetadata!$A:$A,1,FALSE)</f>
        <v>#N/A</v>
      </c>
    </row>
    <row r="505" spans="1:10" x14ac:dyDescent="0.3">
      <c r="A505" t="s">
        <v>2060</v>
      </c>
      <c r="B505" t="s">
        <v>2059</v>
      </c>
      <c r="C505" t="s">
        <v>1370</v>
      </c>
      <c r="D505" t="s">
        <v>1017</v>
      </c>
      <c r="E505" s="1">
        <v>9549</v>
      </c>
      <c r="F505" t="s">
        <v>1018</v>
      </c>
      <c r="G505" t="s">
        <v>3102</v>
      </c>
      <c r="J505" t="e">
        <f>VLOOKUP(A505,ratesMetadata!$A:$A,1,FALSE)</f>
        <v>#N/A</v>
      </c>
    </row>
    <row r="506" spans="1:10" x14ac:dyDescent="0.3">
      <c r="A506" t="s">
        <v>2062</v>
      </c>
      <c r="B506" t="s">
        <v>2061</v>
      </c>
      <c r="C506" t="s">
        <v>1065</v>
      </c>
      <c r="D506" t="s">
        <v>1017</v>
      </c>
      <c r="E506" s="1">
        <v>6611</v>
      </c>
      <c r="F506" t="s">
        <v>1036</v>
      </c>
      <c r="G506" t="s">
        <v>3102</v>
      </c>
      <c r="J506" t="e">
        <f>VLOOKUP(A506,ratesMetadata!$A:$A,1,FALSE)</f>
        <v>#N/A</v>
      </c>
    </row>
    <row r="507" spans="1:10" x14ac:dyDescent="0.3">
      <c r="A507" t="s">
        <v>2064</v>
      </c>
      <c r="B507" t="s">
        <v>2063</v>
      </c>
      <c r="C507" t="s">
        <v>1309</v>
      </c>
      <c r="D507" t="s">
        <v>1017</v>
      </c>
      <c r="E507" s="1">
        <v>8575</v>
      </c>
      <c r="F507" t="s">
        <v>1018</v>
      </c>
      <c r="G507" t="s">
        <v>3102</v>
      </c>
      <c r="J507" t="e">
        <f>VLOOKUP(A507,ratesMetadata!$A:$A,1,FALSE)</f>
        <v>#N/A</v>
      </c>
    </row>
    <row r="508" spans="1:10" x14ac:dyDescent="0.3">
      <c r="A508" t="s">
        <v>2066</v>
      </c>
      <c r="B508" t="s">
        <v>2065</v>
      </c>
      <c r="C508" t="s">
        <v>1040</v>
      </c>
      <c r="D508" t="s">
        <v>1017</v>
      </c>
      <c r="E508" s="1">
        <v>4780</v>
      </c>
      <c r="F508" t="s">
        <v>1036</v>
      </c>
      <c r="G508" t="s">
        <v>3102</v>
      </c>
      <c r="J508" t="e">
        <f>VLOOKUP(A508,ratesMetadata!$A:$A,1,FALSE)</f>
        <v>#N/A</v>
      </c>
    </row>
    <row r="509" spans="1:10" x14ac:dyDescent="0.3">
      <c r="A509" t="s">
        <v>2069</v>
      </c>
      <c r="B509" t="s">
        <v>2067</v>
      </c>
      <c r="C509" t="s">
        <v>2068</v>
      </c>
      <c r="D509" t="s">
        <v>1017</v>
      </c>
      <c r="E509" s="1">
        <v>9440</v>
      </c>
      <c r="F509" t="s">
        <v>1036</v>
      </c>
      <c r="G509" t="s">
        <v>3102</v>
      </c>
      <c r="J509" t="e">
        <f>VLOOKUP(A509,ratesMetadata!$A:$A,1,FALSE)</f>
        <v>#N/A</v>
      </c>
    </row>
    <row r="510" spans="1:10" x14ac:dyDescent="0.3">
      <c r="A510" t="s">
        <v>2071</v>
      </c>
      <c r="B510" t="s">
        <v>2070</v>
      </c>
      <c r="C510" t="s">
        <v>1534</v>
      </c>
      <c r="D510" t="s">
        <v>1017</v>
      </c>
      <c r="E510" s="1">
        <v>7947</v>
      </c>
      <c r="F510" t="s">
        <v>1036</v>
      </c>
      <c r="G510" t="s">
        <v>3102</v>
      </c>
      <c r="J510" t="e">
        <f>VLOOKUP(A510,ratesMetadata!$A:$A,1,FALSE)</f>
        <v>#N/A</v>
      </c>
    </row>
    <row r="511" spans="1:10" x14ac:dyDescent="0.3">
      <c r="A511" t="s">
        <v>2073</v>
      </c>
      <c r="B511" t="s">
        <v>2072</v>
      </c>
      <c r="C511" t="s">
        <v>1108</v>
      </c>
      <c r="D511" t="s">
        <v>1017</v>
      </c>
      <c r="E511" s="1">
        <v>7722</v>
      </c>
      <c r="F511" t="s">
        <v>1027</v>
      </c>
      <c r="G511" t="s">
        <v>3102</v>
      </c>
      <c r="J511" t="e">
        <f>VLOOKUP(A511,ratesMetadata!$A:$A,1,FALSE)</f>
        <v>#N/A</v>
      </c>
    </row>
    <row r="512" spans="1:10" x14ac:dyDescent="0.3">
      <c r="A512" t="s">
        <v>2075</v>
      </c>
      <c r="B512" t="s">
        <v>2074</v>
      </c>
      <c r="C512" t="s">
        <v>1913</v>
      </c>
      <c r="D512" t="s">
        <v>1017</v>
      </c>
      <c r="E512" s="1">
        <v>8922</v>
      </c>
      <c r="F512" t="s">
        <v>1027</v>
      </c>
      <c r="G512" t="s">
        <v>3102</v>
      </c>
      <c r="J512" t="e">
        <f>VLOOKUP(A512,ratesMetadata!$A:$A,1,FALSE)</f>
        <v>#N/A</v>
      </c>
    </row>
    <row r="513" spans="1:10" x14ac:dyDescent="0.3">
      <c r="A513" t="s">
        <v>2077</v>
      </c>
      <c r="B513" t="s">
        <v>2076</v>
      </c>
      <c r="C513" t="s">
        <v>1550</v>
      </c>
      <c r="D513" t="s">
        <v>1017</v>
      </c>
      <c r="E513" s="1">
        <v>6276</v>
      </c>
      <c r="F513" t="s">
        <v>1027</v>
      </c>
      <c r="G513" t="s">
        <v>3102</v>
      </c>
      <c r="J513" t="e">
        <f>VLOOKUP(A513,ratesMetadata!$A:$A,1,FALSE)</f>
        <v>#N/A</v>
      </c>
    </row>
    <row r="514" spans="1:10" x14ac:dyDescent="0.3">
      <c r="A514" t="s">
        <v>2080</v>
      </c>
      <c r="B514" t="s">
        <v>2078</v>
      </c>
      <c r="C514" t="s">
        <v>2079</v>
      </c>
      <c r="D514" t="s">
        <v>1017</v>
      </c>
      <c r="E514" s="1">
        <v>6372</v>
      </c>
      <c r="F514" t="s">
        <v>1027</v>
      </c>
      <c r="G514" t="s">
        <v>3102</v>
      </c>
      <c r="J514" t="e">
        <f>VLOOKUP(A514,ratesMetadata!$A:$A,1,FALSE)</f>
        <v>#N/A</v>
      </c>
    </row>
    <row r="515" spans="1:10" x14ac:dyDescent="0.3">
      <c r="A515" t="s">
        <v>2082</v>
      </c>
      <c r="B515" t="s">
        <v>2081</v>
      </c>
      <c r="C515" t="s">
        <v>1108</v>
      </c>
      <c r="D515" t="s">
        <v>1017</v>
      </c>
      <c r="E515" s="1">
        <v>8376</v>
      </c>
      <c r="F515" t="s">
        <v>1027</v>
      </c>
      <c r="G515" t="s">
        <v>3102</v>
      </c>
      <c r="J515" t="e">
        <f>VLOOKUP(A515,ratesMetadata!$A:$A,1,FALSE)</f>
        <v>#N/A</v>
      </c>
    </row>
    <row r="516" spans="1:10" x14ac:dyDescent="0.3">
      <c r="A516" t="s">
        <v>2084</v>
      </c>
      <c r="B516" t="s">
        <v>2083</v>
      </c>
      <c r="C516" t="s">
        <v>1069</v>
      </c>
      <c r="D516" t="s">
        <v>1017</v>
      </c>
      <c r="E516" s="1">
        <v>3325</v>
      </c>
      <c r="F516" t="s">
        <v>1018</v>
      </c>
      <c r="G516" t="s">
        <v>3102</v>
      </c>
      <c r="J516" t="e">
        <f>VLOOKUP(A516,ratesMetadata!$A:$A,1,FALSE)</f>
        <v>#N/A</v>
      </c>
    </row>
    <row r="517" spans="1:10" x14ac:dyDescent="0.3">
      <c r="A517" t="s">
        <v>2086</v>
      </c>
      <c r="B517" t="s">
        <v>2085</v>
      </c>
      <c r="C517" t="s">
        <v>1388</v>
      </c>
      <c r="D517" t="s">
        <v>1017</v>
      </c>
      <c r="E517" s="1">
        <v>5542</v>
      </c>
      <c r="F517" t="s">
        <v>1018</v>
      </c>
      <c r="G517" t="s">
        <v>3102</v>
      </c>
      <c r="J517" t="e">
        <f>VLOOKUP(A517,ratesMetadata!$A:$A,1,FALSE)</f>
        <v>#N/A</v>
      </c>
    </row>
    <row r="518" spans="1:10" x14ac:dyDescent="0.3">
      <c r="A518" t="s">
        <v>2088</v>
      </c>
      <c r="B518" t="s">
        <v>2087</v>
      </c>
      <c r="C518" t="s">
        <v>1078</v>
      </c>
      <c r="D518" t="s">
        <v>1017</v>
      </c>
      <c r="E518" s="1">
        <v>7855</v>
      </c>
      <c r="F518" t="s">
        <v>1036</v>
      </c>
      <c r="G518" t="s">
        <v>3102</v>
      </c>
      <c r="J518" t="e">
        <f>VLOOKUP(A518,ratesMetadata!$A:$A,1,FALSE)</f>
        <v>#N/A</v>
      </c>
    </row>
    <row r="519" spans="1:10" x14ac:dyDescent="0.3">
      <c r="A519" t="s">
        <v>2090</v>
      </c>
      <c r="B519" t="s">
        <v>2089</v>
      </c>
      <c r="C519" t="s">
        <v>1304</v>
      </c>
      <c r="D519" t="s">
        <v>1017</v>
      </c>
      <c r="E519" s="1">
        <v>7364</v>
      </c>
      <c r="F519" t="s">
        <v>1036</v>
      </c>
      <c r="G519" t="s">
        <v>3102</v>
      </c>
      <c r="J519" t="e">
        <f>VLOOKUP(A519,ratesMetadata!$A:$A,1,FALSE)</f>
        <v>#N/A</v>
      </c>
    </row>
    <row r="520" spans="1:10" x14ac:dyDescent="0.3">
      <c r="A520" t="s">
        <v>2092</v>
      </c>
      <c r="B520" t="s">
        <v>2091</v>
      </c>
      <c r="C520" t="s">
        <v>1349</v>
      </c>
      <c r="D520" t="s">
        <v>1017</v>
      </c>
      <c r="E520" s="1">
        <v>4062</v>
      </c>
      <c r="F520" t="s">
        <v>1027</v>
      </c>
      <c r="G520" t="s">
        <v>3102</v>
      </c>
      <c r="J520" t="e">
        <f>VLOOKUP(A520,ratesMetadata!$A:$A,1,FALSE)</f>
        <v>#N/A</v>
      </c>
    </row>
    <row r="521" spans="1:10" x14ac:dyDescent="0.3">
      <c r="A521" t="s">
        <v>2095</v>
      </c>
      <c r="B521" t="s">
        <v>2093</v>
      </c>
      <c r="C521" t="s">
        <v>2094</v>
      </c>
      <c r="D521" t="s">
        <v>1017</v>
      </c>
      <c r="E521" s="1">
        <v>4672</v>
      </c>
      <c r="F521" t="s">
        <v>1027</v>
      </c>
      <c r="G521" t="s">
        <v>3102</v>
      </c>
      <c r="J521" t="e">
        <f>VLOOKUP(A521,ratesMetadata!$A:$A,1,FALSE)</f>
        <v>#N/A</v>
      </c>
    </row>
    <row r="522" spans="1:10" x14ac:dyDescent="0.3">
      <c r="A522" t="s">
        <v>2097</v>
      </c>
      <c r="B522" t="s">
        <v>2096</v>
      </c>
      <c r="C522" t="s">
        <v>1881</v>
      </c>
      <c r="D522" t="s">
        <v>1017</v>
      </c>
      <c r="E522" s="1">
        <v>6958</v>
      </c>
      <c r="F522" t="s">
        <v>1018</v>
      </c>
      <c r="G522" t="s">
        <v>3102</v>
      </c>
      <c r="J522" t="e">
        <f>VLOOKUP(A522,ratesMetadata!$A:$A,1,FALSE)</f>
        <v>#N/A</v>
      </c>
    </row>
    <row r="523" spans="1:10" x14ac:dyDescent="0.3">
      <c r="A523" t="s">
        <v>2100</v>
      </c>
      <c r="B523" t="s">
        <v>2098</v>
      </c>
      <c r="C523" t="s">
        <v>2099</v>
      </c>
      <c r="D523" t="s">
        <v>1017</v>
      </c>
      <c r="E523" s="1">
        <v>7413</v>
      </c>
      <c r="F523" t="s">
        <v>1018</v>
      </c>
      <c r="G523" t="s">
        <v>3102</v>
      </c>
      <c r="J523" t="e">
        <f>VLOOKUP(A523,ratesMetadata!$A:$A,1,FALSE)</f>
        <v>#N/A</v>
      </c>
    </row>
    <row r="524" spans="1:10" x14ac:dyDescent="0.3">
      <c r="A524" t="s">
        <v>2102</v>
      </c>
      <c r="B524" t="s">
        <v>2101</v>
      </c>
      <c r="C524" t="s">
        <v>1358</v>
      </c>
      <c r="D524" t="s">
        <v>1017</v>
      </c>
      <c r="E524" s="1">
        <v>4810</v>
      </c>
      <c r="F524" t="s">
        <v>1018</v>
      </c>
      <c r="G524" t="s">
        <v>3102</v>
      </c>
      <c r="J524" t="e">
        <f>VLOOKUP(A524,ratesMetadata!$A:$A,1,FALSE)</f>
        <v>#N/A</v>
      </c>
    </row>
    <row r="525" spans="1:10" x14ac:dyDescent="0.3">
      <c r="A525" t="s">
        <v>2104</v>
      </c>
      <c r="B525" t="s">
        <v>2103</v>
      </c>
      <c r="C525" t="s">
        <v>1065</v>
      </c>
      <c r="D525" t="s">
        <v>1017</v>
      </c>
      <c r="E525" s="1">
        <v>5600</v>
      </c>
      <c r="F525" t="s">
        <v>1036</v>
      </c>
      <c r="G525" t="s">
        <v>3102</v>
      </c>
      <c r="J525" t="e">
        <f>VLOOKUP(A525,ratesMetadata!$A:$A,1,FALSE)</f>
        <v>#N/A</v>
      </c>
    </row>
    <row r="526" spans="1:10" x14ac:dyDescent="0.3">
      <c r="A526" t="s">
        <v>2106</v>
      </c>
      <c r="B526" t="s">
        <v>2105</v>
      </c>
      <c r="C526" t="s">
        <v>1029</v>
      </c>
      <c r="D526" t="s">
        <v>1017</v>
      </c>
      <c r="E526" s="1">
        <v>5286</v>
      </c>
      <c r="F526" t="s">
        <v>1027</v>
      </c>
      <c r="G526" t="s">
        <v>3102</v>
      </c>
      <c r="J526" t="e">
        <f>VLOOKUP(A526,ratesMetadata!$A:$A,1,FALSE)</f>
        <v>#N/A</v>
      </c>
    </row>
    <row r="527" spans="1:10" x14ac:dyDescent="0.3">
      <c r="A527" t="s">
        <v>2108</v>
      </c>
      <c r="B527" t="s">
        <v>2107</v>
      </c>
      <c r="C527" t="s">
        <v>1685</v>
      </c>
      <c r="D527" t="s">
        <v>1017</v>
      </c>
      <c r="E527" s="1">
        <v>4515</v>
      </c>
      <c r="F527" t="s">
        <v>1027</v>
      </c>
      <c r="G527" t="s">
        <v>3102</v>
      </c>
      <c r="J527" t="e">
        <f>VLOOKUP(A527,ratesMetadata!$A:$A,1,FALSE)</f>
        <v>#N/A</v>
      </c>
    </row>
    <row r="528" spans="1:10" x14ac:dyDescent="0.3">
      <c r="A528" t="s">
        <v>2111</v>
      </c>
      <c r="B528" t="s">
        <v>2109</v>
      </c>
      <c r="C528" t="s">
        <v>2110</v>
      </c>
      <c r="D528" t="s">
        <v>1017</v>
      </c>
      <c r="E528" s="1">
        <v>6953</v>
      </c>
      <c r="F528" t="s">
        <v>1027</v>
      </c>
      <c r="G528" t="s">
        <v>3102</v>
      </c>
      <c r="J528" t="e">
        <f>VLOOKUP(A528,ratesMetadata!$A:$A,1,FALSE)</f>
        <v>#N/A</v>
      </c>
    </row>
    <row r="529" spans="1:10" x14ac:dyDescent="0.3">
      <c r="A529" t="s">
        <v>2114</v>
      </c>
      <c r="B529" t="s">
        <v>2112</v>
      </c>
      <c r="C529" t="s">
        <v>2113</v>
      </c>
      <c r="D529" t="s">
        <v>1017</v>
      </c>
      <c r="E529" s="1">
        <v>5542</v>
      </c>
      <c r="F529" t="s">
        <v>1027</v>
      </c>
      <c r="G529" t="s">
        <v>3102</v>
      </c>
      <c r="J529" t="e">
        <f>VLOOKUP(A529,ratesMetadata!$A:$A,1,FALSE)</f>
        <v>#N/A</v>
      </c>
    </row>
    <row r="530" spans="1:10" x14ac:dyDescent="0.3">
      <c r="A530" t="s">
        <v>2116</v>
      </c>
      <c r="B530" t="s">
        <v>2115</v>
      </c>
      <c r="C530" t="s">
        <v>1022</v>
      </c>
      <c r="D530" t="s">
        <v>1017</v>
      </c>
      <c r="E530" s="1">
        <v>4995</v>
      </c>
      <c r="F530" t="s">
        <v>1036</v>
      </c>
      <c r="G530" t="s">
        <v>3102</v>
      </c>
      <c r="J530" t="e">
        <f>VLOOKUP(A530,ratesMetadata!$A:$A,1,FALSE)</f>
        <v>#N/A</v>
      </c>
    </row>
    <row r="531" spans="1:10" x14ac:dyDescent="0.3">
      <c r="A531" t="s">
        <v>2118</v>
      </c>
      <c r="B531" t="s">
        <v>2117</v>
      </c>
      <c r="C531" t="s">
        <v>1105</v>
      </c>
      <c r="D531" t="s">
        <v>1017</v>
      </c>
      <c r="E531" s="1">
        <v>4596</v>
      </c>
      <c r="F531" t="s">
        <v>1036</v>
      </c>
      <c r="G531" t="s">
        <v>3102</v>
      </c>
      <c r="J531" t="e">
        <f>VLOOKUP(A531,ratesMetadata!$A:$A,1,FALSE)</f>
        <v>#N/A</v>
      </c>
    </row>
    <row r="532" spans="1:10" x14ac:dyDescent="0.3">
      <c r="A532" t="s">
        <v>2120</v>
      </c>
      <c r="B532" t="s">
        <v>2119</v>
      </c>
      <c r="C532" t="s">
        <v>1035</v>
      </c>
      <c r="D532" t="s">
        <v>1017</v>
      </c>
      <c r="E532" s="1">
        <v>4002</v>
      </c>
      <c r="F532" t="s">
        <v>1036</v>
      </c>
      <c r="G532" t="s">
        <v>3102</v>
      </c>
      <c r="J532" t="e">
        <f>VLOOKUP(A532,ratesMetadata!$A:$A,1,FALSE)</f>
        <v>#N/A</v>
      </c>
    </row>
    <row r="533" spans="1:10" x14ac:dyDescent="0.3">
      <c r="A533" t="s">
        <v>2123</v>
      </c>
      <c r="B533" t="s">
        <v>2121</v>
      </c>
      <c r="C533" t="s">
        <v>2122</v>
      </c>
      <c r="D533" t="s">
        <v>1017</v>
      </c>
      <c r="E533" s="1">
        <v>7049</v>
      </c>
      <c r="F533" t="s">
        <v>1027</v>
      </c>
      <c r="G533" t="s">
        <v>3102</v>
      </c>
      <c r="J533" t="e">
        <f>VLOOKUP(A533,ratesMetadata!$A:$A,1,FALSE)</f>
        <v>#N/A</v>
      </c>
    </row>
    <row r="534" spans="1:10" x14ac:dyDescent="0.3">
      <c r="A534" t="s">
        <v>2125</v>
      </c>
      <c r="B534" t="s">
        <v>2124</v>
      </c>
      <c r="C534" t="s">
        <v>1105</v>
      </c>
      <c r="D534" t="s">
        <v>1017</v>
      </c>
      <c r="E534" s="1">
        <v>7700</v>
      </c>
      <c r="F534" t="s">
        <v>1036</v>
      </c>
      <c r="G534" t="s">
        <v>3102</v>
      </c>
      <c r="J534" t="e">
        <f>VLOOKUP(A534,ratesMetadata!$A:$A,1,FALSE)</f>
        <v>#N/A</v>
      </c>
    </row>
    <row r="535" spans="1:10" x14ac:dyDescent="0.3">
      <c r="A535" t="s">
        <v>2127</v>
      </c>
      <c r="B535" t="s">
        <v>2126</v>
      </c>
      <c r="C535" t="s">
        <v>1038</v>
      </c>
      <c r="D535" t="s">
        <v>1017</v>
      </c>
      <c r="E535" s="1">
        <v>3600</v>
      </c>
      <c r="F535" t="s">
        <v>1036</v>
      </c>
      <c r="G535" t="s">
        <v>3102</v>
      </c>
      <c r="J535" t="e">
        <f>VLOOKUP(A535,ratesMetadata!$A:$A,1,FALSE)</f>
        <v>#N/A</v>
      </c>
    </row>
    <row r="536" spans="1:10" x14ac:dyDescent="0.3">
      <c r="A536" t="s">
        <v>2129</v>
      </c>
      <c r="B536" t="s">
        <v>2128</v>
      </c>
      <c r="C536" t="s">
        <v>1217</v>
      </c>
      <c r="D536" t="s">
        <v>1017</v>
      </c>
      <c r="E536" s="1">
        <v>3753</v>
      </c>
      <c r="F536" t="s">
        <v>1036</v>
      </c>
      <c r="G536" t="s">
        <v>3102</v>
      </c>
      <c r="J536" t="e">
        <f>VLOOKUP(A536,ratesMetadata!$A:$A,1,FALSE)</f>
        <v>#N/A</v>
      </c>
    </row>
    <row r="537" spans="1:10" x14ac:dyDescent="0.3">
      <c r="A537" t="s">
        <v>2131</v>
      </c>
      <c r="B537" t="s">
        <v>2130</v>
      </c>
      <c r="C537" t="s">
        <v>1171</v>
      </c>
      <c r="D537" t="s">
        <v>1017</v>
      </c>
      <c r="E537" s="1">
        <v>5601</v>
      </c>
      <c r="F537" t="s">
        <v>1027</v>
      </c>
      <c r="G537" t="s">
        <v>3102</v>
      </c>
      <c r="J537" t="e">
        <f>VLOOKUP(A537,ratesMetadata!$A:$A,1,FALSE)</f>
        <v>#N/A</v>
      </c>
    </row>
    <row r="538" spans="1:10" x14ac:dyDescent="0.3">
      <c r="A538" t="s">
        <v>2133</v>
      </c>
      <c r="B538" t="s">
        <v>2132</v>
      </c>
      <c r="C538" t="s">
        <v>1078</v>
      </c>
      <c r="D538" t="s">
        <v>1017</v>
      </c>
      <c r="E538" s="1">
        <v>5352</v>
      </c>
      <c r="F538" t="s">
        <v>1036</v>
      </c>
      <c r="G538" t="s">
        <v>3102</v>
      </c>
      <c r="J538" t="e">
        <f>VLOOKUP(A538,ratesMetadata!$A:$A,1,FALSE)</f>
        <v>#N/A</v>
      </c>
    </row>
    <row r="539" spans="1:10" x14ac:dyDescent="0.3">
      <c r="A539" t="s">
        <v>2135</v>
      </c>
      <c r="B539" t="s">
        <v>2134</v>
      </c>
      <c r="C539" t="s">
        <v>1062</v>
      </c>
      <c r="D539" t="s">
        <v>1017</v>
      </c>
      <c r="E539" s="1">
        <v>3951</v>
      </c>
      <c r="F539" t="s">
        <v>1517</v>
      </c>
      <c r="G539" t="s">
        <v>3102</v>
      </c>
      <c r="J539" t="e">
        <f>VLOOKUP(A539,ratesMetadata!$A:$A,1,FALSE)</f>
        <v>#N/A</v>
      </c>
    </row>
    <row r="540" spans="1:10" x14ac:dyDescent="0.3">
      <c r="A540" t="s">
        <v>2137</v>
      </c>
      <c r="B540" t="s">
        <v>2136</v>
      </c>
      <c r="C540" t="s">
        <v>1962</v>
      </c>
      <c r="D540" t="s">
        <v>1017</v>
      </c>
      <c r="E540" s="1">
        <v>9146</v>
      </c>
      <c r="F540" t="s">
        <v>1027</v>
      </c>
      <c r="G540" t="s">
        <v>3102</v>
      </c>
      <c r="J540" t="e">
        <f>VLOOKUP(A540,ratesMetadata!$A:$A,1,FALSE)</f>
        <v>#N/A</v>
      </c>
    </row>
    <row r="541" spans="1:10" x14ac:dyDescent="0.3">
      <c r="A541" t="s">
        <v>2139</v>
      </c>
      <c r="B541" t="s">
        <v>2138</v>
      </c>
      <c r="C541" t="s">
        <v>1199</v>
      </c>
      <c r="D541" t="s">
        <v>1017</v>
      </c>
      <c r="E541" s="1">
        <v>5047</v>
      </c>
      <c r="F541" t="s">
        <v>1027</v>
      </c>
      <c r="G541" t="s">
        <v>3102</v>
      </c>
      <c r="J541" t="e">
        <f>VLOOKUP(A541,ratesMetadata!$A:$A,1,FALSE)</f>
        <v>#N/A</v>
      </c>
    </row>
    <row r="542" spans="1:10" x14ac:dyDescent="0.3">
      <c r="A542" t="s">
        <v>2141</v>
      </c>
      <c r="B542" t="s">
        <v>2140</v>
      </c>
      <c r="C542" t="s">
        <v>1151</v>
      </c>
      <c r="D542" t="s">
        <v>1017</v>
      </c>
      <c r="E542" s="1">
        <v>4497</v>
      </c>
      <c r="F542" t="s">
        <v>1036</v>
      </c>
      <c r="G542" t="s">
        <v>3102</v>
      </c>
      <c r="J542" t="e">
        <f>VLOOKUP(A542,ratesMetadata!$A:$A,1,FALSE)</f>
        <v>#N/A</v>
      </c>
    </row>
    <row r="543" spans="1:10" x14ac:dyDescent="0.3">
      <c r="A543" t="s">
        <v>2144</v>
      </c>
      <c r="B543" t="s">
        <v>2142</v>
      </c>
      <c r="C543" t="s">
        <v>2143</v>
      </c>
      <c r="D543" t="s">
        <v>1017</v>
      </c>
      <c r="E543" s="1">
        <v>5376</v>
      </c>
      <c r="F543" t="s">
        <v>1036</v>
      </c>
      <c r="G543" t="s">
        <v>3102</v>
      </c>
      <c r="J543" t="e">
        <f>VLOOKUP(A543,ratesMetadata!$A:$A,1,FALSE)</f>
        <v>#N/A</v>
      </c>
    </row>
    <row r="544" spans="1:10" x14ac:dyDescent="0.3">
      <c r="A544" t="s">
        <v>2146</v>
      </c>
      <c r="B544" t="s">
        <v>2145</v>
      </c>
      <c r="C544" t="s">
        <v>1349</v>
      </c>
      <c r="D544" t="s">
        <v>1017</v>
      </c>
      <c r="E544" s="1">
        <v>4185</v>
      </c>
      <c r="F544" t="s">
        <v>1027</v>
      </c>
      <c r="G544" t="s">
        <v>3102</v>
      </c>
      <c r="J544" t="e">
        <f>VLOOKUP(A544,ratesMetadata!$A:$A,1,FALSE)</f>
        <v>#N/A</v>
      </c>
    </row>
    <row r="545" spans="1:10" x14ac:dyDescent="0.3">
      <c r="A545" t="s">
        <v>2149</v>
      </c>
      <c r="B545" t="s">
        <v>2147</v>
      </c>
      <c r="C545" t="s">
        <v>2148</v>
      </c>
      <c r="D545" t="s">
        <v>1017</v>
      </c>
      <c r="E545" s="1">
        <v>5106</v>
      </c>
      <c r="F545" t="s">
        <v>1027</v>
      </c>
      <c r="G545" t="s">
        <v>3102</v>
      </c>
      <c r="J545" t="e">
        <f>VLOOKUP(A545,ratesMetadata!$A:$A,1,FALSE)</f>
        <v>#N/A</v>
      </c>
    </row>
    <row r="546" spans="1:10" x14ac:dyDescent="0.3">
      <c r="A546" t="s">
        <v>2151</v>
      </c>
      <c r="B546" t="s">
        <v>2150</v>
      </c>
      <c r="C546" t="s">
        <v>1388</v>
      </c>
      <c r="D546" t="s">
        <v>1017</v>
      </c>
      <c r="E546" s="1">
        <v>4600</v>
      </c>
      <c r="F546" t="s">
        <v>1036</v>
      </c>
      <c r="G546" t="s">
        <v>3102</v>
      </c>
      <c r="J546" t="e">
        <f>VLOOKUP(A546,ratesMetadata!$A:$A,1,FALSE)</f>
        <v>#N/A</v>
      </c>
    </row>
    <row r="547" spans="1:10" x14ac:dyDescent="0.3">
      <c r="A547" t="s">
        <v>2153</v>
      </c>
      <c r="B547" t="s">
        <v>2152</v>
      </c>
      <c r="C547" t="s">
        <v>1105</v>
      </c>
      <c r="D547" t="s">
        <v>1017</v>
      </c>
      <c r="E547" s="1">
        <v>4200</v>
      </c>
      <c r="F547" t="s">
        <v>1036</v>
      </c>
      <c r="G547" t="s">
        <v>3102</v>
      </c>
      <c r="J547" t="e">
        <f>VLOOKUP(A547,ratesMetadata!$A:$A,1,FALSE)</f>
        <v>#N/A</v>
      </c>
    </row>
    <row r="548" spans="1:10" x14ac:dyDescent="0.3">
      <c r="A548" t="s">
        <v>2155</v>
      </c>
      <c r="B548" t="s">
        <v>2154</v>
      </c>
      <c r="C548" t="s">
        <v>1040</v>
      </c>
      <c r="D548" t="s">
        <v>1017</v>
      </c>
      <c r="E548" s="1">
        <v>7801</v>
      </c>
      <c r="F548" t="s">
        <v>1036</v>
      </c>
      <c r="G548" t="s">
        <v>3102</v>
      </c>
      <c r="J548" t="e">
        <f>VLOOKUP(A548,ratesMetadata!$A:$A,1,FALSE)</f>
        <v>#N/A</v>
      </c>
    </row>
    <row r="549" spans="1:10" x14ac:dyDescent="0.3">
      <c r="A549" t="s">
        <v>2157</v>
      </c>
      <c r="B549" t="s">
        <v>2156</v>
      </c>
      <c r="C549" t="s">
        <v>1062</v>
      </c>
      <c r="D549" t="s">
        <v>1017</v>
      </c>
      <c r="E549" s="1">
        <v>5232</v>
      </c>
      <c r="F549" t="s">
        <v>1036</v>
      </c>
      <c r="G549" t="s">
        <v>3102</v>
      </c>
      <c r="J549" t="e">
        <f>VLOOKUP(A549,ratesMetadata!$A:$A,1,FALSE)</f>
        <v>#N/A</v>
      </c>
    </row>
    <row r="550" spans="1:10" x14ac:dyDescent="0.3">
      <c r="A550" t="s">
        <v>2159</v>
      </c>
      <c r="B550" t="s">
        <v>2158</v>
      </c>
      <c r="C550" t="s">
        <v>1040</v>
      </c>
      <c r="D550" t="s">
        <v>1017</v>
      </c>
      <c r="E550" s="1">
        <v>7437</v>
      </c>
      <c r="F550" t="s">
        <v>1018</v>
      </c>
      <c r="G550" t="s">
        <v>3102</v>
      </c>
      <c r="J550" t="e">
        <f>VLOOKUP(A550,ratesMetadata!$A:$A,1,FALSE)</f>
        <v>#N/A</v>
      </c>
    </row>
    <row r="551" spans="1:10" x14ac:dyDescent="0.3">
      <c r="A551" t="s">
        <v>2161</v>
      </c>
      <c r="B551" t="s">
        <v>2160</v>
      </c>
      <c r="C551" t="s">
        <v>1627</v>
      </c>
      <c r="D551" t="s">
        <v>1017</v>
      </c>
      <c r="E551" s="1">
        <v>5595</v>
      </c>
      <c r="F551" t="s">
        <v>1027</v>
      </c>
      <c r="G551" t="s">
        <v>3102</v>
      </c>
      <c r="J551" t="e">
        <f>VLOOKUP(A551,ratesMetadata!$A:$A,1,FALSE)</f>
        <v>#N/A</v>
      </c>
    </row>
    <row r="552" spans="1:10" x14ac:dyDescent="0.3">
      <c r="A552" t="s">
        <v>2163</v>
      </c>
      <c r="B552" t="s">
        <v>2162</v>
      </c>
      <c r="C552" t="s">
        <v>1277</v>
      </c>
      <c r="D552" t="s">
        <v>1017</v>
      </c>
      <c r="E552" s="1">
        <v>5841</v>
      </c>
      <c r="F552" t="s">
        <v>1027</v>
      </c>
      <c r="G552" t="s">
        <v>3102</v>
      </c>
      <c r="J552" t="e">
        <f>VLOOKUP(A552,ratesMetadata!$A:$A,1,FALSE)</f>
        <v>#N/A</v>
      </c>
    </row>
    <row r="553" spans="1:10" x14ac:dyDescent="0.3">
      <c r="A553" t="s">
        <v>2165</v>
      </c>
      <c r="B553" t="s">
        <v>2164</v>
      </c>
      <c r="C553" t="s">
        <v>1199</v>
      </c>
      <c r="D553" t="s">
        <v>1017</v>
      </c>
      <c r="E553" s="1">
        <v>7595</v>
      </c>
      <c r="F553" t="s">
        <v>1036</v>
      </c>
      <c r="G553" t="s">
        <v>3102</v>
      </c>
      <c r="J553" t="e">
        <f>VLOOKUP(A553,ratesMetadata!$A:$A,1,FALSE)</f>
        <v>#N/A</v>
      </c>
    </row>
    <row r="554" spans="1:10" x14ac:dyDescent="0.3">
      <c r="A554" t="s">
        <v>2167</v>
      </c>
      <c r="B554" t="s">
        <v>2166</v>
      </c>
      <c r="C554" t="s">
        <v>1040</v>
      </c>
      <c r="D554" t="s">
        <v>1017</v>
      </c>
      <c r="E554" s="1">
        <v>4796</v>
      </c>
      <c r="F554" t="s">
        <v>1027</v>
      </c>
      <c r="G554" t="s">
        <v>3102</v>
      </c>
      <c r="J554" t="e">
        <f>VLOOKUP(A554,ratesMetadata!$A:$A,1,FALSE)</f>
        <v>#N/A</v>
      </c>
    </row>
    <row r="555" spans="1:10" x14ac:dyDescent="0.3">
      <c r="A555" t="s">
        <v>2169</v>
      </c>
      <c r="B555" t="s">
        <v>2168</v>
      </c>
      <c r="C555" t="s">
        <v>1853</v>
      </c>
      <c r="D555" t="s">
        <v>1017</v>
      </c>
      <c r="E555" s="1">
        <v>7151</v>
      </c>
      <c r="F555" t="s">
        <v>1027</v>
      </c>
      <c r="G555" t="s">
        <v>3102</v>
      </c>
      <c r="J555" t="e">
        <f>VLOOKUP(A555,ratesMetadata!$A:$A,1,FALSE)</f>
        <v>#N/A</v>
      </c>
    </row>
    <row r="556" spans="1:10" x14ac:dyDescent="0.3">
      <c r="A556" t="s">
        <v>2172</v>
      </c>
      <c r="B556" t="s">
        <v>2170</v>
      </c>
      <c r="C556" t="s">
        <v>2171</v>
      </c>
      <c r="D556" t="s">
        <v>1017</v>
      </c>
      <c r="E556" s="1">
        <v>8917</v>
      </c>
      <c r="F556" t="s">
        <v>1027</v>
      </c>
      <c r="G556" t="s">
        <v>3102</v>
      </c>
      <c r="J556" t="e">
        <f>VLOOKUP(A556,ratesMetadata!$A:$A,1,FALSE)</f>
        <v>#N/A</v>
      </c>
    </row>
    <row r="557" spans="1:10" x14ac:dyDescent="0.3">
      <c r="A557" t="s">
        <v>2174</v>
      </c>
      <c r="B557" t="s">
        <v>2173</v>
      </c>
      <c r="C557" t="s">
        <v>1554</v>
      </c>
      <c r="D557" t="s">
        <v>1017</v>
      </c>
      <c r="E557" s="1">
        <v>8797</v>
      </c>
      <c r="F557" t="s">
        <v>1027</v>
      </c>
      <c r="G557" t="s">
        <v>3102</v>
      </c>
      <c r="J557" t="e">
        <f>VLOOKUP(A557,ratesMetadata!$A:$A,1,FALSE)</f>
        <v>#N/A</v>
      </c>
    </row>
    <row r="558" spans="1:10" x14ac:dyDescent="0.3">
      <c r="A558" t="s">
        <v>2176</v>
      </c>
      <c r="B558" t="s">
        <v>2175</v>
      </c>
      <c r="C558" t="s">
        <v>1358</v>
      </c>
      <c r="D558" t="s">
        <v>1017</v>
      </c>
      <c r="E558" s="1">
        <v>5665</v>
      </c>
      <c r="F558" t="s">
        <v>1027</v>
      </c>
      <c r="G558" t="s">
        <v>3102</v>
      </c>
      <c r="J558" t="e">
        <f>VLOOKUP(A558,ratesMetadata!$A:$A,1,FALSE)</f>
        <v>#N/A</v>
      </c>
    </row>
    <row r="559" spans="1:10" x14ac:dyDescent="0.3">
      <c r="A559" t="s">
        <v>2179</v>
      </c>
      <c r="B559" t="s">
        <v>2177</v>
      </c>
      <c r="C559" t="s">
        <v>2178</v>
      </c>
      <c r="D559" t="s">
        <v>1017</v>
      </c>
      <c r="E559" s="1">
        <v>6077</v>
      </c>
      <c r="F559" t="s">
        <v>1036</v>
      </c>
      <c r="G559" t="s">
        <v>3102</v>
      </c>
      <c r="J559" t="e">
        <f>VLOOKUP(A559,ratesMetadata!$A:$A,1,FALSE)</f>
        <v>#N/A</v>
      </c>
    </row>
    <row r="560" spans="1:10" x14ac:dyDescent="0.3">
      <c r="A560" t="s">
        <v>2181</v>
      </c>
      <c r="B560" t="s">
        <v>2180</v>
      </c>
      <c r="C560" t="s">
        <v>1139</v>
      </c>
      <c r="D560" t="s">
        <v>1017</v>
      </c>
      <c r="E560" s="1">
        <v>4132</v>
      </c>
      <c r="F560" t="s">
        <v>1027</v>
      </c>
      <c r="G560" t="s">
        <v>3102</v>
      </c>
      <c r="J560" t="e">
        <f>VLOOKUP(A560,ratesMetadata!$A:$A,1,FALSE)</f>
        <v>#N/A</v>
      </c>
    </row>
    <row r="561" spans="1:10" x14ac:dyDescent="0.3">
      <c r="A561" t="s">
        <v>2183</v>
      </c>
      <c r="B561" t="s">
        <v>2182</v>
      </c>
      <c r="C561" t="s">
        <v>1038</v>
      </c>
      <c r="D561" t="s">
        <v>1017</v>
      </c>
      <c r="E561" s="1">
        <v>7956</v>
      </c>
      <c r="F561" t="s">
        <v>1027</v>
      </c>
      <c r="G561" t="s">
        <v>3102</v>
      </c>
      <c r="J561" t="e">
        <f>VLOOKUP(A561,ratesMetadata!$A:$A,1,FALSE)</f>
        <v>#N/A</v>
      </c>
    </row>
    <row r="562" spans="1:10" x14ac:dyDescent="0.3">
      <c r="A562" t="s">
        <v>2185</v>
      </c>
      <c r="B562" t="s">
        <v>2184</v>
      </c>
      <c r="C562" t="s">
        <v>1035</v>
      </c>
      <c r="D562" t="s">
        <v>1017</v>
      </c>
      <c r="E562" s="1">
        <v>4452</v>
      </c>
      <c r="F562" t="s">
        <v>1027</v>
      </c>
      <c r="G562" t="s">
        <v>3102</v>
      </c>
      <c r="J562" t="e">
        <f>VLOOKUP(A562,ratesMetadata!$A:$A,1,FALSE)</f>
        <v>#N/A</v>
      </c>
    </row>
    <row r="563" spans="1:10" x14ac:dyDescent="0.3">
      <c r="A563" t="s">
        <v>2187</v>
      </c>
      <c r="B563" t="s">
        <v>2186</v>
      </c>
      <c r="C563" t="s">
        <v>1074</v>
      </c>
      <c r="D563" t="s">
        <v>1017</v>
      </c>
      <c r="E563" s="1">
        <v>3323</v>
      </c>
      <c r="F563" t="s">
        <v>1018</v>
      </c>
      <c r="G563" t="s">
        <v>3102</v>
      </c>
      <c r="J563" t="e">
        <f>VLOOKUP(A563,ratesMetadata!$A:$A,1,FALSE)</f>
        <v>#N/A</v>
      </c>
    </row>
    <row r="564" spans="1:10" x14ac:dyDescent="0.3">
      <c r="A564" t="s">
        <v>2189</v>
      </c>
      <c r="B564" t="s">
        <v>2188</v>
      </c>
      <c r="C564" t="s">
        <v>1029</v>
      </c>
      <c r="D564" t="s">
        <v>1017</v>
      </c>
      <c r="E564" s="1">
        <v>3777</v>
      </c>
      <c r="F564" t="s">
        <v>1027</v>
      </c>
      <c r="G564" t="s">
        <v>3102</v>
      </c>
      <c r="J564" t="e">
        <f>VLOOKUP(A564,ratesMetadata!$A:$A,1,FALSE)</f>
        <v>#N/A</v>
      </c>
    </row>
    <row r="565" spans="1:10" x14ac:dyDescent="0.3">
      <c r="A565" t="s">
        <v>2191</v>
      </c>
      <c r="B565" t="s">
        <v>2190</v>
      </c>
      <c r="C565" t="s">
        <v>1062</v>
      </c>
      <c r="D565" t="s">
        <v>1017</v>
      </c>
      <c r="E565" s="1">
        <v>3731</v>
      </c>
      <c r="F565" t="s">
        <v>1027</v>
      </c>
      <c r="G565" t="s">
        <v>3102</v>
      </c>
      <c r="J565" t="e">
        <f>VLOOKUP(A565,ratesMetadata!$A:$A,1,FALSE)</f>
        <v>#N/A</v>
      </c>
    </row>
    <row r="566" spans="1:10" x14ac:dyDescent="0.3">
      <c r="A566" t="s">
        <v>2193</v>
      </c>
      <c r="B566" t="s">
        <v>2192</v>
      </c>
      <c r="C566" t="s">
        <v>1358</v>
      </c>
      <c r="D566" t="s">
        <v>1017</v>
      </c>
      <c r="E566" s="1">
        <v>5160</v>
      </c>
      <c r="F566" t="s">
        <v>1036</v>
      </c>
      <c r="G566" t="s">
        <v>3102</v>
      </c>
      <c r="J566" t="e">
        <f>VLOOKUP(A566,ratesMetadata!$A:$A,1,FALSE)</f>
        <v>#N/A</v>
      </c>
    </row>
    <row r="567" spans="1:10" x14ac:dyDescent="0.3">
      <c r="A567" t="s">
        <v>2195</v>
      </c>
      <c r="B567" t="s">
        <v>2194</v>
      </c>
      <c r="C567" t="s">
        <v>1715</v>
      </c>
      <c r="D567" t="s">
        <v>1017</v>
      </c>
      <c r="E567" s="1">
        <v>5058</v>
      </c>
      <c r="F567" t="s">
        <v>1027</v>
      </c>
      <c r="G567" t="s">
        <v>3102</v>
      </c>
      <c r="J567" t="e">
        <f>VLOOKUP(A567,ratesMetadata!$A:$A,1,FALSE)</f>
        <v>#N/A</v>
      </c>
    </row>
    <row r="568" spans="1:10" x14ac:dyDescent="0.3">
      <c r="A568" t="s">
        <v>2198</v>
      </c>
      <c r="B568" t="s">
        <v>2196</v>
      </c>
      <c r="C568" t="s">
        <v>2197</v>
      </c>
      <c r="D568" t="s">
        <v>1017</v>
      </c>
      <c r="E568" s="1">
        <v>4356</v>
      </c>
      <c r="F568" t="s">
        <v>1018</v>
      </c>
      <c r="G568" t="s">
        <v>3102</v>
      </c>
      <c r="J568" t="e">
        <f>VLOOKUP(A568,ratesMetadata!$A:$A,1,FALSE)</f>
        <v>#N/A</v>
      </c>
    </row>
    <row r="569" spans="1:10" x14ac:dyDescent="0.3">
      <c r="A569" t="s">
        <v>2200</v>
      </c>
      <c r="B569" t="s">
        <v>2199</v>
      </c>
      <c r="C569" t="s">
        <v>1682</v>
      </c>
      <c r="D569" t="s">
        <v>1017</v>
      </c>
      <c r="E569" s="1">
        <v>4038</v>
      </c>
      <c r="F569" t="s">
        <v>1027</v>
      </c>
      <c r="G569" t="s">
        <v>3102</v>
      </c>
      <c r="J569" t="e">
        <f>VLOOKUP(A569,ratesMetadata!$A:$A,1,FALSE)</f>
        <v>#N/A</v>
      </c>
    </row>
    <row r="570" spans="1:10" x14ac:dyDescent="0.3">
      <c r="A570" t="s">
        <v>2202</v>
      </c>
      <c r="B570" t="s">
        <v>2201</v>
      </c>
      <c r="C570" t="s">
        <v>1092</v>
      </c>
      <c r="D570" t="s">
        <v>1017</v>
      </c>
      <c r="E570" s="1">
        <v>4250</v>
      </c>
      <c r="F570" t="s">
        <v>1036</v>
      </c>
      <c r="G570" t="s">
        <v>3102</v>
      </c>
      <c r="J570" t="e">
        <f>VLOOKUP(A570,ratesMetadata!$A:$A,1,FALSE)</f>
        <v>#N/A</v>
      </c>
    </row>
    <row r="571" spans="1:10" x14ac:dyDescent="0.3">
      <c r="A571" t="s">
        <v>2204</v>
      </c>
      <c r="B571" t="s">
        <v>2203</v>
      </c>
      <c r="C571" t="s">
        <v>1148</v>
      </c>
      <c r="D571" t="s">
        <v>1017</v>
      </c>
      <c r="E571" s="1">
        <v>3716</v>
      </c>
      <c r="F571" t="s">
        <v>1036</v>
      </c>
      <c r="G571" t="s">
        <v>3102</v>
      </c>
      <c r="J571" t="e">
        <f>VLOOKUP(A571,ratesMetadata!$A:$A,1,FALSE)</f>
        <v>#N/A</v>
      </c>
    </row>
    <row r="572" spans="1:10" x14ac:dyDescent="0.3">
      <c r="A572" t="s">
        <v>2206</v>
      </c>
      <c r="B572" t="s">
        <v>2205</v>
      </c>
      <c r="C572" t="s">
        <v>1105</v>
      </c>
      <c r="D572" t="s">
        <v>1017</v>
      </c>
      <c r="E572" s="1">
        <v>5492</v>
      </c>
      <c r="F572" t="s">
        <v>1036</v>
      </c>
      <c r="G572" t="s">
        <v>3102</v>
      </c>
      <c r="J572" t="e">
        <f>VLOOKUP(A572,ratesMetadata!$A:$A,1,FALSE)</f>
        <v>#N/A</v>
      </c>
    </row>
    <row r="573" spans="1:10" x14ac:dyDescent="0.3">
      <c r="A573" t="s">
        <v>2208</v>
      </c>
      <c r="B573" t="s">
        <v>2207</v>
      </c>
      <c r="C573" t="s">
        <v>1796</v>
      </c>
      <c r="D573" t="s">
        <v>1017</v>
      </c>
      <c r="E573" s="1">
        <v>3359</v>
      </c>
      <c r="F573" t="s">
        <v>1027</v>
      </c>
      <c r="G573" t="s">
        <v>3102</v>
      </c>
      <c r="J573" t="e">
        <f>VLOOKUP(A573,ratesMetadata!$A:$A,1,FALSE)</f>
        <v>#N/A</v>
      </c>
    </row>
    <row r="574" spans="1:10" x14ac:dyDescent="0.3">
      <c r="A574" t="s">
        <v>2210</v>
      </c>
      <c r="B574" t="s">
        <v>2209</v>
      </c>
      <c r="C574" t="s">
        <v>1062</v>
      </c>
      <c r="D574" t="s">
        <v>1017</v>
      </c>
      <c r="E574" s="1">
        <v>5694</v>
      </c>
      <c r="F574" t="s">
        <v>1027</v>
      </c>
      <c r="G574" t="s">
        <v>3102</v>
      </c>
      <c r="J574" t="e">
        <f>VLOOKUP(A574,ratesMetadata!$A:$A,1,FALSE)</f>
        <v>#N/A</v>
      </c>
    </row>
    <row r="575" spans="1:10" x14ac:dyDescent="0.3">
      <c r="A575" t="s">
        <v>2212</v>
      </c>
      <c r="B575" t="s">
        <v>2211</v>
      </c>
      <c r="C575" t="s">
        <v>1031</v>
      </c>
      <c r="D575" t="s">
        <v>1017</v>
      </c>
      <c r="E575" s="1">
        <v>6469</v>
      </c>
      <c r="F575" t="s">
        <v>1018</v>
      </c>
      <c r="G575" t="s">
        <v>3102</v>
      </c>
      <c r="J575" t="e">
        <f>VLOOKUP(A575,ratesMetadata!$A:$A,1,FALSE)</f>
        <v>#N/A</v>
      </c>
    </row>
    <row r="576" spans="1:10" x14ac:dyDescent="0.3">
      <c r="A576" t="s">
        <v>2216</v>
      </c>
      <c r="B576" t="s">
        <v>2215</v>
      </c>
      <c r="C576" t="s">
        <v>1092</v>
      </c>
      <c r="D576" t="s">
        <v>1017</v>
      </c>
      <c r="E576" s="1">
        <v>3386</v>
      </c>
      <c r="F576" t="s">
        <v>1027</v>
      </c>
      <c r="G576" t="s">
        <v>3102</v>
      </c>
      <c r="J576" t="e">
        <f>VLOOKUP(A576,ratesMetadata!$A:$A,1,FALSE)</f>
        <v>#N/A</v>
      </c>
    </row>
    <row r="577" spans="1:10" x14ac:dyDescent="0.3">
      <c r="A577" t="s">
        <v>2218</v>
      </c>
      <c r="B577" t="s">
        <v>2217</v>
      </c>
      <c r="C577" t="s">
        <v>1038</v>
      </c>
      <c r="D577" t="s">
        <v>1017</v>
      </c>
      <c r="E577" s="1">
        <v>6378</v>
      </c>
      <c r="F577" t="s">
        <v>1027</v>
      </c>
      <c r="G577" t="s">
        <v>3102</v>
      </c>
      <c r="J577" t="e">
        <f>VLOOKUP(A577,ratesMetadata!$A:$A,1,FALSE)</f>
        <v>#N/A</v>
      </c>
    </row>
    <row r="578" spans="1:10" x14ac:dyDescent="0.3">
      <c r="A578" t="s">
        <v>2220</v>
      </c>
      <c r="B578" t="s">
        <v>2219</v>
      </c>
      <c r="C578" t="s">
        <v>1074</v>
      </c>
      <c r="D578" t="s">
        <v>1017</v>
      </c>
      <c r="E578" s="1">
        <v>5550</v>
      </c>
      <c r="F578" t="s">
        <v>1027</v>
      </c>
      <c r="G578" t="s">
        <v>3102</v>
      </c>
      <c r="J578" t="e">
        <f>VLOOKUP(A578,ratesMetadata!$A:$A,1,FALSE)</f>
        <v>#N/A</v>
      </c>
    </row>
    <row r="579" spans="1:10" x14ac:dyDescent="0.3">
      <c r="A579" t="s">
        <v>2222</v>
      </c>
      <c r="B579" t="s">
        <v>2221</v>
      </c>
      <c r="C579" t="s">
        <v>1682</v>
      </c>
      <c r="D579" t="s">
        <v>1017</v>
      </c>
      <c r="E579" s="1">
        <v>6384</v>
      </c>
      <c r="F579" t="s">
        <v>1018</v>
      </c>
      <c r="G579" t="s">
        <v>3102</v>
      </c>
      <c r="J579" t="e">
        <f>VLOOKUP(A579,ratesMetadata!$A:$A,1,FALSE)</f>
        <v>#N/A</v>
      </c>
    </row>
    <row r="580" spans="1:10" x14ac:dyDescent="0.3">
      <c r="A580" t="s">
        <v>2224</v>
      </c>
      <c r="B580" t="s">
        <v>2223</v>
      </c>
      <c r="C580" t="s">
        <v>1049</v>
      </c>
      <c r="D580" t="s">
        <v>1017</v>
      </c>
      <c r="E580" s="1">
        <v>4200</v>
      </c>
      <c r="F580" t="s">
        <v>1036</v>
      </c>
      <c r="G580" t="s">
        <v>3102</v>
      </c>
      <c r="J580" t="e">
        <f>VLOOKUP(A580,ratesMetadata!$A:$A,1,FALSE)</f>
        <v>#N/A</v>
      </c>
    </row>
    <row r="581" spans="1:10" x14ac:dyDescent="0.3">
      <c r="A581" t="s">
        <v>2226</v>
      </c>
      <c r="B581" t="s">
        <v>2225</v>
      </c>
      <c r="C581" t="s">
        <v>1685</v>
      </c>
      <c r="D581" t="s">
        <v>1017</v>
      </c>
      <c r="E581" s="1">
        <v>3884</v>
      </c>
      <c r="F581" t="s">
        <v>1018</v>
      </c>
      <c r="G581" t="s">
        <v>3102</v>
      </c>
      <c r="J581" t="e">
        <f>VLOOKUP(A581,ratesMetadata!$A:$A,1,FALSE)</f>
        <v>#N/A</v>
      </c>
    </row>
    <row r="582" spans="1:10" x14ac:dyDescent="0.3">
      <c r="A582" t="s">
        <v>2228</v>
      </c>
      <c r="B582" t="s">
        <v>2227</v>
      </c>
      <c r="C582" t="s">
        <v>2178</v>
      </c>
      <c r="D582" t="s">
        <v>1017</v>
      </c>
      <c r="E582" s="1">
        <v>3600</v>
      </c>
      <c r="F582" t="s">
        <v>1027</v>
      </c>
      <c r="G582" t="s">
        <v>3102</v>
      </c>
      <c r="J582" t="e">
        <f>VLOOKUP(A582,ratesMetadata!$A:$A,1,FALSE)</f>
        <v>#N/A</v>
      </c>
    </row>
    <row r="583" spans="1:10" x14ac:dyDescent="0.3">
      <c r="A583" t="s">
        <v>2231</v>
      </c>
      <c r="B583" t="s">
        <v>2229</v>
      </c>
      <c r="C583" t="s">
        <v>2230</v>
      </c>
      <c r="D583" t="s">
        <v>1017</v>
      </c>
      <c r="E583" s="1">
        <v>5697</v>
      </c>
      <c r="F583" t="s">
        <v>1027</v>
      </c>
      <c r="G583" t="s">
        <v>3102</v>
      </c>
      <c r="J583" t="e">
        <f>VLOOKUP(A583,ratesMetadata!$A:$A,1,FALSE)</f>
        <v>#N/A</v>
      </c>
    </row>
    <row r="584" spans="1:10" x14ac:dyDescent="0.3">
      <c r="A584" t="s">
        <v>2233</v>
      </c>
      <c r="B584" t="s">
        <v>2232</v>
      </c>
      <c r="C584" t="s">
        <v>1065</v>
      </c>
      <c r="D584" t="s">
        <v>1017</v>
      </c>
      <c r="E584" s="1">
        <v>8452</v>
      </c>
      <c r="F584" t="s">
        <v>1036</v>
      </c>
      <c r="G584" t="s">
        <v>3102</v>
      </c>
      <c r="J584" t="e">
        <f>VLOOKUP(A584,ratesMetadata!$A:$A,1,FALSE)</f>
        <v>#N/A</v>
      </c>
    </row>
    <row r="585" spans="1:10" x14ac:dyDescent="0.3">
      <c r="A585" t="s">
        <v>2235</v>
      </c>
      <c r="B585" t="s">
        <v>2234</v>
      </c>
      <c r="C585" t="s">
        <v>1945</v>
      </c>
      <c r="D585" t="s">
        <v>1017</v>
      </c>
      <c r="E585" s="1">
        <v>5960</v>
      </c>
      <c r="F585" t="s">
        <v>1027</v>
      </c>
      <c r="G585" t="s">
        <v>3102</v>
      </c>
      <c r="J585" t="e">
        <f>VLOOKUP(A585,ratesMetadata!$A:$A,1,FALSE)</f>
        <v>#N/A</v>
      </c>
    </row>
    <row r="586" spans="1:10" x14ac:dyDescent="0.3">
      <c r="A586" t="s">
        <v>2237</v>
      </c>
      <c r="B586" t="s">
        <v>2236</v>
      </c>
      <c r="C586" t="s">
        <v>1035</v>
      </c>
      <c r="D586" t="s">
        <v>1017</v>
      </c>
      <c r="E586" s="1">
        <v>4218</v>
      </c>
      <c r="F586" t="s">
        <v>1036</v>
      </c>
      <c r="G586" t="s">
        <v>3102</v>
      </c>
      <c r="J586" t="str">
        <f>VLOOKUP(A586,ratesMetadata!$A:$A,1,FALSE)</f>
        <v>TX1011681</v>
      </c>
    </row>
    <row r="587" spans="1:10" x14ac:dyDescent="0.3">
      <c r="A587" t="s">
        <v>2239</v>
      </c>
      <c r="B587" t="s">
        <v>2238</v>
      </c>
      <c r="C587" t="s">
        <v>1925</v>
      </c>
      <c r="D587" t="s">
        <v>1017</v>
      </c>
      <c r="E587" s="1">
        <v>5000</v>
      </c>
      <c r="F587" t="s">
        <v>1036</v>
      </c>
      <c r="G587" t="s">
        <v>3102</v>
      </c>
      <c r="J587" t="e">
        <f>VLOOKUP(A587,ratesMetadata!$A:$A,1,FALSE)</f>
        <v>#N/A</v>
      </c>
    </row>
    <row r="588" spans="1:10" x14ac:dyDescent="0.3">
      <c r="A588" t="s">
        <v>2241</v>
      </c>
      <c r="B588" t="s">
        <v>2240</v>
      </c>
      <c r="C588" t="s">
        <v>1094</v>
      </c>
      <c r="D588" t="s">
        <v>1017</v>
      </c>
      <c r="E588" s="1">
        <v>9678</v>
      </c>
      <c r="F588" t="s">
        <v>1036</v>
      </c>
      <c r="G588" t="s">
        <v>3102</v>
      </c>
      <c r="J588" t="e">
        <f>VLOOKUP(A588,ratesMetadata!$A:$A,1,FALSE)</f>
        <v>#N/A</v>
      </c>
    </row>
    <row r="589" spans="1:10" x14ac:dyDescent="0.3">
      <c r="A589" t="s">
        <v>2243</v>
      </c>
      <c r="B589" t="s">
        <v>2242</v>
      </c>
      <c r="C589" t="s">
        <v>1067</v>
      </c>
      <c r="D589" t="s">
        <v>1017</v>
      </c>
      <c r="E589" s="1">
        <v>7965</v>
      </c>
      <c r="F589" t="s">
        <v>1018</v>
      </c>
      <c r="G589" t="s">
        <v>3102</v>
      </c>
      <c r="J589" t="e">
        <f>VLOOKUP(A589,ratesMetadata!$A:$A,1,FALSE)</f>
        <v>#N/A</v>
      </c>
    </row>
    <row r="590" spans="1:10" x14ac:dyDescent="0.3">
      <c r="A590" t="s">
        <v>2245</v>
      </c>
      <c r="B590" t="s">
        <v>2244</v>
      </c>
      <c r="C590" t="s">
        <v>1040</v>
      </c>
      <c r="D590" t="s">
        <v>1017</v>
      </c>
      <c r="E590" s="1">
        <v>4092</v>
      </c>
      <c r="F590" t="s">
        <v>1018</v>
      </c>
      <c r="G590" t="s">
        <v>3102</v>
      </c>
      <c r="J590" t="e">
        <f>VLOOKUP(A590,ratesMetadata!$A:$A,1,FALSE)</f>
        <v>#N/A</v>
      </c>
    </row>
    <row r="591" spans="1:10" x14ac:dyDescent="0.3">
      <c r="A591" t="s">
        <v>2248</v>
      </c>
      <c r="B591" t="s">
        <v>2246</v>
      </c>
      <c r="C591" t="s">
        <v>2247</v>
      </c>
      <c r="D591" t="s">
        <v>1017</v>
      </c>
      <c r="E591" s="1">
        <v>4569</v>
      </c>
      <c r="F591" t="s">
        <v>1036</v>
      </c>
      <c r="G591" t="s">
        <v>3102</v>
      </c>
      <c r="J591" t="e">
        <f>VLOOKUP(A591,ratesMetadata!$A:$A,1,FALSE)</f>
        <v>#N/A</v>
      </c>
    </row>
    <row r="592" spans="1:10" x14ac:dyDescent="0.3">
      <c r="A592" t="s">
        <v>2251</v>
      </c>
      <c r="B592" t="s">
        <v>2249</v>
      </c>
      <c r="C592" t="s">
        <v>2250</v>
      </c>
      <c r="D592" t="s">
        <v>1017</v>
      </c>
      <c r="E592" s="1">
        <v>4122</v>
      </c>
      <c r="F592" t="s">
        <v>1027</v>
      </c>
      <c r="G592" t="s">
        <v>3102</v>
      </c>
      <c r="J592" t="e">
        <f>VLOOKUP(A592,ratesMetadata!$A:$A,1,FALSE)</f>
        <v>#N/A</v>
      </c>
    </row>
    <row r="593" spans="1:10" x14ac:dyDescent="0.3">
      <c r="A593" t="s">
        <v>2253</v>
      </c>
      <c r="B593" t="s">
        <v>2252</v>
      </c>
      <c r="C593" t="s">
        <v>1035</v>
      </c>
      <c r="D593" t="s">
        <v>1017</v>
      </c>
      <c r="E593" s="1">
        <v>5334</v>
      </c>
      <c r="F593" t="s">
        <v>1027</v>
      </c>
      <c r="G593" t="s">
        <v>3102</v>
      </c>
      <c r="J593" t="e">
        <f>VLOOKUP(A593,ratesMetadata!$A:$A,1,FALSE)</f>
        <v>#N/A</v>
      </c>
    </row>
    <row r="594" spans="1:10" x14ac:dyDescent="0.3">
      <c r="A594" t="s">
        <v>2255</v>
      </c>
      <c r="B594" t="s">
        <v>2254</v>
      </c>
      <c r="C594" t="s">
        <v>1592</v>
      </c>
      <c r="D594" t="s">
        <v>1017</v>
      </c>
      <c r="E594" s="1">
        <v>8349</v>
      </c>
      <c r="F594" t="s">
        <v>1036</v>
      </c>
      <c r="G594" t="s">
        <v>3102</v>
      </c>
      <c r="J594" t="e">
        <f>VLOOKUP(A594,ratesMetadata!$A:$A,1,FALSE)</f>
        <v>#N/A</v>
      </c>
    </row>
    <row r="595" spans="1:10" x14ac:dyDescent="0.3">
      <c r="A595" t="s">
        <v>2257</v>
      </c>
      <c r="B595" t="s">
        <v>2256</v>
      </c>
      <c r="C595" t="s">
        <v>1196</v>
      </c>
      <c r="D595" t="s">
        <v>1017</v>
      </c>
      <c r="E595" s="1">
        <v>5628</v>
      </c>
      <c r="F595" t="s">
        <v>1036</v>
      </c>
      <c r="G595" t="s">
        <v>3102</v>
      </c>
      <c r="J595" t="e">
        <f>VLOOKUP(A595,ratesMetadata!$A:$A,1,FALSE)</f>
        <v>#N/A</v>
      </c>
    </row>
    <row r="596" spans="1:10" x14ac:dyDescent="0.3">
      <c r="A596" t="s">
        <v>2259</v>
      </c>
      <c r="B596" t="s">
        <v>2258</v>
      </c>
      <c r="C596" t="s">
        <v>1043</v>
      </c>
      <c r="D596" t="s">
        <v>1017</v>
      </c>
      <c r="E596" s="1">
        <v>9474</v>
      </c>
      <c r="F596" t="s">
        <v>1036</v>
      </c>
      <c r="G596" t="s">
        <v>3102</v>
      </c>
      <c r="J596" t="e">
        <f>VLOOKUP(A596,ratesMetadata!$A:$A,1,FALSE)</f>
        <v>#N/A</v>
      </c>
    </row>
    <row r="597" spans="1:10" x14ac:dyDescent="0.3">
      <c r="A597" t="s">
        <v>2261</v>
      </c>
      <c r="B597" t="s">
        <v>2260</v>
      </c>
      <c r="C597" t="s">
        <v>1277</v>
      </c>
      <c r="D597" t="s">
        <v>1017</v>
      </c>
      <c r="E597" s="1">
        <v>5304</v>
      </c>
      <c r="F597" t="s">
        <v>1036</v>
      </c>
      <c r="G597" t="s">
        <v>3102</v>
      </c>
      <c r="J597" t="e">
        <f>VLOOKUP(A597,ratesMetadata!$A:$A,1,FALSE)</f>
        <v>#N/A</v>
      </c>
    </row>
    <row r="598" spans="1:10" x14ac:dyDescent="0.3">
      <c r="A598" t="s">
        <v>2263</v>
      </c>
      <c r="B598" t="s">
        <v>2262</v>
      </c>
      <c r="C598" t="s">
        <v>1309</v>
      </c>
      <c r="D598" t="s">
        <v>1017</v>
      </c>
      <c r="E598" s="1">
        <v>7401</v>
      </c>
      <c r="F598" t="s">
        <v>1036</v>
      </c>
      <c r="G598" t="s">
        <v>3102</v>
      </c>
      <c r="J598" t="e">
        <f>VLOOKUP(A598,ratesMetadata!$A:$A,1,FALSE)</f>
        <v>#N/A</v>
      </c>
    </row>
    <row r="599" spans="1:10" x14ac:dyDescent="0.3">
      <c r="A599" t="s">
        <v>2266</v>
      </c>
      <c r="B599" t="s">
        <v>2264</v>
      </c>
      <c r="C599" t="s">
        <v>2265</v>
      </c>
      <c r="D599" t="s">
        <v>1017</v>
      </c>
      <c r="E599" s="1">
        <v>3650</v>
      </c>
      <c r="F599" t="s">
        <v>1027</v>
      </c>
      <c r="G599" t="s">
        <v>3102</v>
      </c>
      <c r="J599" t="e">
        <f>VLOOKUP(A599,ratesMetadata!$A:$A,1,FALSE)</f>
        <v>#N/A</v>
      </c>
    </row>
    <row r="600" spans="1:10" x14ac:dyDescent="0.3">
      <c r="A600" t="s">
        <v>2268</v>
      </c>
      <c r="B600" t="s">
        <v>2267</v>
      </c>
      <c r="C600" t="s">
        <v>1065</v>
      </c>
      <c r="D600" t="s">
        <v>1017</v>
      </c>
      <c r="E600" s="1">
        <v>3525</v>
      </c>
      <c r="F600" t="s">
        <v>1027</v>
      </c>
      <c r="G600" t="s">
        <v>3102</v>
      </c>
      <c r="J600" t="e">
        <f>VLOOKUP(A600,ratesMetadata!$A:$A,1,FALSE)</f>
        <v>#N/A</v>
      </c>
    </row>
    <row r="601" spans="1:10" x14ac:dyDescent="0.3">
      <c r="A601" t="s">
        <v>2270</v>
      </c>
      <c r="B601" t="s">
        <v>2269</v>
      </c>
      <c r="C601" t="s">
        <v>1258</v>
      </c>
      <c r="D601" t="s">
        <v>1017</v>
      </c>
      <c r="E601" s="1">
        <v>3828</v>
      </c>
      <c r="F601" t="s">
        <v>1027</v>
      </c>
      <c r="G601" t="s">
        <v>3102</v>
      </c>
      <c r="J601" t="e">
        <f>VLOOKUP(A601,ratesMetadata!$A:$A,1,FALSE)</f>
        <v>#N/A</v>
      </c>
    </row>
    <row r="602" spans="1:10" x14ac:dyDescent="0.3">
      <c r="A602" t="s">
        <v>2272</v>
      </c>
      <c r="B602" t="s">
        <v>2271</v>
      </c>
      <c r="C602" t="s">
        <v>1199</v>
      </c>
      <c r="D602" t="s">
        <v>1017</v>
      </c>
      <c r="E602" s="1">
        <v>7077</v>
      </c>
      <c r="F602" t="s">
        <v>1036</v>
      </c>
      <c r="G602" t="s">
        <v>3102</v>
      </c>
      <c r="J602" t="e">
        <f>VLOOKUP(A602,ratesMetadata!$A:$A,1,FALSE)</f>
        <v>#N/A</v>
      </c>
    </row>
    <row r="603" spans="1:10" x14ac:dyDescent="0.3">
      <c r="A603" t="s">
        <v>2274</v>
      </c>
      <c r="B603" t="s">
        <v>2273</v>
      </c>
      <c r="C603" t="s">
        <v>1550</v>
      </c>
      <c r="D603" t="s">
        <v>1017</v>
      </c>
      <c r="E603" s="1">
        <v>4331</v>
      </c>
      <c r="F603" t="s">
        <v>1027</v>
      </c>
      <c r="G603" t="s">
        <v>3102</v>
      </c>
      <c r="J603" t="e">
        <f>VLOOKUP(A603,ratesMetadata!$A:$A,1,FALSE)</f>
        <v>#N/A</v>
      </c>
    </row>
    <row r="604" spans="1:10" x14ac:dyDescent="0.3">
      <c r="A604" t="s">
        <v>2276</v>
      </c>
      <c r="B604" t="s">
        <v>2275</v>
      </c>
      <c r="C604" t="s">
        <v>1078</v>
      </c>
      <c r="D604" t="s">
        <v>1017</v>
      </c>
      <c r="E604" s="1">
        <v>6993</v>
      </c>
      <c r="F604" t="s">
        <v>1036</v>
      </c>
      <c r="G604" t="s">
        <v>3102</v>
      </c>
      <c r="J604" t="e">
        <f>VLOOKUP(A604,ratesMetadata!$A:$A,1,FALSE)</f>
        <v>#N/A</v>
      </c>
    </row>
    <row r="605" spans="1:10" x14ac:dyDescent="0.3">
      <c r="A605" t="s">
        <v>2278</v>
      </c>
      <c r="B605" t="s">
        <v>2277</v>
      </c>
      <c r="C605" t="s">
        <v>1035</v>
      </c>
      <c r="D605" t="s">
        <v>1017</v>
      </c>
      <c r="E605" s="1">
        <v>6726</v>
      </c>
      <c r="F605" t="s">
        <v>1027</v>
      </c>
      <c r="G605" t="s">
        <v>3102</v>
      </c>
      <c r="J605" t="e">
        <f>VLOOKUP(A605,ratesMetadata!$A:$A,1,FALSE)</f>
        <v>#N/A</v>
      </c>
    </row>
    <row r="606" spans="1:10" x14ac:dyDescent="0.3">
      <c r="A606" t="s">
        <v>2280</v>
      </c>
      <c r="B606" t="s">
        <v>2279</v>
      </c>
      <c r="C606" t="s">
        <v>1035</v>
      </c>
      <c r="D606" t="s">
        <v>1017</v>
      </c>
      <c r="E606" s="1">
        <v>6387</v>
      </c>
      <c r="F606" t="s">
        <v>1027</v>
      </c>
      <c r="G606" t="s">
        <v>3102</v>
      </c>
      <c r="J606" t="str">
        <f>VLOOKUP(A606,ratesMetadata!$A:$A,1,FALSE)</f>
        <v>TX1010919</v>
      </c>
    </row>
    <row r="607" spans="1:10" x14ac:dyDescent="0.3">
      <c r="A607" t="s">
        <v>2282</v>
      </c>
      <c r="B607" t="s">
        <v>2281</v>
      </c>
      <c r="C607" t="s">
        <v>1035</v>
      </c>
      <c r="D607" t="s">
        <v>1017</v>
      </c>
      <c r="E607" s="1">
        <v>4197</v>
      </c>
      <c r="F607" t="s">
        <v>1027</v>
      </c>
      <c r="G607" t="s">
        <v>3102</v>
      </c>
      <c r="J607" t="e">
        <f>VLOOKUP(A607,ratesMetadata!$A:$A,1,FALSE)</f>
        <v>#N/A</v>
      </c>
    </row>
    <row r="608" spans="1:10" x14ac:dyDescent="0.3">
      <c r="A608" t="s">
        <v>2284</v>
      </c>
      <c r="B608" t="s">
        <v>2283</v>
      </c>
      <c r="C608" t="s">
        <v>1035</v>
      </c>
      <c r="D608" t="s">
        <v>1017</v>
      </c>
      <c r="E608" s="1">
        <v>4368</v>
      </c>
      <c r="F608" t="s">
        <v>1036</v>
      </c>
      <c r="G608" t="s">
        <v>3102</v>
      </c>
      <c r="J608" t="str">
        <f>VLOOKUP(A608,ratesMetadata!$A:$A,1,FALSE)</f>
        <v>TX1010432</v>
      </c>
    </row>
    <row r="609" spans="1:10" x14ac:dyDescent="0.3">
      <c r="A609" t="s">
        <v>2286</v>
      </c>
      <c r="B609" t="s">
        <v>2285</v>
      </c>
      <c r="C609" t="s">
        <v>1328</v>
      </c>
      <c r="D609" t="s">
        <v>1017</v>
      </c>
      <c r="E609" s="1">
        <v>5320</v>
      </c>
      <c r="F609" t="s">
        <v>1036</v>
      </c>
      <c r="G609" t="s">
        <v>3102</v>
      </c>
      <c r="J609" t="e">
        <f>VLOOKUP(A609,ratesMetadata!$A:$A,1,FALSE)</f>
        <v>#N/A</v>
      </c>
    </row>
    <row r="610" spans="1:10" x14ac:dyDescent="0.3">
      <c r="A610" t="s">
        <v>2289</v>
      </c>
      <c r="B610" t="s">
        <v>2287</v>
      </c>
      <c r="C610" t="s">
        <v>2288</v>
      </c>
      <c r="D610" t="s">
        <v>1017</v>
      </c>
      <c r="E610" s="1">
        <v>8256</v>
      </c>
      <c r="F610" t="s">
        <v>1027</v>
      </c>
      <c r="G610" t="s">
        <v>3102</v>
      </c>
      <c r="J610" t="e">
        <f>VLOOKUP(A610,ratesMetadata!$A:$A,1,FALSE)</f>
        <v>#N/A</v>
      </c>
    </row>
    <row r="611" spans="1:10" x14ac:dyDescent="0.3">
      <c r="A611" t="s">
        <v>2292</v>
      </c>
      <c r="B611" t="s">
        <v>2290</v>
      </c>
      <c r="C611" t="s">
        <v>2291</v>
      </c>
      <c r="D611" t="s">
        <v>1017</v>
      </c>
      <c r="E611" s="1">
        <v>4000</v>
      </c>
      <c r="F611" t="s">
        <v>1036</v>
      </c>
      <c r="G611" t="s">
        <v>3102</v>
      </c>
      <c r="J611" t="e">
        <f>VLOOKUP(A611,ratesMetadata!$A:$A,1,FALSE)</f>
        <v>#N/A</v>
      </c>
    </row>
    <row r="612" spans="1:10" x14ac:dyDescent="0.3">
      <c r="A612" t="s">
        <v>2294</v>
      </c>
      <c r="B612" t="s">
        <v>2293</v>
      </c>
      <c r="C612" t="s">
        <v>1550</v>
      </c>
      <c r="D612" t="s">
        <v>1017</v>
      </c>
      <c r="E612" s="1">
        <v>5847</v>
      </c>
      <c r="F612" t="s">
        <v>1027</v>
      </c>
      <c r="G612" t="s">
        <v>3102</v>
      </c>
      <c r="J612" t="e">
        <f>VLOOKUP(A612,ratesMetadata!$A:$A,1,FALSE)</f>
        <v>#N/A</v>
      </c>
    </row>
    <row r="613" spans="1:10" x14ac:dyDescent="0.3">
      <c r="A613" t="s">
        <v>2296</v>
      </c>
      <c r="B613" t="s">
        <v>2295</v>
      </c>
      <c r="C613" t="s">
        <v>1038</v>
      </c>
      <c r="D613" t="s">
        <v>1017</v>
      </c>
      <c r="E613" s="1">
        <v>3582</v>
      </c>
      <c r="F613" t="s">
        <v>1027</v>
      </c>
      <c r="G613" t="s">
        <v>3102</v>
      </c>
      <c r="J613" t="e">
        <f>VLOOKUP(A613,ratesMetadata!$A:$A,1,FALSE)</f>
        <v>#N/A</v>
      </c>
    </row>
    <row r="614" spans="1:10" x14ac:dyDescent="0.3">
      <c r="A614" t="s">
        <v>2298</v>
      </c>
      <c r="B614" t="s">
        <v>2297</v>
      </c>
      <c r="C614" t="s">
        <v>1199</v>
      </c>
      <c r="D614" t="s">
        <v>1017</v>
      </c>
      <c r="E614" s="1">
        <v>3531</v>
      </c>
      <c r="F614" t="s">
        <v>1036</v>
      </c>
      <c r="G614" t="s">
        <v>3102</v>
      </c>
      <c r="J614" t="e">
        <f>VLOOKUP(A614,ratesMetadata!$A:$A,1,FALSE)</f>
        <v>#N/A</v>
      </c>
    </row>
    <row r="615" spans="1:10" x14ac:dyDescent="0.3">
      <c r="A615" t="s">
        <v>2300</v>
      </c>
      <c r="B615" t="s">
        <v>2299</v>
      </c>
      <c r="C615" t="s">
        <v>1199</v>
      </c>
      <c r="D615" t="s">
        <v>1017</v>
      </c>
      <c r="E615" s="1">
        <v>6300</v>
      </c>
      <c r="F615" t="s">
        <v>1036</v>
      </c>
      <c r="G615" t="s">
        <v>3102</v>
      </c>
      <c r="J615" t="e">
        <f>VLOOKUP(A615,ratesMetadata!$A:$A,1,FALSE)</f>
        <v>#N/A</v>
      </c>
    </row>
    <row r="616" spans="1:10" x14ac:dyDescent="0.3">
      <c r="A616" t="s">
        <v>2302</v>
      </c>
      <c r="B616" t="s">
        <v>2301</v>
      </c>
      <c r="C616" t="s">
        <v>1199</v>
      </c>
      <c r="D616" t="s">
        <v>1017</v>
      </c>
      <c r="E616" s="1">
        <v>4296</v>
      </c>
      <c r="F616" t="s">
        <v>1036</v>
      </c>
      <c r="G616" t="s">
        <v>3102</v>
      </c>
      <c r="J616" t="e">
        <f>VLOOKUP(A616,ratesMetadata!$A:$A,1,FALSE)</f>
        <v>#N/A</v>
      </c>
    </row>
    <row r="617" spans="1:10" x14ac:dyDescent="0.3">
      <c r="A617" t="s">
        <v>2304</v>
      </c>
      <c r="B617" t="s">
        <v>2303</v>
      </c>
      <c r="C617" t="s">
        <v>1199</v>
      </c>
      <c r="D617" t="s">
        <v>1017</v>
      </c>
      <c r="E617" s="1">
        <v>4878</v>
      </c>
      <c r="F617" t="s">
        <v>1036</v>
      </c>
      <c r="G617" t="s">
        <v>3102</v>
      </c>
      <c r="J617" t="e">
        <f>VLOOKUP(A617,ratesMetadata!$A:$A,1,FALSE)</f>
        <v>#N/A</v>
      </c>
    </row>
    <row r="618" spans="1:10" x14ac:dyDescent="0.3">
      <c r="A618" t="s">
        <v>2306</v>
      </c>
      <c r="B618" t="s">
        <v>2305</v>
      </c>
      <c r="C618" t="s">
        <v>1985</v>
      </c>
      <c r="D618" t="s">
        <v>1017</v>
      </c>
      <c r="E618" s="1">
        <v>7170</v>
      </c>
      <c r="F618" t="s">
        <v>1036</v>
      </c>
      <c r="G618" t="s">
        <v>3102</v>
      </c>
      <c r="J618" t="e">
        <f>VLOOKUP(A618,ratesMetadata!$A:$A,1,FALSE)</f>
        <v>#N/A</v>
      </c>
    </row>
    <row r="619" spans="1:10" x14ac:dyDescent="0.3">
      <c r="A619" t="s">
        <v>2309</v>
      </c>
      <c r="B619" t="s">
        <v>2307</v>
      </c>
      <c r="C619" t="s">
        <v>2308</v>
      </c>
      <c r="D619" t="s">
        <v>1017</v>
      </c>
      <c r="E619" s="1">
        <v>4393</v>
      </c>
      <c r="F619" t="s">
        <v>1027</v>
      </c>
      <c r="G619" t="s">
        <v>3102</v>
      </c>
      <c r="J619" t="e">
        <f>VLOOKUP(A619,ratesMetadata!$A:$A,1,FALSE)</f>
        <v>#N/A</v>
      </c>
    </row>
    <row r="620" spans="1:10" x14ac:dyDescent="0.3">
      <c r="A620" t="s">
        <v>2311</v>
      </c>
      <c r="B620" t="s">
        <v>2310</v>
      </c>
      <c r="C620" t="s">
        <v>1038</v>
      </c>
      <c r="D620" t="s">
        <v>1017</v>
      </c>
      <c r="E620" s="1">
        <v>3528</v>
      </c>
      <c r="F620" t="s">
        <v>1027</v>
      </c>
      <c r="G620" t="s">
        <v>3102</v>
      </c>
      <c r="J620" t="e">
        <f>VLOOKUP(A620,ratesMetadata!$A:$A,1,FALSE)</f>
        <v>#N/A</v>
      </c>
    </row>
    <row r="621" spans="1:10" x14ac:dyDescent="0.3">
      <c r="A621" t="s">
        <v>2313</v>
      </c>
      <c r="B621" t="s">
        <v>2312</v>
      </c>
      <c r="C621" t="s">
        <v>1022</v>
      </c>
      <c r="D621" t="s">
        <v>1017</v>
      </c>
      <c r="E621" s="1">
        <v>4830</v>
      </c>
      <c r="F621" t="s">
        <v>1036</v>
      </c>
      <c r="G621" t="s">
        <v>3102</v>
      </c>
      <c r="J621" t="e">
        <f>VLOOKUP(A621,ratesMetadata!$A:$A,1,FALSE)</f>
        <v>#N/A</v>
      </c>
    </row>
    <row r="622" spans="1:10" x14ac:dyDescent="0.3">
      <c r="A622" t="s">
        <v>2315</v>
      </c>
      <c r="B622" t="s">
        <v>2314</v>
      </c>
      <c r="C622" t="s">
        <v>1035</v>
      </c>
      <c r="D622" t="s">
        <v>1017</v>
      </c>
      <c r="E622" s="1">
        <v>5022</v>
      </c>
      <c r="F622" t="s">
        <v>1027</v>
      </c>
      <c r="G622" t="s">
        <v>3102</v>
      </c>
      <c r="J622" t="e">
        <f>VLOOKUP(A622,ratesMetadata!$A:$A,1,FALSE)</f>
        <v>#N/A</v>
      </c>
    </row>
    <row r="623" spans="1:10" x14ac:dyDescent="0.3">
      <c r="A623" t="s">
        <v>2317</v>
      </c>
      <c r="B623" t="s">
        <v>2316</v>
      </c>
      <c r="C623" t="s">
        <v>1043</v>
      </c>
      <c r="D623" t="s">
        <v>1017</v>
      </c>
      <c r="E623" s="1">
        <v>5976</v>
      </c>
      <c r="F623" t="s">
        <v>1036</v>
      </c>
      <c r="G623" t="s">
        <v>3102</v>
      </c>
      <c r="J623" t="e">
        <f>VLOOKUP(A623,ratesMetadata!$A:$A,1,FALSE)</f>
        <v>#N/A</v>
      </c>
    </row>
    <row r="624" spans="1:10" x14ac:dyDescent="0.3">
      <c r="A624" t="s">
        <v>2320</v>
      </c>
      <c r="B624" t="s">
        <v>2318</v>
      </c>
      <c r="C624" t="s">
        <v>2319</v>
      </c>
      <c r="D624" t="s">
        <v>1017</v>
      </c>
      <c r="E624" s="1">
        <v>7524</v>
      </c>
      <c r="F624" t="s">
        <v>1036</v>
      </c>
      <c r="G624" t="s">
        <v>3102</v>
      </c>
      <c r="J624" t="e">
        <f>VLOOKUP(A624,ratesMetadata!$A:$A,1,FALSE)</f>
        <v>#N/A</v>
      </c>
    </row>
    <row r="625" spans="1:10" x14ac:dyDescent="0.3">
      <c r="A625" t="s">
        <v>2322</v>
      </c>
      <c r="B625" t="s">
        <v>2321</v>
      </c>
      <c r="C625" t="s">
        <v>1022</v>
      </c>
      <c r="D625" t="s">
        <v>1017</v>
      </c>
      <c r="E625" s="1">
        <v>3852</v>
      </c>
      <c r="F625" t="s">
        <v>1036</v>
      </c>
      <c r="G625" t="s">
        <v>3102</v>
      </c>
      <c r="J625" t="e">
        <f>VLOOKUP(A625,ratesMetadata!$A:$A,1,FALSE)</f>
        <v>#N/A</v>
      </c>
    </row>
    <row r="626" spans="1:10" x14ac:dyDescent="0.3">
      <c r="A626" t="s">
        <v>2324</v>
      </c>
      <c r="B626" t="s">
        <v>2323</v>
      </c>
      <c r="C626" t="s">
        <v>1080</v>
      </c>
      <c r="D626" t="s">
        <v>1017</v>
      </c>
      <c r="E626" s="1">
        <v>6202</v>
      </c>
      <c r="F626" t="s">
        <v>1018</v>
      </c>
      <c r="G626" t="s">
        <v>3102</v>
      </c>
      <c r="J626" t="e">
        <f>VLOOKUP(A626,ratesMetadata!$A:$A,1,FALSE)</f>
        <v>#N/A</v>
      </c>
    </row>
    <row r="627" spans="1:10" x14ac:dyDescent="0.3">
      <c r="A627" t="s">
        <v>2326</v>
      </c>
      <c r="B627" t="s">
        <v>2325</v>
      </c>
      <c r="C627" t="s">
        <v>1145</v>
      </c>
      <c r="D627" t="s">
        <v>1017</v>
      </c>
      <c r="E627" s="1">
        <v>5133</v>
      </c>
      <c r="F627" t="s">
        <v>1027</v>
      </c>
      <c r="G627" t="s">
        <v>3102</v>
      </c>
      <c r="J627" t="e">
        <f>VLOOKUP(A627,ratesMetadata!$A:$A,1,FALSE)</f>
        <v>#N/A</v>
      </c>
    </row>
    <row r="628" spans="1:10" x14ac:dyDescent="0.3">
      <c r="A628" t="s">
        <v>2328</v>
      </c>
      <c r="B628" t="s">
        <v>2327</v>
      </c>
      <c r="C628" t="s">
        <v>1115</v>
      </c>
      <c r="D628" t="s">
        <v>1017</v>
      </c>
      <c r="E628" s="1">
        <v>6513</v>
      </c>
      <c r="F628" t="s">
        <v>1036</v>
      </c>
      <c r="G628" t="s">
        <v>3102</v>
      </c>
      <c r="J628" t="e">
        <f>VLOOKUP(A628,ratesMetadata!$A:$A,1,FALSE)</f>
        <v>#N/A</v>
      </c>
    </row>
    <row r="629" spans="1:10" x14ac:dyDescent="0.3">
      <c r="A629" t="s">
        <v>2330</v>
      </c>
      <c r="B629" t="s">
        <v>2329</v>
      </c>
      <c r="C629" t="s">
        <v>1035</v>
      </c>
      <c r="D629" t="s">
        <v>1017</v>
      </c>
      <c r="E629" s="1">
        <v>4083</v>
      </c>
      <c r="F629" t="s">
        <v>1027</v>
      </c>
      <c r="G629" t="s">
        <v>3102</v>
      </c>
      <c r="J629" t="str">
        <f>VLOOKUP(A629,ratesMetadata!$A:$A,1,FALSE)</f>
        <v>TX1010471</v>
      </c>
    </row>
    <row r="630" spans="1:10" x14ac:dyDescent="0.3">
      <c r="A630" t="s">
        <v>2332</v>
      </c>
      <c r="B630" t="s">
        <v>2331</v>
      </c>
      <c r="C630" t="s">
        <v>1388</v>
      </c>
      <c r="D630" t="s">
        <v>1017</v>
      </c>
      <c r="E630" s="1">
        <v>8910</v>
      </c>
      <c r="F630" t="s">
        <v>1036</v>
      </c>
      <c r="G630" t="s">
        <v>3102</v>
      </c>
      <c r="J630" t="e">
        <f>VLOOKUP(A630,ratesMetadata!$A:$A,1,FALSE)</f>
        <v>#N/A</v>
      </c>
    </row>
    <row r="631" spans="1:10" x14ac:dyDescent="0.3">
      <c r="A631" t="s">
        <v>2334</v>
      </c>
      <c r="B631" t="s">
        <v>2333</v>
      </c>
      <c r="C631" t="s">
        <v>2037</v>
      </c>
      <c r="D631" t="s">
        <v>1017</v>
      </c>
      <c r="E631" s="1">
        <v>8314</v>
      </c>
      <c r="F631" t="s">
        <v>1027</v>
      </c>
      <c r="G631" t="s">
        <v>3102</v>
      </c>
      <c r="J631" t="e">
        <f>VLOOKUP(A631,ratesMetadata!$A:$A,1,FALSE)</f>
        <v>#N/A</v>
      </c>
    </row>
    <row r="632" spans="1:10" x14ac:dyDescent="0.3">
      <c r="A632" t="s">
        <v>2336</v>
      </c>
      <c r="B632" t="s">
        <v>2335</v>
      </c>
      <c r="C632" t="s">
        <v>1115</v>
      </c>
      <c r="D632" t="s">
        <v>1017</v>
      </c>
      <c r="E632" s="1">
        <v>3600</v>
      </c>
      <c r="F632" t="s">
        <v>1027</v>
      </c>
      <c r="G632" t="s">
        <v>3102</v>
      </c>
      <c r="J632" t="e">
        <f>VLOOKUP(A632,ratesMetadata!$A:$A,1,FALSE)</f>
        <v>#N/A</v>
      </c>
    </row>
    <row r="633" spans="1:10" x14ac:dyDescent="0.3">
      <c r="A633" t="s">
        <v>2338</v>
      </c>
      <c r="B633" t="s">
        <v>2337</v>
      </c>
      <c r="C633" t="s">
        <v>1115</v>
      </c>
      <c r="D633" t="s">
        <v>1017</v>
      </c>
      <c r="E633" s="1">
        <v>8100</v>
      </c>
      <c r="F633" t="s">
        <v>1027</v>
      </c>
      <c r="G633" t="s">
        <v>3102</v>
      </c>
      <c r="J633" t="e">
        <f>VLOOKUP(A633,ratesMetadata!$A:$A,1,FALSE)</f>
        <v>#N/A</v>
      </c>
    </row>
    <row r="634" spans="1:10" x14ac:dyDescent="0.3">
      <c r="A634" t="s">
        <v>2340</v>
      </c>
      <c r="B634" t="s">
        <v>2339</v>
      </c>
      <c r="C634" t="s">
        <v>1031</v>
      </c>
      <c r="D634" t="s">
        <v>1017</v>
      </c>
      <c r="E634" s="1">
        <v>9072</v>
      </c>
      <c r="F634" t="s">
        <v>1036</v>
      </c>
      <c r="G634" t="s">
        <v>3102</v>
      </c>
      <c r="J634" t="e">
        <f>VLOOKUP(A634,ratesMetadata!$A:$A,1,FALSE)</f>
        <v>#N/A</v>
      </c>
    </row>
    <row r="635" spans="1:10" x14ac:dyDescent="0.3">
      <c r="A635" t="s">
        <v>2342</v>
      </c>
      <c r="B635" t="s">
        <v>2341</v>
      </c>
      <c r="C635" t="s">
        <v>1065</v>
      </c>
      <c r="D635" t="s">
        <v>1017</v>
      </c>
      <c r="E635" s="1">
        <v>4455</v>
      </c>
      <c r="F635" t="s">
        <v>1036</v>
      </c>
      <c r="G635" t="s">
        <v>3102</v>
      </c>
      <c r="J635" t="e">
        <f>VLOOKUP(A635,ratesMetadata!$A:$A,1,FALSE)</f>
        <v>#N/A</v>
      </c>
    </row>
    <row r="636" spans="1:10" x14ac:dyDescent="0.3">
      <c r="A636" t="s">
        <v>2344</v>
      </c>
      <c r="B636" t="s">
        <v>2343</v>
      </c>
      <c r="C636" t="s">
        <v>1035</v>
      </c>
      <c r="D636" t="s">
        <v>1017</v>
      </c>
      <c r="E636" s="1">
        <v>7326</v>
      </c>
      <c r="F636" t="s">
        <v>1027</v>
      </c>
      <c r="G636" t="s">
        <v>3102</v>
      </c>
      <c r="J636" t="e">
        <f>VLOOKUP(A636,ratesMetadata!$A:$A,1,FALSE)</f>
        <v>#N/A</v>
      </c>
    </row>
    <row r="637" spans="1:10" x14ac:dyDescent="0.3">
      <c r="A637" t="s">
        <v>2346</v>
      </c>
      <c r="B637" t="s">
        <v>2345</v>
      </c>
      <c r="C637" t="s">
        <v>1108</v>
      </c>
      <c r="D637" t="s">
        <v>1017</v>
      </c>
      <c r="E637" s="1">
        <v>8667</v>
      </c>
      <c r="F637" t="s">
        <v>1036</v>
      </c>
      <c r="G637" t="s">
        <v>3102</v>
      </c>
      <c r="J637" t="e">
        <f>VLOOKUP(A637,ratesMetadata!$A:$A,1,FALSE)</f>
        <v>#N/A</v>
      </c>
    </row>
    <row r="638" spans="1:10" x14ac:dyDescent="0.3">
      <c r="A638" t="s">
        <v>2348</v>
      </c>
      <c r="B638" t="s">
        <v>2347</v>
      </c>
      <c r="C638" t="s">
        <v>1370</v>
      </c>
      <c r="D638" t="s">
        <v>1017</v>
      </c>
      <c r="E638" s="1">
        <v>3600</v>
      </c>
      <c r="F638" t="s">
        <v>1018</v>
      </c>
      <c r="G638" t="s">
        <v>3102</v>
      </c>
      <c r="J638" t="e">
        <f>VLOOKUP(A638,ratesMetadata!$A:$A,1,FALSE)</f>
        <v>#N/A</v>
      </c>
    </row>
    <row r="639" spans="1:10" x14ac:dyDescent="0.3">
      <c r="A639" t="s">
        <v>2351</v>
      </c>
      <c r="B639" t="s">
        <v>2349</v>
      </c>
      <c r="C639" t="s">
        <v>2350</v>
      </c>
      <c r="D639" t="s">
        <v>1017</v>
      </c>
      <c r="E639" s="1">
        <v>7500</v>
      </c>
      <c r="F639" t="s">
        <v>1027</v>
      </c>
      <c r="G639" t="s">
        <v>3102</v>
      </c>
      <c r="J639" t="e">
        <f>VLOOKUP(A639,ratesMetadata!$A:$A,1,FALSE)</f>
        <v>#N/A</v>
      </c>
    </row>
    <row r="640" spans="1:10" x14ac:dyDescent="0.3">
      <c r="A640" t="s">
        <v>2353</v>
      </c>
      <c r="B640" t="s">
        <v>2352</v>
      </c>
      <c r="C640" t="s">
        <v>1035</v>
      </c>
      <c r="D640" t="s">
        <v>1017</v>
      </c>
      <c r="E640" s="1">
        <v>6672</v>
      </c>
      <c r="F640" t="s">
        <v>1027</v>
      </c>
      <c r="G640" t="s">
        <v>3102</v>
      </c>
      <c r="J640" t="e">
        <f>VLOOKUP(A640,ratesMetadata!$A:$A,1,FALSE)</f>
        <v>#N/A</v>
      </c>
    </row>
    <row r="641" spans="1:10" x14ac:dyDescent="0.3">
      <c r="A641" t="s">
        <v>2355</v>
      </c>
      <c r="B641" t="s">
        <v>2354</v>
      </c>
      <c r="C641" t="s">
        <v>1035</v>
      </c>
      <c r="D641" t="s">
        <v>1017</v>
      </c>
      <c r="E641" s="1">
        <v>8049</v>
      </c>
      <c r="F641" t="s">
        <v>1027</v>
      </c>
      <c r="G641" t="s">
        <v>3102</v>
      </c>
      <c r="J641" t="e">
        <f>VLOOKUP(A641,ratesMetadata!$A:$A,1,FALSE)</f>
        <v>#N/A</v>
      </c>
    </row>
    <row r="642" spans="1:10" x14ac:dyDescent="0.3">
      <c r="A642" t="s">
        <v>2357</v>
      </c>
      <c r="B642" t="s">
        <v>2356</v>
      </c>
      <c r="C642" t="s">
        <v>2057</v>
      </c>
      <c r="D642" t="s">
        <v>1017</v>
      </c>
      <c r="E642" s="1">
        <v>5802</v>
      </c>
      <c r="F642" t="s">
        <v>1027</v>
      </c>
      <c r="G642" t="s">
        <v>3102</v>
      </c>
      <c r="J642" t="e">
        <f>VLOOKUP(A642,ratesMetadata!$A:$A,1,FALSE)</f>
        <v>#N/A</v>
      </c>
    </row>
    <row r="643" spans="1:10" x14ac:dyDescent="0.3">
      <c r="A643" t="s">
        <v>2359</v>
      </c>
      <c r="B643" t="s">
        <v>2358</v>
      </c>
      <c r="C643" t="s">
        <v>1252</v>
      </c>
      <c r="D643" t="s">
        <v>1017</v>
      </c>
      <c r="E643" s="1">
        <v>5748</v>
      </c>
      <c r="F643" t="s">
        <v>1036</v>
      </c>
      <c r="G643" t="s">
        <v>3102</v>
      </c>
      <c r="J643" t="e">
        <f>VLOOKUP(A643,ratesMetadata!$A:$A,1,FALSE)</f>
        <v>#N/A</v>
      </c>
    </row>
    <row r="644" spans="1:10" x14ac:dyDescent="0.3">
      <c r="A644" t="s">
        <v>2361</v>
      </c>
      <c r="B644" t="s">
        <v>2360</v>
      </c>
      <c r="C644" t="s">
        <v>1029</v>
      </c>
      <c r="D644" t="s">
        <v>1017</v>
      </c>
      <c r="E644" s="1">
        <v>8055</v>
      </c>
      <c r="F644" t="s">
        <v>1027</v>
      </c>
      <c r="G644" t="s">
        <v>3102</v>
      </c>
      <c r="J644" t="e">
        <f>VLOOKUP(A644,ratesMetadata!$A:$A,1,FALSE)</f>
        <v>#N/A</v>
      </c>
    </row>
    <row r="645" spans="1:10" x14ac:dyDescent="0.3">
      <c r="A645" t="s">
        <v>2363</v>
      </c>
      <c r="B645" t="s">
        <v>2362</v>
      </c>
      <c r="C645" t="s">
        <v>2250</v>
      </c>
      <c r="D645" t="s">
        <v>1017</v>
      </c>
      <c r="E645" s="1">
        <v>4815</v>
      </c>
      <c r="F645" t="s">
        <v>1027</v>
      </c>
      <c r="G645" t="s">
        <v>3102</v>
      </c>
      <c r="J645" t="e">
        <f>VLOOKUP(A645,ratesMetadata!$A:$A,1,FALSE)</f>
        <v>#N/A</v>
      </c>
    </row>
    <row r="646" spans="1:10" x14ac:dyDescent="0.3">
      <c r="A646" t="s">
        <v>2365</v>
      </c>
      <c r="B646" t="s">
        <v>2364</v>
      </c>
      <c r="C646" t="s">
        <v>1094</v>
      </c>
      <c r="D646" t="s">
        <v>1017</v>
      </c>
      <c r="E646" s="1">
        <v>9207</v>
      </c>
      <c r="F646" t="s">
        <v>1036</v>
      </c>
      <c r="G646" t="s">
        <v>3102</v>
      </c>
      <c r="J646" t="e">
        <f>VLOOKUP(A646,ratesMetadata!$A:$A,1,FALSE)</f>
        <v>#N/A</v>
      </c>
    </row>
    <row r="647" spans="1:10" x14ac:dyDescent="0.3">
      <c r="A647" t="s">
        <v>2367</v>
      </c>
      <c r="B647" t="s">
        <v>2366</v>
      </c>
      <c r="C647" t="s">
        <v>1993</v>
      </c>
      <c r="D647" t="s">
        <v>1017</v>
      </c>
      <c r="E647" s="1">
        <v>6738</v>
      </c>
      <c r="F647" t="s">
        <v>1036</v>
      </c>
      <c r="G647" t="s">
        <v>3102</v>
      </c>
      <c r="J647" t="e">
        <f>VLOOKUP(A647,ratesMetadata!$A:$A,1,FALSE)</f>
        <v>#N/A</v>
      </c>
    </row>
    <row r="648" spans="1:10" x14ac:dyDescent="0.3">
      <c r="A648" t="s">
        <v>2369</v>
      </c>
      <c r="B648" t="s">
        <v>2368</v>
      </c>
      <c r="C648" t="s">
        <v>1029</v>
      </c>
      <c r="D648" t="s">
        <v>1017</v>
      </c>
      <c r="E648" s="1">
        <v>4083</v>
      </c>
      <c r="F648" t="s">
        <v>1027</v>
      </c>
      <c r="G648" t="s">
        <v>3102</v>
      </c>
      <c r="J648" t="e">
        <f>VLOOKUP(A648,ratesMetadata!$A:$A,1,FALSE)</f>
        <v>#N/A</v>
      </c>
    </row>
    <row r="649" spans="1:10" x14ac:dyDescent="0.3">
      <c r="A649" t="s">
        <v>2371</v>
      </c>
      <c r="B649" t="s">
        <v>2370</v>
      </c>
      <c r="C649" t="s">
        <v>1029</v>
      </c>
      <c r="D649" t="s">
        <v>1017</v>
      </c>
      <c r="E649" s="1">
        <v>3960</v>
      </c>
      <c r="F649" t="s">
        <v>1036</v>
      </c>
      <c r="G649" t="s">
        <v>3102</v>
      </c>
      <c r="J649" t="str">
        <f>VLOOKUP(A649,ratesMetadata!$A:$A,1,FALSE)</f>
        <v>TX0790366</v>
      </c>
    </row>
    <row r="650" spans="1:10" x14ac:dyDescent="0.3">
      <c r="A650" t="s">
        <v>2373</v>
      </c>
      <c r="B650" t="s">
        <v>2372</v>
      </c>
      <c r="C650" t="s">
        <v>1029</v>
      </c>
      <c r="D650" t="s">
        <v>1017</v>
      </c>
      <c r="E650" s="1">
        <v>5289</v>
      </c>
      <c r="F650" t="s">
        <v>1036</v>
      </c>
      <c r="G650" t="s">
        <v>3102</v>
      </c>
      <c r="J650" t="e">
        <f>VLOOKUP(A650,ratesMetadata!$A:$A,1,FALSE)</f>
        <v>#N/A</v>
      </c>
    </row>
    <row r="651" spans="1:10" x14ac:dyDescent="0.3">
      <c r="A651" t="s">
        <v>2375</v>
      </c>
      <c r="B651" t="s">
        <v>2374</v>
      </c>
      <c r="C651" t="s">
        <v>1029</v>
      </c>
      <c r="D651" t="s">
        <v>1017</v>
      </c>
      <c r="E651" s="1">
        <v>4923</v>
      </c>
      <c r="F651" t="s">
        <v>1517</v>
      </c>
      <c r="G651" t="s">
        <v>3102</v>
      </c>
      <c r="J651" t="e">
        <f>VLOOKUP(A651,ratesMetadata!$A:$A,1,FALSE)</f>
        <v>#N/A</v>
      </c>
    </row>
    <row r="652" spans="1:10" x14ac:dyDescent="0.3">
      <c r="A652" t="s">
        <v>2377</v>
      </c>
      <c r="B652" t="s">
        <v>2376</v>
      </c>
      <c r="C652" t="s">
        <v>1029</v>
      </c>
      <c r="D652" t="s">
        <v>1017</v>
      </c>
      <c r="E652" s="1">
        <v>3354</v>
      </c>
      <c r="F652" t="s">
        <v>1036</v>
      </c>
      <c r="G652" t="s">
        <v>3102</v>
      </c>
      <c r="J652" t="e">
        <f>VLOOKUP(A652,ratesMetadata!$A:$A,1,FALSE)</f>
        <v>#N/A</v>
      </c>
    </row>
    <row r="653" spans="1:10" x14ac:dyDescent="0.3">
      <c r="A653" t="s">
        <v>2379</v>
      </c>
      <c r="B653" t="s">
        <v>2378</v>
      </c>
      <c r="C653" t="s">
        <v>1029</v>
      </c>
      <c r="D653" t="s">
        <v>1017</v>
      </c>
      <c r="E653" s="1">
        <v>4128</v>
      </c>
      <c r="F653" t="s">
        <v>1036</v>
      </c>
      <c r="G653" t="s">
        <v>3102</v>
      </c>
      <c r="J653" t="e">
        <f>VLOOKUP(A653,ratesMetadata!$A:$A,1,FALSE)</f>
        <v>#N/A</v>
      </c>
    </row>
    <row r="654" spans="1:10" x14ac:dyDescent="0.3">
      <c r="A654" t="s">
        <v>2381</v>
      </c>
      <c r="B654" t="s">
        <v>2380</v>
      </c>
      <c r="C654" t="s">
        <v>1029</v>
      </c>
      <c r="D654" t="s">
        <v>1017</v>
      </c>
      <c r="E654" s="1">
        <v>3492</v>
      </c>
      <c r="F654" t="s">
        <v>1517</v>
      </c>
      <c r="G654" t="s">
        <v>3102</v>
      </c>
      <c r="J654" t="e">
        <f>VLOOKUP(A654,ratesMetadata!$A:$A,1,FALSE)</f>
        <v>#N/A</v>
      </c>
    </row>
    <row r="655" spans="1:10" x14ac:dyDescent="0.3">
      <c r="A655" t="s">
        <v>2383</v>
      </c>
      <c r="B655" t="s">
        <v>2382</v>
      </c>
      <c r="C655" t="s">
        <v>1029</v>
      </c>
      <c r="D655" t="s">
        <v>1017</v>
      </c>
      <c r="E655" s="1">
        <v>4839</v>
      </c>
      <c r="F655" t="s">
        <v>1036</v>
      </c>
      <c r="G655" t="s">
        <v>3102</v>
      </c>
      <c r="J655" t="e">
        <f>VLOOKUP(A655,ratesMetadata!$A:$A,1,FALSE)</f>
        <v>#N/A</v>
      </c>
    </row>
    <row r="656" spans="1:10" x14ac:dyDescent="0.3">
      <c r="A656" t="s">
        <v>2385</v>
      </c>
      <c r="B656" t="s">
        <v>2384</v>
      </c>
      <c r="C656" t="s">
        <v>1029</v>
      </c>
      <c r="D656" t="s">
        <v>1017</v>
      </c>
      <c r="E656" s="1">
        <v>3375</v>
      </c>
      <c r="F656" t="s">
        <v>1517</v>
      </c>
      <c r="G656" t="s">
        <v>3102</v>
      </c>
      <c r="J656" t="e">
        <f>VLOOKUP(A656,ratesMetadata!$A:$A,1,FALSE)</f>
        <v>#N/A</v>
      </c>
    </row>
    <row r="657" spans="1:10" x14ac:dyDescent="0.3">
      <c r="A657" t="s">
        <v>2387</v>
      </c>
      <c r="B657" t="s">
        <v>2386</v>
      </c>
      <c r="C657" t="s">
        <v>1029</v>
      </c>
      <c r="D657" t="s">
        <v>1017</v>
      </c>
      <c r="E657" s="1">
        <v>6183</v>
      </c>
      <c r="F657" t="s">
        <v>1517</v>
      </c>
      <c r="G657" t="s">
        <v>3102</v>
      </c>
      <c r="J657" t="e">
        <f>VLOOKUP(A657,ratesMetadata!$A:$A,1,FALSE)</f>
        <v>#N/A</v>
      </c>
    </row>
    <row r="658" spans="1:10" x14ac:dyDescent="0.3">
      <c r="A658" t="s">
        <v>2389</v>
      </c>
      <c r="B658" t="s">
        <v>2388</v>
      </c>
      <c r="C658" t="s">
        <v>1029</v>
      </c>
      <c r="D658" t="s">
        <v>1017</v>
      </c>
      <c r="E658" s="1">
        <v>8184</v>
      </c>
      <c r="F658" t="s">
        <v>1036</v>
      </c>
      <c r="G658" t="s">
        <v>3102</v>
      </c>
      <c r="J658" t="str">
        <f>VLOOKUP(A658,ratesMetadata!$A:$A,1,FALSE)</f>
        <v>TX0790429</v>
      </c>
    </row>
    <row r="659" spans="1:10" x14ac:dyDescent="0.3">
      <c r="A659" t="s">
        <v>2391</v>
      </c>
      <c r="B659" t="s">
        <v>2390</v>
      </c>
      <c r="C659" t="s">
        <v>1029</v>
      </c>
      <c r="D659" t="s">
        <v>1017</v>
      </c>
      <c r="E659" s="1">
        <v>3366</v>
      </c>
      <c r="F659" t="s">
        <v>1027</v>
      </c>
      <c r="G659" t="s">
        <v>3102</v>
      </c>
      <c r="J659" t="str">
        <f>VLOOKUP(A659,ratesMetadata!$A:$A,1,FALSE)</f>
        <v>TX0790472</v>
      </c>
    </row>
    <row r="660" spans="1:10" x14ac:dyDescent="0.3">
      <c r="A660" t="s">
        <v>2393</v>
      </c>
      <c r="B660" t="s">
        <v>2392</v>
      </c>
      <c r="C660" t="s">
        <v>1029</v>
      </c>
      <c r="D660" t="s">
        <v>1017</v>
      </c>
      <c r="E660" s="1">
        <v>3555</v>
      </c>
      <c r="F660" t="s">
        <v>1036</v>
      </c>
      <c r="G660" t="s">
        <v>3102</v>
      </c>
      <c r="J660" t="str">
        <f>VLOOKUP(A660,ratesMetadata!$A:$A,1,FALSE)</f>
        <v>TX0790435</v>
      </c>
    </row>
    <row r="661" spans="1:10" x14ac:dyDescent="0.3">
      <c r="A661" t="s">
        <v>2395</v>
      </c>
      <c r="B661" t="s">
        <v>2394</v>
      </c>
      <c r="C661" t="s">
        <v>1029</v>
      </c>
      <c r="D661" t="s">
        <v>1017</v>
      </c>
      <c r="E661" s="1">
        <v>7398</v>
      </c>
      <c r="F661" t="s">
        <v>1027</v>
      </c>
      <c r="G661" t="s">
        <v>3102</v>
      </c>
      <c r="J661" t="e">
        <f>VLOOKUP(A661,ratesMetadata!$A:$A,1,FALSE)</f>
        <v>#N/A</v>
      </c>
    </row>
    <row r="662" spans="1:10" x14ac:dyDescent="0.3">
      <c r="A662" t="s">
        <v>2397</v>
      </c>
      <c r="B662" t="s">
        <v>2396</v>
      </c>
      <c r="C662" t="s">
        <v>1029</v>
      </c>
      <c r="D662" t="s">
        <v>1017</v>
      </c>
      <c r="E662" s="1">
        <v>6747</v>
      </c>
      <c r="F662" t="s">
        <v>1036</v>
      </c>
      <c r="G662" t="s">
        <v>3102</v>
      </c>
      <c r="J662" t="e">
        <f>VLOOKUP(A662,ratesMetadata!$A:$A,1,FALSE)</f>
        <v>#N/A</v>
      </c>
    </row>
    <row r="663" spans="1:10" x14ac:dyDescent="0.3">
      <c r="A663" t="s">
        <v>2399</v>
      </c>
      <c r="B663" t="s">
        <v>2398</v>
      </c>
      <c r="C663" t="s">
        <v>1029</v>
      </c>
      <c r="D663" t="s">
        <v>1017</v>
      </c>
      <c r="E663" s="1">
        <v>4506</v>
      </c>
      <c r="F663" t="s">
        <v>1027</v>
      </c>
      <c r="G663" t="s">
        <v>3102</v>
      </c>
      <c r="J663" t="e">
        <f>VLOOKUP(A663,ratesMetadata!$A:$A,1,FALSE)</f>
        <v>#N/A</v>
      </c>
    </row>
    <row r="664" spans="1:10" x14ac:dyDescent="0.3">
      <c r="A664" t="s">
        <v>2401</v>
      </c>
      <c r="B664" t="s">
        <v>2400</v>
      </c>
      <c r="C664" t="s">
        <v>1029</v>
      </c>
      <c r="D664" t="s">
        <v>1017</v>
      </c>
      <c r="E664" s="1">
        <v>9780</v>
      </c>
      <c r="F664" t="s">
        <v>1036</v>
      </c>
      <c r="G664" t="s">
        <v>3102</v>
      </c>
      <c r="J664" t="e">
        <f>VLOOKUP(A664,ratesMetadata!$A:$A,1,FALSE)</f>
        <v>#N/A</v>
      </c>
    </row>
    <row r="665" spans="1:10" x14ac:dyDescent="0.3">
      <c r="A665" t="s">
        <v>2403</v>
      </c>
      <c r="B665" t="s">
        <v>2402</v>
      </c>
      <c r="C665" t="s">
        <v>1029</v>
      </c>
      <c r="D665" t="s">
        <v>1017</v>
      </c>
      <c r="E665" s="1">
        <v>3756</v>
      </c>
      <c r="F665" t="s">
        <v>1036</v>
      </c>
      <c r="G665" t="s">
        <v>3102</v>
      </c>
      <c r="J665" t="e">
        <f>VLOOKUP(A665,ratesMetadata!$A:$A,1,FALSE)</f>
        <v>#N/A</v>
      </c>
    </row>
    <row r="666" spans="1:10" x14ac:dyDescent="0.3">
      <c r="A666" t="s">
        <v>2405</v>
      </c>
      <c r="B666" t="s">
        <v>2404</v>
      </c>
      <c r="C666" t="s">
        <v>1029</v>
      </c>
      <c r="D666" t="s">
        <v>1017</v>
      </c>
      <c r="E666" s="1">
        <v>6609</v>
      </c>
      <c r="F666" t="s">
        <v>1517</v>
      </c>
      <c r="G666" t="s">
        <v>3102</v>
      </c>
      <c r="J666" t="e">
        <f>VLOOKUP(A666,ratesMetadata!$A:$A,1,FALSE)</f>
        <v>#N/A</v>
      </c>
    </row>
    <row r="667" spans="1:10" x14ac:dyDescent="0.3">
      <c r="A667" t="s">
        <v>2407</v>
      </c>
      <c r="B667" t="s">
        <v>2406</v>
      </c>
      <c r="C667" t="s">
        <v>1029</v>
      </c>
      <c r="D667" t="s">
        <v>1017</v>
      </c>
      <c r="E667" s="1">
        <v>4167</v>
      </c>
      <c r="F667" t="s">
        <v>1036</v>
      </c>
      <c r="G667" t="s">
        <v>3102</v>
      </c>
      <c r="J667" t="e">
        <f>VLOOKUP(A667,ratesMetadata!$A:$A,1,FALSE)</f>
        <v>#N/A</v>
      </c>
    </row>
    <row r="668" spans="1:10" x14ac:dyDescent="0.3">
      <c r="A668" t="s">
        <v>2409</v>
      </c>
      <c r="B668" t="s">
        <v>2408</v>
      </c>
      <c r="C668" t="s">
        <v>1029</v>
      </c>
      <c r="D668" t="s">
        <v>1017</v>
      </c>
      <c r="E668" s="1">
        <v>4050</v>
      </c>
      <c r="F668" t="s">
        <v>1027</v>
      </c>
      <c r="G668" t="s">
        <v>3102</v>
      </c>
      <c r="J668" t="e">
        <f>VLOOKUP(A668,ratesMetadata!$A:$A,1,FALSE)</f>
        <v>#N/A</v>
      </c>
    </row>
    <row r="669" spans="1:10" x14ac:dyDescent="0.3">
      <c r="A669" t="s">
        <v>2411</v>
      </c>
      <c r="B669" t="s">
        <v>2410</v>
      </c>
      <c r="C669" t="s">
        <v>1029</v>
      </c>
      <c r="D669" t="s">
        <v>1017</v>
      </c>
      <c r="E669" s="1">
        <v>4323</v>
      </c>
      <c r="F669" t="s">
        <v>1517</v>
      </c>
      <c r="G669" t="s">
        <v>3102</v>
      </c>
      <c r="J669" t="e">
        <f>VLOOKUP(A669,ratesMetadata!$A:$A,1,FALSE)</f>
        <v>#N/A</v>
      </c>
    </row>
    <row r="670" spans="1:10" x14ac:dyDescent="0.3">
      <c r="A670" t="s">
        <v>2413</v>
      </c>
      <c r="B670" t="s">
        <v>2412</v>
      </c>
      <c r="C670" t="s">
        <v>1029</v>
      </c>
      <c r="D670" t="s">
        <v>1017</v>
      </c>
      <c r="E670" s="1">
        <v>4218</v>
      </c>
      <c r="F670" t="s">
        <v>1036</v>
      </c>
      <c r="G670" t="s">
        <v>3102</v>
      </c>
      <c r="J670" t="e">
        <f>VLOOKUP(A670,ratesMetadata!$A:$A,1,FALSE)</f>
        <v>#N/A</v>
      </c>
    </row>
    <row r="671" spans="1:10" x14ac:dyDescent="0.3">
      <c r="A671" t="s">
        <v>2415</v>
      </c>
      <c r="B671" t="s">
        <v>2414</v>
      </c>
      <c r="C671" t="s">
        <v>1029</v>
      </c>
      <c r="D671" t="s">
        <v>1017</v>
      </c>
      <c r="E671" s="1">
        <v>5226</v>
      </c>
      <c r="F671" t="s">
        <v>1036</v>
      </c>
      <c r="G671" t="s">
        <v>3102</v>
      </c>
      <c r="J671" t="e">
        <f>VLOOKUP(A671,ratesMetadata!$A:$A,1,FALSE)</f>
        <v>#N/A</v>
      </c>
    </row>
    <row r="672" spans="1:10" x14ac:dyDescent="0.3">
      <c r="A672" t="s">
        <v>2417</v>
      </c>
      <c r="B672" t="s">
        <v>2416</v>
      </c>
      <c r="C672" t="s">
        <v>1029</v>
      </c>
      <c r="D672" t="s">
        <v>1017</v>
      </c>
      <c r="E672" s="1">
        <v>4488</v>
      </c>
      <c r="F672" t="s">
        <v>1027</v>
      </c>
      <c r="G672" t="s">
        <v>3102</v>
      </c>
      <c r="J672" t="e">
        <f>VLOOKUP(A672,ratesMetadata!$A:$A,1,FALSE)</f>
        <v>#N/A</v>
      </c>
    </row>
    <row r="673" spans="1:10" x14ac:dyDescent="0.3">
      <c r="A673" t="s">
        <v>2419</v>
      </c>
      <c r="B673" t="s">
        <v>2418</v>
      </c>
      <c r="C673" t="s">
        <v>1115</v>
      </c>
      <c r="D673" t="s">
        <v>1017</v>
      </c>
      <c r="E673" s="1">
        <v>4050</v>
      </c>
      <c r="F673" t="s">
        <v>1027</v>
      </c>
      <c r="G673" t="s">
        <v>3102</v>
      </c>
      <c r="J673" t="e">
        <f>VLOOKUP(A673,ratesMetadata!$A:$A,1,FALSE)</f>
        <v>#N/A</v>
      </c>
    </row>
    <row r="674" spans="1:10" x14ac:dyDescent="0.3">
      <c r="A674" t="s">
        <v>2421</v>
      </c>
      <c r="B674" t="s">
        <v>2420</v>
      </c>
      <c r="C674" t="s">
        <v>1685</v>
      </c>
      <c r="D674" t="s">
        <v>1017</v>
      </c>
      <c r="E674" s="1">
        <v>7329</v>
      </c>
      <c r="F674" t="s">
        <v>1027</v>
      </c>
      <c r="G674" t="s">
        <v>3102</v>
      </c>
      <c r="J674" t="e">
        <f>VLOOKUP(A674,ratesMetadata!$A:$A,1,FALSE)</f>
        <v>#N/A</v>
      </c>
    </row>
    <row r="675" spans="1:10" x14ac:dyDescent="0.3">
      <c r="A675" t="s">
        <v>2423</v>
      </c>
      <c r="B675" t="s">
        <v>2422</v>
      </c>
      <c r="C675" t="s">
        <v>1335</v>
      </c>
      <c r="D675" t="s">
        <v>1017</v>
      </c>
      <c r="E675" s="1">
        <v>3609</v>
      </c>
      <c r="F675" t="s">
        <v>1027</v>
      </c>
      <c r="G675" t="s">
        <v>3102</v>
      </c>
      <c r="J675" t="e">
        <f>VLOOKUP(A675,ratesMetadata!$A:$A,1,FALSE)</f>
        <v>#N/A</v>
      </c>
    </row>
    <row r="676" spans="1:10" x14ac:dyDescent="0.3">
      <c r="A676" t="s">
        <v>2425</v>
      </c>
      <c r="B676" t="s">
        <v>2424</v>
      </c>
      <c r="C676" t="s">
        <v>1307</v>
      </c>
      <c r="D676" t="s">
        <v>1017</v>
      </c>
      <c r="E676" s="1">
        <v>6348</v>
      </c>
      <c r="F676" t="s">
        <v>1027</v>
      </c>
      <c r="G676" t="s">
        <v>3102</v>
      </c>
      <c r="J676" t="e">
        <f>VLOOKUP(A676,ratesMetadata!$A:$A,1,FALSE)</f>
        <v>#N/A</v>
      </c>
    </row>
    <row r="677" spans="1:10" x14ac:dyDescent="0.3">
      <c r="A677" t="s">
        <v>2428</v>
      </c>
      <c r="B677" t="s">
        <v>2426</v>
      </c>
      <c r="C677" t="s">
        <v>2427</v>
      </c>
      <c r="D677" t="s">
        <v>1017</v>
      </c>
      <c r="E677" s="1">
        <v>3940</v>
      </c>
      <c r="F677" t="s">
        <v>1027</v>
      </c>
      <c r="G677" t="s">
        <v>3102</v>
      </c>
      <c r="J677" t="e">
        <f>VLOOKUP(A677,ratesMetadata!$A:$A,1,FALSE)</f>
        <v>#N/A</v>
      </c>
    </row>
    <row r="678" spans="1:10" x14ac:dyDescent="0.3">
      <c r="A678" t="s">
        <v>2430</v>
      </c>
      <c r="B678" t="s">
        <v>2429</v>
      </c>
      <c r="C678" t="s">
        <v>1156</v>
      </c>
      <c r="D678" t="s">
        <v>1017</v>
      </c>
      <c r="E678" s="1">
        <v>6600</v>
      </c>
      <c r="F678" t="s">
        <v>1027</v>
      </c>
      <c r="G678" t="s">
        <v>3102</v>
      </c>
      <c r="J678" t="e">
        <f>VLOOKUP(A678,ratesMetadata!$A:$A,1,FALSE)</f>
        <v>#N/A</v>
      </c>
    </row>
    <row r="679" spans="1:10" x14ac:dyDescent="0.3">
      <c r="A679" t="s">
        <v>2432</v>
      </c>
      <c r="B679" t="s">
        <v>2431</v>
      </c>
      <c r="C679" t="s">
        <v>1682</v>
      </c>
      <c r="D679" t="s">
        <v>1017</v>
      </c>
      <c r="E679" s="1">
        <v>3549</v>
      </c>
      <c r="F679" t="s">
        <v>1027</v>
      </c>
      <c r="G679" t="s">
        <v>3102</v>
      </c>
      <c r="J679" t="e">
        <f>VLOOKUP(A679,ratesMetadata!$A:$A,1,FALSE)</f>
        <v>#N/A</v>
      </c>
    </row>
    <row r="680" spans="1:10" x14ac:dyDescent="0.3">
      <c r="A680" t="s">
        <v>2434</v>
      </c>
      <c r="B680" t="s">
        <v>2433</v>
      </c>
      <c r="C680" t="s">
        <v>1035</v>
      </c>
      <c r="D680" t="s">
        <v>1017</v>
      </c>
      <c r="E680" s="1">
        <v>3816</v>
      </c>
      <c r="F680" t="s">
        <v>1027</v>
      </c>
      <c r="G680" t="s">
        <v>3102</v>
      </c>
      <c r="J680" t="e">
        <f>VLOOKUP(A680,ratesMetadata!$A:$A,1,FALSE)</f>
        <v>#N/A</v>
      </c>
    </row>
    <row r="681" spans="1:10" x14ac:dyDescent="0.3">
      <c r="A681" t="s">
        <v>2436</v>
      </c>
      <c r="B681" t="s">
        <v>2435</v>
      </c>
      <c r="C681" t="s">
        <v>1796</v>
      </c>
      <c r="D681" t="s">
        <v>1017</v>
      </c>
      <c r="E681" s="1">
        <v>3343</v>
      </c>
      <c r="F681" t="s">
        <v>1027</v>
      </c>
      <c r="G681" t="s">
        <v>3102</v>
      </c>
      <c r="J681" t="e">
        <f>VLOOKUP(A681,ratesMetadata!$A:$A,1,FALSE)</f>
        <v>#N/A</v>
      </c>
    </row>
    <row r="682" spans="1:10" x14ac:dyDescent="0.3">
      <c r="A682" t="s">
        <v>2439</v>
      </c>
      <c r="B682" t="s">
        <v>2437</v>
      </c>
      <c r="C682" t="s">
        <v>2438</v>
      </c>
      <c r="D682" t="s">
        <v>1017</v>
      </c>
      <c r="E682" s="1">
        <v>8821</v>
      </c>
      <c r="F682" t="s">
        <v>1018</v>
      </c>
      <c r="G682" t="s">
        <v>3102</v>
      </c>
      <c r="J682" t="e">
        <f>VLOOKUP(A682,ratesMetadata!$A:$A,1,FALSE)</f>
        <v>#N/A</v>
      </c>
    </row>
    <row r="683" spans="1:10" x14ac:dyDescent="0.3">
      <c r="A683" t="s">
        <v>2441</v>
      </c>
      <c r="B683" t="s">
        <v>2440</v>
      </c>
      <c r="C683" t="s">
        <v>1052</v>
      </c>
      <c r="D683" t="s">
        <v>1017</v>
      </c>
      <c r="E683" s="1">
        <v>6045</v>
      </c>
      <c r="F683" t="s">
        <v>1036</v>
      </c>
      <c r="G683" t="s">
        <v>3102</v>
      </c>
      <c r="J683" t="e">
        <f>VLOOKUP(A683,ratesMetadata!$A:$A,1,FALSE)</f>
        <v>#N/A</v>
      </c>
    </row>
    <row r="684" spans="1:10" x14ac:dyDescent="0.3">
      <c r="A684" t="s">
        <v>2443</v>
      </c>
      <c r="B684" t="s">
        <v>2442</v>
      </c>
      <c r="C684" t="s">
        <v>1052</v>
      </c>
      <c r="D684" t="s">
        <v>1017</v>
      </c>
      <c r="E684" s="1">
        <v>6732</v>
      </c>
      <c r="F684" t="s">
        <v>1036</v>
      </c>
      <c r="G684" t="s">
        <v>3102</v>
      </c>
      <c r="J684" t="e">
        <f>VLOOKUP(A684,ratesMetadata!$A:$A,1,FALSE)</f>
        <v>#N/A</v>
      </c>
    </row>
    <row r="685" spans="1:10" x14ac:dyDescent="0.3">
      <c r="A685" t="s">
        <v>2445</v>
      </c>
      <c r="B685" t="s">
        <v>2444</v>
      </c>
      <c r="C685" t="s">
        <v>1094</v>
      </c>
      <c r="D685" t="s">
        <v>1017</v>
      </c>
      <c r="E685" s="1">
        <v>9357</v>
      </c>
      <c r="F685" t="s">
        <v>1036</v>
      </c>
      <c r="G685" t="s">
        <v>3102</v>
      </c>
      <c r="J685" t="e">
        <f>VLOOKUP(A685,ratesMetadata!$A:$A,1,FALSE)</f>
        <v>#N/A</v>
      </c>
    </row>
    <row r="686" spans="1:10" x14ac:dyDescent="0.3">
      <c r="A686" t="s">
        <v>2447</v>
      </c>
      <c r="B686" t="s">
        <v>2446</v>
      </c>
      <c r="C686" t="s">
        <v>1353</v>
      </c>
      <c r="D686" t="s">
        <v>1017</v>
      </c>
      <c r="E686" s="1">
        <v>4482</v>
      </c>
      <c r="F686" t="s">
        <v>1036</v>
      </c>
      <c r="G686" t="s">
        <v>3102</v>
      </c>
      <c r="J686" t="e">
        <f>VLOOKUP(A686,ratesMetadata!$A:$A,1,FALSE)</f>
        <v>#N/A</v>
      </c>
    </row>
    <row r="687" spans="1:10" x14ac:dyDescent="0.3">
      <c r="A687" t="s">
        <v>2449</v>
      </c>
      <c r="B687" t="s">
        <v>2448</v>
      </c>
      <c r="C687" t="s">
        <v>1685</v>
      </c>
      <c r="D687" t="s">
        <v>1017</v>
      </c>
      <c r="E687" s="1">
        <v>4185</v>
      </c>
      <c r="F687" t="s">
        <v>1027</v>
      </c>
      <c r="G687" t="s">
        <v>3102</v>
      </c>
      <c r="J687" t="e">
        <f>VLOOKUP(A687,ratesMetadata!$A:$A,1,FALSE)</f>
        <v>#N/A</v>
      </c>
    </row>
    <row r="688" spans="1:10" x14ac:dyDescent="0.3">
      <c r="A688" t="s">
        <v>2451</v>
      </c>
      <c r="B688" t="s">
        <v>2450</v>
      </c>
      <c r="C688" t="s">
        <v>1990</v>
      </c>
      <c r="D688" t="s">
        <v>1017</v>
      </c>
      <c r="E688" s="1">
        <v>7000</v>
      </c>
      <c r="F688" t="s">
        <v>1036</v>
      </c>
      <c r="G688" t="s">
        <v>3102</v>
      </c>
      <c r="J688" t="e">
        <f>VLOOKUP(A688,ratesMetadata!$A:$A,1,FALSE)</f>
        <v>#N/A</v>
      </c>
    </row>
    <row r="689" spans="1:10" x14ac:dyDescent="0.3">
      <c r="A689" t="s">
        <v>2453</v>
      </c>
      <c r="B689" t="s">
        <v>2452</v>
      </c>
      <c r="C689" t="s">
        <v>2247</v>
      </c>
      <c r="D689" t="s">
        <v>1017</v>
      </c>
      <c r="E689" s="1">
        <v>5000</v>
      </c>
      <c r="F689" t="s">
        <v>1036</v>
      </c>
      <c r="G689" t="s">
        <v>3102</v>
      </c>
      <c r="J689" t="e">
        <f>VLOOKUP(A689,ratesMetadata!$A:$A,1,FALSE)</f>
        <v>#N/A</v>
      </c>
    </row>
    <row r="690" spans="1:10" x14ac:dyDescent="0.3">
      <c r="A690" t="s">
        <v>2455</v>
      </c>
      <c r="B690" t="s">
        <v>2454</v>
      </c>
      <c r="C690" t="s">
        <v>1029</v>
      </c>
      <c r="D690" t="s">
        <v>1017</v>
      </c>
      <c r="E690" s="1">
        <v>5928</v>
      </c>
      <c r="F690" t="s">
        <v>1036</v>
      </c>
      <c r="G690" t="s">
        <v>3102</v>
      </c>
      <c r="J690" t="e">
        <f>VLOOKUP(A690,ratesMetadata!$A:$A,1,FALSE)</f>
        <v>#N/A</v>
      </c>
    </row>
    <row r="691" spans="1:10" x14ac:dyDescent="0.3">
      <c r="A691" t="s">
        <v>2457</v>
      </c>
      <c r="B691" t="s">
        <v>2456</v>
      </c>
      <c r="C691" t="s">
        <v>2113</v>
      </c>
      <c r="D691" t="s">
        <v>1017</v>
      </c>
      <c r="E691" s="1">
        <v>4471</v>
      </c>
      <c r="F691" t="s">
        <v>1027</v>
      </c>
      <c r="G691" t="s">
        <v>3102</v>
      </c>
      <c r="J691" t="e">
        <f>VLOOKUP(A691,ratesMetadata!$A:$A,1,FALSE)</f>
        <v>#N/A</v>
      </c>
    </row>
    <row r="692" spans="1:10" x14ac:dyDescent="0.3">
      <c r="A692" t="s">
        <v>2459</v>
      </c>
      <c r="B692" t="s">
        <v>2458</v>
      </c>
      <c r="C692" t="s">
        <v>1035</v>
      </c>
      <c r="D692" t="s">
        <v>1017</v>
      </c>
      <c r="E692" s="1">
        <v>4335</v>
      </c>
      <c r="F692" t="s">
        <v>1036</v>
      </c>
      <c r="G692" t="s">
        <v>3102</v>
      </c>
      <c r="J692" t="e">
        <f>VLOOKUP(A692,ratesMetadata!$A:$A,1,FALSE)</f>
        <v>#N/A</v>
      </c>
    </row>
    <row r="693" spans="1:10" x14ac:dyDescent="0.3">
      <c r="A693" t="s">
        <v>2461</v>
      </c>
      <c r="B693" t="s">
        <v>2460</v>
      </c>
      <c r="C693" t="s">
        <v>1312</v>
      </c>
      <c r="D693" t="s">
        <v>1017</v>
      </c>
      <c r="E693" s="1">
        <v>7203</v>
      </c>
      <c r="F693" t="s">
        <v>1036</v>
      </c>
      <c r="G693" t="s">
        <v>3102</v>
      </c>
      <c r="J693" t="e">
        <f>VLOOKUP(A693,ratesMetadata!$A:$A,1,FALSE)</f>
        <v>#N/A</v>
      </c>
    </row>
    <row r="694" spans="1:10" x14ac:dyDescent="0.3">
      <c r="A694" t="s">
        <v>2463</v>
      </c>
      <c r="B694" t="s">
        <v>2462</v>
      </c>
      <c r="C694" t="s">
        <v>1913</v>
      </c>
      <c r="D694" t="s">
        <v>1017</v>
      </c>
      <c r="E694" s="1">
        <v>4859</v>
      </c>
      <c r="F694" t="s">
        <v>1027</v>
      </c>
      <c r="G694" t="s">
        <v>3102</v>
      </c>
      <c r="J694" t="e">
        <f>VLOOKUP(A694,ratesMetadata!$A:$A,1,FALSE)</f>
        <v>#N/A</v>
      </c>
    </row>
    <row r="695" spans="1:10" x14ac:dyDescent="0.3">
      <c r="A695" t="s">
        <v>2465</v>
      </c>
      <c r="B695" t="s">
        <v>2464</v>
      </c>
      <c r="C695" t="s">
        <v>1312</v>
      </c>
      <c r="D695" t="s">
        <v>1017</v>
      </c>
      <c r="E695" s="1">
        <v>4440</v>
      </c>
      <c r="F695" t="s">
        <v>1036</v>
      </c>
      <c r="G695" t="s">
        <v>3102</v>
      </c>
      <c r="J695" t="e">
        <f>VLOOKUP(A695,ratesMetadata!$A:$A,1,FALSE)</f>
        <v>#N/A</v>
      </c>
    </row>
    <row r="696" spans="1:10" x14ac:dyDescent="0.3">
      <c r="A696" t="s">
        <v>2467</v>
      </c>
      <c r="B696" t="s">
        <v>2466</v>
      </c>
      <c r="C696" t="s">
        <v>1035</v>
      </c>
      <c r="D696" t="s">
        <v>1017</v>
      </c>
      <c r="E696" s="1">
        <v>4500</v>
      </c>
      <c r="F696" t="s">
        <v>1036</v>
      </c>
      <c r="G696" t="s">
        <v>3102</v>
      </c>
      <c r="J696" t="e">
        <f>VLOOKUP(A696,ratesMetadata!$A:$A,1,FALSE)</f>
        <v>#N/A</v>
      </c>
    </row>
    <row r="697" spans="1:10" x14ac:dyDescent="0.3">
      <c r="A697" t="s">
        <v>2469</v>
      </c>
      <c r="B697" t="s">
        <v>2468</v>
      </c>
      <c r="C697" t="s">
        <v>1035</v>
      </c>
      <c r="D697" t="s">
        <v>1017</v>
      </c>
      <c r="E697" s="1">
        <v>4074</v>
      </c>
      <c r="F697" t="s">
        <v>1027</v>
      </c>
      <c r="G697" t="s">
        <v>3102</v>
      </c>
      <c r="J697" t="e">
        <f>VLOOKUP(A697,ratesMetadata!$A:$A,1,FALSE)</f>
        <v>#N/A</v>
      </c>
    </row>
    <row r="698" spans="1:10" x14ac:dyDescent="0.3">
      <c r="A698" t="s">
        <v>2471</v>
      </c>
      <c r="B698" t="s">
        <v>2470</v>
      </c>
      <c r="C698" t="s">
        <v>1035</v>
      </c>
      <c r="D698" t="s">
        <v>1017</v>
      </c>
      <c r="E698" s="1">
        <v>9822</v>
      </c>
      <c r="F698" t="s">
        <v>1027</v>
      </c>
      <c r="G698" t="s">
        <v>3102</v>
      </c>
      <c r="J698" t="e">
        <f>VLOOKUP(A698,ratesMetadata!$A:$A,1,FALSE)</f>
        <v>#N/A</v>
      </c>
    </row>
    <row r="699" spans="1:10" x14ac:dyDescent="0.3">
      <c r="A699" t="s">
        <v>2473</v>
      </c>
      <c r="B699" t="s">
        <v>2472</v>
      </c>
      <c r="C699" t="s">
        <v>1035</v>
      </c>
      <c r="D699" t="s">
        <v>1017</v>
      </c>
      <c r="E699" s="1">
        <v>3921</v>
      </c>
      <c r="F699" t="s">
        <v>1036</v>
      </c>
      <c r="G699" t="s">
        <v>3102</v>
      </c>
      <c r="J699" t="e">
        <f>VLOOKUP(A699,ratesMetadata!$A:$A,1,FALSE)</f>
        <v>#N/A</v>
      </c>
    </row>
    <row r="700" spans="1:10" x14ac:dyDescent="0.3">
      <c r="A700" t="s">
        <v>2475</v>
      </c>
      <c r="B700" t="s">
        <v>2474</v>
      </c>
      <c r="C700" t="s">
        <v>1035</v>
      </c>
      <c r="D700" t="s">
        <v>1017</v>
      </c>
      <c r="E700" s="1">
        <v>8541</v>
      </c>
      <c r="F700" t="s">
        <v>1027</v>
      </c>
      <c r="G700" t="s">
        <v>3102</v>
      </c>
      <c r="J700" t="e">
        <f>VLOOKUP(A700,ratesMetadata!$A:$A,1,FALSE)</f>
        <v>#N/A</v>
      </c>
    </row>
    <row r="701" spans="1:10" x14ac:dyDescent="0.3">
      <c r="A701" t="s">
        <v>2477</v>
      </c>
      <c r="B701" t="s">
        <v>2476</v>
      </c>
      <c r="C701" t="s">
        <v>1035</v>
      </c>
      <c r="D701" t="s">
        <v>1017</v>
      </c>
      <c r="E701" s="1">
        <v>3813</v>
      </c>
      <c r="F701" t="s">
        <v>1027</v>
      </c>
      <c r="G701" t="s">
        <v>3102</v>
      </c>
      <c r="J701" t="e">
        <f>VLOOKUP(A701,ratesMetadata!$A:$A,1,FALSE)</f>
        <v>#N/A</v>
      </c>
    </row>
    <row r="702" spans="1:10" x14ac:dyDescent="0.3">
      <c r="A702" t="s">
        <v>2479</v>
      </c>
      <c r="B702" t="s">
        <v>2478</v>
      </c>
      <c r="C702" t="s">
        <v>1035</v>
      </c>
      <c r="D702" t="s">
        <v>1017</v>
      </c>
      <c r="E702" s="1">
        <v>8592</v>
      </c>
      <c r="F702" t="s">
        <v>1027</v>
      </c>
      <c r="G702" t="s">
        <v>3102</v>
      </c>
      <c r="J702" t="e">
        <f>VLOOKUP(A702,ratesMetadata!$A:$A,1,FALSE)</f>
        <v>#N/A</v>
      </c>
    </row>
    <row r="703" spans="1:10" x14ac:dyDescent="0.3">
      <c r="A703" t="s">
        <v>2481</v>
      </c>
      <c r="B703" t="s">
        <v>2480</v>
      </c>
      <c r="C703" t="s">
        <v>1035</v>
      </c>
      <c r="D703" t="s">
        <v>1017</v>
      </c>
      <c r="E703" s="1">
        <v>3345</v>
      </c>
      <c r="F703" t="s">
        <v>1027</v>
      </c>
      <c r="G703" t="s">
        <v>3102</v>
      </c>
      <c r="J703" t="e">
        <f>VLOOKUP(A703,ratesMetadata!$A:$A,1,FALSE)</f>
        <v>#N/A</v>
      </c>
    </row>
    <row r="704" spans="1:10" x14ac:dyDescent="0.3">
      <c r="A704" t="s">
        <v>2483</v>
      </c>
      <c r="B704" t="s">
        <v>2482</v>
      </c>
      <c r="C704" t="s">
        <v>1035</v>
      </c>
      <c r="D704" t="s">
        <v>1017</v>
      </c>
      <c r="E704" s="1">
        <v>6678</v>
      </c>
      <c r="F704" t="s">
        <v>1027</v>
      </c>
      <c r="G704" t="s">
        <v>3102</v>
      </c>
      <c r="J704" t="e">
        <f>VLOOKUP(A704,ratesMetadata!$A:$A,1,FALSE)</f>
        <v>#N/A</v>
      </c>
    </row>
    <row r="705" spans="1:10" x14ac:dyDescent="0.3">
      <c r="A705" t="s">
        <v>2485</v>
      </c>
      <c r="B705" t="s">
        <v>2484</v>
      </c>
      <c r="C705" t="s">
        <v>1035</v>
      </c>
      <c r="D705" t="s">
        <v>1017</v>
      </c>
      <c r="E705" s="1">
        <v>7089</v>
      </c>
      <c r="F705" t="s">
        <v>1027</v>
      </c>
      <c r="G705" t="s">
        <v>3102</v>
      </c>
      <c r="J705" t="e">
        <f>VLOOKUP(A705,ratesMetadata!$A:$A,1,FALSE)</f>
        <v>#N/A</v>
      </c>
    </row>
    <row r="706" spans="1:10" x14ac:dyDescent="0.3">
      <c r="A706" t="s">
        <v>2487</v>
      </c>
      <c r="B706" t="s">
        <v>2486</v>
      </c>
      <c r="C706" t="s">
        <v>1035</v>
      </c>
      <c r="D706" t="s">
        <v>1017</v>
      </c>
      <c r="E706" s="1">
        <v>5147</v>
      </c>
      <c r="F706" t="s">
        <v>1036</v>
      </c>
      <c r="G706" t="s">
        <v>3102</v>
      </c>
      <c r="J706" t="e">
        <f>VLOOKUP(A706,ratesMetadata!$A:$A,1,FALSE)</f>
        <v>#N/A</v>
      </c>
    </row>
    <row r="707" spans="1:10" x14ac:dyDescent="0.3">
      <c r="A707" t="s">
        <v>2489</v>
      </c>
      <c r="B707" t="s">
        <v>2488</v>
      </c>
      <c r="C707" t="s">
        <v>1035</v>
      </c>
      <c r="D707" t="s">
        <v>1017</v>
      </c>
      <c r="E707" s="1">
        <v>4302</v>
      </c>
      <c r="F707" t="s">
        <v>1036</v>
      </c>
      <c r="G707" t="s">
        <v>3102</v>
      </c>
      <c r="J707" t="e">
        <f>VLOOKUP(A707,ratesMetadata!$A:$A,1,FALSE)</f>
        <v>#N/A</v>
      </c>
    </row>
    <row r="708" spans="1:10" x14ac:dyDescent="0.3">
      <c r="A708" t="s">
        <v>2491</v>
      </c>
      <c r="B708" t="s">
        <v>2490</v>
      </c>
      <c r="C708" t="s">
        <v>1035</v>
      </c>
      <c r="D708" t="s">
        <v>1017</v>
      </c>
      <c r="E708" s="1">
        <v>8949</v>
      </c>
      <c r="F708" t="s">
        <v>1027</v>
      </c>
      <c r="G708" t="s">
        <v>3102</v>
      </c>
      <c r="J708" t="e">
        <f>VLOOKUP(A708,ratesMetadata!$A:$A,1,FALSE)</f>
        <v>#N/A</v>
      </c>
    </row>
    <row r="709" spans="1:10" x14ac:dyDescent="0.3">
      <c r="A709" t="s">
        <v>2493</v>
      </c>
      <c r="B709" t="s">
        <v>2492</v>
      </c>
      <c r="C709" t="s">
        <v>1035</v>
      </c>
      <c r="D709" t="s">
        <v>1017</v>
      </c>
      <c r="E709" s="1">
        <v>4347</v>
      </c>
      <c r="F709" t="s">
        <v>1036</v>
      </c>
      <c r="G709" t="s">
        <v>3102</v>
      </c>
      <c r="J709" t="e">
        <f>VLOOKUP(A709,ratesMetadata!$A:$A,1,FALSE)</f>
        <v>#N/A</v>
      </c>
    </row>
    <row r="710" spans="1:10" x14ac:dyDescent="0.3">
      <c r="A710" t="s">
        <v>2495</v>
      </c>
      <c r="B710" t="s">
        <v>2494</v>
      </c>
      <c r="C710" t="s">
        <v>1035</v>
      </c>
      <c r="D710" t="s">
        <v>1017</v>
      </c>
      <c r="E710" s="1">
        <v>3675</v>
      </c>
      <c r="F710" t="s">
        <v>1027</v>
      </c>
      <c r="G710" t="s">
        <v>3102</v>
      </c>
      <c r="J710" t="e">
        <f>VLOOKUP(A710,ratesMetadata!$A:$A,1,FALSE)</f>
        <v>#N/A</v>
      </c>
    </row>
    <row r="711" spans="1:10" x14ac:dyDescent="0.3">
      <c r="A711" t="s">
        <v>2497</v>
      </c>
      <c r="B711" t="s">
        <v>2496</v>
      </c>
      <c r="C711" t="s">
        <v>1035</v>
      </c>
      <c r="D711" t="s">
        <v>1017</v>
      </c>
      <c r="E711" s="1">
        <v>8418</v>
      </c>
      <c r="F711" t="s">
        <v>1036</v>
      </c>
      <c r="G711" t="s">
        <v>3102</v>
      </c>
      <c r="J711" t="e">
        <f>VLOOKUP(A711,ratesMetadata!$A:$A,1,FALSE)</f>
        <v>#N/A</v>
      </c>
    </row>
    <row r="712" spans="1:10" x14ac:dyDescent="0.3">
      <c r="A712" t="s">
        <v>2499</v>
      </c>
      <c r="B712" t="s">
        <v>2498</v>
      </c>
      <c r="C712" t="s">
        <v>1035</v>
      </c>
      <c r="D712" t="s">
        <v>1017</v>
      </c>
      <c r="E712" s="1">
        <v>6699</v>
      </c>
      <c r="F712" t="s">
        <v>1027</v>
      </c>
      <c r="G712" t="s">
        <v>3102</v>
      </c>
      <c r="J712" t="e">
        <f>VLOOKUP(A712,ratesMetadata!$A:$A,1,FALSE)</f>
        <v>#N/A</v>
      </c>
    </row>
    <row r="713" spans="1:10" x14ac:dyDescent="0.3">
      <c r="A713" t="s">
        <v>2501</v>
      </c>
      <c r="B713" t="s">
        <v>2500</v>
      </c>
      <c r="C713" t="s">
        <v>1035</v>
      </c>
      <c r="D713" t="s">
        <v>1017</v>
      </c>
      <c r="E713" s="1">
        <v>7353</v>
      </c>
      <c r="F713" t="s">
        <v>1027</v>
      </c>
      <c r="G713" t="s">
        <v>3102</v>
      </c>
      <c r="J713" t="e">
        <f>VLOOKUP(A713,ratesMetadata!$A:$A,1,FALSE)</f>
        <v>#N/A</v>
      </c>
    </row>
    <row r="714" spans="1:10" x14ac:dyDescent="0.3">
      <c r="A714" t="s">
        <v>2503</v>
      </c>
      <c r="B714" t="s">
        <v>2502</v>
      </c>
      <c r="C714" t="s">
        <v>1035</v>
      </c>
      <c r="D714" t="s">
        <v>1017</v>
      </c>
      <c r="E714" s="1">
        <v>8013</v>
      </c>
      <c r="F714" t="s">
        <v>1027</v>
      </c>
      <c r="G714" t="s">
        <v>3102</v>
      </c>
      <c r="J714" t="e">
        <f>VLOOKUP(A714,ratesMetadata!$A:$A,1,FALSE)</f>
        <v>#N/A</v>
      </c>
    </row>
    <row r="715" spans="1:10" x14ac:dyDescent="0.3">
      <c r="A715" t="s">
        <v>2505</v>
      </c>
      <c r="B715" t="s">
        <v>2504</v>
      </c>
      <c r="C715" t="s">
        <v>1035</v>
      </c>
      <c r="D715" t="s">
        <v>1017</v>
      </c>
      <c r="E715" s="1">
        <v>9015</v>
      </c>
      <c r="F715" t="s">
        <v>1027</v>
      </c>
      <c r="G715" t="s">
        <v>3102</v>
      </c>
      <c r="J715" t="e">
        <f>VLOOKUP(A715,ratesMetadata!$A:$A,1,FALSE)</f>
        <v>#N/A</v>
      </c>
    </row>
    <row r="716" spans="1:10" x14ac:dyDescent="0.3">
      <c r="A716" t="s">
        <v>2507</v>
      </c>
      <c r="B716" t="s">
        <v>2506</v>
      </c>
      <c r="C716" t="s">
        <v>1035</v>
      </c>
      <c r="D716" t="s">
        <v>1017</v>
      </c>
      <c r="E716" s="1">
        <v>6639</v>
      </c>
      <c r="F716" t="s">
        <v>1517</v>
      </c>
      <c r="G716" t="s">
        <v>3102</v>
      </c>
      <c r="J716" t="e">
        <f>VLOOKUP(A716,ratesMetadata!$A:$A,1,FALSE)</f>
        <v>#N/A</v>
      </c>
    </row>
    <row r="717" spans="1:10" x14ac:dyDescent="0.3">
      <c r="A717" t="s">
        <v>2509</v>
      </c>
      <c r="B717" t="s">
        <v>2508</v>
      </c>
      <c r="C717" t="s">
        <v>1035</v>
      </c>
      <c r="D717" t="s">
        <v>1017</v>
      </c>
      <c r="E717" s="1">
        <v>5982</v>
      </c>
      <c r="F717" t="s">
        <v>1036</v>
      </c>
      <c r="G717" t="s">
        <v>3102</v>
      </c>
      <c r="J717" t="e">
        <f>VLOOKUP(A717,ratesMetadata!$A:$A,1,FALSE)</f>
        <v>#N/A</v>
      </c>
    </row>
    <row r="718" spans="1:10" x14ac:dyDescent="0.3">
      <c r="A718" t="s">
        <v>2511</v>
      </c>
      <c r="B718" t="s">
        <v>2510</v>
      </c>
      <c r="C718" t="s">
        <v>1035</v>
      </c>
      <c r="D718" t="s">
        <v>1017</v>
      </c>
      <c r="E718" s="1">
        <v>5628</v>
      </c>
      <c r="F718" t="s">
        <v>1036</v>
      </c>
      <c r="G718" t="s">
        <v>3102</v>
      </c>
      <c r="J718" t="e">
        <f>VLOOKUP(A718,ratesMetadata!$A:$A,1,FALSE)</f>
        <v>#N/A</v>
      </c>
    </row>
    <row r="719" spans="1:10" x14ac:dyDescent="0.3">
      <c r="A719" t="s">
        <v>2513</v>
      </c>
      <c r="B719" t="s">
        <v>2512</v>
      </c>
      <c r="C719" t="s">
        <v>1035</v>
      </c>
      <c r="D719" t="s">
        <v>1017</v>
      </c>
      <c r="E719" s="1">
        <v>4395</v>
      </c>
      <c r="F719" t="s">
        <v>1036</v>
      </c>
      <c r="G719" t="s">
        <v>3102</v>
      </c>
      <c r="J719" t="e">
        <f>VLOOKUP(A719,ratesMetadata!$A:$A,1,FALSE)</f>
        <v>#N/A</v>
      </c>
    </row>
    <row r="720" spans="1:10" x14ac:dyDescent="0.3">
      <c r="A720" t="s">
        <v>2515</v>
      </c>
      <c r="B720" t="s">
        <v>2514</v>
      </c>
      <c r="C720" t="s">
        <v>1035</v>
      </c>
      <c r="D720" t="s">
        <v>1017</v>
      </c>
      <c r="E720" s="1">
        <v>3852</v>
      </c>
      <c r="F720" t="s">
        <v>1036</v>
      </c>
      <c r="G720" t="s">
        <v>3102</v>
      </c>
      <c r="J720" t="e">
        <f>VLOOKUP(A720,ratesMetadata!$A:$A,1,FALSE)</f>
        <v>#N/A</v>
      </c>
    </row>
    <row r="721" spans="1:10" x14ac:dyDescent="0.3">
      <c r="A721" t="s">
        <v>2517</v>
      </c>
      <c r="B721" t="s">
        <v>2516</v>
      </c>
      <c r="C721" t="s">
        <v>1035</v>
      </c>
      <c r="D721" t="s">
        <v>1017</v>
      </c>
      <c r="E721" s="1">
        <v>5115</v>
      </c>
      <c r="F721" t="s">
        <v>1036</v>
      </c>
      <c r="G721" t="s">
        <v>3102</v>
      </c>
      <c r="J721" t="e">
        <f>VLOOKUP(A721,ratesMetadata!$A:$A,1,FALSE)</f>
        <v>#N/A</v>
      </c>
    </row>
    <row r="722" spans="1:10" x14ac:dyDescent="0.3">
      <c r="A722" t="s">
        <v>2519</v>
      </c>
      <c r="B722" t="s">
        <v>2518</v>
      </c>
      <c r="C722" t="s">
        <v>1035</v>
      </c>
      <c r="D722" t="s">
        <v>1017</v>
      </c>
      <c r="E722" s="1">
        <v>4053</v>
      </c>
      <c r="F722" t="s">
        <v>1036</v>
      </c>
      <c r="G722" t="s">
        <v>3102</v>
      </c>
      <c r="J722" t="e">
        <f>VLOOKUP(A722,ratesMetadata!$A:$A,1,FALSE)</f>
        <v>#N/A</v>
      </c>
    </row>
    <row r="723" spans="1:10" x14ac:dyDescent="0.3">
      <c r="A723" t="s">
        <v>2521</v>
      </c>
      <c r="B723" t="s">
        <v>2520</v>
      </c>
      <c r="C723" t="s">
        <v>1035</v>
      </c>
      <c r="D723" t="s">
        <v>1017</v>
      </c>
      <c r="E723" s="1">
        <v>4494</v>
      </c>
      <c r="F723" t="s">
        <v>1027</v>
      </c>
      <c r="G723" t="s">
        <v>3102</v>
      </c>
      <c r="J723" t="e">
        <f>VLOOKUP(A723,ratesMetadata!$A:$A,1,FALSE)</f>
        <v>#N/A</v>
      </c>
    </row>
    <row r="724" spans="1:10" x14ac:dyDescent="0.3">
      <c r="A724" t="s">
        <v>2523</v>
      </c>
      <c r="B724" t="s">
        <v>2522</v>
      </c>
      <c r="C724" t="s">
        <v>1035</v>
      </c>
      <c r="D724" t="s">
        <v>1017</v>
      </c>
      <c r="E724" s="1">
        <v>3999</v>
      </c>
      <c r="F724" t="s">
        <v>1036</v>
      </c>
      <c r="G724" t="s">
        <v>3102</v>
      </c>
      <c r="J724" t="e">
        <f>VLOOKUP(A724,ratesMetadata!$A:$A,1,FALSE)</f>
        <v>#N/A</v>
      </c>
    </row>
    <row r="725" spans="1:10" x14ac:dyDescent="0.3">
      <c r="A725" t="s">
        <v>2525</v>
      </c>
      <c r="B725" t="s">
        <v>2524</v>
      </c>
      <c r="C725" t="s">
        <v>1035</v>
      </c>
      <c r="D725" t="s">
        <v>1017</v>
      </c>
      <c r="E725" s="1">
        <v>4548</v>
      </c>
      <c r="F725" t="s">
        <v>1036</v>
      </c>
      <c r="G725" t="s">
        <v>3102</v>
      </c>
      <c r="J725" t="e">
        <f>VLOOKUP(A725,ratesMetadata!$A:$A,1,FALSE)</f>
        <v>#N/A</v>
      </c>
    </row>
    <row r="726" spans="1:10" x14ac:dyDescent="0.3">
      <c r="A726" t="s">
        <v>2527</v>
      </c>
      <c r="B726" t="s">
        <v>2526</v>
      </c>
      <c r="C726" t="s">
        <v>1035</v>
      </c>
      <c r="D726" t="s">
        <v>1017</v>
      </c>
      <c r="E726" s="1">
        <v>3951</v>
      </c>
      <c r="F726" t="s">
        <v>1036</v>
      </c>
      <c r="G726" t="s">
        <v>3102</v>
      </c>
      <c r="J726" t="e">
        <f>VLOOKUP(A726,ratesMetadata!$A:$A,1,FALSE)</f>
        <v>#N/A</v>
      </c>
    </row>
    <row r="727" spans="1:10" x14ac:dyDescent="0.3">
      <c r="A727" t="s">
        <v>2529</v>
      </c>
      <c r="B727" t="s">
        <v>2528</v>
      </c>
      <c r="C727" t="s">
        <v>1035</v>
      </c>
      <c r="D727" t="s">
        <v>1017</v>
      </c>
      <c r="E727" s="1">
        <v>9279</v>
      </c>
      <c r="F727" t="s">
        <v>1036</v>
      </c>
      <c r="G727" t="s">
        <v>3102</v>
      </c>
      <c r="J727" t="e">
        <f>VLOOKUP(A727,ratesMetadata!$A:$A,1,FALSE)</f>
        <v>#N/A</v>
      </c>
    </row>
    <row r="728" spans="1:10" x14ac:dyDescent="0.3">
      <c r="A728" t="s">
        <v>2531</v>
      </c>
      <c r="B728" t="s">
        <v>2530</v>
      </c>
      <c r="C728" t="s">
        <v>1035</v>
      </c>
      <c r="D728" t="s">
        <v>1017</v>
      </c>
      <c r="E728" s="1">
        <v>6480</v>
      </c>
      <c r="F728" t="s">
        <v>1027</v>
      </c>
      <c r="G728" t="s">
        <v>3102</v>
      </c>
      <c r="J728" t="e">
        <f>VLOOKUP(A728,ratesMetadata!$A:$A,1,FALSE)</f>
        <v>#N/A</v>
      </c>
    </row>
    <row r="729" spans="1:10" x14ac:dyDescent="0.3">
      <c r="A729" t="s">
        <v>2533</v>
      </c>
      <c r="B729" t="s">
        <v>2532</v>
      </c>
      <c r="C729" t="s">
        <v>1035</v>
      </c>
      <c r="D729" t="s">
        <v>1017</v>
      </c>
      <c r="E729" s="1">
        <v>5964</v>
      </c>
      <c r="F729" t="s">
        <v>1036</v>
      </c>
      <c r="G729" t="s">
        <v>3102</v>
      </c>
      <c r="J729" t="e">
        <f>VLOOKUP(A729,ratesMetadata!$A:$A,1,FALSE)</f>
        <v>#N/A</v>
      </c>
    </row>
    <row r="730" spans="1:10" x14ac:dyDescent="0.3">
      <c r="A730" t="s">
        <v>2535</v>
      </c>
      <c r="B730" t="s">
        <v>2534</v>
      </c>
      <c r="C730" t="s">
        <v>1035</v>
      </c>
      <c r="D730" t="s">
        <v>1017</v>
      </c>
      <c r="E730" s="1">
        <v>3642</v>
      </c>
      <c r="F730" t="s">
        <v>1036</v>
      </c>
      <c r="G730" t="s">
        <v>3102</v>
      </c>
      <c r="J730" t="e">
        <f>VLOOKUP(A730,ratesMetadata!$A:$A,1,FALSE)</f>
        <v>#N/A</v>
      </c>
    </row>
    <row r="731" spans="1:10" x14ac:dyDescent="0.3">
      <c r="A731" t="s">
        <v>2537</v>
      </c>
      <c r="B731" t="s">
        <v>2536</v>
      </c>
      <c r="C731" t="s">
        <v>1035</v>
      </c>
      <c r="D731" t="s">
        <v>1017</v>
      </c>
      <c r="E731" s="1">
        <v>4839</v>
      </c>
      <c r="F731" t="s">
        <v>1027</v>
      </c>
      <c r="G731" t="s">
        <v>3102</v>
      </c>
      <c r="J731" t="e">
        <f>VLOOKUP(A731,ratesMetadata!$A:$A,1,FALSE)</f>
        <v>#N/A</v>
      </c>
    </row>
    <row r="732" spans="1:10" x14ac:dyDescent="0.3">
      <c r="A732" t="s">
        <v>2539</v>
      </c>
      <c r="B732" t="s">
        <v>2538</v>
      </c>
      <c r="C732" t="s">
        <v>1035</v>
      </c>
      <c r="D732" t="s">
        <v>1017</v>
      </c>
      <c r="E732" s="1">
        <v>5934</v>
      </c>
      <c r="F732" t="s">
        <v>1027</v>
      </c>
      <c r="G732" t="s">
        <v>3102</v>
      </c>
      <c r="J732" t="e">
        <f>VLOOKUP(A732,ratesMetadata!$A:$A,1,FALSE)</f>
        <v>#N/A</v>
      </c>
    </row>
    <row r="733" spans="1:10" x14ac:dyDescent="0.3">
      <c r="A733" t="s">
        <v>2541</v>
      </c>
      <c r="B733" t="s">
        <v>2540</v>
      </c>
      <c r="C733" t="s">
        <v>1035</v>
      </c>
      <c r="D733" t="s">
        <v>1017</v>
      </c>
      <c r="E733" s="1">
        <v>3546</v>
      </c>
      <c r="F733" t="s">
        <v>1036</v>
      </c>
      <c r="G733" t="s">
        <v>3102</v>
      </c>
      <c r="J733" t="e">
        <f>VLOOKUP(A733,ratesMetadata!$A:$A,1,FALSE)</f>
        <v>#N/A</v>
      </c>
    </row>
    <row r="734" spans="1:10" x14ac:dyDescent="0.3">
      <c r="A734" t="s">
        <v>2543</v>
      </c>
      <c r="B734" t="s">
        <v>2542</v>
      </c>
      <c r="C734" t="s">
        <v>1035</v>
      </c>
      <c r="D734" t="s">
        <v>1017</v>
      </c>
      <c r="E734" s="1">
        <v>6498</v>
      </c>
      <c r="F734" t="s">
        <v>1027</v>
      </c>
      <c r="G734" t="s">
        <v>3102</v>
      </c>
      <c r="J734" t="e">
        <f>VLOOKUP(A734,ratesMetadata!$A:$A,1,FALSE)</f>
        <v>#N/A</v>
      </c>
    </row>
    <row r="735" spans="1:10" x14ac:dyDescent="0.3">
      <c r="A735" t="s">
        <v>2545</v>
      </c>
      <c r="B735" t="s">
        <v>2544</v>
      </c>
      <c r="C735" t="s">
        <v>1035</v>
      </c>
      <c r="D735" t="s">
        <v>1017</v>
      </c>
      <c r="E735" s="1">
        <v>7773</v>
      </c>
      <c r="F735" t="s">
        <v>1036</v>
      </c>
      <c r="G735" t="s">
        <v>3102</v>
      </c>
      <c r="J735" t="e">
        <f>VLOOKUP(A735,ratesMetadata!$A:$A,1,FALSE)</f>
        <v>#N/A</v>
      </c>
    </row>
    <row r="736" spans="1:10" x14ac:dyDescent="0.3">
      <c r="A736" t="s">
        <v>2547</v>
      </c>
      <c r="B736" t="s">
        <v>2546</v>
      </c>
      <c r="C736" t="s">
        <v>1035</v>
      </c>
      <c r="D736" t="s">
        <v>1017</v>
      </c>
      <c r="E736" s="1">
        <v>5550</v>
      </c>
      <c r="F736" t="s">
        <v>1027</v>
      </c>
      <c r="G736" t="s">
        <v>3102</v>
      </c>
      <c r="J736" t="e">
        <f>VLOOKUP(A736,ratesMetadata!$A:$A,1,FALSE)</f>
        <v>#N/A</v>
      </c>
    </row>
    <row r="737" spans="1:10" x14ac:dyDescent="0.3">
      <c r="A737" t="s">
        <v>2549</v>
      </c>
      <c r="B737" t="s">
        <v>2548</v>
      </c>
      <c r="C737" t="s">
        <v>1035</v>
      </c>
      <c r="D737" t="s">
        <v>1017</v>
      </c>
      <c r="E737" s="1">
        <v>3765</v>
      </c>
      <c r="F737" t="s">
        <v>1036</v>
      </c>
      <c r="G737" t="s">
        <v>3102</v>
      </c>
      <c r="J737" t="e">
        <f>VLOOKUP(A737,ratesMetadata!$A:$A,1,FALSE)</f>
        <v>#N/A</v>
      </c>
    </row>
    <row r="738" spans="1:10" x14ac:dyDescent="0.3">
      <c r="A738" t="s">
        <v>2551</v>
      </c>
      <c r="B738" t="s">
        <v>2550</v>
      </c>
      <c r="C738" t="s">
        <v>1035</v>
      </c>
      <c r="D738" t="s">
        <v>1017</v>
      </c>
      <c r="E738" s="1">
        <v>4902</v>
      </c>
      <c r="F738" t="s">
        <v>1036</v>
      </c>
      <c r="G738" t="s">
        <v>3102</v>
      </c>
      <c r="J738" t="e">
        <f>VLOOKUP(A738,ratesMetadata!$A:$A,1,FALSE)</f>
        <v>#N/A</v>
      </c>
    </row>
    <row r="739" spans="1:10" x14ac:dyDescent="0.3">
      <c r="A739" t="s">
        <v>2553</v>
      </c>
      <c r="B739" t="s">
        <v>2552</v>
      </c>
      <c r="C739" t="s">
        <v>1035</v>
      </c>
      <c r="D739" t="s">
        <v>1017</v>
      </c>
      <c r="E739" s="1">
        <v>7500</v>
      </c>
      <c r="F739" t="s">
        <v>1036</v>
      </c>
      <c r="G739" t="s">
        <v>3102</v>
      </c>
      <c r="J739" t="e">
        <f>VLOOKUP(A739,ratesMetadata!$A:$A,1,FALSE)</f>
        <v>#N/A</v>
      </c>
    </row>
    <row r="740" spans="1:10" x14ac:dyDescent="0.3">
      <c r="A740" t="s">
        <v>2555</v>
      </c>
      <c r="B740" t="s">
        <v>2554</v>
      </c>
      <c r="C740" t="s">
        <v>1035</v>
      </c>
      <c r="D740" t="s">
        <v>1017</v>
      </c>
      <c r="E740" s="1">
        <v>3609</v>
      </c>
      <c r="F740" t="s">
        <v>1027</v>
      </c>
      <c r="G740" t="s">
        <v>3102</v>
      </c>
      <c r="J740" t="e">
        <f>VLOOKUP(A740,ratesMetadata!$A:$A,1,FALSE)</f>
        <v>#N/A</v>
      </c>
    </row>
    <row r="741" spans="1:10" x14ac:dyDescent="0.3">
      <c r="A741" t="s">
        <v>2557</v>
      </c>
      <c r="B741" t="s">
        <v>2556</v>
      </c>
      <c r="C741" t="s">
        <v>1035</v>
      </c>
      <c r="D741" t="s">
        <v>1017</v>
      </c>
      <c r="E741" s="1">
        <v>9876</v>
      </c>
      <c r="F741" t="s">
        <v>1036</v>
      </c>
      <c r="G741" t="s">
        <v>3102</v>
      </c>
      <c r="J741" t="e">
        <f>VLOOKUP(A741,ratesMetadata!$A:$A,1,FALSE)</f>
        <v>#N/A</v>
      </c>
    </row>
    <row r="742" spans="1:10" x14ac:dyDescent="0.3">
      <c r="A742" t="s">
        <v>2559</v>
      </c>
      <c r="B742" t="s">
        <v>2558</v>
      </c>
      <c r="C742" t="s">
        <v>1035</v>
      </c>
      <c r="D742" t="s">
        <v>1017</v>
      </c>
      <c r="E742" s="1">
        <v>7523</v>
      </c>
      <c r="F742" t="s">
        <v>1027</v>
      </c>
      <c r="G742" t="s">
        <v>3102</v>
      </c>
      <c r="J742" t="str">
        <f>VLOOKUP(A742,ratesMetadata!$A:$A,1,FALSE)</f>
        <v>TX1012532</v>
      </c>
    </row>
    <row r="743" spans="1:10" x14ac:dyDescent="0.3">
      <c r="A743" t="s">
        <v>2561</v>
      </c>
      <c r="B743" t="s">
        <v>2560</v>
      </c>
      <c r="C743" t="s">
        <v>1035</v>
      </c>
      <c r="D743" t="s">
        <v>1017</v>
      </c>
      <c r="E743" s="1">
        <v>8115</v>
      </c>
      <c r="F743" t="s">
        <v>1517</v>
      </c>
      <c r="G743" t="s">
        <v>3102</v>
      </c>
      <c r="J743" t="e">
        <f>VLOOKUP(A743,ratesMetadata!$A:$A,1,FALSE)</f>
        <v>#N/A</v>
      </c>
    </row>
    <row r="744" spans="1:10" x14ac:dyDescent="0.3">
      <c r="A744" t="s">
        <v>2563</v>
      </c>
      <c r="B744" t="s">
        <v>2562</v>
      </c>
      <c r="C744" t="s">
        <v>1035</v>
      </c>
      <c r="D744" t="s">
        <v>1017</v>
      </c>
      <c r="E744" s="1">
        <v>4158</v>
      </c>
      <c r="F744" t="s">
        <v>1027</v>
      </c>
      <c r="G744" t="s">
        <v>3102</v>
      </c>
      <c r="J744" t="e">
        <f>VLOOKUP(A744,ratesMetadata!$A:$A,1,FALSE)</f>
        <v>#N/A</v>
      </c>
    </row>
    <row r="745" spans="1:10" x14ac:dyDescent="0.3">
      <c r="A745" t="s">
        <v>2565</v>
      </c>
      <c r="B745" t="s">
        <v>2564</v>
      </c>
      <c r="C745" t="s">
        <v>1035</v>
      </c>
      <c r="D745" t="s">
        <v>1017</v>
      </c>
      <c r="E745" s="1">
        <v>3549</v>
      </c>
      <c r="F745" t="s">
        <v>1517</v>
      </c>
      <c r="G745" t="s">
        <v>3102</v>
      </c>
      <c r="J745" t="e">
        <f>VLOOKUP(A745,ratesMetadata!$A:$A,1,FALSE)</f>
        <v>#N/A</v>
      </c>
    </row>
    <row r="746" spans="1:10" x14ac:dyDescent="0.3">
      <c r="A746" t="s">
        <v>2567</v>
      </c>
      <c r="B746" t="s">
        <v>2566</v>
      </c>
      <c r="C746" t="s">
        <v>1035</v>
      </c>
      <c r="D746" t="s">
        <v>1017</v>
      </c>
      <c r="E746" s="1">
        <v>5178</v>
      </c>
      <c r="F746" t="s">
        <v>1027</v>
      </c>
      <c r="G746" t="s">
        <v>3102</v>
      </c>
      <c r="J746" t="e">
        <f>VLOOKUP(A746,ratesMetadata!$A:$A,1,FALSE)</f>
        <v>#N/A</v>
      </c>
    </row>
    <row r="747" spans="1:10" x14ac:dyDescent="0.3">
      <c r="A747" t="s">
        <v>2569</v>
      </c>
      <c r="B747" t="s">
        <v>2568</v>
      </c>
      <c r="C747" t="s">
        <v>1035</v>
      </c>
      <c r="D747" t="s">
        <v>1017</v>
      </c>
      <c r="E747" s="1">
        <v>3801</v>
      </c>
      <c r="F747" t="s">
        <v>1517</v>
      </c>
      <c r="G747" t="s">
        <v>3102</v>
      </c>
      <c r="J747" t="e">
        <f>VLOOKUP(A747,ratesMetadata!$A:$A,1,FALSE)</f>
        <v>#N/A</v>
      </c>
    </row>
    <row r="748" spans="1:10" x14ac:dyDescent="0.3">
      <c r="A748" t="s">
        <v>2571</v>
      </c>
      <c r="B748" t="s">
        <v>2570</v>
      </c>
      <c r="C748" t="s">
        <v>1035</v>
      </c>
      <c r="D748" t="s">
        <v>1017</v>
      </c>
      <c r="E748" s="1">
        <v>3999</v>
      </c>
      <c r="F748" t="s">
        <v>1027</v>
      </c>
      <c r="G748" t="s">
        <v>3102</v>
      </c>
      <c r="J748" t="e">
        <f>VLOOKUP(A748,ratesMetadata!$A:$A,1,FALSE)</f>
        <v>#N/A</v>
      </c>
    </row>
    <row r="749" spans="1:10" x14ac:dyDescent="0.3">
      <c r="A749" t="s">
        <v>2573</v>
      </c>
      <c r="B749" t="s">
        <v>2572</v>
      </c>
      <c r="C749" t="s">
        <v>1035</v>
      </c>
      <c r="D749" t="s">
        <v>1017</v>
      </c>
      <c r="E749" s="1">
        <v>6939</v>
      </c>
      <c r="F749" t="s">
        <v>1517</v>
      </c>
      <c r="G749" t="s">
        <v>3102</v>
      </c>
      <c r="J749" t="e">
        <f>VLOOKUP(A749,ratesMetadata!$A:$A,1,FALSE)</f>
        <v>#N/A</v>
      </c>
    </row>
    <row r="750" spans="1:10" x14ac:dyDescent="0.3">
      <c r="A750" t="s">
        <v>2575</v>
      </c>
      <c r="B750" t="s">
        <v>2574</v>
      </c>
      <c r="C750" t="s">
        <v>1035</v>
      </c>
      <c r="D750" t="s">
        <v>1017</v>
      </c>
      <c r="E750" s="1">
        <v>4314</v>
      </c>
      <c r="F750" t="s">
        <v>1027</v>
      </c>
      <c r="G750" t="s">
        <v>3102</v>
      </c>
      <c r="J750" t="e">
        <f>VLOOKUP(A750,ratesMetadata!$A:$A,1,FALSE)</f>
        <v>#N/A</v>
      </c>
    </row>
    <row r="751" spans="1:10" x14ac:dyDescent="0.3">
      <c r="A751" t="s">
        <v>2577</v>
      </c>
      <c r="B751" t="s">
        <v>2576</v>
      </c>
      <c r="C751" t="s">
        <v>1035</v>
      </c>
      <c r="D751" t="s">
        <v>1017</v>
      </c>
      <c r="E751" s="1">
        <v>3486</v>
      </c>
      <c r="F751" t="s">
        <v>1517</v>
      </c>
      <c r="G751" t="s">
        <v>3102</v>
      </c>
      <c r="J751" t="e">
        <f>VLOOKUP(A751,ratesMetadata!$A:$A,1,FALSE)</f>
        <v>#N/A</v>
      </c>
    </row>
    <row r="752" spans="1:10" x14ac:dyDescent="0.3">
      <c r="A752" t="s">
        <v>2579</v>
      </c>
      <c r="B752" t="s">
        <v>2578</v>
      </c>
      <c r="C752" t="s">
        <v>1035</v>
      </c>
      <c r="D752" t="s">
        <v>1017</v>
      </c>
      <c r="E752" s="1">
        <v>6234</v>
      </c>
      <c r="F752" t="s">
        <v>1517</v>
      </c>
      <c r="G752" t="s">
        <v>3102</v>
      </c>
      <c r="J752" t="e">
        <f>VLOOKUP(A752,ratesMetadata!$A:$A,1,FALSE)</f>
        <v>#N/A</v>
      </c>
    </row>
    <row r="753" spans="1:10" x14ac:dyDescent="0.3">
      <c r="A753" t="s">
        <v>2581</v>
      </c>
      <c r="B753" t="s">
        <v>2580</v>
      </c>
      <c r="C753" t="s">
        <v>1035</v>
      </c>
      <c r="D753" t="s">
        <v>1017</v>
      </c>
      <c r="E753" s="1">
        <v>4449</v>
      </c>
      <c r="F753" t="s">
        <v>1027</v>
      </c>
      <c r="G753" t="s">
        <v>3102</v>
      </c>
      <c r="J753" t="e">
        <f>VLOOKUP(A753,ratesMetadata!$A:$A,1,FALSE)</f>
        <v>#N/A</v>
      </c>
    </row>
    <row r="754" spans="1:10" x14ac:dyDescent="0.3">
      <c r="A754" t="s">
        <v>2583</v>
      </c>
      <c r="B754" t="s">
        <v>2582</v>
      </c>
      <c r="C754" t="s">
        <v>1035</v>
      </c>
      <c r="D754" t="s">
        <v>1017</v>
      </c>
      <c r="E754" s="1">
        <v>6759</v>
      </c>
      <c r="F754" t="s">
        <v>1036</v>
      </c>
      <c r="G754" t="s">
        <v>3102</v>
      </c>
      <c r="J754" t="e">
        <f>VLOOKUP(A754,ratesMetadata!$A:$A,1,FALSE)</f>
        <v>#N/A</v>
      </c>
    </row>
    <row r="755" spans="1:10" x14ac:dyDescent="0.3">
      <c r="A755" t="s">
        <v>2585</v>
      </c>
      <c r="B755" t="s">
        <v>2584</v>
      </c>
      <c r="C755" t="s">
        <v>1035</v>
      </c>
      <c r="D755" t="s">
        <v>1017</v>
      </c>
      <c r="E755" s="1">
        <v>9906</v>
      </c>
      <c r="F755" t="s">
        <v>1036</v>
      </c>
      <c r="G755" t="s">
        <v>3102</v>
      </c>
      <c r="J755" t="e">
        <f>VLOOKUP(A755,ratesMetadata!$A:$A,1,FALSE)</f>
        <v>#N/A</v>
      </c>
    </row>
    <row r="756" spans="1:10" x14ac:dyDescent="0.3">
      <c r="A756" t="s">
        <v>2587</v>
      </c>
      <c r="B756" t="s">
        <v>2586</v>
      </c>
      <c r="C756" t="s">
        <v>1035</v>
      </c>
      <c r="D756" t="s">
        <v>1017</v>
      </c>
      <c r="E756" s="1">
        <v>4617</v>
      </c>
      <c r="F756" t="s">
        <v>1036</v>
      </c>
      <c r="G756" t="s">
        <v>3102</v>
      </c>
      <c r="J756" t="e">
        <f>VLOOKUP(A756,ratesMetadata!$A:$A,1,FALSE)</f>
        <v>#N/A</v>
      </c>
    </row>
    <row r="757" spans="1:10" x14ac:dyDescent="0.3">
      <c r="A757" t="s">
        <v>2589</v>
      </c>
      <c r="B757" t="s">
        <v>2588</v>
      </c>
      <c r="C757" t="s">
        <v>1035</v>
      </c>
      <c r="D757" t="s">
        <v>1017</v>
      </c>
      <c r="E757" s="1">
        <v>4410</v>
      </c>
      <c r="F757" t="s">
        <v>1517</v>
      </c>
      <c r="G757" t="s">
        <v>3102</v>
      </c>
      <c r="J757" t="e">
        <f>VLOOKUP(A757,ratesMetadata!$A:$A,1,FALSE)</f>
        <v>#N/A</v>
      </c>
    </row>
    <row r="758" spans="1:10" x14ac:dyDescent="0.3">
      <c r="A758" t="s">
        <v>2591</v>
      </c>
      <c r="B758" t="s">
        <v>2590</v>
      </c>
      <c r="C758" t="s">
        <v>1035</v>
      </c>
      <c r="D758" t="s">
        <v>1017</v>
      </c>
      <c r="E758" s="1">
        <v>4062</v>
      </c>
      <c r="F758" t="s">
        <v>1027</v>
      </c>
      <c r="G758" t="s">
        <v>3102</v>
      </c>
      <c r="J758" t="e">
        <f>VLOOKUP(A758,ratesMetadata!$A:$A,1,FALSE)</f>
        <v>#N/A</v>
      </c>
    </row>
    <row r="759" spans="1:10" x14ac:dyDescent="0.3">
      <c r="A759" t="s">
        <v>2593</v>
      </c>
      <c r="B759" t="s">
        <v>2592</v>
      </c>
      <c r="C759" t="s">
        <v>1035</v>
      </c>
      <c r="D759" t="s">
        <v>1017</v>
      </c>
      <c r="E759" s="1">
        <v>7848</v>
      </c>
      <c r="F759" t="s">
        <v>1027</v>
      </c>
      <c r="G759" t="s">
        <v>3102</v>
      </c>
      <c r="J759" t="e">
        <f>VLOOKUP(A759,ratesMetadata!$A:$A,1,FALSE)</f>
        <v>#N/A</v>
      </c>
    </row>
    <row r="760" spans="1:10" x14ac:dyDescent="0.3">
      <c r="A760" t="s">
        <v>2595</v>
      </c>
      <c r="B760" t="s">
        <v>2594</v>
      </c>
      <c r="C760" t="s">
        <v>1035</v>
      </c>
      <c r="D760" t="s">
        <v>1017</v>
      </c>
      <c r="E760" s="1">
        <v>3960</v>
      </c>
      <c r="F760" t="s">
        <v>1517</v>
      </c>
      <c r="G760" t="s">
        <v>3102</v>
      </c>
      <c r="J760" t="e">
        <f>VLOOKUP(A760,ratesMetadata!$A:$A,1,FALSE)</f>
        <v>#N/A</v>
      </c>
    </row>
    <row r="761" spans="1:10" x14ac:dyDescent="0.3">
      <c r="A761" t="s">
        <v>2597</v>
      </c>
      <c r="B761" t="s">
        <v>2596</v>
      </c>
      <c r="C761" t="s">
        <v>1035</v>
      </c>
      <c r="D761" t="s">
        <v>1017</v>
      </c>
      <c r="E761" s="1">
        <v>4029</v>
      </c>
      <c r="F761" t="s">
        <v>1027</v>
      </c>
      <c r="G761" t="s">
        <v>3102</v>
      </c>
      <c r="J761" t="str">
        <f>VLOOKUP(A761,ratesMetadata!$A:$A,1,FALSE)</f>
        <v>TX1013310</v>
      </c>
    </row>
    <row r="762" spans="1:10" x14ac:dyDescent="0.3">
      <c r="A762" t="s">
        <v>2599</v>
      </c>
      <c r="B762" t="s">
        <v>2598</v>
      </c>
      <c r="C762" t="s">
        <v>1035</v>
      </c>
      <c r="D762" t="s">
        <v>1017</v>
      </c>
      <c r="E762" s="1">
        <v>3633</v>
      </c>
      <c r="F762" t="s">
        <v>1036</v>
      </c>
      <c r="G762" t="s">
        <v>3102</v>
      </c>
      <c r="J762" t="e">
        <f>VLOOKUP(A762,ratesMetadata!$A:$A,1,FALSE)</f>
        <v>#N/A</v>
      </c>
    </row>
    <row r="763" spans="1:10" x14ac:dyDescent="0.3">
      <c r="A763" t="s">
        <v>2601</v>
      </c>
      <c r="B763" t="s">
        <v>2600</v>
      </c>
      <c r="C763" t="s">
        <v>1035</v>
      </c>
      <c r="D763" t="s">
        <v>1017</v>
      </c>
      <c r="E763" s="1">
        <v>7389</v>
      </c>
      <c r="F763" t="s">
        <v>1517</v>
      </c>
      <c r="G763" t="s">
        <v>3102</v>
      </c>
      <c r="J763" t="e">
        <f>VLOOKUP(A763,ratesMetadata!$A:$A,1,FALSE)</f>
        <v>#N/A</v>
      </c>
    </row>
    <row r="764" spans="1:10" x14ac:dyDescent="0.3">
      <c r="A764" t="s">
        <v>2603</v>
      </c>
      <c r="B764" t="s">
        <v>2602</v>
      </c>
      <c r="C764" t="s">
        <v>1035</v>
      </c>
      <c r="D764" t="s">
        <v>1017</v>
      </c>
      <c r="E764" s="1">
        <v>5211</v>
      </c>
      <c r="F764" t="s">
        <v>1027</v>
      </c>
      <c r="G764" t="s">
        <v>3102</v>
      </c>
      <c r="J764" t="e">
        <f>VLOOKUP(A764,ratesMetadata!$A:$A,1,FALSE)</f>
        <v>#N/A</v>
      </c>
    </row>
    <row r="765" spans="1:10" x14ac:dyDescent="0.3">
      <c r="A765" t="s">
        <v>2605</v>
      </c>
      <c r="B765" t="s">
        <v>2604</v>
      </c>
      <c r="C765" t="s">
        <v>1035</v>
      </c>
      <c r="D765" t="s">
        <v>1017</v>
      </c>
      <c r="E765" s="1">
        <v>4815</v>
      </c>
      <c r="F765" t="s">
        <v>1027</v>
      </c>
      <c r="G765" t="s">
        <v>3102</v>
      </c>
      <c r="J765" t="e">
        <f>VLOOKUP(A765,ratesMetadata!$A:$A,1,FALSE)</f>
        <v>#N/A</v>
      </c>
    </row>
    <row r="766" spans="1:10" x14ac:dyDescent="0.3">
      <c r="A766" t="s">
        <v>2607</v>
      </c>
      <c r="B766" t="s">
        <v>2606</v>
      </c>
      <c r="C766" t="s">
        <v>1035</v>
      </c>
      <c r="D766" t="s">
        <v>1017</v>
      </c>
      <c r="E766" s="1">
        <v>6921</v>
      </c>
      <c r="F766" t="s">
        <v>1036</v>
      </c>
      <c r="G766" t="s">
        <v>3102</v>
      </c>
      <c r="J766" t="e">
        <f>VLOOKUP(A766,ratesMetadata!$A:$A,1,FALSE)</f>
        <v>#N/A</v>
      </c>
    </row>
    <row r="767" spans="1:10" x14ac:dyDescent="0.3">
      <c r="A767" t="s">
        <v>2609</v>
      </c>
      <c r="B767" t="s">
        <v>2608</v>
      </c>
      <c r="C767" t="s">
        <v>1035</v>
      </c>
      <c r="D767" t="s">
        <v>1017</v>
      </c>
      <c r="E767" s="1">
        <v>5487</v>
      </c>
      <c r="F767" t="s">
        <v>1036</v>
      </c>
      <c r="G767" t="s">
        <v>3102</v>
      </c>
      <c r="J767" t="e">
        <f>VLOOKUP(A767,ratesMetadata!$A:$A,1,FALSE)</f>
        <v>#N/A</v>
      </c>
    </row>
    <row r="768" spans="1:10" x14ac:dyDescent="0.3">
      <c r="A768" t="s">
        <v>2611</v>
      </c>
      <c r="B768" t="s">
        <v>2610</v>
      </c>
      <c r="C768" t="s">
        <v>1035</v>
      </c>
      <c r="D768" t="s">
        <v>1017</v>
      </c>
      <c r="E768" s="1">
        <v>4173</v>
      </c>
      <c r="F768" t="s">
        <v>1027</v>
      </c>
      <c r="G768" t="s">
        <v>3102</v>
      </c>
      <c r="J768" t="e">
        <f>VLOOKUP(A768,ratesMetadata!$A:$A,1,FALSE)</f>
        <v>#N/A</v>
      </c>
    </row>
    <row r="769" spans="1:10" x14ac:dyDescent="0.3">
      <c r="A769" t="s">
        <v>2613</v>
      </c>
      <c r="B769" t="s">
        <v>2612</v>
      </c>
      <c r="C769" t="s">
        <v>1035</v>
      </c>
      <c r="D769" t="s">
        <v>1017</v>
      </c>
      <c r="E769" s="1">
        <v>3819</v>
      </c>
      <c r="F769" t="s">
        <v>1036</v>
      </c>
      <c r="G769" t="s">
        <v>3102</v>
      </c>
      <c r="J769" t="str">
        <f>VLOOKUP(A769,ratesMetadata!$A:$A,1,FALSE)</f>
        <v>TX1010496</v>
      </c>
    </row>
    <row r="770" spans="1:10" x14ac:dyDescent="0.3">
      <c r="A770" t="s">
        <v>2615</v>
      </c>
      <c r="B770" t="s">
        <v>2614</v>
      </c>
      <c r="C770" t="s">
        <v>1035</v>
      </c>
      <c r="D770" t="s">
        <v>1017</v>
      </c>
      <c r="E770" s="1">
        <v>6174</v>
      </c>
      <c r="F770" t="s">
        <v>1027</v>
      </c>
      <c r="G770" t="s">
        <v>3102</v>
      </c>
      <c r="J770" t="e">
        <f>VLOOKUP(A770,ratesMetadata!$A:$A,1,FALSE)</f>
        <v>#N/A</v>
      </c>
    </row>
    <row r="771" spans="1:10" x14ac:dyDescent="0.3">
      <c r="A771" t="s">
        <v>2617</v>
      </c>
      <c r="B771" t="s">
        <v>2616</v>
      </c>
      <c r="C771" t="s">
        <v>1035</v>
      </c>
      <c r="D771" t="s">
        <v>1017</v>
      </c>
      <c r="E771" s="1">
        <v>4005</v>
      </c>
      <c r="F771" t="s">
        <v>1027</v>
      </c>
      <c r="G771" t="s">
        <v>3102</v>
      </c>
      <c r="J771" t="e">
        <f>VLOOKUP(A771,ratesMetadata!$A:$A,1,FALSE)</f>
        <v>#N/A</v>
      </c>
    </row>
    <row r="772" spans="1:10" x14ac:dyDescent="0.3">
      <c r="A772" t="s">
        <v>2619</v>
      </c>
      <c r="B772" t="s">
        <v>2618</v>
      </c>
      <c r="C772" t="s">
        <v>1035</v>
      </c>
      <c r="D772" t="s">
        <v>1017</v>
      </c>
      <c r="E772" s="1">
        <v>4443</v>
      </c>
      <c r="F772" t="s">
        <v>1027</v>
      </c>
      <c r="G772" t="s">
        <v>3102</v>
      </c>
      <c r="J772" t="e">
        <f>VLOOKUP(A772,ratesMetadata!$A:$A,1,FALSE)</f>
        <v>#N/A</v>
      </c>
    </row>
    <row r="773" spans="1:10" x14ac:dyDescent="0.3">
      <c r="A773" t="s">
        <v>2621</v>
      </c>
      <c r="B773" t="s">
        <v>2620</v>
      </c>
      <c r="C773" t="s">
        <v>1035</v>
      </c>
      <c r="D773" t="s">
        <v>1017</v>
      </c>
      <c r="E773" s="1">
        <v>5763</v>
      </c>
      <c r="F773" t="s">
        <v>1036</v>
      </c>
      <c r="G773" t="s">
        <v>3102</v>
      </c>
      <c r="J773" t="e">
        <f>VLOOKUP(A773,ratesMetadata!$A:$A,1,FALSE)</f>
        <v>#N/A</v>
      </c>
    </row>
    <row r="774" spans="1:10" x14ac:dyDescent="0.3">
      <c r="A774" t="s">
        <v>2623</v>
      </c>
      <c r="B774" t="s">
        <v>2622</v>
      </c>
      <c r="C774" t="s">
        <v>1035</v>
      </c>
      <c r="D774" t="s">
        <v>1017</v>
      </c>
      <c r="E774" s="1">
        <v>6066</v>
      </c>
      <c r="F774" t="s">
        <v>1036</v>
      </c>
      <c r="G774" t="s">
        <v>3102</v>
      </c>
      <c r="J774" t="e">
        <f>VLOOKUP(A774,ratesMetadata!$A:$A,1,FALSE)</f>
        <v>#N/A</v>
      </c>
    </row>
    <row r="775" spans="1:10" x14ac:dyDescent="0.3">
      <c r="A775" t="s">
        <v>2625</v>
      </c>
      <c r="B775" t="s">
        <v>2624</v>
      </c>
      <c r="C775" t="s">
        <v>1035</v>
      </c>
      <c r="D775" t="s">
        <v>1017</v>
      </c>
      <c r="E775" s="1">
        <v>9714</v>
      </c>
      <c r="F775" t="s">
        <v>1027</v>
      </c>
      <c r="G775" t="s">
        <v>3102</v>
      </c>
      <c r="J775" t="e">
        <f>VLOOKUP(A775,ratesMetadata!$A:$A,1,FALSE)</f>
        <v>#N/A</v>
      </c>
    </row>
    <row r="776" spans="1:10" x14ac:dyDescent="0.3">
      <c r="A776" t="s">
        <v>2627</v>
      </c>
      <c r="B776" t="s">
        <v>2626</v>
      </c>
      <c r="C776" t="s">
        <v>1035</v>
      </c>
      <c r="D776" t="s">
        <v>1017</v>
      </c>
      <c r="E776" s="1">
        <v>5373</v>
      </c>
      <c r="F776" t="s">
        <v>1036</v>
      </c>
      <c r="G776" t="s">
        <v>3102</v>
      </c>
      <c r="J776" t="e">
        <f>VLOOKUP(A776,ratesMetadata!$A:$A,1,FALSE)</f>
        <v>#N/A</v>
      </c>
    </row>
    <row r="777" spans="1:10" x14ac:dyDescent="0.3">
      <c r="A777" t="s">
        <v>2629</v>
      </c>
      <c r="B777" t="s">
        <v>2628</v>
      </c>
      <c r="C777" t="s">
        <v>1035</v>
      </c>
      <c r="D777" t="s">
        <v>1017</v>
      </c>
      <c r="E777" s="1">
        <v>5793</v>
      </c>
      <c r="F777" t="s">
        <v>1036</v>
      </c>
      <c r="G777" t="s">
        <v>3102</v>
      </c>
      <c r="J777" t="e">
        <f>VLOOKUP(A777,ratesMetadata!$A:$A,1,FALSE)</f>
        <v>#N/A</v>
      </c>
    </row>
    <row r="778" spans="1:10" x14ac:dyDescent="0.3">
      <c r="A778" t="s">
        <v>2631</v>
      </c>
      <c r="B778" t="s">
        <v>2630</v>
      </c>
      <c r="C778" t="s">
        <v>1035</v>
      </c>
      <c r="D778" t="s">
        <v>1017</v>
      </c>
      <c r="E778" s="1">
        <v>3513</v>
      </c>
      <c r="F778" t="s">
        <v>1517</v>
      </c>
      <c r="G778" t="s">
        <v>3102</v>
      </c>
      <c r="J778" t="e">
        <f>VLOOKUP(A778,ratesMetadata!$A:$A,1,FALSE)</f>
        <v>#N/A</v>
      </c>
    </row>
    <row r="779" spans="1:10" x14ac:dyDescent="0.3">
      <c r="A779" t="s">
        <v>2633</v>
      </c>
      <c r="B779" t="s">
        <v>2632</v>
      </c>
      <c r="C779" t="s">
        <v>1035</v>
      </c>
      <c r="D779" t="s">
        <v>1017</v>
      </c>
      <c r="E779" s="1">
        <v>4472</v>
      </c>
      <c r="F779" t="s">
        <v>1027</v>
      </c>
      <c r="G779" t="s">
        <v>3102</v>
      </c>
      <c r="J779" t="e">
        <f>VLOOKUP(A779,ratesMetadata!$A:$A,1,FALSE)</f>
        <v>#N/A</v>
      </c>
    </row>
    <row r="780" spans="1:10" x14ac:dyDescent="0.3">
      <c r="A780" t="s">
        <v>2635</v>
      </c>
      <c r="B780" t="s">
        <v>2634</v>
      </c>
      <c r="C780" t="s">
        <v>1035</v>
      </c>
      <c r="D780" t="s">
        <v>1017</v>
      </c>
      <c r="E780" s="1">
        <v>7410</v>
      </c>
      <c r="F780" t="s">
        <v>1036</v>
      </c>
      <c r="G780" t="s">
        <v>3102</v>
      </c>
      <c r="J780" t="e">
        <f>VLOOKUP(A780,ratesMetadata!$A:$A,1,FALSE)</f>
        <v>#N/A</v>
      </c>
    </row>
    <row r="781" spans="1:10" x14ac:dyDescent="0.3">
      <c r="A781" t="s">
        <v>2637</v>
      </c>
      <c r="B781" t="s">
        <v>2636</v>
      </c>
      <c r="C781" t="s">
        <v>1035</v>
      </c>
      <c r="D781" t="s">
        <v>1017</v>
      </c>
      <c r="E781" s="1">
        <v>7311</v>
      </c>
      <c r="F781" t="s">
        <v>1036</v>
      </c>
      <c r="G781" t="s">
        <v>3102</v>
      </c>
      <c r="J781" t="e">
        <f>VLOOKUP(A781,ratesMetadata!$A:$A,1,FALSE)</f>
        <v>#N/A</v>
      </c>
    </row>
    <row r="782" spans="1:10" x14ac:dyDescent="0.3">
      <c r="A782" t="s">
        <v>2639</v>
      </c>
      <c r="B782" t="s">
        <v>2638</v>
      </c>
      <c r="C782" t="s">
        <v>1035</v>
      </c>
      <c r="D782" t="s">
        <v>1017</v>
      </c>
      <c r="E782" s="1">
        <v>6477</v>
      </c>
      <c r="F782" t="s">
        <v>1036</v>
      </c>
      <c r="G782" t="s">
        <v>3102</v>
      </c>
      <c r="J782" t="str">
        <f>VLOOKUP(A782,ratesMetadata!$A:$A,1,FALSE)</f>
        <v>TX1010359</v>
      </c>
    </row>
    <row r="783" spans="1:10" x14ac:dyDescent="0.3">
      <c r="A783" t="s">
        <v>2641</v>
      </c>
      <c r="B783" t="s">
        <v>2640</v>
      </c>
      <c r="C783" t="s">
        <v>1035</v>
      </c>
      <c r="D783" t="s">
        <v>1017</v>
      </c>
      <c r="E783" s="1">
        <v>8439</v>
      </c>
      <c r="F783" t="s">
        <v>1027</v>
      </c>
      <c r="G783" t="s">
        <v>3102</v>
      </c>
      <c r="J783" t="str">
        <f>VLOOKUP(A783,ratesMetadata!$A:$A,1,FALSE)</f>
        <v>TX1010482</v>
      </c>
    </row>
    <row r="784" spans="1:10" x14ac:dyDescent="0.3">
      <c r="A784" t="s">
        <v>2643</v>
      </c>
      <c r="B784" t="s">
        <v>2642</v>
      </c>
      <c r="C784" t="s">
        <v>1035</v>
      </c>
      <c r="D784" t="s">
        <v>1017</v>
      </c>
      <c r="E784" s="1">
        <v>5427</v>
      </c>
      <c r="F784" t="s">
        <v>1036</v>
      </c>
      <c r="G784" t="s">
        <v>3102</v>
      </c>
      <c r="J784" t="e">
        <f>VLOOKUP(A784,ratesMetadata!$A:$A,1,FALSE)</f>
        <v>#N/A</v>
      </c>
    </row>
    <row r="785" spans="1:10" x14ac:dyDescent="0.3">
      <c r="A785" t="s">
        <v>2645</v>
      </c>
      <c r="B785" t="s">
        <v>2644</v>
      </c>
      <c r="C785" t="s">
        <v>1035</v>
      </c>
      <c r="D785" t="s">
        <v>1017</v>
      </c>
      <c r="E785" s="1">
        <v>3705</v>
      </c>
      <c r="F785" t="s">
        <v>1027</v>
      </c>
      <c r="G785" t="s">
        <v>3102</v>
      </c>
      <c r="J785" t="e">
        <f>VLOOKUP(A785,ratesMetadata!$A:$A,1,FALSE)</f>
        <v>#N/A</v>
      </c>
    </row>
    <row r="786" spans="1:10" x14ac:dyDescent="0.3">
      <c r="A786" t="s">
        <v>2647</v>
      </c>
      <c r="B786" t="s">
        <v>2646</v>
      </c>
      <c r="C786" t="s">
        <v>1035</v>
      </c>
      <c r="D786" t="s">
        <v>1017</v>
      </c>
      <c r="E786" s="1">
        <v>8901</v>
      </c>
      <c r="F786" t="s">
        <v>1036</v>
      </c>
      <c r="G786" t="s">
        <v>3102</v>
      </c>
      <c r="J786" t="e">
        <f>VLOOKUP(A786,ratesMetadata!$A:$A,1,FALSE)</f>
        <v>#N/A</v>
      </c>
    </row>
    <row r="787" spans="1:10" x14ac:dyDescent="0.3">
      <c r="A787" t="s">
        <v>2649</v>
      </c>
      <c r="B787" t="s">
        <v>2648</v>
      </c>
      <c r="C787" t="s">
        <v>1035</v>
      </c>
      <c r="D787" t="s">
        <v>1017</v>
      </c>
      <c r="E787" s="1">
        <v>4008</v>
      </c>
      <c r="F787" t="s">
        <v>1036</v>
      </c>
      <c r="G787" t="s">
        <v>3102</v>
      </c>
      <c r="J787" t="str">
        <f>VLOOKUP(A787,ratesMetadata!$A:$A,1,FALSE)</f>
        <v>TX1010413</v>
      </c>
    </row>
    <row r="788" spans="1:10" x14ac:dyDescent="0.3">
      <c r="A788" t="s">
        <v>2651</v>
      </c>
      <c r="B788" t="s">
        <v>2650</v>
      </c>
      <c r="C788" t="s">
        <v>1035</v>
      </c>
      <c r="D788" t="s">
        <v>1017</v>
      </c>
      <c r="E788" s="1">
        <v>5013</v>
      </c>
      <c r="F788" t="s">
        <v>1027</v>
      </c>
      <c r="G788" t="s">
        <v>3102</v>
      </c>
      <c r="J788" t="e">
        <f>VLOOKUP(A788,ratesMetadata!$A:$A,1,FALSE)</f>
        <v>#N/A</v>
      </c>
    </row>
    <row r="789" spans="1:10" x14ac:dyDescent="0.3">
      <c r="A789" t="s">
        <v>2653</v>
      </c>
      <c r="B789" t="s">
        <v>2652</v>
      </c>
      <c r="C789" t="s">
        <v>1035</v>
      </c>
      <c r="D789" t="s">
        <v>1017</v>
      </c>
      <c r="E789" s="1">
        <v>5886</v>
      </c>
      <c r="F789" t="s">
        <v>1027</v>
      </c>
      <c r="G789" t="s">
        <v>3102</v>
      </c>
      <c r="J789" t="e">
        <f>VLOOKUP(A789,ratesMetadata!$A:$A,1,FALSE)</f>
        <v>#N/A</v>
      </c>
    </row>
    <row r="790" spans="1:10" x14ac:dyDescent="0.3">
      <c r="A790" t="s">
        <v>2655</v>
      </c>
      <c r="B790" t="s">
        <v>2654</v>
      </c>
      <c r="C790" t="s">
        <v>1035</v>
      </c>
      <c r="D790" t="s">
        <v>1017</v>
      </c>
      <c r="E790" s="1">
        <v>3606</v>
      </c>
      <c r="F790" t="s">
        <v>1036</v>
      </c>
      <c r="G790" t="s">
        <v>3102</v>
      </c>
      <c r="J790" t="e">
        <f>VLOOKUP(A790,ratesMetadata!$A:$A,1,FALSE)</f>
        <v>#N/A</v>
      </c>
    </row>
    <row r="791" spans="1:10" x14ac:dyDescent="0.3">
      <c r="A791" t="s">
        <v>2657</v>
      </c>
      <c r="B791" t="s">
        <v>2656</v>
      </c>
      <c r="C791" t="s">
        <v>1035</v>
      </c>
      <c r="D791" t="s">
        <v>1017</v>
      </c>
      <c r="E791" s="1">
        <v>7773</v>
      </c>
      <c r="F791" t="s">
        <v>1036</v>
      </c>
      <c r="G791" t="s">
        <v>3102</v>
      </c>
      <c r="J791" t="e">
        <f>VLOOKUP(A791,ratesMetadata!$A:$A,1,FALSE)</f>
        <v>#N/A</v>
      </c>
    </row>
    <row r="792" spans="1:10" x14ac:dyDescent="0.3">
      <c r="A792" t="s">
        <v>2659</v>
      </c>
      <c r="B792" t="s">
        <v>2658</v>
      </c>
      <c r="C792" t="s">
        <v>1035</v>
      </c>
      <c r="D792" t="s">
        <v>1017</v>
      </c>
      <c r="E792" s="1">
        <v>4737</v>
      </c>
      <c r="F792" t="s">
        <v>1027</v>
      </c>
      <c r="G792" t="s">
        <v>3102</v>
      </c>
      <c r="J792" t="e">
        <f>VLOOKUP(A792,ratesMetadata!$A:$A,1,FALSE)</f>
        <v>#N/A</v>
      </c>
    </row>
    <row r="793" spans="1:10" x14ac:dyDescent="0.3">
      <c r="A793" t="s">
        <v>2661</v>
      </c>
      <c r="B793" t="s">
        <v>2660</v>
      </c>
      <c r="C793" t="s">
        <v>1035</v>
      </c>
      <c r="D793" t="s">
        <v>1017</v>
      </c>
      <c r="E793" s="1">
        <v>8430</v>
      </c>
      <c r="F793" t="s">
        <v>1027</v>
      </c>
      <c r="G793" t="s">
        <v>3102</v>
      </c>
      <c r="J793" t="e">
        <f>VLOOKUP(A793,ratesMetadata!$A:$A,1,FALSE)</f>
        <v>#N/A</v>
      </c>
    </row>
    <row r="794" spans="1:10" x14ac:dyDescent="0.3">
      <c r="A794" t="s">
        <v>2663</v>
      </c>
      <c r="B794" t="s">
        <v>2662</v>
      </c>
      <c r="C794" t="s">
        <v>1029</v>
      </c>
      <c r="D794" t="s">
        <v>1017</v>
      </c>
      <c r="E794" s="1">
        <v>3762</v>
      </c>
      <c r="F794" t="s">
        <v>1517</v>
      </c>
      <c r="G794" t="s">
        <v>3102</v>
      </c>
      <c r="J794" t="e">
        <f>VLOOKUP(A794,ratesMetadata!$A:$A,1,FALSE)</f>
        <v>#N/A</v>
      </c>
    </row>
    <row r="795" spans="1:10" x14ac:dyDescent="0.3">
      <c r="A795" t="s">
        <v>2665</v>
      </c>
      <c r="B795" t="s">
        <v>2664</v>
      </c>
      <c r="C795" t="s">
        <v>1029</v>
      </c>
      <c r="D795" t="s">
        <v>1017</v>
      </c>
      <c r="E795" s="1">
        <v>3894</v>
      </c>
      <c r="F795" t="s">
        <v>1027</v>
      </c>
      <c r="G795" t="s">
        <v>3102</v>
      </c>
      <c r="J795" t="e">
        <f>VLOOKUP(A795,ratesMetadata!$A:$A,1,FALSE)</f>
        <v>#N/A</v>
      </c>
    </row>
    <row r="796" spans="1:10" x14ac:dyDescent="0.3">
      <c r="A796" t="s">
        <v>2667</v>
      </c>
      <c r="B796" t="s">
        <v>2666</v>
      </c>
      <c r="C796" t="s">
        <v>1035</v>
      </c>
      <c r="D796" t="s">
        <v>1017</v>
      </c>
      <c r="E796" s="1">
        <v>4227</v>
      </c>
      <c r="F796" t="s">
        <v>1027</v>
      </c>
      <c r="G796" t="s">
        <v>3102</v>
      </c>
      <c r="J796" t="str">
        <f>VLOOKUP(A796,ratesMetadata!$A:$A,1,FALSE)</f>
        <v>TX1013365</v>
      </c>
    </row>
    <row r="797" spans="1:10" x14ac:dyDescent="0.3">
      <c r="A797" t="s">
        <v>2670</v>
      </c>
      <c r="B797" t="s">
        <v>2668</v>
      </c>
      <c r="C797" t="s">
        <v>2669</v>
      </c>
      <c r="D797" t="s">
        <v>1017</v>
      </c>
      <c r="E797" s="1">
        <v>8025</v>
      </c>
      <c r="F797" t="s">
        <v>1036</v>
      </c>
      <c r="G797" t="s">
        <v>3102</v>
      </c>
      <c r="J797" t="e">
        <f>VLOOKUP(A797,ratesMetadata!$A:$A,1,FALSE)</f>
        <v>#N/A</v>
      </c>
    </row>
    <row r="798" spans="1:10" x14ac:dyDescent="0.3">
      <c r="A798" t="s">
        <v>2672</v>
      </c>
      <c r="B798" t="s">
        <v>2671</v>
      </c>
      <c r="C798" t="s">
        <v>1035</v>
      </c>
      <c r="D798" t="s">
        <v>1017</v>
      </c>
      <c r="E798" s="1">
        <v>6612</v>
      </c>
      <c r="F798" t="s">
        <v>1036</v>
      </c>
      <c r="G798" t="s">
        <v>3102</v>
      </c>
      <c r="J798" t="e">
        <f>VLOOKUP(A798,ratesMetadata!$A:$A,1,FALSE)</f>
        <v>#N/A</v>
      </c>
    </row>
    <row r="799" spans="1:10" x14ac:dyDescent="0.3">
      <c r="A799" t="s">
        <v>2674</v>
      </c>
      <c r="B799" t="s">
        <v>2673</v>
      </c>
      <c r="C799" t="s">
        <v>1067</v>
      </c>
      <c r="D799" t="s">
        <v>1017</v>
      </c>
      <c r="E799" s="1">
        <v>3882</v>
      </c>
      <c r="F799" t="s">
        <v>1027</v>
      </c>
      <c r="G799" t="s">
        <v>3102</v>
      </c>
      <c r="J799" t="e">
        <f>VLOOKUP(A799,ratesMetadata!$A:$A,1,FALSE)</f>
        <v>#N/A</v>
      </c>
    </row>
    <row r="800" spans="1:10" x14ac:dyDescent="0.3">
      <c r="A800" t="s">
        <v>2676</v>
      </c>
      <c r="B800" t="s">
        <v>2675</v>
      </c>
      <c r="C800" t="s">
        <v>1024</v>
      </c>
      <c r="D800" t="s">
        <v>1017</v>
      </c>
      <c r="E800" s="1">
        <v>7924</v>
      </c>
      <c r="F800" t="s">
        <v>1018</v>
      </c>
      <c r="G800" t="s">
        <v>3102</v>
      </c>
      <c r="J800" t="e">
        <f>VLOOKUP(A800,ratesMetadata!$A:$A,1,FALSE)</f>
        <v>#N/A</v>
      </c>
    </row>
    <row r="801" spans="1:10" x14ac:dyDescent="0.3">
      <c r="A801" t="s">
        <v>2678</v>
      </c>
      <c r="B801" t="s">
        <v>2677</v>
      </c>
      <c r="C801" t="s">
        <v>1094</v>
      </c>
      <c r="D801" t="s">
        <v>1017</v>
      </c>
      <c r="E801" s="1">
        <v>7716</v>
      </c>
      <c r="F801" t="s">
        <v>1036</v>
      </c>
      <c r="G801" t="s">
        <v>3102</v>
      </c>
      <c r="J801" t="e">
        <f>VLOOKUP(A801,ratesMetadata!$A:$A,1,FALSE)</f>
        <v>#N/A</v>
      </c>
    </row>
    <row r="802" spans="1:10" x14ac:dyDescent="0.3">
      <c r="A802" t="s">
        <v>2680</v>
      </c>
      <c r="B802" t="s">
        <v>2679</v>
      </c>
      <c r="C802" t="s">
        <v>1803</v>
      </c>
      <c r="D802" t="s">
        <v>1017</v>
      </c>
      <c r="E802" s="1">
        <v>3744</v>
      </c>
      <c r="F802" t="s">
        <v>1036</v>
      </c>
      <c r="G802" t="s">
        <v>3102</v>
      </c>
      <c r="J802" t="e">
        <f>VLOOKUP(A802,ratesMetadata!$A:$A,1,FALSE)</f>
        <v>#N/A</v>
      </c>
    </row>
    <row r="803" spans="1:10" x14ac:dyDescent="0.3">
      <c r="A803" t="s">
        <v>2682</v>
      </c>
      <c r="B803" t="s">
        <v>2681</v>
      </c>
      <c r="C803" t="s">
        <v>1685</v>
      </c>
      <c r="D803" t="s">
        <v>1017</v>
      </c>
      <c r="E803" s="1">
        <v>5397</v>
      </c>
      <c r="F803" t="s">
        <v>1027</v>
      </c>
      <c r="G803" t="s">
        <v>3102</v>
      </c>
      <c r="J803" t="e">
        <f>VLOOKUP(A803,ratesMetadata!$A:$A,1,FALSE)</f>
        <v>#N/A</v>
      </c>
    </row>
    <row r="804" spans="1:10" x14ac:dyDescent="0.3">
      <c r="A804" t="s">
        <v>2684</v>
      </c>
      <c r="B804" t="s">
        <v>2683</v>
      </c>
      <c r="C804" t="s">
        <v>1035</v>
      </c>
      <c r="D804" t="s">
        <v>1017</v>
      </c>
      <c r="E804" s="1">
        <v>6615</v>
      </c>
      <c r="F804" t="s">
        <v>1036</v>
      </c>
      <c r="G804" t="s">
        <v>3102</v>
      </c>
      <c r="J804" t="e">
        <f>VLOOKUP(A804,ratesMetadata!$A:$A,1,FALSE)</f>
        <v>#N/A</v>
      </c>
    </row>
    <row r="805" spans="1:10" x14ac:dyDescent="0.3">
      <c r="A805" t="s">
        <v>2686</v>
      </c>
      <c r="B805" t="s">
        <v>2685</v>
      </c>
      <c r="C805" t="s">
        <v>1097</v>
      </c>
      <c r="D805" t="s">
        <v>1017</v>
      </c>
      <c r="E805" s="1">
        <v>5595</v>
      </c>
      <c r="F805" t="s">
        <v>1027</v>
      </c>
      <c r="G805" t="s">
        <v>3102</v>
      </c>
      <c r="J805" t="e">
        <f>VLOOKUP(A805,ratesMetadata!$A:$A,1,FALSE)</f>
        <v>#N/A</v>
      </c>
    </row>
    <row r="806" spans="1:10" x14ac:dyDescent="0.3">
      <c r="A806" t="s">
        <v>2688</v>
      </c>
      <c r="B806" t="s">
        <v>2687</v>
      </c>
      <c r="C806" t="s">
        <v>1035</v>
      </c>
      <c r="D806" t="s">
        <v>1017</v>
      </c>
      <c r="E806" s="1">
        <v>5778</v>
      </c>
      <c r="F806" t="s">
        <v>1027</v>
      </c>
      <c r="G806" t="s">
        <v>3102</v>
      </c>
      <c r="J806" t="e">
        <f>VLOOKUP(A806,ratesMetadata!$A:$A,1,FALSE)</f>
        <v>#N/A</v>
      </c>
    </row>
    <row r="807" spans="1:10" x14ac:dyDescent="0.3">
      <c r="A807" t="s">
        <v>2690</v>
      </c>
      <c r="B807" t="s">
        <v>2689</v>
      </c>
      <c r="C807" t="s">
        <v>1035</v>
      </c>
      <c r="D807" t="s">
        <v>1017</v>
      </c>
      <c r="E807" s="1">
        <v>8406</v>
      </c>
      <c r="F807" t="s">
        <v>1036</v>
      </c>
      <c r="G807" t="s">
        <v>3102</v>
      </c>
      <c r="J807" t="e">
        <f>VLOOKUP(A807,ratesMetadata!$A:$A,1,FALSE)</f>
        <v>#N/A</v>
      </c>
    </row>
    <row r="808" spans="1:10" x14ac:dyDescent="0.3">
      <c r="A808" t="s">
        <v>2692</v>
      </c>
      <c r="B808" t="s">
        <v>2691</v>
      </c>
      <c r="C808" t="s">
        <v>1550</v>
      </c>
      <c r="D808" t="s">
        <v>1017</v>
      </c>
      <c r="E808" s="1">
        <v>4629</v>
      </c>
      <c r="F808" t="s">
        <v>1027</v>
      </c>
      <c r="G808" t="s">
        <v>3102</v>
      </c>
      <c r="J808" t="e">
        <f>VLOOKUP(A808,ratesMetadata!$A:$A,1,FALSE)</f>
        <v>#N/A</v>
      </c>
    </row>
    <row r="809" spans="1:10" x14ac:dyDescent="0.3">
      <c r="A809" t="s">
        <v>2694</v>
      </c>
      <c r="B809" t="s">
        <v>2693</v>
      </c>
      <c r="C809" t="s">
        <v>1047</v>
      </c>
      <c r="D809" t="s">
        <v>1017</v>
      </c>
      <c r="E809" s="1">
        <v>4536</v>
      </c>
      <c r="F809" t="s">
        <v>1036</v>
      </c>
      <c r="G809" t="s">
        <v>3102</v>
      </c>
      <c r="J809" t="e">
        <f>VLOOKUP(A809,ratesMetadata!$A:$A,1,FALSE)</f>
        <v>#N/A</v>
      </c>
    </row>
    <row r="810" spans="1:10" x14ac:dyDescent="0.3">
      <c r="A810" t="s">
        <v>2696</v>
      </c>
      <c r="B810" t="s">
        <v>2695</v>
      </c>
      <c r="C810" t="s">
        <v>1108</v>
      </c>
      <c r="D810" t="s">
        <v>1017</v>
      </c>
      <c r="E810" s="1">
        <v>3650</v>
      </c>
      <c r="F810" t="s">
        <v>1027</v>
      </c>
      <c r="G810" t="s">
        <v>3102</v>
      </c>
      <c r="J810" t="e">
        <f>VLOOKUP(A810,ratesMetadata!$A:$A,1,FALSE)</f>
        <v>#N/A</v>
      </c>
    </row>
    <row r="811" spans="1:10" x14ac:dyDescent="0.3">
      <c r="A811" t="s">
        <v>2698</v>
      </c>
      <c r="B811" t="s">
        <v>2697</v>
      </c>
      <c r="C811" t="s">
        <v>1252</v>
      </c>
      <c r="D811" t="s">
        <v>1017</v>
      </c>
      <c r="E811" s="1">
        <v>5571</v>
      </c>
      <c r="F811" t="s">
        <v>1018</v>
      </c>
      <c r="G811" t="s">
        <v>3102</v>
      </c>
      <c r="J811" t="e">
        <f>VLOOKUP(A811,ratesMetadata!$A:$A,1,FALSE)</f>
        <v>#N/A</v>
      </c>
    </row>
    <row r="812" spans="1:10" x14ac:dyDescent="0.3">
      <c r="A812" t="s">
        <v>2701</v>
      </c>
      <c r="B812" t="s">
        <v>2699</v>
      </c>
      <c r="C812" t="s">
        <v>2700</v>
      </c>
      <c r="D812" t="s">
        <v>1017</v>
      </c>
      <c r="E812" s="1">
        <v>5300</v>
      </c>
      <c r="F812" t="s">
        <v>1027</v>
      </c>
      <c r="G812" t="s">
        <v>3102</v>
      </c>
      <c r="J812" t="e">
        <f>VLOOKUP(A812,ratesMetadata!$A:$A,1,FALSE)</f>
        <v>#N/A</v>
      </c>
    </row>
    <row r="813" spans="1:10" x14ac:dyDescent="0.3">
      <c r="A813" t="s">
        <v>2703</v>
      </c>
      <c r="B813" t="s">
        <v>2702</v>
      </c>
      <c r="C813" t="s">
        <v>1685</v>
      </c>
      <c r="D813" t="s">
        <v>1017</v>
      </c>
      <c r="E813" s="1">
        <v>5652</v>
      </c>
      <c r="F813" t="s">
        <v>1027</v>
      </c>
      <c r="G813" t="s">
        <v>3102</v>
      </c>
      <c r="J813" t="e">
        <f>VLOOKUP(A813,ratesMetadata!$A:$A,1,FALSE)</f>
        <v>#N/A</v>
      </c>
    </row>
    <row r="814" spans="1:10" x14ac:dyDescent="0.3">
      <c r="A814" t="s">
        <v>2705</v>
      </c>
      <c r="B814" t="s">
        <v>2704</v>
      </c>
      <c r="C814" t="s">
        <v>1309</v>
      </c>
      <c r="D814" t="s">
        <v>1017</v>
      </c>
      <c r="E814" s="1">
        <v>5316</v>
      </c>
      <c r="F814" t="s">
        <v>1018</v>
      </c>
      <c r="G814" t="s">
        <v>3102</v>
      </c>
      <c r="J814" t="e">
        <f>VLOOKUP(A814,ratesMetadata!$A:$A,1,FALSE)</f>
        <v>#N/A</v>
      </c>
    </row>
    <row r="815" spans="1:10" x14ac:dyDescent="0.3">
      <c r="A815" t="s">
        <v>2707</v>
      </c>
      <c r="B815" t="s">
        <v>2706</v>
      </c>
      <c r="C815" t="s">
        <v>1094</v>
      </c>
      <c r="D815" t="s">
        <v>1017</v>
      </c>
      <c r="E815" s="1">
        <v>6024</v>
      </c>
      <c r="F815" t="s">
        <v>1036</v>
      </c>
      <c r="G815" t="s">
        <v>3102</v>
      </c>
      <c r="J815" t="e">
        <f>VLOOKUP(A815,ratesMetadata!$A:$A,1,FALSE)</f>
        <v>#N/A</v>
      </c>
    </row>
    <row r="816" spans="1:10" x14ac:dyDescent="0.3">
      <c r="A816" t="s">
        <v>2709</v>
      </c>
      <c r="B816" t="s">
        <v>2708</v>
      </c>
      <c r="C816" t="s">
        <v>1094</v>
      </c>
      <c r="D816" t="s">
        <v>1017</v>
      </c>
      <c r="E816" s="1">
        <v>3687</v>
      </c>
      <c r="F816" t="s">
        <v>1036</v>
      </c>
      <c r="G816" t="s">
        <v>3102</v>
      </c>
      <c r="J816" t="e">
        <f>VLOOKUP(A816,ratesMetadata!$A:$A,1,FALSE)</f>
        <v>#N/A</v>
      </c>
    </row>
    <row r="817" spans="1:10" x14ac:dyDescent="0.3">
      <c r="A817" t="s">
        <v>2711</v>
      </c>
      <c r="B817" t="s">
        <v>2710</v>
      </c>
      <c r="C817" t="s">
        <v>1094</v>
      </c>
      <c r="D817" t="s">
        <v>1017</v>
      </c>
      <c r="E817" s="1">
        <v>3921</v>
      </c>
      <c r="F817" t="s">
        <v>1036</v>
      </c>
      <c r="G817" t="s">
        <v>3102</v>
      </c>
      <c r="J817" t="e">
        <f>VLOOKUP(A817,ratesMetadata!$A:$A,1,FALSE)</f>
        <v>#N/A</v>
      </c>
    </row>
    <row r="818" spans="1:10" x14ac:dyDescent="0.3">
      <c r="A818" t="s">
        <v>2713</v>
      </c>
      <c r="B818" t="s">
        <v>2712</v>
      </c>
      <c r="C818" t="s">
        <v>1035</v>
      </c>
      <c r="D818" t="s">
        <v>1017</v>
      </c>
      <c r="E818" s="1">
        <v>6291</v>
      </c>
      <c r="F818" t="s">
        <v>1027</v>
      </c>
      <c r="G818" t="s">
        <v>3102</v>
      </c>
      <c r="J818" t="str">
        <f>VLOOKUP(A818,ratesMetadata!$A:$A,1,FALSE)</f>
        <v>TX1010494</v>
      </c>
    </row>
    <row r="819" spans="1:10" x14ac:dyDescent="0.3">
      <c r="A819" t="s">
        <v>2715</v>
      </c>
      <c r="B819" t="s">
        <v>2714</v>
      </c>
      <c r="C819" t="s">
        <v>1685</v>
      </c>
      <c r="D819" t="s">
        <v>1017</v>
      </c>
      <c r="E819" s="1">
        <v>4527</v>
      </c>
      <c r="F819" t="s">
        <v>1027</v>
      </c>
      <c r="G819" t="s">
        <v>3102</v>
      </c>
      <c r="J819" t="e">
        <f>VLOOKUP(A819,ratesMetadata!$A:$A,1,FALSE)</f>
        <v>#N/A</v>
      </c>
    </row>
    <row r="820" spans="1:10" x14ac:dyDescent="0.3">
      <c r="A820" t="s">
        <v>2717</v>
      </c>
      <c r="B820" t="s">
        <v>2716</v>
      </c>
      <c r="C820" t="s">
        <v>1301</v>
      </c>
      <c r="D820" t="s">
        <v>1017</v>
      </c>
      <c r="E820" s="1">
        <v>4561</v>
      </c>
      <c r="F820" t="s">
        <v>1018</v>
      </c>
      <c r="G820" t="s">
        <v>3102</v>
      </c>
      <c r="J820" t="e">
        <f>VLOOKUP(A820,ratesMetadata!$A:$A,1,FALSE)</f>
        <v>#N/A</v>
      </c>
    </row>
    <row r="821" spans="1:10" x14ac:dyDescent="0.3">
      <c r="A821" t="s">
        <v>2719</v>
      </c>
      <c r="B821" t="s">
        <v>2718</v>
      </c>
      <c r="C821" t="s">
        <v>1035</v>
      </c>
      <c r="D821" t="s">
        <v>1017</v>
      </c>
      <c r="E821" s="1">
        <v>5421</v>
      </c>
      <c r="F821" t="s">
        <v>1036</v>
      </c>
      <c r="G821" t="s">
        <v>3102</v>
      </c>
      <c r="J821" t="e">
        <f>VLOOKUP(A821,ratesMetadata!$A:$A,1,FALSE)</f>
        <v>#N/A</v>
      </c>
    </row>
    <row r="822" spans="1:10" x14ac:dyDescent="0.3">
      <c r="A822" t="s">
        <v>2721</v>
      </c>
      <c r="B822" t="s">
        <v>2720</v>
      </c>
      <c r="C822" t="s">
        <v>1455</v>
      </c>
      <c r="D822" t="s">
        <v>1017</v>
      </c>
      <c r="E822" s="1">
        <v>4010</v>
      </c>
      <c r="F822" t="s">
        <v>1036</v>
      </c>
      <c r="G822" t="s">
        <v>3102</v>
      </c>
      <c r="J822" t="e">
        <f>VLOOKUP(A822,ratesMetadata!$A:$A,1,FALSE)</f>
        <v>#N/A</v>
      </c>
    </row>
    <row r="823" spans="1:10" x14ac:dyDescent="0.3">
      <c r="A823" t="s">
        <v>2723</v>
      </c>
      <c r="B823" t="s">
        <v>2722</v>
      </c>
      <c r="C823" t="s">
        <v>1312</v>
      </c>
      <c r="D823" t="s">
        <v>1017</v>
      </c>
      <c r="E823" s="1">
        <v>4017</v>
      </c>
      <c r="F823" t="s">
        <v>1027</v>
      </c>
      <c r="G823" t="s">
        <v>3102</v>
      </c>
      <c r="J823" t="e">
        <f>VLOOKUP(A823,ratesMetadata!$A:$A,1,FALSE)</f>
        <v>#N/A</v>
      </c>
    </row>
    <row r="824" spans="1:10" x14ac:dyDescent="0.3">
      <c r="A824" t="s">
        <v>2725</v>
      </c>
      <c r="B824" t="s">
        <v>2724</v>
      </c>
      <c r="C824" t="s">
        <v>1031</v>
      </c>
      <c r="D824" t="s">
        <v>1017</v>
      </c>
      <c r="E824" s="1">
        <v>6345</v>
      </c>
      <c r="F824" t="s">
        <v>1027</v>
      </c>
      <c r="G824" t="s">
        <v>3102</v>
      </c>
      <c r="J824" t="e">
        <f>VLOOKUP(A824,ratesMetadata!$A:$A,1,FALSE)</f>
        <v>#N/A</v>
      </c>
    </row>
    <row r="825" spans="1:10" x14ac:dyDescent="0.3">
      <c r="A825" t="s">
        <v>2727</v>
      </c>
      <c r="B825" t="s">
        <v>2726</v>
      </c>
      <c r="C825" t="s">
        <v>1097</v>
      </c>
      <c r="D825" t="s">
        <v>1017</v>
      </c>
      <c r="E825" s="1">
        <v>3423</v>
      </c>
      <c r="F825" t="s">
        <v>1027</v>
      </c>
      <c r="G825" t="s">
        <v>3102</v>
      </c>
      <c r="J825" t="e">
        <f>VLOOKUP(A825,ratesMetadata!$A:$A,1,FALSE)</f>
        <v>#N/A</v>
      </c>
    </row>
    <row r="826" spans="1:10" x14ac:dyDescent="0.3">
      <c r="A826" t="s">
        <v>2729</v>
      </c>
      <c r="B826" t="s">
        <v>2728</v>
      </c>
      <c r="C826" t="s">
        <v>1035</v>
      </c>
      <c r="D826" t="s">
        <v>1017</v>
      </c>
      <c r="E826" s="1">
        <v>4785</v>
      </c>
      <c r="F826" t="s">
        <v>1036</v>
      </c>
      <c r="G826" t="s">
        <v>3102</v>
      </c>
      <c r="J826" t="e">
        <f>VLOOKUP(A826,ratesMetadata!$A:$A,1,FALSE)</f>
        <v>#N/A</v>
      </c>
    </row>
    <row r="827" spans="1:10" x14ac:dyDescent="0.3">
      <c r="A827" t="s">
        <v>2731</v>
      </c>
      <c r="B827" t="s">
        <v>2730</v>
      </c>
      <c r="C827" t="s">
        <v>1202</v>
      </c>
      <c r="D827" t="s">
        <v>1017</v>
      </c>
      <c r="E827" s="1">
        <v>3739</v>
      </c>
      <c r="F827" t="s">
        <v>1036</v>
      </c>
      <c r="G827" t="s">
        <v>3102</v>
      </c>
      <c r="J827" t="e">
        <f>VLOOKUP(A827,ratesMetadata!$A:$A,1,FALSE)</f>
        <v>#N/A</v>
      </c>
    </row>
    <row r="828" spans="1:10" x14ac:dyDescent="0.3">
      <c r="A828" t="s">
        <v>2733</v>
      </c>
      <c r="B828" t="s">
        <v>2732</v>
      </c>
      <c r="C828" t="s">
        <v>1105</v>
      </c>
      <c r="D828" t="s">
        <v>1017</v>
      </c>
      <c r="E828" s="1">
        <v>8373</v>
      </c>
      <c r="F828" t="s">
        <v>1036</v>
      </c>
      <c r="G828" t="s">
        <v>3102</v>
      </c>
      <c r="J828" t="e">
        <f>VLOOKUP(A828,ratesMetadata!$A:$A,1,FALSE)</f>
        <v>#N/A</v>
      </c>
    </row>
    <row r="829" spans="1:10" x14ac:dyDescent="0.3">
      <c r="A829" t="s">
        <v>2735</v>
      </c>
      <c r="B829" t="s">
        <v>2734</v>
      </c>
      <c r="C829" t="s">
        <v>1035</v>
      </c>
      <c r="D829" t="s">
        <v>1017</v>
      </c>
      <c r="E829" s="1">
        <v>7245</v>
      </c>
      <c r="F829" t="s">
        <v>1036</v>
      </c>
      <c r="G829" t="s">
        <v>3102</v>
      </c>
      <c r="J829" t="str">
        <f>VLOOKUP(A829,ratesMetadata!$A:$A,1,FALSE)</f>
        <v>TX1010495</v>
      </c>
    </row>
    <row r="830" spans="1:10" x14ac:dyDescent="0.3">
      <c r="A830" t="s">
        <v>2737</v>
      </c>
      <c r="B830" t="s">
        <v>2736</v>
      </c>
      <c r="C830" t="s">
        <v>1092</v>
      </c>
      <c r="D830" t="s">
        <v>1017</v>
      </c>
      <c r="E830" s="1">
        <v>5724</v>
      </c>
      <c r="F830" t="s">
        <v>1027</v>
      </c>
      <c r="G830" t="s">
        <v>3102</v>
      </c>
      <c r="J830" t="e">
        <f>VLOOKUP(A830,ratesMetadata!$A:$A,1,FALSE)</f>
        <v>#N/A</v>
      </c>
    </row>
    <row r="831" spans="1:10" x14ac:dyDescent="0.3">
      <c r="A831" t="s">
        <v>2739</v>
      </c>
      <c r="B831" t="s">
        <v>2738</v>
      </c>
      <c r="C831" t="s">
        <v>1412</v>
      </c>
      <c r="D831" t="s">
        <v>1017</v>
      </c>
      <c r="E831" s="1">
        <v>3891</v>
      </c>
      <c r="F831" t="s">
        <v>1027</v>
      </c>
      <c r="G831" t="s">
        <v>3102</v>
      </c>
      <c r="J831" t="e">
        <f>VLOOKUP(A831,ratesMetadata!$A:$A,1,FALSE)</f>
        <v>#N/A</v>
      </c>
    </row>
    <row r="832" spans="1:10" x14ac:dyDescent="0.3">
      <c r="A832" t="s">
        <v>2741</v>
      </c>
      <c r="B832" t="s">
        <v>2740</v>
      </c>
      <c r="C832" t="s">
        <v>1035</v>
      </c>
      <c r="D832" t="s">
        <v>1017</v>
      </c>
      <c r="E832" s="1">
        <v>8900</v>
      </c>
      <c r="F832" t="s">
        <v>1027</v>
      </c>
      <c r="G832" t="s">
        <v>3102</v>
      </c>
      <c r="J832" t="e">
        <f>VLOOKUP(A832,ratesMetadata!$A:$A,1,FALSE)</f>
        <v>#N/A</v>
      </c>
    </row>
    <row r="833" spans="1:10" x14ac:dyDescent="0.3">
      <c r="A833" t="s">
        <v>2743</v>
      </c>
      <c r="B833" t="s">
        <v>2742</v>
      </c>
      <c r="C833" t="s">
        <v>1304</v>
      </c>
      <c r="D833" t="s">
        <v>1017</v>
      </c>
      <c r="E833" s="1">
        <v>5799</v>
      </c>
      <c r="F833" t="s">
        <v>1036</v>
      </c>
      <c r="G833" t="s">
        <v>3102</v>
      </c>
      <c r="J833" t="e">
        <f>VLOOKUP(A833,ratesMetadata!$A:$A,1,FALSE)</f>
        <v>#N/A</v>
      </c>
    </row>
    <row r="834" spans="1:10" x14ac:dyDescent="0.3">
      <c r="A834" t="s">
        <v>2745</v>
      </c>
      <c r="B834" t="s">
        <v>2744</v>
      </c>
      <c r="C834" t="s">
        <v>1349</v>
      </c>
      <c r="D834" t="s">
        <v>1017</v>
      </c>
      <c r="E834" s="1">
        <v>7743</v>
      </c>
      <c r="F834" t="s">
        <v>1027</v>
      </c>
      <c r="G834" t="s">
        <v>3102</v>
      </c>
      <c r="J834" t="e">
        <f>VLOOKUP(A834,ratesMetadata!$A:$A,1,FALSE)</f>
        <v>#N/A</v>
      </c>
    </row>
    <row r="835" spans="1:10" x14ac:dyDescent="0.3">
      <c r="A835" t="s">
        <v>2747</v>
      </c>
      <c r="B835" t="s">
        <v>2746</v>
      </c>
      <c r="C835" t="s">
        <v>1035</v>
      </c>
      <c r="D835" t="s">
        <v>1017</v>
      </c>
      <c r="E835" s="1">
        <v>7473</v>
      </c>
      <c r="F835" t="s">
        <v>1027</v>
      </c>
      <c r="G835" t="s">
        <v>3102</v>
      </c>
      <c r="J835" t="e">
        <f>VLOOKUP(A835,ratesMetadata!$A:$A,1,FALSE)</f>
        <v>#N/A</v>
      </c>
    </row>
    <row r="836" spans="1:10" x14ac:dyDescent="0.3">
      <c r="A836" t="s">
        <v>2749</v>
      </c>
      <c r="B836" t="s">
        <v>2748</v>
      </c>
      <c r="C836" t="s">
        <v>1035</v>
      </c>
      <c r="D836" t="s">
        <v>1017</v>
      </c>
      <c r="E836" s="1">
        <v>5589</v>
      </c>
      <c r="F836" t="s">
        <v>1027</v>
      </c>
      <c r="G836" t="s">
        <v>3102</v>
      </c>
      <c r="J836" t="e">
        <f>VLOOKUP(A836,ratesMetadata!$A:$A,1,FALSE)</f>
        <v>#N/A</v>
      </c>
    </row>
    <row r="837" spans="1:10" x14ac:dyDescent="0.3">
      <c r="A837" t="s">
        <v>2751</v>
      </c>
      <c r="B837" t="s">
        <v>2750</v>
      </c>
      <c r="C837" t="s">
        <v>1148</v>
      </c>
      <c r="D837" t="s">
        <v>1017</v>
      </c>
      <c r="E837" s="1">
        <v>3312</v>
      </c>
      <c r="F837" t="s">
        <v>1027</v>
      </c>
      <c r="G837" t="s">
        <v>3102</v>
      </c>
      <c r="J837" t="e">
        <f>VLOOKUP(A837,ratesMetadata!$A:$A,1,FALSE)</f>
        <v>#N/A</v>
      </c>
    </row>
    <row r="838" spans="1:10" x14ac:dyDescent="0.3">
      <c r="A838" t="s">
        <v>2753</v>
      </c>
      <c r="B838" t="s">
        <v>2752</v>
      </c>
      <c r="C838" t="s">
        <v>1627</v>
      </c>
      <c r="D838" t="s">
        <v>1017</v>
      </c>
      <c r="E838" s="1">
        <v>3789</v>
      </c>
      <c r="F838" t="s">
        <v>1027</v>
      </c>
      <c r="G838" t="s">
        <v>3102</v>
      </c>
      <c r="J838" t="e">
        <f>VLOOKUP(A838,ratesMetadata!$A:$A,1,FALSE)</f>
        <v>#N/A</v>
      </c>
    </row>
    <row r="839" spans="1:10" x14ac:dyDescent="0.3">
      <c r="A839" t="s">
        <v>2756</v>
      </c>
      <c r="B839" t="s">
        <v>2754</v>
      </c>
      <c r="C839" t="s">
        <v>2755</v>
      </c>
      <c r="D839" t="s">
        <v>1017</v>
      </c>
      <c r="E839" s="1">
        <v>3987</v>
      </c>
      <c r="F839" t="s">
        <v>1018</v>
      </c>
      <c r="G839" t="s">
        <v>3102</v>
      </c>
      <c r="J839" t="e">
        <f>VLOOKUP(A839,ratesMetadata!$A:$A,1,FALSE)</f>
        <v>#N/A</v>
      </c>
    </row>
    <row r="840" spans="1:10" x14ac:dyDescent="0.3">
      <c r="A840" t="s">
        <v>2758</v>
      </c>
      <c r="B840" t="s">
        <v>2757</v>
      </c>
      <c r="C840" t="s">
        <v>1035</v>
      </c>
      <c r="D840" t="s">
        <v>1017</v>
      </c>
      <c r="E840" s="1">
        <v>4872</v>
      </c>
      <c r="F840" t="s">
        <v>1027</v>
      </c>
      <c r="G840" t="s">
        <v>3102</v>
      </c>
      <c r="J840" t="e">
        <f>VLOOKUP(A840,ratesMetadata!$A:$A,1,FALSE)</f>
        <v>#N/A</v>
      </c>
    </row>
    <row r="841" spans="1:10" x14ac:dyDescent="0.3">
      <c r="A841" t="s">
        <v>2760</v>
      </c>
      <c r="B841" t="s">
        <v>2759</v>
      </c>
      <c r="C841" t="s">
        <v>1035</v>
      </c>
      <c r="D841" t="s">
        <v>1017</v>
      </c>
      <c r="E841" s="1">
        <v>6204</v>
      </c>
      <c r="F841" t="s">
        <v>1027</v>
      </c>
      <c r="G841" t="s">
        <v>3102</v>
      </c>
      <c r="J841" t="e">
        <f>VLOOKUP(A841,ratesMetadata!$A:$A,1,FALSE)</f>
        <v>#N/A</v>
      </c>
    </row>
    <row r="842" spans="1:10" x14ac:dyDescent="0.3">
      <c r="A842" t="s">
        <v>2762</v>
      </c>
      <c r="B842" t="s">
        <v>2761</v>
      </c>
      <c r="C842" t="s">
        <v>1035</v>
      </c>
      <c r="D842" t="s">
        <v>1017</v>
      </c>
      <c r="E842" s="1">
        <v>7983</v>
      </c>
      <c r="F842" t="s">
        <v>1027</v>
      </c>
      <c r="G842" t="s">
        <v>3102</v>
      </c>
      <c r="J842" t="e">
        <f>VLOOKUP(A842,ratesMetadata!$A:$A,1,FALSE)</f>
        <v>#N/A</v>
      </c>
    </row>
    <row r="843" spans="1:10" x14ac:dyDescent="0.3">
      <c r="A843" t="s">
        <v>2764</v>
      </c>
      <c r="B843" t="s">
        <v>2763</v>
      </c>
      <c r="C843" t="s">
        <v>1928</v>
      </c>
      <c r="D843" t="s">
        <v>1017</v>
      </c>
      <c r="E843" s="1">
        <v>3513</v>
      </c>
      <c r="F843" t="s">
        <v>1027</v>
      </c>
      <c r="G843" t="s">
        <v>3102</v>
      </c>
      <c r="J843" t="e">
        <f>VLOOKUP(A843,ratesMetadata!$A:$A,1,FALSE)</f>
        <v>#N/A</v>
      </c>
    </row>
    <row r="844" spans="1:10" x14ac:dyDescent="0.3">
      <c r="A844" t="s">
        <v>2766</v>
      </c>
      <c r="B844" t="s">
        <v>2765</v>
      </c>
      <c r="C844" t="s">
        <v>1022</v>
      </c>
      <c r="D844" t="s">
        <v>1017</v>
      </c>
      <c r="E844" s="1">
        <v>4383</v>
      </c>
      <c r="F844" t="s">
        <v>1036</v>
      </c>
      <c r="G844" t="s">
        <v>3102</v>
      </c>
      <c r="J844" t="e">
        <f>VLOOKUP(A844,ratesMetadata!$A:$A,1,FALSE)</f>
        <v>#N/A</v>
      </c>
    </row>
    <row r="845" spans="1:10" x14ac:dyDescent="0.3">
      <c r="A845" t="s">
        <v>2768</v>
      </c>
      <c r="B845" t="s">
        <v>2767</v>
      </c>
      <c r="C845" t="s">
        <v>1038</v>
      </c>
      <c r="D845" t="s">
        <v>1017</v>
      </c>
      <c r="E845" s="1">
        <v>6621</v>
      </c>
      <c r="F845" t="s">
        <v>1027</v>
      </c>
      <c r="G845" t="s">
        <v>3102</v>
      </c>
      <c r="J845" t="str">
        <f>VLOOKUP(A845,ratesMetadata!$A:$A,1,FALSE)</f>
        <v>TX1700773</v>
      </c>
    </row>
    <row r="846" spans="1:10" x14ac:dyDescent="0.3">
      <c r="A846" t="s">
        <v>2770</v>
      </c>
      <c r="B846" t="s">
        <v>2769</v>
      </c>
      <c r="C846" t="s">
        <v>1038</v>
      </c>
      <c r="D846" t="s">
        <v>1017</v>
      </c>
      <c r="E846" s="1">
        <v>6003</v>
      </c>
      <c r="F846" t="s">
        <v>1027</v>
      </c>
      <c r="G846" t="s">
        <v>3102</v>
      </c>
      <c r="J846" t="e">
        <f>VLOOKUP(A846,ratesMetadata!$A:$A,1,FALSE)</f>
        <v>#N/A</v>
      </c>
    </row>
    <row r="847" spans="1:10" x14ac:dyDescent="0.3">
      <c r="A847" t="s">
        <v>2772</v>
      </c>
      <c r="B847" t="s">
        <v>2771</v>
      </c>
      <c r="C847" t="s">
        <v>1038</v>
      </c>
      <c r="D847" t="s">
        <v>1017</v>
      </c>
      <c r="E847" s="1">
        <v>5598</v>
      </c>
      <c r="F847" t="s">
        <v>1027</v>
      </c>
      <c r="G847" t="s">
        <v>3102</v>
      </c>
      <c r="J847" t="e">
        <f>VLOOKUP(A847,ratesMetadata!$A:$A,1,FALSE)</f>
        <v>#N/A</v>
      </c>
    </row>
    <row r="848" spans="1:10" x14ac:dyDescent="0.3">
      <c r="A848" t="s">
        <v>2774</v>
      </c>
      <c r="B848" t="s">
        <v>2773</v>
      </c>
      <c r="C848" t="s">
        <v>1038</v>
      </c>
      <c r="D848" t="s">
        <v>1017</v>
      </c>
      <c r="E848" s="1">
        <v>4401</v>
      </c>
      <c r="F848" t="s">
        <v>1027</v>
      </c>
      <c r="G848" t="s">
        <v>3102</v>
      </c>
      <c r="J848" t="e">
        <f>VLOOKUP(A848,ratesMetadata!$A:$A,1,FALSE)</f>
        <v>#N/A</v>
      </c>
    </row>
    <row r="849" spans="1:10" x14ac:dyDescent="0.3">
      <c r="A849" t="s">
        <v>2776</v>
      </c>
      <c r="B849" t="s">
        <v>2775</v>
      </c>
      <c r="C849" t="s">
        <v>1038</v>
      </c>
      <c r="D849" t="s">
        <v>1017</v>
      </c>
      <c r="E849" s="1">
        <v>4496</v>
      </c>
      <c r="F849" t="s">
        <v>1036</v>
      </c>
      <c r="G849" t="s">
        <v>3102</v>
      </c>
      <c r="J849" t="e">
        <f>VLOOKUP(A849,ratesMetadata!$A:$A,1,FALSE)</f>
        <v>#N/A</v>
      </c>
    </row>
    <row r="850" spans="1:10" x14ac:dyDescent="0.3">
      <c r="A850" t="s">
        <v>2778</v>
      </c>
      <c r="B850" t="s">
        <v>2777</v>
      </c>
      <c r="C850" t="s">
        <v>1038</v>
      </c>
      <c r="D850" t="s">
        <v>1017</v>
      </c>
      <c r="E850" s="1">
        <v>5426</v>
      </c>
      <c r="F850" t="s">
        <v>1036</v>
      </c>
      <c r="G850" t="s">
        <v>3102</v>
      </c>
      <c r="J850" t="e">
        <f>VLOOKUP(A850,ratesMetadata!$A:$A,1,FALSE)</f>
        <v>#N/A</v>
      </c>
    </row>
    <row r="851" spans="1:10" x14ac:dyDescent="0.3">
      <c r="A851" t="s">
        <v>2780</v>
      </c>
      <c r="B851" t="s">
        <v>2779</v>
      </c>
      <c r="C851" t="s">
        <v>1038</v>
      </c>
      <c r="D851" t="s">
        <v>1017</v>
      </c>
      <c r="E851" s="1">
        <v>6723</v>
      </c>
      <c r="F851" t="s">
        <v>1036</v>
      </c>
      <c r="G851" t="s">
        <v>3102</v>
      </c>
      <c r="J851" t="e">
        <f>VLOOKUP(A851,ratesMetadata!$A:$A,1,FALSE)</f>
        <v>#N/A</v>
      </c>
    </row>
    <row r="852" spans="1:10" x14ac:dyDescent="0.3">
      <c r="A852" t="s">
        <v>2782</v>
      </c>
      <c r="B852" t="s">
        <v>2781</v>
      </c>
      <c r="C852" t="s">
        <v>1038</v>
      </c>
      <c r="D852" t="s">
        <v>1017</v>
      </c>
      <c r="E852" s="1">
        <v>7176</v>
      </c>
      <c r="F852" t="s">
        <v>1036</v>
      </c>
      <c r="G852" t="s">
        <v>3102</v>
      </c>
      <c r="J852" t="e">
        <f>VLOOKUP(A852,ratesMetadata!$A:$A,1,FALSE)</f>
        <v>#N/A</v>
      </c>
    </row>
    <row r="853" spans="1:10" x14ac:dyDescent="0.3">
      <c r="A853" t="s">
        <v>2784</v>
      </c>
      <c r="B853" t="s">
        <v>2783</v>
      </c>
      <c r="C853" t="s">
        <v>1038</v>
      </c>
      <c r="D853" t="s">
        <v>1017</v>
      </c>
      <c r="E853" s="1">
        <v>6015</v>
      </c>
      <c r="F853" t="s">
        <v>1027</v>
      </c>
      <c r="G853" t="s">
        <v>3102</v>
      </c>
      <c r="J853" t="e">
        <f>VLOOKUP(A853,ratesMetadata!$A:$A,1,FALSE)</f>
        <v>#N/A</v>
      </c>
    </row>
    <row r="854" spans="1:10" x14ac:dyDescent="0.3">
      <c r="A854" t="s">
        <v>2786</v>
      </c>
      <c r="B854" t="s">
        <v>2785</v>
      </c>
      <c r="C854" t="s">
        <v>1038</v>
      </c>
      <c r="D854" t="s">
        <v>1017</v>
      </c>
      <c r="E854" s="1">
        <v>4812</v>
      </c>
      <c r="F854" t="s">
        <v>1027</v>
      </c>
      <c r="G854" t="s">
        <v>3102</v>
      </c>
      <c r="J854" t="e">
        <f>VLOOKUP(A854,ratesMetadata!$A:$A,1,FALSE)</f>
        <v>#N/A</v>
      </c>
    </row>
    <row r="855" spans="1:10" x14ac:dyDescent="0.3">
      <c r="A855" t="s">
        <v>2788</v>
      </c>
      <c r="B855" t="s">
        <v>2787</v>
      </c>
      <c r="C855" t="s">
        <v>1038</v>
      </c>
      <c r="D855" t="s">
        <v>1017</v>
      </c>
      <c r="E855" s="1">
        <v>6204</v>
      </c>
      <c r="F855" t="s">
        <v>1027</v>
      </c>
      <c r="G855" t="s">
        <v>3102</v>
      </c>
      <c r="J855" t="e">
        <f>VLOOKUP(A855,ratesMetadata!$A:$A,1,FALSE)</f>
        <v>#N/A</v>
      </c>
    </row>
    <row r="856" spans="1:10" x14ac:dyDescent="0.3">
      <c r="A856" t="s">
        <v>2790</v>
      </c>
      <c r="B856" t="s">
        <v>2789</v>
      </c>
      <c r="C856" t="s">
        <v>1038</v>
      </c>
      <c r="D856" t="s">
        <v>1017</v>
      </c>
      <c r="E856" s="1">
        <v>5049</v>
      </c>
      <c r="F856" t="s">
        <v>1027</v>
      </c>
      <c r="G856" t="s">
        <v>3102</v>
      </c>
      <c r="J856" t="e">
        <f>VLOOKUP(A856,ratesMetadata!$A:$A,1,FALSE)</f>
        <v>#N/A</v>
      </c>
    </row>
    <row r="857" spans="1:10" x14ac:dyDescent="0.3">
      <c r="A857" t="s">
        <v>2792</v>
      </c>
      <c r="B857" t="s">
        <v>2791</v>
      </c>
      <c r="C857" t="s">
        <v>1038</v>
      </c>
      <c r="D857" t="s">
        <v>1017</v>
      </c>
      <c r="E857" s="1">
        <v>3894</v>
      </c>
      <c r="F857" t="s">
        <v>1027</v>
      </c>
      <c r="G857" t="s">
        <v>3102</v>
      </c>
      <c r="J857" t="e">
        <f>VLOOKUP(A857,ratesMetadata!$A:$A,1,FALSE)</f>
        <v>#N/A</v>
      </c>
    </row>
    <row r="858" spans="1:10" x14ac:dyDescent="0.3">
      <c r="A858" t="s">
        <v>2794</v>
      </c>
      <c r="B858" t="s">
        <v>2793</v>
      </c>
      <c r="C858" t="s">
        <v>1038</v>
      </c>
      <c r="D858" t="s">
        <v>1017</v>
      </c>
      <c r="E858" s="1">
        <v>4491</v>
      </c>
      <c r="F858" t="s">
        <v>1027</v>
      </c>
      <c r="G858" t="s">
        <v>3102</v>
      </c>
      <c r="J858" t="e">
        <f>VLOOKUP(A858,ratesMetadata!$A:$A,1,FALSE)</f>
        <v>#N/A</v>
      </c>
    </row>
    <row r="859" spans="1:10" x14ac:dyDescent="0.3">
      <c r="A859" t="s">
        <v>2796</v>
      </c>
      <c r="B859" t="s">
        <v>2795</v>
      </c>
      <c r="C859" t="s">
        <v>1038</v>
      </c>
      <c r="D859" t="s">
        <v>1017</v>
      </c>
      <c r="E859" s="1">
        <v>3396</v>
      </c>
      <c r="F859" t="s">
        <v>1027</v>
      </c>
      <c r="G859" t="s">
        <v>3102</v>
      </c>
      <c r="J859" t="e">
        <f>VLOOKUP(A859,ratesMetadata!$A:$A,1,FALSE)</f>
        <v>#N/A</v>
      </c>
    </row>
    <row r="860" spans="1:10" x14ac:dyDescent="0.3">
      <c r="A860" t="s">
        <v>2798</v>
      </c>
      <c r="B860" t="s">
        <v>2797</v>
      </c>
      <c r="C860" t="s">
        <v>1035</v>
      </c>
      <c r="D860" t="s">
        <v>1017</v>
      </c>
      <c r="E860" s="1">
        <v>4374</v>
      </c>
      <c r="F860" t="s">
        <v>1027</v>
      </c>
      <c r="G860" t="s">
        <v>3102</v>
      </c>
      <c r="J860" t="e">
        <f>VLOOKUP(A860,ratesMetadata!$A:$A,1,FALSE)</f>
        <v>#N/A</v>
      </c>
    </row>
    <row r="861" spans="1:10" x14ac:dyDescent="0.3">
      <c r="A861" t="s">
        <v>2801</v>
      </c>
      <c r="B861" t="s">
        <v>2799</v>
      </c>
      <c r="C861" t="s">
        <v>2800</v>
      </c>
      <c r="D861" t="s">
        <v>1017</v>
      </c>
      <c r="E861" s="1">
        <v>5158</v>
      </c>
      <c r="F861" t="s">
        <v>1027</v>
      </c>
      <c r="G861" t="s">
        <v>3102</v>
      </c>
      <c r="J861" t="e">
        <f>VLOOKUP(A861,ratesMetadata!$A:$A,1,FALSE)</f>
        <v>#N/A</v>
      </c>
    </row>
    <row r="862" spans="1:10" x14ac:dyDescent="0.3">
      <c r="A862" t="s">
        <v>2803</v>
      </c>
      <c r="B862" t="s">
        <v>2802</v>
      </c>
      <c r="C862" t="s">
        <v>1196</v>
      </c>
      <c r="D862" t="s">
        <v>1017</v>
      </c>
      <c r="E862" s="1">
        <v>3969</v>
      </c>
      <c r="F862" t="s">
        <v>1036</v>
      </c>
      <c r="G862" t="s">
        <v>3102</v>
      </c>
      <c r="J862" t="e">
        <f>VLOOKUP(A862,ratesMetadata!$A:$A,1,FALSE)</f>
        <v>#N/A</v>
      </c>
    </row>
    <row r="863" spans="1:10" x14ac:dyDescent="0.3">
      <c r="A863" t="s">
        <v>2805</v>
      </c>
      <c r="B863" t="s">
        <v>2804</v>
      </c>
      <c r="C863" t="s">
        <v>1040</v>
      </c>
      <c r="D863" t="s">
        <v>1017</v>
      </c>
      <c r="E863" s="1">
        <v>9000</v>
      </c>
      <c r="F863" t="s">
        <v>1036</v>
      </c>
      <c r="G863" t="s">
        <v>3102</v>
      </c>
      <c r="J863" t="e">
        <f>VLOOKUP(A863,ratesMetadata!$A:$A,1,FALSE)</f>
        <v>#N/A</v>
      </c>
    </row>
    <row r="864" spans="1:10" x14ac:dyDescent="0.3">
      <c r="A864" t="s">
        <v>2807</v>
      </c>
      <c r="B864" t="s">
        <v>2806</v>
      </c>
      <c r="C864" t="s">
        <v>1202</v>
      </c>
      <c r="D864" t="s">
        <v>1017</v>
      </c>
      <c r="E864" s="1">
        <v>3744</v>
      </c>
      <c r="F864" t="s">
        <v>1036</v>
      </c>
      <c r="G864" t="s">
        <v>3102</v>
      </c>
      <c r="J864" t="e">
        <f>VLOOKUP(A864,ratesMetadata!$A:$A,1,FALSE)</f>
        <v>#N/A</v>
      </c>
    </row>
    <row r="865" spans="1:10" x14ac:dyDescent="0.3">
      <c r="A865" t="s">
        <v>2809</v>
      </c>
      <c r="B865" t="s">
        <v>2808</v>
      </c>
      <c r="C865" t="s">
        <v>1277</v>
      </c>
      <c r="D865" t="s">
        <v>1017</v>
      </c>
      <c r="E865" s="1">
        <v>5286</v>
      </c>
      <c r="F865" t="s">
        <v>1036</v>
      </c>
      <c r="G865" t="s">
        <v>3102</v>
      </c>
      <c r="J865" t="e">
        <f>VLOOKUP(A865,ratesMetadata!$A:$A,1,FALSE)</f>
        <v>#N/A</v>
      </c>
    </row>
    <row r="866" spans="1:10" x14ac:dyDescent="0.3">
      <c r="A866" t="s">
        <v>2811</v>
      </c>
      <c r="B866" t="s">
        <v>2810</v>
      </c>
      <c r="C866" t="s">
        <v>1078</v>
      </c>
      <c r="D866" t="s">
        <v>1017</v>
      </c>
      <c r="E866" s="1">
        <v>6855</v>
      </c>
      <c r="F866" t="s">
        <v>1036</v>
      </c>
      <c r="G866" t="s">
        <v>3102</v>
      </c>
      <c r="J866" t="e">
        <f>VLOOKUP(A866,ratesMetadata!$A:$A,1,FALSE)</f>
        <v>#N/A</v>
      </c>
    </row>
    <row r="867" spans="1:10" x14ac:dyDescent="0.3">
      <c r="A867" t="s">
        <v>2813</v>
      </c>
      <c r="B867" t="s">
        <v>2812</v>
      </c>
      <c r="C867" t="s">
        <v>1035</v>
      </c>
      <c r="D867" t="s">
        <v>1017</v>
      </c>
      <c r="E867" s="1">
        <v>4941</v>
      </c>
      <c r="F867" t="s">
        <v>1027</v>
      </c>
      <c r="G867" t="s">
        <v>3102</v>
      </c>
      <c r="J867" t="e">
        <f>VLOOKUP(A867,ratesMetadata!$A:$A,1,FALSE)</f>
        <v>#N/A</v>
      </c>
    </row>
    <row r="868" spans="1:10" x14ac:dyDescent="0.3">
      <c r="A868" t="s">
        <v>2815</v>
      </c>
      <c r="B868" t="s">
        <v>2814</v>
      </c>
      <c r="C868" t="s">
        <v>1412</v>
      </c>
      <c r="D868" t="s">
        <v>1017</v>
      </c>
      <c r="E868" s="1">
        <v>7653</v>
      </c>
      <c r="F868" t="s">
        <v>1036</v>
      </c>
      <c r="G868" t="s">
        <v>3102</v>
      </c>
      <c r="J868" t="e">
        <f>VLOOKUP(A868,ratesMetadata!$A:$A,1,FALSE)</f>
        <v>#N/A</v>
      </c>
    </row>
    <row r="869" spans="1:10" x14ac:dyDescent="0.3">
      <c r="A869" t="s">
        <v>2817</v>
      </c>
      <c r="B869" t="s">
        <v>2816</v>
      </c>
      <c r="C869" t="s">
        <v>1029</v>
      </c>
      <c r="D869" t="s">
        <v>1017</v>
      </c>
      <c r="E869" s="1">
        <v>8685</v>
      </c>
      <c r="F869" t="s">
        <v>1036</v>
      </c>
      <c r="G869" t="s">
        <v>3102</v>
      </c>
      <c r="J869" t="e">
        <f>VLOOKUP(A869,ratesMetadata!$A:$A,1,FALSE)</f>
        <v>#N/A</v>
      </c>
    </row>
    <row r="870" spans="1:10" x14ac:dyDescent="0.3">
      <c r="A870" t="s">
        <v>2819</v>
      </c>
      <c r="B870" t="s">
        <v>2818</v>
      </c>
      <c r="C870" t="s">
        <v>1035</v>
      </c>
      <c r="D870" t="s">
        <v>1017</v>
      </c>
      <c r="E870" s="1">
        <v>7401</v>
      </c>
      <c r="F870" t="s">
        <v>1027</v>
      </c>
      <c r="G870" t="s">
        <v>3102</v>
      </c>
      <c r="J870" t="e">
        <f>VLOOKUP(A870,ratesMetadata!$A:$A,1,FALSE)</f>
        <v>#N/A</v>
      </c>
    </row>
    <row r="871" spans="1:10" x14ac:dyDescent="0.3">
      <c r="A871" t="s">
        <v>2821</v>
      </c>
      <c r="B871" t="s">
        <v>2820</v>
      </c>
      <c r="C871" t="s">
        <v>1035</v>
      </c>
      <c r="D871" t="s">
        <v>1017</v>
      </c>
      <c r="E871" s="1">
        <v>3690</v>
      </c>
      <c r="F871" t="s">
        <v>1027</v>
      </c>
      <c r="G871" t="s">
        <v>3102</v>
      </c>
      <c r="J871" t="e">
        <f>VLOOKUP(A871,ratesMetadata!$A:$A,1,FALSE)</f>
        <v>#N/A</v>
      </c>
    </row>
    <row r="872" spans="1:10" x14ac:dyDescent="0.3">
      <c r="A872" t="s">
        <v>2823</v>
      </c>
      <c r="B872" t="s">
        <v>2822</v>
      </c>
      <c r="C872" t="s">
        <v>1035</v>
      </c>
      <c r="D872" t="s">
        <v>1017</v>
      </c>
      <c r="E872" s="1">
        <v>3558</v>
      </c>
      <c r="F872" t="s">
        <v>1027</v>
      </c>
      <c r="G872" t="s">
        <v>3102</v>
      </c>
      <c r="J872" t="e">
        <f>VLOOKUP(A872,ratesMetadata!$A:$A,1,FALSE)</f>
        <v>#N/A</v>
      </c>
    </row>
    <row r="873" spans="1:10" x14ac:dyDescent="0.3">
      <c r="A873" t="s">
        <v>2825</v>
      </c>
      <c r="B873" t="s">
        <v>2824</v>
      </c>
      <c r="C873" t="s">
        <v>1035</v>
      </c>
      <c r="D873" t="s">
        <v>1017</v>
      </c>
      <c r="E873" s="1">
        <v>6450</v>
      </c>
      <c r="F873" t="s">
        <v>1027</v>
      </c>
      <c r="G873" t="s">
        <v>3102</v>
      </c>
      <c r="J873" t="str">
        <f>VLOOKUP(A873,ratesMetadata!$A:$A,1,FALSE)</f>
        <v>TX1011649</v>
      </c>
    </row>
    <row r="874" spans="1:10" x14ac:dyDescent="0.3">
      <c r="A874" t="s">
        <v>2827</v>
      </c>
      <c r="B874" t="s">
        <v>2826</v>
      </c>
      <c r="C874" t="s">
        <v>1035</v>
      </c>
      <c r="D874" t="s">
        <v>1017</v>
      </c>
      <c r="E874" s="1">
        <v>3372</v>
      </c>
      <c r="F874" t="s">
        <v>1027</v>
      </c>
      <c r="G874" t="s">
        <v>3102</v>
      </c>
      <c r="J874" t="e">
        <f>VLOOKUP(A874,ratesMetadata!$A:$A,1,FALSE)</f>
        <v>#N/A</v>
      </c>
    </row>
    <row r="875" spans="1:10" x14ac:dyDescent="0.3">
      <c r="A875" t="s">
        <v>2829</v>
      </c>
      <c r="B875" t="s">
        <v>2828</v>
      </c>
      <c r="C875" t="s">
        <v>1035</v>
      </c>
      <c r="D875" t="s">
        <v>1017</v>
      </c>
      <c r="E875" s="1">
        <v>6132</v>
      </c>
      <c r="F875" t="s">
        <v>1027</v>
      </c>
      <c r="G875" t="s">
        <v>3102</v>
      </c>
      <c r="J875" t="e">
        <f>VLOOKUP(A875,ratesMetadata!$A:$A,1,FALSE)</f>
        <v>#N/A</v>
      </c>
    </row>
    <row r="876" spans="1:10" x14ac:dyDescent="0.3">
      <c r="A876" t="s">
        <v>2831</v>
      </c>
      <c r="B876" t="s">
        <v>2830</v>
      </c>
      <c r="C876" t="s">
        <v>1035</v>
      </c>
      <c r="D876" t="s">
        <v>1017</v>
      </c>
      <c r="E876" s="1">
        <v>3402</v>
      </c>
      <c r="F876" t="s">
        <v>1027</v>
      </c>
      <c r="G876" t="s">
        <v>3102</v>
      </c>
      <c r="J876" t="str">
        <f>VLOOKUP(A876,ratesMetadata!$A:$A,1,FALSE)</f>
        <v>TX1011998</v>
      </c>
    </row>
    <row r="877" spans="1:10" x14ac:dyDescent="0.3">
      <c r="A877" t="s">
        <v>2833</v>
      </c>
      <c r="B877" t="s">
        <v>2832</v>
      </c>
      <c r="C877" t="s">
        <v>1035</v>
      </c>
      <c r="D877" t="s">
        <v>1017</v>
      </c>
      <c r="E877" s="1">
        <v>3528</v>
      </c>
      <c r="F877" t="s">
        <v>1027</v>
      </c>
      <c r="G877" t="s">
        <v>3102</v>
      </c>
      <c r="J877" t="e">
        <f>VLOOKUP(A877,ratesMetadata!$A:$A,1,FALSE)</f>
        <v>#N/A</v>
      </c>
    </row>
    <row r="878" spans="1:10" x14ac:dyDescent="0.3">
      <c r="A878" t="s">
        <v>2835</v>
      </c>
      <c r="B878" t="s">
        <v>2834</v>
      </c>
      <c r="C878" t="s">
        <v>1035</v>
      </c>
      <c r="D878" t="s">
        <v>1017</v>
      </c>
      <c r="E878" s="1">
        <v>3909</v>
      </c>
      <c r="F878" t="s">
        <v>1027</v>
      </c>
      <c r="G878" t="s">
        <v>3102</v>
      </c>
      <c r="J878" t="str">
        <f>VLOOKUP(A878,ratesMetadata!$A:$A,1,FALSE)</f>
        <v>TX1013034</v>
      </c>
    </row>
    <row r="879" spans="1:10" x14ac:dyDescent="0.3">
      <c r="A879" t="s">
        <v>2837</v>
      </c>
      <c r="B879" t="s">
        <v>2836</v>
      </c>
      <c r="C879" t="s">
        <v>1035</v>
      </c>
      <c r="D879" t="s">
        <v>1017</v>
      </c>
      <c r="E879" s="1">
        <v>7635</v>
      </c>
      <c r="F879" t="s">
        <v>1027</v>
      </c>
      <c r="G879" t="s">
        <v>3102</v>
      </c>
      <c r="J879" t="e">
        <f>VLOOKUP(A879,ratesMetadata!$A:$A,1,FALSE)</f>
        <v>#N/A</v>
      </c>
    </row>
    <row r="880" spans="1:10" x14ac:dyDescent="0.3">
      <c r="A880" t="s">
        <v>2839</v>
      </c>
      <c r="B880" t="s">
        <v>2838</v>
      </c>
      <c r="C880" t="s">
        <v>1035</v>
      </c>
      <c r="D880" t="s">
        <v>1017</v>
      </c>
      <c r="E880" s="1">
        <v>6633</v>
      </c>
      <c r="F880" t="s">
        <v>1027</v>
      </c>
      <c r="G880" t="s">
        <v>3102</v>
      </c>
      <c r="J880" t="e">
        <f>VLOOKUP(A880,ratesMetadata!$A:$A,1,FALSE)</f>
        <v>#N/A</v>
      </c>
    </row>
    <row r="881" spans="1:10" x14ac:dyDescent="0.3">
      <c r="A881" t="s">
        <v>2841</v>
      </c>
      <c r="B881" t="s">
        <v>2840</v>
      </c>
      <c r="C881" t="s">
        <v>1059</v>
      </c>
      <c r="D881" t="s">
        <v>1017</v>
      </c>
      <c r="E881" s="1">
        <v>4326</v>
      </c>
      <c r="F881" t="s">
        <v>1018</v>
      </c>
      <c r="G881" t="s">
        <v>3102</v>
      </c>
      <c r="J881" t="e">
        <f>VLOOKUP(A881,ratesMetadata!$A:$A,1,FALSE)</f>
        <v>#N/A</v>
      </c>
    </row>
    <row r="882" spans="1:10" x14ac:dyDescent="0.3">
      <c r="A882" t="s">
        <v>2843</v>
      </c>
      <c r="B882" t="s">
        <v>2842</v>
      </c>
      <c r="C882" t="s">
        <v>1035</v>
      </c>
      <c r="D882" t="s">
        <v>1017</v>
      </c>
      <c r="E882" s="1">
        <v>3420</v>
      </c>
      <c r="F882" t="s">
        <v>1027</v>
      </c>
      <c r="G882" t="s">
        <v>3102</v>
      </c>
      <c r="J882" t="e">
        <f>VLOOKUP(A882,ratesMetadata!$A:$A,1,FALSE)</f>
        <v>#N/A</v>
      </c>
    </row>
    <row r="883" spans="1:10" x14ac:dyDescent="0.3">
      <c r="A883" t="s">
        <v>2845</v>
      </c>
      <c r="B883" t="s">
        <v>2844</v>
      </c>
      <c r="C883" t="s">
        <v>1038</v>
      </c>
      <c r="D883" t="s">
        <v>1017</v>
      </c>
      <c r="E883" s="1">
        <v>4622</v>
      </c>
      <c r="F883" t="s">
        <v>1027</v>
      </c>
      <c r="G883" t="s">
        <v>3102</v>
      </c>
      <c r="J883" t="e">
        <f>VLOOKUP(A883,ratesMetadata!$A:$A,1,FALSE)</f>
        <v>#N/A</v>
      </c>
    </row>
    <row r="884" spans="1:10" x14ac:dyDescent="0.3">
      <c r="A884" t="s">
        <v>2847</v>
      </c>
      <c r="B884" t="s">
        <v>2846</v>
      </c>
      <c r="C884" t="s">
        <v>1388</v>
      </c>
      <c r="D884" t="s">
        <v>1017</v>
      </c>
      <c r="E884" s="1">
        <v>5800</v>
      </c>
      <c r="F884" t="s">
        <v>1018</v>
      </c>
      <c r="G884" t="s">
        <v>3102</v>
      </c>
      <c r="J884" t="e">
        <f>VLOOKUP(A884,ratesMetadata!$A:$A,1,FALSE)</f>
        <v>#N/A</v>
      </c>
    </row>
    <row r="885" spans="1:10" x14ac:dyDescent="0.3">
      <c r="A885" t="s">
        <v>2849</v>
      </c>
      <c r="B885" t="s">
        <v>2848</v>
      </c>
      <c r="C885" t="s">
        <v>1301</v>
      </c>
      <c r="D885" t="s">
        <v>1017</v>
      </c>
      <c r="E885" s="1">
        <v>5068</v>
      </c>
      <c r="F885" t="s">
        <v>1027</v>
      </c>
      <c r="G885" t="s">
        <v>3102</v>
      </c>
      <c r="J885" t="e">
        <f>VLOOKUP(A885,ratesMetadata!$A:$A,1,FALSE)</f>
        <v>#N/A</v>
      </c>
    </row>
    <row r="886" spans="1:10" x14ac:dyDescent="0.3">
      <c r="A886" t="s">
        <v>2851</v>
      </c>
      <c r="B886" t="s">
        <v>2850</v>
      </c>
      <c r="C886" t="s">
        <v>1332</v>
      </c>
      <c r="D886" t="s">
        <v>1017</v>
      </c>
      <c r="E886" s="1">
        <v>5269</v>
      </c>
      <c r="F886" t="s">
        <v>1027</v>
      </c>
      <c r="G886" t="s">
        <v>3102</v>
      </c>
      <c r="J886" t="e">
        <f>VLOOKUP(A886,ratesMetadata!$A:$A,1,FALSE)</f>
        <v>#N/A</v>
      </c>
    </row>
    <row r="887" spans="1:10" x14ac:dyDescent="0.3">
      <c r="A887" t="s">
        <v>2853</v>
      </c>
      <c r="B887" t="s">
        <v>2852</v>
      </c>
      <c r="C887" t="s">
        <v>1332</v>
      </c>
      <c r="D887" t="s">
        <v>1017</v>
      </c>
      <c r="E887" s="1">
        <v>6531</v>
      </c>
      <c r="F887" t="s">
        <v>1027</v>
      </c>
      <c r="G887" t="s">
        <v>3102</v>
      </c>
      <c r="J887" t="e">
        <f>VLOOKUP(A887,ratesMetadata!$A:$A,1,FALSE)</f>
        <v>#N/A</v>
      </c>
    </row>
    <row r="888" spans="1:10" x14ac:dyDescent="0.3">
      <c r="A888" t="s">
        <v>2855</v>
      </c>
      <c r="B888" t="s">
        <v>2854</v>
      </c>
      <c r="C888" t="s">
        <v>1074</v>
      </c>
      <c r="D888" t="s">
        <v>1017</v>
      </c>
      <c r="E888" s="1">
        <v>4113</v>
      </c>
      <c r="F888" t="s">
        <v>1018</v>
      </c>
      <c r="G888" t="s">
        <v>3102</v>
      </c>
      <c r="J888" t="e">
        <f>VLOOKUP(A888,ratesMetadata!$A:$A,1,FALSE)</f>
        <v>#N/A</v>
      </c>
    </row>
    <row r="889" spans="1:10" x14ac:dyDescent="0.3">
      <c r="A889" t="s">
        <v>2857</v>
      </c>
      <c r="B889" t="s">
        <v>2856</v>
      </c>
      <c r="C889" t="s">
        <v>1035</v>
      </c>
      <c r="D889" t="s">
        <v>1017</v>
      </c>
      <c r="E889" s="1">
        <v>6507</v>
      </c>
      <c r="F889" t="s">
        <v>1036</v>
      </c>
      <c r="G889" t="s">
        <v>3102</v>
      </c>
      <c r="J889" t="e">
        <f>VLOOKUP(A889,ratesMetadata!$A:$A,1,FALSE)</f>
        <v>#N/A</v>
      </c>
    </row>
    <row r="890" spans="1:10" x14ac:dyDescent="0.3">
      <c r="A890" t="s">
        <v>2859</v>
      </c>
      <c r="B890" t="s">
        <v>2858</v>
      </c>
      <c r="C890" t="s">
        <v>1115</v>
      </c>
      <c r="D890" t="s">
        <v>1017</v>
      </c>
      <c r="E890" s="1">
        <v>5345</v>
      </c>
      <c r="F890" t="s">
        <v>1036</v>
      </c>
      <c r="G890" t="s">
        <v>3102</v>
      </c>
      <c r="J890" t="e">
        <f>VLOOKUP(A890,ratesMetadata!$A:$A,1,FALSE)</f>
        <v>#N/A</v>
      </c>
    </row>
    <row r="891" spans="1:10" x14ac:dyDescent="0.3">
      <c r="A891" t="s">
        <v>2861</v>
      </c>
      <c r="B891" t="s">
        <v>2860</v>
      </c>
      <c r="C891" t="s">
        <v>1229</v>
      </c>
      <c r="D891" t="s">
        <v>1017</v>
      </c>
      <c r="E891" s="1">
        <v>3612</v>
      </c>
      <c r="F891" t="s">
        <v>1027</v>
      </c>
      <c r="G891" t="s">
        <v>3102</v>
      </c>
      <c r="J891" t="e">
        <f>VLOOKUP(A891,ratesMetadata!$A:$A,1,FALSE)</f>
        <v>#N/A</v>
      </c>
    </row>
    <row r="892" spans="1:10" x14ac:dyDescent="0.3">
      <c r="A892" t="s">
        <v>2864</v>
      </c>
      <c r="B892" t="s">
        <v>2862</v>
      </c>
      <c r="C892" t="s">
        <v>2863</v>
      </c>
      <c r="D892" t="s">
        <v>1017</v>
      </c>
      <c r="E892" s="1">
        <v>8800</v>
      </c>
      <c r="F892" t="s">
        <v>1027</v>
      </c>
      <c r="G892" t="s">
        <v>3102</v>
      </c>
      <c r="J892" t="e">
        <f>VLOOKUP(A892,ratesMetadata!$A:$A,1,FALSE)</f>
        <v>#N/A</v>
      </c>
    </row>
    <row r="893" spans="1:10" x14ac:dyDescent="0.3">
      <c r="A893" t="s">
        <v>2866</v>
      </c>
      <c r="B893" t="s">
        <v>2865</v>
      </c>
      <c r="C893" t="s">
        <v>1035</v>
      </c>
      <c r="D893" t="s">
        <v>1017</v>
      </c>
      <c r="E893" s="1">
        <v>6969</v>
      </c>
      <c r="F893" t="s">
        <v>1036</v>
      </c>
      <c r="G893" t="s">
        <v>3102</v>
      </c>
      <c r="J893" t="e">
        <f>VLOOKUP(A893,ratesMetadata!$A:$A,1,FALSE)</f>
        <v>#N/A</v>
      </c>
    </row>
    <row r="894" spans="1:10" x14ac:dyDescent="0.3">
      <c r="A894" t="s">
        <v>2868</v>
      </c>
      <c r="B894" t="s">
        <v>2867</v>
      </c>
      <c r="C894" t="s">
        <v>1029</v>
      </c>
      <c r="D894" t="s">
        <v>1017</v>
      </c>
      <c r="E894" s="1">
        <v>4383</v>
      </c>
      <c r="F894" t="s">
        <v>1027</v>
      </c>
      <c r="G894" t="s">
        <v>3102</v>
      </c>
      <c r="J894" t="e">
        <f>VLOOKUP(A894,ratesMetadata!$A:$A,1,FALSE)</f>
        <v>#N/A</v>
      </c>
    </row>
    <row r="895" spans="1:10" x14ac:dyDescent="0.3">
      <c r="A895" t="s">
        <v>2870</v>
      </c>
      <c r="B895" t="s">
        <v>2869</v>
      </c>
      <c r="C895" t="s">
        <v>1043</v>
      </c>
      <c r="D895" t="s">
        <v>1017</v>
      </c>
      <c r="E895" s="1">
        <v>7065</v>
      </c>
      <c r="F895" t="s">
        <v>1036</v>
      </c>
      <c r="G895" t="s">
        <v>3102</v>
      </c>
      <c r="J895" t="e">
        <f>VLOOKUP(A895,ratesMetadata!$A:$A,1,FALSE)</f>
        <v>#N/A</v>
      </c>
    </row>
    <row r="896" spans="1:10" x14ac:dyDescent="0.3">
      <c r="A896" t="s">
        <v>2872</v>
      </c>
      <c r="B896" t="s">
        <v>2871</v>
      </c>
      <c r="C896" t="s">
        <v>1304</v>
      </c>
      <c r="D896" t="s">
        <v>1017</v>
      </c>
      <c r="E896" s="1">
        <v>6102</v>
      </c>
      <c r="F896" t="s">
        <v>1027</v>
      </c>
      <c r="G896" t="s">
        <v>3102</v>
      </c>
      <c r="J896" t="e">
        <f>VLOOKUP(A896,ratesMetadata!$A:$A,1,FALSE)</f>
        <v>#N/A</v>
      </c>
    </row>
    <row r="897" spans="1:10" x14ac:dyDescent="0.3">
      <c r="A897" t="s">
        <v>2874</v>
      </c>
      <c r="B897" t="s">
        <v>2873</v>
      </c>
      <c r="C897" t="s">
        <v>1035</v>
      </c>
      <c r="D897" t="s">
        <v>1017</v>
      </c>
      <c r="E897" s="1">
        <v>8883</v>
      </c>
      <c r="F897" t="s">
        <v>1027</v>
      </c>
      <c r="G897" t="s">
        <v>3102</v>
      </c>
      <c r="J897" t="e">
        <f>VLOOKUP(A897,ratesMetadata!$A:$A,1,FALSE)</f>
        <v>#N/A</v>
      </c>
    </row>
    <row r="898" spans="1:10" x14ac:dyDescent="0.3">
      <c r="A898" t="s">
        <v>2876</v>
      </c>
      <c r="B898" t="s">
        <v>2875</v>
      </c>
      <c r="C898" t="s">
        <v>1320</v>
      </c>
      <c r="D898" t="s">
        <v>1017</v>
      </c>
      <c r="E898" s="1">
        <v>5400</v>
      </c>
      <c r="F898" t="s">
        <v>1018</v>
      </c>
      <c r="G898" t="s">
        <v>3102</v>
      </c>
      <c r="J898" t="e">
        <f>VLOOKUP(A898,ratesMetadata!$A:$A,1,FALSE)</f>
        <v>#N/A</v>
      </c>
    </row>
    <row r="899" spans="1:10" x14ac:dyDescent="0.3">
      <c r="A899" t="s">
        <v>2878</v>
      </c>
      <c r="B899" t="s">
        <v>2877</v>
      </c>
      <c r="C899" t="s">
        <v>1035</v>
      </c>
      <c r="D899" t="s">
        <v>1017</v>
      </c>
      <c r="E899" s="1">
        <v>3747</v>
      </c>
      <c r="F899" t="s">
        <v>1027</v>
      </c>
      <c r="G899" t="s">
        <v>3102</v>
      </c>
      <c r="J899" t="e">
        <f>VLOOKUP(A899,ratesMetadata!$A:$A,1,FALSE)</f>
        <v>#N/A</v>
      </c>
    </row>
    <row r="900" spans="1:10" x14ac:dyDescent="0.3">
      <c r="A900" t="s">
        <v>2880</v>
      </c>
      <c r="B900" t="s">
        <v>2879</v>
      </c>
      <c r="C900" t="s">
        <v>2319</v>
      </c>
      <c r="D900" t="s">
        <v>1017</v>
      </c>
      <c r="E900" s="1">
        <v>6768</v>
      </c>
      <c r="F900" t="s">
        <v>1036</v>
      </c>
      <c r="G900" t="s">
        <v>3102</v>
      </c>
      <c r="J900" t="e">
        <f>VLOOKUP(A900,ratesMetadata!$A:$A,1,FALSE)</f>
        <v>#N/A</v>
      </c>
    </row>
    <row r="901" spans="1:10" x14ac:dyDescent="0.3">
      <c r="A901" t="s">
        <v>2882</v>
      </c>
      <c r="B901" t="s">
        <v>2881</v>
      </c>
      <c r="C901" t="s">
        <v>1796</v>
      </c>
      <c r="D901" t="s">
        <v>1017</v>
      </c>
      <c r="E901" s="1">
        <v>9550</v>
      </c>
      <c r="F901" t="s">
        <v>1027</v>
      </c>
      <c r="G901" t="s">
        <v>3102</v>
      </c>
      <c r="J901" t="e">
        <f>VLOOKUP(A901,ratesMetadata!$A:$A,1,FALSE)</f>
        <v>#N/A</v>
      </c>
    </row>
    <row r="902" spans="1:10" x14ac:dyDescent="0.3">
      <c r="A902" t="s">
        <v>2884</v>
      </c>
      <c r="B902" t="s">
        <v>2883</v>
      </c>
      <c r="C902" t="s">
        <v>1035</v>
      </c>
      <c r="D902" t="s">
        <v>1017</v>
      </c>
      <c r="E902" s="1">
        <v>4998</v>
      </c>
      <c r="F902" t="s">
        <v>1027</v>
      </c>
      <c r="G902" t="s">
        <v>3102</v>
      </c>
      <c r="J902" t="e">
        <f>VLOOKUP(A902,ratesMetadata!$A:$A,1,FALSE)</f>
        <v>#N/A</v>
      </c>
    </row>
    <row r="903" spans="1:10" x14ac:dyDescent="0.3">
      <c r="A903" t="s">
        <v>2886</v>
      </c>
      <c r="B903" t="s">
        <v>2885</v>
      </c>
      <c r="C903" t="s">
        <v>1985</v>
      </c>
      <c r="D903" t="s">
        <v>1017</v>
      </c>
      <c r="E903" s="1">
        <v>8943</v>
      </c>
      <c r="F903" t="s">
        <v>1027</v>
      </c>
      <c r="G903" t="s">
        <v>3102</v>
      </c>
      <c r="J903" t="e">
        <f>VLOOKUP(A903,ratesMetadata!$A:$A,1,FALSE)</f>
        <v>#N/A</v>
      </c>
    </row>
    <row r="904" spans="1:10" x14ac:dyDescent="0.3">
      <c r="A904" t="s">
        <v>2888</v>
      </c>
      <c r="B904" t="s">
        <v>2887</v>
      </c>
      <c r="C904" t="s">
        <v>1223</v>
      </c>
      <c r="D904" t="s">
        <v>1017</v>
      </c>
      <c r="E904" s="1">
        <v>5682</v>
      </c>
      <c r="F904" t="s">
        <v>1036</v>
      </c>
      <c r="G904" t="s">
        <v>3102</v>
      </c>
      <c r="J904" t="e">
        <f>VLOOKUP(A904,ratesMetadata!$A:$A,1,FALSE)</f>
        <v>#N/A</v>
      </c>
    </row>
    <row r="905" spans="1:10" x14ac:dyDescent="0.3">
      <c r="A905" t="s">
        <v>2890</v>
      </c>
      <c r="B905" t="s">
        <v>2889</v>
      </c>
      <c r="C905" t="s">
        <v>1910</v>
      </c>
      <c r="D905" t="s">
        <v>1017</v>
      </c>
      <c r="E905" s="1">
        <v>6738</v>
      </c>
      <c r="F905" t="s">
        <v>1027</v>
      </c>
      <c r="G905" t="s">
        <v>3102</v>
      </c>
      <c r="J905" t="e">
        <f>VLOOKUP(A905,ratesMetadata!$A:$A,1,FALSE)</f>
        <v>#N/A</v>
      </c>
    </row>
    <row r="906" spans="1:10" x14ac:dyDescent="0.3">
      <c r="A906" t="s">
        <v>2892</v>
      </c>
      <c r="B906" t="s">
        <v>2891</v>
      </c>
      <c r="C906" t="s">
        <v>1035</v>
      </c>
      <c r="D906" t="s">
        <v>1017</v>
      </c>
      <c r="E906" s="1">
        <v>6654</v>
      </c>
      <c r="F906" t="s">
        <v>1027</v>
      </c>
      <c r="G906" t="s">
        <v>3102</v>
      </c>
      <c r="J906" t="e">
        <f>VLOOKUP(A906,ratesMetadata!$A:$A,1,FALSE)</f>
        <v>#N/A</v>
      </c>
    </row>
    <row r="907" spans="1:10" x14ac:dyDescent="0.3">
      <c r="A907" t="s">
        <v>2894</v>
      </c>
      <c r="B907" t="s">
        <v>2893</v>
      </c>
      <c r="C907" t="s">
        <v>1035</v>
      </c>
      <c r="D907" t="s">
        <v>1017</v>
      </c>
      <c r="E907" s="1">
        <v>4602</v>
      </c>
      <c r="F907" t="s">
        <v>1027</v>
      </c>
      <c r="G907" t="s">
        <v>3102</v>
      </c>
      <c r="J907" t="e">
        <f>VLOOKUP(A907,ratesMetadata!$A:$A,1,FALSE)</f>
        <v>#N/A</v>
      </c>
    </row>
    <row r="908" spans="1:10" x14ac:dyDescent="0.3">
      <c r="A908" t="s">
        <v>2896</v>
      </c>
      <c r="B908" t="s">
        <v>2895</v>
      </c>
      <c r="C908" t="s">
        <v>1035</v>
      </c>
      <c r="D908" t="s">
        <v>1017</v>
      </c>
      <c r="E908" s="1">
        <v>4086</v>
      </c>
      <c r="F908" t="s">
        <v>1027</v>
      </c>
      <c r="G908" t="s">
        <v>3102</v>
      </c>
      <c r="J908" t="e">
        <f>VLOOKUP(A908,ratesMetadata!$A:$A,1,FALSE)</f>
        <v>#N/A</v>
      </c>
    </row>
    <row r="909" spans="1:10" x14ac:dyDescent="0.3">
      <c r="A909" t="s">
        <v>2898</v>
      </c>
      <c r="B909" t="s">
        <v>2897</v>
      </c>
      <c r="C909" t="s">
        <v>1035</v>
      </c>
      <c r="D909" t="s">
        <v>1017</v>
      </c>
      <c r="E909" s="1">
        <v>9032</v>
      </c>
      <c r="F909" t="s">
        <v>1036</v>
      </c>
      <c r="G909" t="s">
        <v>3102</v>
      </c>
      <c r="J909" t="e">
        <f>VLOOKUP(A909,ratesMetadata!$A:$A,1,FALSE)</f>
        <v>#N/A</v>
      </c>
    </row>
    <row r="910" spans="1:10" x14ac:dyDescent="0.3">
      <c r="A910" t="s">
        <v>2900</v>
      </c>
      <c r="B910" t="s">
        <v>2899</v>
      </c>
      <c r="C910" t="s">
        <v>1202</v>
      </c>
      <c r="D910" t="s">
        <v>1017</v>
      </c>
      <c r="E910" s="1">
        <v>7881</v>
      </c>
      <c r="F910" t="s">
        <v>1036</v>
      </c>
      <c r="G910" t="s">
        <v>3102</v>
      </c>
      <c r="J910" t="e">
        <f>VLOOKUP(A910,ratesMetadata!$A:$A,1,FALSE)</f>
        <v>#N/A</v>
      </c>
    </row>
    <row r="911" spans="1:10" x14ac:dyDescent="0.3">
      <c r="A911" t="s">
        <v>2902</v>
      </c>
      <c r="B911" t="s">
        <v>2901</v>
      </c>
      <c r="C911" t="s">
        <v>1035</v>
      </c>
      <c r="D911" t="s">
        <v>1017</v>
      </c>
      <c r="E911" s="1">
        <v>4986</v>
      </c>
      <c r="F911" t="s">
        <v>1027</v>
      </c>
      <c r="G911" t="s">
        <v>3102</v>
      </c>
      <c r="J911" t="e">
        <f>VLOOKUP(A911,ratesMetadata!$A:$A,1,FALSE)</f>
        <v>#N/A</v>
      </c>
    </row>
    <row r="912" spans="1:10" x14ac:dyDescent="0.3">
      <c r="A912" t="s">
        <v>2905</v>
      </c>
      <c r="B912" t="s">
        <v>2903</v>
      </c>
      <c r="C912" t="s">
        <v>2904</v>
      </c>
      <c r="D912" t="s">
        <v>1017</v>
      </c>
      <c r="E912" s="1">
        <v>3345</v>
      </c>
      <c r="F912" t="s">
        <v>1027</v>
      </c>
      <c r="G912" t="s">
        <v>3102</v>
      </c>
      <c r="J912" t="e">
        <f>VLOOKUP(A912,ratesMetadata!$A:$A,1,FALSE)</f>
        <v>#N/A</v>
      </c>
    </row>
    <row r="913" spans="1:10" x14ac:dyDescent="0.3">
      <c r="A913" t="s">
        <v>2907</v>
      </c>
      <c r="B913" t="s">
        <v>2906</v>
      </c>
      <c r="C913" t="s">
        <v>1358</v>
      </c>
      <c r="D913" t="s">
        <v>1017</v>
      </c>
      <c r="E913" s="1">
        <v>4605</v>
      </c>
      <c r="F913" t="s">
        <v>1036</v>
      </c>
      <c r="G913" t="s">
        <v>3102</v>
      </c>
      <c r="J913" t="e">
        <f>VLOOKUP(A913,ratesMetadata!$A:$A,1,FALSE)</f>
        <v>#N/A</v>
      </c>
    </row>
    <row r="914" spans="1:10" x14ac:dyDescent="0.3">
      <c r="A914" t="s">
        <v>2909</v>
      </c>
      <c r="B914" t="s">
        <v>2908</v>
      </c>
      <c r="C914" t="s">
        <v>1370</v>
      </c>
      <c r="D914" t="s">
        <v>1017</v>
      </c>
      <c r="E914" s="1">
        <v>6054</v>
      </c>
      <c r="F914" t="s">
        <v>1018</v>
      </c>
      <c r="G914" t="s">
        <v>3102</v>
      </c>
      <c r="J914" t="e">
        <f>VLOOKUP(A914,ratesMetadata!$A:$A,1,FALSE)</f>
        <v>#N/A</v>
      </c>
    </row>
    <row r="915" spans="1:10" x14ac:dyDescent="0.3">
      <c r="A915" t="s">
        <v>2911</v>
      </c>
      <c r="B915" t="s">
        <v>2910</v>
      </c>
      <c r="C915" t="s">
        <v>1105</v>
      </c>
      <c r="D915" t="s">
        <v>1017</v>
      </c>
      <c r="E915" s="1">
        <v>5343</v>
      </c>
      <c r="F915" t="s">
        <v>1036</v>
      </c>
      <c r="G915" t="s">
        <v>3102</v>
      </c>
      <c r="J915" t="e">
        <f>VLOOKUP(A915,ratesMetadata!$A:$A,1,FALSE)</f>
        <v>#N/A</v>
      </c>
    </row>
    <row r="916" spans="1:10" x14ac:dyDescent="0.3">
      <c r="A916" t="s">
        <v>2913</v>
      </c>
      <c r="B916" t="s">
        <v>2912</v>
      </c>
      <c r="C916" t="s">
        <v>1094</v>
      </c>
      <c r="D916" t="s">
        <v>1017</v>
      </c>
      <c r="E916" s="1">
        <v>4320</v>
      </c>
      <c r="F916" t="s">
        <v>1036</v>
      </c>
      <c r="G916" t="s">
        <v>3102</v>
      </c>
      <c r="J916" t="e">
        <f>VLOOKUP(A916,ratesMetadata!$A:$A,1,FALSE)</f>
        <v>#N/A</v>
      </c>
    </row>
    <row r="917" spans="1:10" x14ac:dyDescent="0.3">
      <c r="A917" t="s">
        <v>2915</v>
      </c>
      <c r="B917" t="s">
        <v>2914</v>
      </c>
      <c r="C917" t="s">
        <v>1035</v>
      </c>
      <c r="D917" t="s">
        <v>1017</v>
      </c>
      <c r="E917" s="1">
        <v>6978</v>
      </c>
      <c r="F917" t="s">
        <v>1036</v>
      </c>
      <c r="G917" t="s">
        <v>3102</v>
      </c>
      <c r="J917" t="e">
        <f>VLOOKUP(A917,ratesMetadata!$A:$A,1,FALSE)</f>
        <v>#N/A</v>
      </c>
    </row>
    <row r="918" spans="1:10" x14ac:dyDescent="0.3">
      <c r="A918" t="s">
        <v>2917</v>
      </c>
      <c r="B918" t="s">
        <v>2916</v>
      </c>
      <c r="C918" t="s">
        <v>1022</v>
      </c>
      <c r="D918" t="s">
        <v>1017</v>
      </c>
      <c r="E918" s="1">
        <v>5250</v>
      </c>
      <c r="F918" t="s">
        <v>1036</v>
      </c>
      <c r="G918" t="s">
        <v>3102</v>
      </c>
      <c r="J918" t="e">
        <f>VLOOKUP(A918,ratesMetadata!$A:$A,1,FALSE)</f>
        <v>#N/A</v>
      </c>
    </row>
    <row r="919" spans="1:10" x14ac:dyDescent="0.3">
      <c r="A919" t="s">
        <v>2920</v>
      </c>
      <c r="B919" t="s">
        <v>2918</v>
      </c>
      <c r="C919" t="s">
        <v>2919</v>
      </c>
      <c r="D919" t="s">
        <v>1017</v>
      </c>
      <c r="E919" s="1">
        <v>5913</v>
      </c>
      <c r="F919" t="s">
        <v>1027</v>
      </c>
      <c r="G919" t="s">
        <v>3102</v>
      </c>
      <c r="J919" t="e">
        <f>VLOOKUP(A919,ratesMetadata!$A:$A,1,FALSE)</f>
        <v>#N/A</v>
      </c>
    </row>
    <row r="920" spans="1:10" x14ac:dyDescent="0.3">
      <c r="A920" t="s">
        <v>2923</v>
      </c>
      <c r="B920" t="s">
        <v>2921</v>
      </c>
      <c r="C920" t="s">
        <v>2922</v>
      </c>
      <c r="D920" t="s">
        <v>1017</v>
      </c>
      <c r="E920" s="1">
        <v>4008</v>
      </c>
      <c r="F920" t="s">
        <v>1027</v>
      </c>
      <c r="G920" t="s">
        <v>3102</v>
      </c>
      <c r="J920" t="e">
        <f>VLOOKUP(A920,ratesMetadata!$A:$A,1,FALSE)</f>
        <v>#N/A</v>
      </c>
    </row>
    <row r="921" spans="1:10" x14ac:dyDescent="0.3">
      <c r="A921" t="s">
        <v>2925</v>
      </c>
      <c r="B921" t="s">
        <v>2924</v>
      </c>
      <c r="C921" t="s">
        <v>1052</v>
      </c>
      <c r="D921" t="s">
        <v>1017</v>
      </c>
      <c r="E921" s="1">
        <v>7803</v>
      </c>
      <c r="F921" t="s">
        <v>1036</v>
      </c>
      <c r="G921" t="s">
        <v>3102</v>
      </c>
      <c r="J921" t="e">
        <f>VLOOKUP(A921,ratesMetadata!$A:$A,1,FALSE)</f>
        <v>#N/A</v>
      </c>
    </row>
    <row r="922" spans="1:10" x14ac:dyDescent="0.3">
      <c r="A922" t="s">
        <v>2927</v>
      </c>
      <c r="B922" t="s">
        <v>2926</v>
      </c>
      <c r="C922" t="s">
        <v>1550</v>
      </c>
      <c r="D922" t="s">
        <v>1017</v>
      </c>
      <c r="E922" s="1">
        <v>3465</v>
      </c>
      <c r="F922" t="s">
        <v>1027</v>
      </c>
      <c r="G922" t="s">
        <v>3102</v>
      </c>
      <c r="J922" t="e">
        <f>VLOOKUP(A922,ratesMetadata!$A:$A,1,FALSE)</f>
        <v>#N/A</v>
      </c>
    </row>
    <row r="923" spans="1:10" x14ac:dyDescent="0.3">
      <c r="A923" t="s">
        <v>2930</v>
      </c>
      <c r="B923" t="s">
        <v>2929</v>
      </c>
      <c r="C923" t="s">
        <v>1108</v>
      </c>
      <c r="D923" t="s">
        <v>1017</v>
      </c>
      <c r="E923" s="1">
        <v>9045</v>
      </c>
      <c r="F923" t="s">
        <v>1027</v>
      </c>
      <c r="G923" t="s">
        <v>3102</v>
      </c>
      <c r="J923" t="e">
        <f>VLOOKUP(A923,ratesMetadata!$A:$A,1,FALSE)</f>
        <v>#N/A</v>
      </c>
    </row>
    <row r="924" spans="1:10" x14ac:dyDescent="0.3">
      <c r="A924" t="s">
        <v>2932</v>
      </c>
      <c r="B924" t="s">
        <v>2931</v>
      </c>
      <c r="C924" t="s">
        <v>1685</v>
      </c>
      <c r="D924" t="s">
        <v>1017</v>
      </c>
      <c r="E924" s="1">
        <v>8307</v>
      </c>
      <c r="F924" t="s">
        <v>1027</v>
      </c>
      <c r="G924" t="s">
        <v>3102</v>
      </c>
      <c r="J924" t="e">
        <f>VLOOKUP(A924,ratesMetadata!$A:$A,1,FALSE)</f>
        <v>#N/A</v>
      </c>
    </row>
    <row r="925" spans="1:10" x14ac:dyDescent="0.3">
      <c r="A925" t="s">
        <v>2934</v>
      </c>
      <c r="B925" t="s">
        <v>2933</v>
      </c>
      <c r="C925" t="s">
        <v>1029</v>
      </c>
      <c r="D925" t="s">
        <v>1017</v>
      </c>
      <c r="E925" s="1">
        <v>4992</v>
      </c>
      <c r="F925" t="s">
        <v>1517</v>
      </c>
      <c r="G925" t="s">
        <v>3102</v>
      </c>
      <c r="J925" t="e">
        <f>VLOOKUP(A925,ratesMetadata!$A:$A,1,FALSE)</f>
        <v>#N/A</v>
      </c>
    </row>
    <row r="926" spans="1:10" x14ac:dyDescent="0.3">
      <c r="A926" t="s">
        <v>2936</v>
      </c>
      <c r="B926" t="s">
        <v>2935</v>
      </c>
      <c r="C926" t="s">
        <v>1029</v>
      </c>
      <c r="D926" t="s">
        <v>1017</v>
      </c>
      <c r="E926" s="1">
        <v>4785</v>
      </c>
      <c r="F926" t="s">
        <v>1517</v>
      </c>
      <c r="G926" t="s">
        <v>3102</v>
      </c>
      <c r="J926" t="e">
        <f>VLOOKUP(A926,ratesMetadata!$A:$A,1,FALSE)</f>
        <v>#N/A</v>
      </c>
    </row>
    <row r="927" spans="1:10" x14ac:dyDescent="0.3">
      <c r="A927" t="s">
        <v>2938</v>
      </c>
      <c r="B927" t="s">
        <v>2937</v>
      </c>
      <c r="C927" t="s">
        <v>1029</v>
      </c>
      <c r="D927" t="s">
        <v>1017</v>
      </c>
      <c r="E927" s="1">
        <v>7029</v>
      </c>
      <c r="F927" t="s">
        <v>1517</v>
      </c>
      <c r="G927" t="s">
        <v>3102</v>
      </c>
      <c r="J927" t="e">
        <f>VLOOKUP(A927,ratesMetadata!$A:$A,1,FALSE)</f>
        <v>#N/A</v>
      </c>
    </row>
    <row r="928" spans="1:10" x14ac:dyDescent="0.3">
      <c r="A928" t="s">
        <v>2940</v>
      </c>
      <c r="B928" t="s">
        <v>2939</v>
      </c>
      <c r="C928" t="s">
        <v>1715</v>
      </c>
      <c r="D928" t="s">
        <v>1017</v>
      </c>
      <c r="E928" s="1">
        <v>3384</v>
      </c>
      <c r="F928" t="s">
        <v>1027</v>
      </c>
      <c r="G928" t="s">
        <v>3102</v>
      </c>
      <c r="J928" t="e">
        <f>VLOOKUP(A928,ratesMetadata!$A:$A,1,FALSE)</f>
        <v>#N/A</v>
      </c>
    </row>
    <row r="929" spans="1:10" x14ac:dyDescent="0.3">
      <c r="A929" t="s">
        <v>2942</v>
      </c>
      <c r="B929" t="s">
        <v>2941</v>
      </c>
      <c r="C929" t="s">
        <v>1092</v>
      </c>
      <c r="D929" t="s">
        <v>1017</v>
      </c>
      <c r="E929" s="1">
        <v>4581</v>
      </c>
      <c r="F929" t="s">
        <v>1027</v>
      </c>
      <c r="G929" t="s">
        <v>3102</v>
      </c>
      <c r="J929" t="e">
        <f>VLOOKUP(A929,ratesMetadata!$A:$A,1,FALSE)</f>
        <v>#N/A</v>
      </c>
    </row>
    <row r="930" spans="1:10" x14ac:dyDescent="0.3">
      <c r="A930" t="s">
        <v>2944</v>
      </c>
      <c r="B930" t="s">
        <v>2943</v>
      </c>
      <c r="C930" t="s">
        <v>1682</v>
      </c>
      <c r="D930" t="s">
        <v>1017</v>
      </c>
      <c r="E930" s="1">
        <v>4317</v>
      </c>
      <c r="F930" t="s">
        <v>1018</v>
      </c>
      <c r="G930" t="s">
        <v>3102</v>
      </c>
      <c r="J930" t="e">
        <f>VLOOKUP(A930,ratesMetadata!$A:$A,1,FALSE)</f>
        <v>#N/A</v>
      </c>
    </row>
    <row r="931" spans="1:10" x14ac:dyDescent="0.3">
      <c r="A931" t="s">
        <v>2946</v>
      </c>
      <c r="B931" t="s">
        <v>2945</v>
      </c>
      <c r="C931" t="s">
        <v>1035</v>
      </c>
      <c r="D931" t="s">
        <v>1017</v>
      </c>
      <c r="E931" s="1">
        <v>3888</v>
      </c>
      <c r="F931" t="s">
        <v>1027</v>
      </c>
      <c r="G931" t="s">
        <v>3102</v>
      </c>
      <c r="J931" t="e">
        <f>VLOOKUP(A931,ratesMetadata!$A:$A,1,FALSE)</f>
        <v>#N/A</v>
      </c>
    </row>
    <row r="932" spans="1:10" x14ac:dyDescent="0.3">
      <c r="A932" t="s">
        <v>2948</v>
      </c>
      <c r="B932" t="s">
        <v>2947</v>
      </c>
      <c r="C932" t="s">
        <v>1136</v>
      </c>
      <c r="D932" t="s">
        <v>1017</v>
      </c>
      <c r="E932" s="1">
        <v>8880</v>
      </c>
      <c r="F932" t="s">
        <v>1027</v>
      </c>
      <c r="G932" t="s">
        <v>3102</v>
      </c>
      <c r="J932" t="e">
        <f>VLOOKUP(A932,ratesMetadata!$A:$A,1,FALSE)</f>
        <v>#N/A</v>
      </c>
    </row>
    <row r="933" spans="1:10" x14ac:dyDescent="0.3">
      <c r="A933" t="s">
        <v>2951</v>
      </c>
      <c r="B933" t="s">
        <v>2949</v>
      </c>
      <c r="C933" t="s">
        <v>2950</v>
      </c>
      <c r="D933" t="s">
        <v>1017</v>
      </c>
      <c r="E933" s="1">
        <v>3368</v>
      </c>
      <c r="F933" t="s">
        <v>1027</v>
      </c>
      <c r="G933" t="s">
        <v>3102</v>
      </c>
      <c r="J933" t="e">
        <f>VLOOKUP(A933,ratesMetadata!$A:$A,1,FALSE)</f>
        <v>#N/A</v>
      </c>
    </row>
    <row r="934" spans="1:10" x14ac:dyDescent="0.3">
      <c r="A934" t="s">
        <v>2953</v>
      </c>
      <c r="B934" t="s">
        <v>2952</v>
      </c>
      <c r="C934" t="s">
        <v>1035</v>
      </c>
      <c r="D934" t="s">
        <v>1017</v>
      </c>
      <c r="E934" s="1">
        <v>4614</v>
      </c>
      <c r="F934" t="s">
        <v>1036</v>
      </c>
      <c r="G934" t="s">
        <v>3102</v>
      </c>
      <c r="J934" t="e">
        <f>VLOOKUP(A934,ratesMetadata!$A:$A,1,FALSE)</f>
        <v>#N/A</v>
      </c>
    </row>
    <row r="935" spans="1:10" x14ac:dyDescent="0.3">
      <c r="A935" t="s">
        <v>2955</v>
      </c>
      <c r="B935" t="s">
        <v>2954</v>
      </c>
      <c r="C935" t="s">
        <v>1038</v>
      </c>
      <c r="D935" t="s">
        <v>1017</v>
      </c>
      <c r="E935" s="1">
        <v>9945</v>
      </c>
      <c r="F935" t="s">
        <v>1027</v>
      </c>
      <c r="G935" t="s">
        <v>3102</v>
      </c>
      <c r="J935" t="e">
        <f>VLOOKUP(A935,ratesMetadata!$A:$A,1,FALSE)</f>
        <v>#N/A</v>
      </c>
    </row>
    <row r="936" spans="1:10" x14ac:dyDescent="0.3">
      <c r="A936" t="s">
        <v>2957</v>
      </c>
      <c r="B936" t="s">
        <v>2956</v>
      </c>
      <c r="C936" t="s">
        <v>1035</v>
      </c>
      <c r="D936" t="s">
        <v>1017</v>
      </c>
      <c r="E936" s="1">
        <v>3771</v>
      </c>
      <c r="F936" t="s">
        <v>1036</v>
      </c>
      <c r="G936" t="s">
        <v>3102</v>
      </c>
      <c r="J936" t="e">
        <f>VLOOKUP(A936,ratesMetadata!$A:$A,1,FALSE)</f>
        <v>#N/A</v>
      </c>
    </row>
    <row r="937" spans="1:10" x14ac:dyDescent="0.3">
      <c r="A937" t="s">
        <v>2959</v>
      </c>
      <c r="B937" t="s">
        <v>2958</v>
      </c>
      <c r="C937" t="s">
        <v>1038</v>
      </c>
      <c r="D937" t="s">
        <v>1017</v>
      </c>
      <c r="E937" s="1">
        <v>3783</v>
      </c>
      <c r="F937" t="s">
        <v>1027</v>
      </c>
      <c r="G937" t="s">
        <v>3102</v>
      </c>
      <c r="J937" t="e">
        <f>VLOOKUP(A937,ratesMetadata!$A:$A,1,FALSE)</f>
        <v>#N/A</v>
      </c>
    </row>
    <row r="938" spans="1:10" x14ac:dyDescent="0.3">
      <c r="A938" t="s">
        <v>2961</v>
      </c>
      <c r="B938" t="s">
        <v>2960</v>
      </c>
      <c r="C938" t="s">
        <v>2319</v>
      </c>
      <c r="D938" t="s">
        <v>1017</v>
      </c>
      <c r="E938" s="1">
        <v>6765</v>
      </c>
      <c r="F938" t="s">
        <v>1036</v>
      </c>
      <c r="G938" t="s">
        <v>3102</v>
      </c>
      <c r="J938" t="e">
        <f>VLOOKUP(A938,ratesMetadata!$A:$A,1,FALSE)</f>
        <v>#N/A</v>
      </c>
    </row>
    <row r="939" spans="1:10" x14ac:dyDescent="0.3">
      <c r="A939" t="s">
        <v>2963</v>
      </c>
      <c r="B939" t="s">
        <v>2962</v>
      </c>
      <c r="C939" t="s">
        <v>1035</v>
      </c>
      <c r="D939" t="s">
        <v>1017</v>
      </c>
      <c r="E939" s="1">
        <v>8673</v>
      </c>
      <c r="F939" t="s">
        <v>1027</v>
      </c>
      <c r="G939" t="s">
        <v>3102</v>
      </c>
      <c r="J939" t="e">
        <f>VLOOKUP(A939,ratesMetadata!$A:$A,1,FALSE)</f>
        <v>#N/A</v>
      </c>
    </row>
    <row r="940" spans="1:10" x14ac:dyDescent="0.3">
      <c r="A940" t="s">
        <v>2965</v>
      </c>
      <c r="B940" t="s">
        <v>2964</v>
      </c>
      <c r="C940" t="s">
        <v>1035</v>
      </c>
      <c r="D940" t="s">
        <v>1017</v>
      </c>
      <c r="E940" s="1">
        <v>6825</v>
      </c>
      <c r="F940" t="s">
        <v>1036</v>
      </c>
      <c r="G940" t="s">
        <v>3102</v>
      </c>
      <c r="J940" t="e">
        <f>VLOOKUP(A940,ratesMetadata!$A:$A,1,FALSE)</f>
        <v>#N/A</v>
      </c>
    </row>
    <row r="941" spans="1:10" x14ac:dyDescent="0.3">
      <c r="A941" t="s">
        <v>2967</v>
      </c>
      <c r="B941" t="s">
        <v>2966</v>
      </c>
      <c r="C941" t="s">
        <v>1035</v>
      </c>
      <c r="D941" t="s">
        <v>1017</v>
      </c>
      <c r="E941" s="1">
        <v>4464</v>
      </c>
      <c r="F941" t="s">
        <v>1036</v>
      </c>
      <c r="G941" t="s">
        <v>3102</v>
      </c>
      <c r="J941" t="e">
        <f>VLOOKUP(A941,ratesMetadata!$A:$A,1,FALSE)</f>
        <v>#N/A</v>
      </c>
    </row>
    <row r="942" spans="1:10" x14ac:dyDescent="0.3">
      <c r="A942" t="s">
        <v>2969</v>
      </c>
      <c r="B942" t="s">
        <v>2968</v>
      </c>
      <c r="C942" t="s">
        <v>1094</v>
      </c>
      <c r="D942" t="s">
        <v>1017</v>
      </c>
      <c r="E942" s="1">
        <v>9570</v>
      </c>
      <c r="F942" t="s">
        <v>1036</v>
      </c>
      <c r="G942" t="s">
        <v>3102</v>
      </c>
      <c r="J942" t="e">
        <f>VLOOKUP(A942,ratesMetadata!$A:$A,1,FALSE)</f>
        <v>#N/A</v>
      </c>
    </row>
    <row r="943" spans="1:10" x14ac:dyDescent="0.3">
      <c r="A943" t="s">
        <v>2971</v>
      </c>
      <c r="B943" t="s">
        <v>2970</v>
      </c>
      <c r="C943" t="s">
        <v>1092</v>
      </c>
      <c r="D943" t="s">
        <v>1017</v>
      </c>
      <c r="E943" s="1">
        <v>3762</v>
      </c>
      <c r="F943" t="s">
        <v>1036</v>
      </c>
      <c r="G943" t="s">
        <v>3102</v>
      </c>
      <c r="J943" t="e">
        <f>VLOOKUP(A943,ratesMetadata!$A:$A,1,FALSE)</f>
        <v>#N/A</v>
      </c>
    </row>
    <row r="944" spans="1:10" x14ac:dyDescent="0.3">
      <c r="A944" t="s">
        <v>2973</v>
      </c>
      <c r="B944" t="s">
        <v>2972</v>
      </c>
      <c r="C944" t="s">
        <v>1913</v>
      </c>
      <c r="D944" t="s">
        <v>1017</v>
      </c>
      <c r="E944" s="1">
        <v>4769</v>
      </c>
      <c r="F944" t="s">
        <v>1027</v>
      </c>
      <c r="G944" t="s">
        <v>3102</v>
      </c>
      <c r="J944" t="e">
        <f>VLOOKUP(A944,ratesMetadata!$A:$A,1,FALSE)</f>
        <v>#N/A</v>
      </c>
    </row>
    <row r="945" spans="1:10" x14ac:dyDescent="0.3">
      <c r="A945" t="s">
        <v>2975</v>
      </c>
      <c r="B945" t="s">
        <v>2974</v>
      </c>
      <c r="C945" t="s">
        <v>1035</v>
      </c>
      <c r="D945" t="s">
        <v>1017</v>
      </c>
      <c r="E945" s="1">
        <v>5385</v>
      </c>
      <c r="F945" t="s">
        <v>1027</v>
      </c>
      <c r="G945" t="s">
        <v>3102</v>
      </c>
      <c r="J945" t="e">
        <f>VLOOKUP(A945,ratesMetadata!$A:$A,1,FALSE)</f>
        <v>#N/A</v>
      </c>
    </row>
    <row r="946" spans="1:10" x14ac:dyDescent="0.3">
      <c r="A946" t="s">
        <v>2977</v>
      </c>
      <c r="B946" t="s">
        <v>2976</v>
      </c>
      <c r="C946" t="s">
        <v>2113</v>
      </c>
      <c r="D946" t="s">
        <v>1017</v>
      </c>
      <c r="E946" s="1">
        <v>5928</v>
      </c>
      <c r="F946" t="s">
        <v>1018</v>
      </c>
      <c r="G946" t="s">
        <v>3102</v>
      </c>
      <c r="J946" t="e">
        <f>VLOOKUP(A946,ratesMetadata!$A:$A,1,FALSE)</f>
        <v>#N/A</v>
      </c>
    </row>
    <row r="947" spans="1:10" x14ac:dyDescent="0.3">
      <c r="A947" t="s">
        <v>2979</v>
      </c>
      <c r="B947" t="s">
        <v>2978</v>
      </c>
      <c r="C947" t="s">
        <v>2113</v>
      </c>
      <c r="D947" t="s">
        <v>1017</v>
      </c>
      <c r="E947" s="1">
        <v>7251</v>
      </c>
      <c r="F947" t="s">
        <v>1018</v>
      </c>
      <c r="G947" t="s">
        <v>3102</v>
      </c>
      <c r="J947" t="e">
        <f>VLOOKUP(A947,ratesMetadata!$A:$A,1,FALSE)</f>
        <v>#N/A</v>
      </c>
    </row>
    <row r="948" spans="1:10" x14ac:dyDescent="0.3">
      <c r="A948" t="s">
        <v>2981</v>
      </c>
      <c r="B948" t="s">
        <v>2980</v>
      </c>
      <c r="C948" t="s">
        <v>1335</v>
      </c>
      <c r="D948" t="s">
        <v>1017</v>
      </c>
      <c r="E948" s="1">
        <v>8148</v>
      </c>
      <c r="F948" t="s">
        <v>1027</v>
      </c>
      <c r="G948" t="s">
        <v>3102</v>
      </c>
      <c r="J948" t="e">
        <f>VLOOKUP(A948,ratesMetadata!$A:$A,1,FALSE)</f>
        <v>#N/A</v>
      </c>
    </row>
    <row r="949" spans="1:10" x14ac:dyDescent="0.3">
      <c r="A949" t="s">
        <v>2983</v>
      </c>
      <c r="B949" t="s">
        <v>2982</v>
      </c>
      <c r="C949" t="s">
        <v>1174</v>
      </c>
      <c r="D949" t="s">
        <v>1017</v>
      </c>
      <c r="E949" s="1">
        <v>5199</v>
      </c>
      <c r="F949" t="s">
        <v>1027</v>
      </c>
      <c r="G949" t="s">
        <v>3102</v>
      </c>
      <c r="J949" t="e">
        <f>VLOOKUP(A949,ratesMetadata!$A:$A,1,FALSE)</f>
        <v>#N/A</v>
      </c>
    </row>
    <row r="950" spans="1:10" x14ac:dyDescent="0.3">
      <c r="A950" t="s">
        <v>2985</v>
      </c>
      <c r="B950" t="s">
        <v>2984</v>
      </c>
      <c r="C950" t="s">
        <v>1335</v>
      </c>
      <c r="D950" t="s">
        <v>1017</v>
      </c>
      <c r="E950" s="1">
        <v>9160</v>
      </c>
      <c r="F950" t="s">
        <v>1027</v>
      </c>
      <c r="G950" t="s">
        <v>3102</v>
      </c>
      <c r="J950" t="e">
        <f>VLOOKUP(A950,ratesMetadata!$A:$A,1,FALSE)</f>
        <v>#N/A</v>
      </c>
    </row>
    <row r="951" spans="1:10" x14ac:dyDescent="0.3">
      <c r="A951" t="s">
        <v>2987</v>
      </c>
      <c r="B951" t="s">
        <v>2986</v>
      </c>
      <c r="C951" t="s">
        <v>1029</v>
      </c>
      <c r="D951" t="s">
        <v>1017</v>
      </c>
      <c r="E951" s="1">
        <v>3365</v>
      </c>
      <c r="F951" t="s">
        <v>1027</v>
      </c>
      <c r="G951" t="s">
        <v>3102</v>
      </c>
      <c r="J951" t="e">
        <f>VLOOKUP(A951,ratesMetadata!$A:$A,1,FALSE)</f>
        <v>#N/A</v>
      </c>
    </row>
    <row r="952" spans="1:10" x14ac:dyDescent="0.3">
      <c r="A952" t="s">
        <v>2989</v>
      </c>
      <c r="B952" t="s">
        <v>2988</v>
      </c>
      <c r="C952" t="s">
        <v>1062</v>
      </c>
      <c r="D952" t="s">
        <v>1017</v>
      </c>
      <c r="E952" s="1">
        <v>5119</v>
      </c>
      <c r="F952" t="s">
        <v>1027</v>
      </c>
      <c r="G952" t="s">
        <v>3102</v>
      </c>
      <c r="J952" t="e">
        <f>VLOOKUP(A952,ratesMetadata!$A:$A,1,FALSE)</f>
        <v>#N/A</v>
      </c>
    </row>
    <row r="953" spans="1:10" x14ac:dyDescent="0.3">
      <c r="A953" t="s">
        <v>2991</v>
      </c>
      <c r="B953" t="s">
        <v>2990</v>
      </c>
      <c r="C953" t="s">
        <v>1067</v>
      </c>
      <c r="D953" t="s">
        <v>1017</v>
      </c>
      <c r="E953" s="1">
        <v>4350</v>
      </c>
      <c r="F953" t="s">
        <v>1036</v>
      </c>
      <c r="G953" t="s">
        <v>3102</v>
      </c>
      <c r="J953" t="e">
        <f>VLOOKUP(A953,ratesMetadata!$A:$A,1,FALSE)</f>
        <v>#N/A</v>
      </c>
    </row>
    <row r="954" spans="1:10" x14ac:dyDescent="0.3">
      <c r="A954" t="s">
        <v>2993</v>
      </c>
      <c r="B954" t="s">
        <v>2992</v>
      </c>
      <c r="C954" t="s">
        <v>1065</v>
      </c>
      <c r="D954" t="s">
        <v>1017</v>
      </c>
      <c r="E954" s="1">
        <v>6533</v>
      </c>
      <c r="F954" t="s">
        <v>1036</v>
      </c>
      <c r="G954" t="s">
        <v>3102</v>
      </c>
      <c r="J954" t="e">
        <f>VLOOKUP(A954,ratesMetadata!$A:$A,1,FALSE)</f>
        <v>#N/A</v>
      </c>
    </row>
    <row r="955" spans="1:10" x14ac:dyDescent="0.3">
      <c r="A955" t="s">
        <v>2995</v>
      </c>
      <c r="B955" t="s">
        <v>2994</v>
      </c>
      <c r="C955" t="s">
        <v>1939</v>
      </c>
      <c r="D955" t="s">
        <v>1017</v>
      </c>
      <c r="E955" s="1">
        <v>4431</v>
      </c>
      <c r="F955" t="s">
        <v>1036</v>
      </c>
      <c r="G955" t="s">
        <v>3102</v>
      </c>
      <c r="J955" t="e">
        <f>VLOOKUP(A955,ratesMetadata!$A:$A,1,FALSE)</f>
        <v>#N/A</v>
      </c>
    </row>
    <row r="956" spans="1:10" x14ac:dyDescent="0.3">
      <c r="A956" t="s">
        <v>2997</v>
      </c>
      <c r="B956" t="s">
        <v>2996</v>
      </c>
      <c r="C956" t="s">
        <v>1038</v>
      </c>
      <c r="D956" t="s">
        <v>1017</v>
      </c>
      <c r="E956" s="1">
        <v>7034</v>
      </c>
      <c r="F956" t="s">
        <v>1036</v>
      </c>
      <c r="G956" t="s">
        <v>3102</v>
      </c>
      <c r="J956" t="e">
        <f>VLOOKUP(A956,ratesMetadata!$A:$A,1,FALSE)</f>
        <v>#N/A</v>
      </c>
    </row>
    <row r="957" spans="1:10" x14ac:dyDescent="0.3">
      <c r="A957" t="s">
        <v>2999</v>
      </c>
      <c r="B957" t="s">
        <v>2998</v>
      </c>
      <c r="C957" t="s">
        <v>1029</v>
      </c>
      <c r="D957" t="s">
        <v>1017</v>
      </c>
      <c r="E957" s="1">
        <v>4047</v>
      </c>
      <c r="F957" t="s">
        <v>1027</v>
      </c>
      <c r="G957" t="s">
        <v>3102</v>
      </c>
      <c r="J957" t="e">
        <f>VLOOKUP(A957,ratesMetadata!$A:$A,1,FALSE)</f>
        <v>#N/A</v>
      </c>
    </row>
    <row r="958" spans="1:10" x14ac:dyDescent="0.3">
      <c r="A958" t="s">
        <v>3001</v>
      </c>
      <c r="B958" t="s">
        <v>3000</v>
      </c>
      <c r="C958" t="s">
        <v>1115</v>
      </c>
      <c r="D958" t="s">
        <v>1017</v>
      </c>
      <c r="E958" s="1">
        <v>5423</v>
      </c>
      <c r="F958" t="s">
        <v>1027</v>
      </c>
      <c r="G958" t="s">
        <v>3102</v>
      </c>
      <c r="J958" t="e">
        <f>VLOOKUP(A958,ratesMetadata!$A:$A,1,FALSE)</f>
        <v>#N/A</v>
      </c>
    </row>
    <row r="959" spans="1:10" x14ac:dyDescent="0.3">
      <c r="A959" t="s">
        <v>3003</v>
      </c>
      <c r="B959" t="s">
        <v>3002</v>
      </c>
      <c r="C959" t="s">
        <v>1038</v>
      </c>
      <c r="D959" t="s">
        <v>1017</v>
      </c>
      <c r="E959" s="1">
        <v>3762</v>
      </c>
      <c r="F959" t="s">
        <v>1027</v>
      </c>
      <c r="G959" t="s">
        <v>3102</v>
      </c>
      <c r="J959" t="e">
        <f>VLOOKUP(A959,ratesMetadata!$A:$A,1,FALSE)</f>
        <v>#N/A</v>
      </c>
    </row>
    <row r="960" spans="1:10" x14ac:dyDescent="0.3">
      <c r="A960" t="s">
        <v>3005</v>
      </c>
      <c r="B960" t="s">
        <v>3004</v>
      </c>
      <c r="C960" t="s">
        <v>1078</v>
      </c>
      <c r="D960" t="s">
        <v>1017</v>
      </c>
      <c r="E960" s="1">
        <v>9100</v>
      </c>
      <c r="F960" t="s">
        <v>1036</v>
      </c>
      <c r="G960" t="s">
        <v>3102</v>
      </c>
      <c r="J960" t="e">
        <f>VLOOKUP(A960,ratesMetadata!$A:$A,1,FALSE)</f>
        <v>#N/A</v>
      </c>
    </row>
    <row r="961" spans="1:10" x14ac:dyDescent="0.3">
      <c r="A961" t="s">
        <v>3007</v>
      </c>
      <c r="B961" t="s">
        <v>3006</v>
      </c>
      <c r="C961" t="s">
        <v>1049</v>
      </c>
      <c r="D961" t="s">
        <v>1017</v>
      </c>
      <c r="E961" s="1">
        <v>8564</v>
      </c>
      <c r="F961" t="s">
        <v>1036</v>
      </c>
      <c r="G961" t="s">
        <v>3102</v>
      </c>
      <c r="J961" t="e">
        <f>VLOOKUP(A961,ratesMetadata!$A:$A,1,FALSE)</f>
        <v>#N/A</v>
      </c>
    </row>
    <row r="962" spans="1:10" x14ac:dyDescent="0.3">
      <c r="A962" t="s">
        <v>3009</v>
      </c>
      <c r="B962" t="s">
        <v>3008</v>
      </c>
      <c r="C962" t="s">
        <v>1199</v>
      </c>
      <c r="D962" t="s">
        <v>1017</v>
      </c>
      <c r="E962" s="1">
        <v>4140</v>
      </c>
      <c r="F962" t="s">
        <v>1036</v>
      </c>
      <c r="G962" t="s">
        <v>3102</v>
      </c>
      <c r="J962" t="e">
        <f>VLOOKUP(A962,ratesMetadata!$A:$A,1,FALSE)</f>
        <v>#N/A</v>
      </c>
    </row>
    <row r="963" spans="1:10" x14ac:dyDescent="0.3">
      <c r="A963" t="s">
        <v>3011</v>
      </c>
      <c r="B963" t="s">
        <v>3010</v>
      </c>
      <c r="C963" t="s">
        <v>1199</v>
      </c>
      <c r="D963" t="s">
        <v>1017</v>
      </c>
      <c r="E963" s="1">
        <v>7176</v>
      </c>
      <c r="F963" t="s">
        <v>1036</v>
      </c>
      <c r="G963" t="s">
        <v>3102</v>
      </c>
      <c r="J963" t="e">
        <f>VLOOKUP(A963,ratesMetadata!$A:$A,1,FALSE)</f>
        <v>#N/A</v>
      </c>
    </row>
    <row r="964" spans="1:10" x14ac:dyDescent="0.3">
      <c r="A964" t="s">
        <v>3013</v>
      </c>
      <c r="B964" t="s">
        <v>3012</v>
      </c>
      <c r="C964" t="s">
        <v>1049</v>
      </c>
      <c r="D964" t="s">
        <v>1017</v>
      </c>
      <c r="E964" s="1">
        <v>5580</v>
      </c>
      <c r="F964" t="s">
        <v>1036</v>
      </c>
      <c r="G964" t="s">
        <v>3102</v>
      </c>
      <c r="J964" t="e">
        <f>VLOOKUP(A964,ratesMetadata!$A:$A,1,FALSE)</f>
        <v>#N/A</v>
      </c>
    </row>
    <row r="965" spans="1:10" x14ac:dyDescent="0.3">
      <c r="A965" t="s">
        <v>3015</v>
      </c>
      <c r="B965" t="s">
        <v>3014</v>
      </c>
      <c r="C965" t="s">
        <v>1199</v>
      </c>
      <c r="D965" t="s">
        <v>1017</v>
      </c>
      <c r="E965" s="1">
        <v>3589</v>
      </c>
      <c r="F965" t="s">
        <v>1036</v>
      </c>
      <c r="G965" t="s">
        <v>3102</v>
      </c>
      <c r="J965" t="e">
        <f>VLOOKUP(A965,ratesMetadata!$A:$A,1,FALSE)</f>
        <v>#N/A</v>
      </c>
    </row>
    <row r="966" spans="1:10" x14ac:dyDescent="0.3">
      <c r="A966" t="s">
        <v>3017</v>
      </c>
      <c r="B966" t="s">
        <v>3016</v>
      </c>
      <c r="C966" t="s">
        <v>1035</v>
      </c>
      <c r="D966" t="s">
        <v>1017</v>
      </c>
      <c r="E966" s="1">
        <v>8418</v>
      </c>
      <c r="F966" t="s">
        <v>1027</v>
      </c>
      <c r="G966" t="s">
        <v>3102</v>
      </c>
      <c r="J966" t="e">
        <f>VLOOKUP(A966,ratesMetadata!$A:$A,1,FALSE)</f>
        <v>#N/A</v>
      </c>
    </row>
    <row r="967" spans="1:10" x14ac:dyDescent="0.3">
      <c r="A967" t="s">
        <v>3019</v>
      </c>
      <c r="B967" t="s">
        <v>3018</v>
      </c>
      <c r="C967" t="s">
        <v>1309</v>
      </c>
      <c r="D967" t="s">
        <v>1017</v>
      </c>
      <c r="E967" s="1">
        <v>8913</v>
      </c>
      <c r="F967" t="s">
        <v>1036</v>
      </c>
      <c r="G967" t="s">
        <v>3102</v>
      </c>
      <c r="J967" t="e">
        <f>VLOOKUP(A967,ratesMetadata!$A:$A,1,FALSE)</f>
        <v>#N/A</v>
      </c>
    </row>
    <row r="968" spans="1:10" x14ac:dyDescent="0.3">
      <c r="A968" t="s">
        <v>3021</v>
      </c>
      <c r="B968" t="s">
        <v>3020</v>
      </c>
      <c r="C968" t="s">
        <v>1309</v>
      </c>
      <c r="D968" t="s">
        <v>1017</v>
      </c>
      <c r="E968" s="1">
        <v>5346</v>
      </c>
      <c r="F968" t="s">
        <v>1018</v>
      </c>
      <c r="G968" t="s">
        <v>3102</v>
      </c>
      <c r="J968" t="e">
        <f>VLOOKUP(A968,ratesMetadata!$A:$A,1,FALSE)</f>
        <v>#N/A</v>
      </c>
    </row>
    <row r="969" spans="1:10" x14ac:dyDescent="0.3">
      <c r="A969" t="s">
        <v>3023</v>
      </c>
      <c r="B969" t="s">
        <v>3022</v>
      </c>
      <c r="C969" t="s">
        <v>2099</v>
      </c>
      <c r="D969" t="s">
        <v>1017</v>
      </c>
      <c r="E969" s="1">
        <v>5013</v>
      </c>
      <c r="F969" t="s">
        <v>1027</v>
      </c>
      <c r="G969" t="s">
        <v>3102</v>
      </c>
      <c r="J969" t="e">
        <f>VLOOKUP(A969,ratesMetadata!$A:$A,1,FALSE)</f>
        <v>#N/A</v>
      </c>
    </row>
    <row r="970" spans="1:10" x14ac:dyDescent="0.3">
      <c r="A970" t="s">
        <v>3025</v>
      </c>
      <c r="B970" t="s">
        <v>3024</v>
      </c>
      <c r="C970" t="s">
        <v>1199</v>
      </c>
      <c r="D970" t="s">
        <v>1017</v>
      </c>
      <c r="E970" s="1">
        <v>8577</v>
      </c>
      <c r="F970" t="s">
        <v>1036</v>
      </c>
      <c r="G970" t="s">
        <v>3102</v>
      </c>
      <c r="J970" t="e">
        <f>VLOOKUP(A970,ratesMetadata!$A:$A,1,FALSE)</f>
        <v>#N/A</v>
      </c>
    </row>
    <row r="971" spans="1:10" x14ac:dyDescent="0.3">
      <c r="A971" t="s">
        <v>3027</v>
      </c>
      <c r="B971" t="s">
        <v>3026</v>
      </c>
      <c r="C971" t="s">
        <v>1031</v>
      </c>
      <c r="D971" t="s">
        <v>1017</v>
      </c>
      <c r="E971" s="1">
        <v>9660</v>
      </c>
      <c r="F971" t="s">
        <v>1036</v>
      </c>
      <c r="G971" t="s">
        <v>3102</v>
      </c>
      <c r="J971" t="e">
        <f>VLOOKUP(A971,ratesMetadata!$A:$A,1,FALSE)</f>
        <v>#N/A</v>
      </c>
    </row>
    <row r="972" spans="1:10" x14ac:dyDescent="0.3">
      <c r="A972" t="s">
        <v>3030</v>
      </c>
      <c r="B972" t="s">
        <v>3028</v>
      </c>
      <c r="C972" t="s">
        <v>3029</v>
      </c>
      <c r="D972" t="s">
        <v>1017</v>
      </c>
      <c r="E972" s="1">
        <v>4791</v>
      </c>
      <c r="F972" t="s">
        <v>1036</v>
      </c>
      <c r="G972" t="s">
        <v>3102</v>
      </c>
      <c r="J972" t="e">
        <f>VLOOKUP(A972,ratesMetadata!$A:$A,1,FALSE)</f>
        <v>#N/A</v>
      </c>
    </row>
    <row r="973" spans="1:10" x14ac:dyDescent="0.3">
      <c r="A973" t="s">
        <v>3032</v>
      </c>
      <c r="B973" t="s">
        <v>3031</v>
      </c>
      <c r="C973" t="s">
        <v>1092</v>
      </c>
      <c r="D973" t="s">
        <v>1017</v>
      </c>
      <c r="E973" s="1">
        <v>5217</v>
      </c>
      <c r="F973" t="s">
        <v>1027</v>
      </c>
      <c r="G973" t="s">
        <v>3102</v>
      </c>
      <c r="J973" t="e">
        <f>VLOOKUP(A973,ratesMetadata!$A:$A,1,FALSE)</f>
        <v>#N/A</v>
      </c>
    </row>
    <row r="974" spans="1:10" x14ac:dyDescent="0.3">
      <c r="A974" t="s">
        <v>3034</v>
      </c>
      <c r="B974" t="s">
        <v>3033</v>
      </c>
      <c r="C974" t="s">
        <v>2230</v>
      </c>
      <c r="D974" t="s">
        <v>1017</v>
      </c>
      <c r="E974" s="1">
        <v>4381</v>
      </c>
      <c r="F974" t="s">
        <v>1027</v>
      </c>
      <c r="G974" t="s">
        <v>3102</v>
      </c>
      <c r="J974" t="e">
        <f>VLOOKUP(A974,ratesMetadata!$A:$A,1,FALSE)</f>
        <v>#N/A</v>
      </c>
    </row>
    <row r="975" spans="1:10" x14ac:dyDescent="0.3">
      <c r="A975" t="s">
        <v>3036</v>
      </c>
      <c r="B975" t="s">
        <v>3035</v>
      </c>
      <c r="C975" t="s">
        <v>1370</v>
      </c>
      <c r="D975" t="s">
        <v>1017</v>
      </c>
      <c r="E975" s="1">
        <v>5793</v>
      </c>
      <c r="F975" t="s">
        <v>1018</v>
      </c>
      <c r="G975" t="s">
        <v>3102</v>
      </c>
      <c r="J975" t="e">
        <f>VLOOKUP(A975,ratesMetadata!$A:$A,1,FALSE)</f>
        <v>#N/A</v>
      </c>
    </row>
    <row r="976" spans="1:10" x14ac:dyDescent="0.3">
      <c r="A976" t="s">
        <v>3038</v>
      </c>
      <c r="B976" t="s">
        <v>3037</v>
      </c>
      <c r="C976" t="s">
        <v>1038</v>
      </c>
      <c r="D976" t="s">
        <v>1017</v>
      </c>
      <c r="E976" s="1">
        <v>3768</v>
      </c>
      <c r="F976" t="s">
        <v>1517</v>
      </c>
      <c r="G976" t="s">
        <v>3102</v>
      </c>
      <c r="J976" t="e">
        <f>VLOOKUP(A976,ratesMetadata!$A:$A,1,FALSE)</f>
        <v>#N/A</v>
      </c>
    </row>
    <row r="977" spans="1:10" x14ac:dyDescent="0.3">
      <c r="A977" t="s">
        <v>3040</v>
      </c>
      <c r="B977" t="s">
        <v>3039</v>
      </c>
      <c r="C977" t="s">
        <v>1062</v>
      </c>
      <c r="D977" t="s">
        <v>1017</v>
      </c>
      <c r="E977" s="1">
        <v>3477</v>
      </c>
      <c r="F977" t="s">
        <v>1027</v>
      </c>
      <c r="G977" t="s">
        <v>3102</v>
      </c>
      <c r="J977" t="e">
        <f>VLOOKUP(A977,ratesMetadata!$A:$A,1,FALSE)</f>
        <v>#N/A</v>
      </c>
    </row>
    <row r="978" spans="1:10" x14ac:dyDescent="0.3">
      <c r="A978" t="s">
        <v>3042</v>
      </c>
      <c r="B978" t="s">
        <v>3041</v>
      </c>
      <c r="C978" t="s">
        <v>1080</v>
      </c>
      <c r="D978" t="s">
        <v>1017</v>
      </c>
      <c r="E978" s="1">
        <v>3867</v>
      </c>
      <c r="F978" t="s">
        <v>1027</v>
      </c>
      <c r="G978" t="s">
        <v>3102</v>
      </c>
      <c r="J978" t="e">
        <f>VLOOKUP(A978,ratesMetadata!$A:$A,1,FALSE)</f>
        <v>#N/A</v>
      </c>
    </row>
    <row r="979" spans="1:10" x14ac:dyDescent="0.3">
      <c r="A979" t="s">
        <v>3044</v>
      </c>
      <c r="B979" t="s">
        <v>3043</v>
      </c>
      <c r="C979" t="s">
        <v>1335</v>
      </c>
      <c r="D979" t="s">
        <v>1017</v>
      </c>
      <c r="E979" s="1">
        <v>4200</v>
      </c>
      <c r="F979" t="s">
        <v>1027</v>
      </c>
      <c r="G979" t="s">
        <v>3102</v>
      </c>
      <c r="J979" t="e">
        <f>VLOOKUP(A979,ratesMetadata!$A:$A,1,FALSE)</f>
        <v>#N/A</v>
      </c>
    </row>
    <row r="980" spans="1:10" x14ac:dyDescent="0.3">
      <c r="A980" t="s">
        <v>3047</v>
      </c>
      <c r="B980" t="s">
        <v>3045</v>
      </c>
      <c r="C980" t="s">
        <v>3046</v>
      </c>
      <c r="D980" t="s">
        <v>1017</v>
      </c>
      <c r="E980" s="1">
        <v>8202</v>
      </c>
      <c r="F980" t="s">
        <v>1018</v>
      </c>
      <c r="G980" t="s">
        <v>3102</v>
      </c>
      <c r="J980" t="e">
        <f>VLOOKUP(A980,ratesMetadata!$A:$A,1,FALSE)</f>
        <v>#N/A</v>
      </c>
    </row>
    <row r="981" spans="1:10" x14ac:dyDescent="0.3">
      <c r="A981" t="s">
        <v>3049</v>
      </c>
      <c r="B981" t="s">
        <v>3048</v>
      </c>
      <c r="C981" t="s">
        <v>1022</v>
      </c>
      <c r="D981" t="s">
        <v>1017</v>
      </c>
      <c r="E981" s="1">
        <v>4308</v>
      </c>
      <c r="F981" t="s">
        <v>1036</v>
      </c>
      <c r="G981" t="s">
        <v>3102</v>
      </c>
      <c r="J981" t="e">
        <f>VLOOKUP(A981,ratesMetadata!$A:$A,1,FALSE)</f>
        <v>#N/A</v>
      </c>
    </row>
    <row r="982" spans="1:10" x14ac:dyDescent="0.3">
      <c r="A982" t="s">
        <v>3051</v>
      </c>
      <c r="B982" t="s">
        <v>3050</v>
      </c>
      <c r="C982" t="s">
        <v>1554</v>
      </c>
      <c r="D982" t="s">
        <v>1017</v>
      </c>
      <c r="E982" s="1">
        <v>4042</v>
      </c>
      <c r="F982" t="s">
        <v>1027</v>
      </c>
      <c r="G982" t="s">
        <v>3102</v>
      </c>
      <c r="J982" t="e">
        <f>VLOOKUP(A982,ratesMetadata!$A:$A,1,FALSE)</f>
        <v>#N/A</v>
      </c>
    </row>
    <row r="983" spans="1:10" x14ac:dyDescent="0.3">
      <c r="A983" t="s">
        <v>3053</v>
      </c>
      <c r="B983" t="s">
        <v>3052</v>
      </c>
      <c r="C983" t="s">
        <v>1035</v>
      </c>
      <c r="D983" t="s">
        <v>1017</v>
      </c>
      <c r="E983" s="1">
        <v>5280</v>
      </c>
      <c r="F983" t="s">
        <v>1517</v>
      </c>
      <c r="G983" t="s">
        <v>3102</v>
      </c>
      <c r="J983" t="e">
        <f>VLOOKUP(A983,ratesMetadata!$A:$A,1,FALSE)</f>
        <v>#N/A</v>
      </c>
    </row>
    <row r="984" spans="1:10" x14ac:dyDescent="0.3">
      <c r="A984" t="s">
        <v>3055</v>
      </c>
      <c r="B984" t="s">
        <v>3054</v>
      </c>
      <c r="C984" t="s">
        <v>1035</v>
      </c>
      <c r="D984" t="s">
        <v>1017</v>
      </c>
      <c r="E984" s="1">
        <v>6858</v>
      </c>
      <c r="F984" t="s">
        <v>1027</v>
      </c>
      <c r="G984" t="s">
        <v>3102</v>
      </c>
      <c r="J984" t="e">
        <f>VLOOKUP(A984,ratesMetadata!$A:$A,1,FALSE)</f>
        <v>#N/A</v>
      </c>
    </row>
    <row r="985" spans="1:10" x14ac:dyDescent="0.3">
      <c r="A985" t="s">
        <v>3057</v>
      </c>
      <c r="B985" t="s">
        <v>3056</v>
      </c>
      <c r="C985" t="s">
        <v>1035</v>
      </c>
      <c r="D985" t="s">
        <v>1017</v>
      </c>
      <c r="E985" s="1">
        <v>8205</v>
      </c>
      <c r="F985" t="s">
        <v>1027</v>
      </c>
      <c r="G985" t="s">
        <v>3102</v>
      </c>
      <c r="J985" t="e">
        <f>VLOOKUP(A985,ratesMetadata!$A:$A,1,FALSE)</f>
        <v>#N/A</v>
      </c>
    </row>
    <row r="986" spans="1:10" x14ac:dyDescent="0.3">
      <c r="A986" t="s">
        <v>3059</v>
      </c>
      <c r="B986" t="s">
        <v>3058</v>
      </c>
      <c r="C986" t="s">
        <v>1035</v>
      </c>
      <c r="D986" t="s">
        <v>1017</v>
      </c>
      <c r="E986" s="1">
        <v>3780</v>
      </c>
      <c r="F986" t="s">
        <v>1027</v>
      </c>
      <c r="G986" t="s">
        <v>3102</v>
      </c>
      <c r="J986" t="e">
        <f>VLOOKUP(A986,ratesMetadata!$A:$A,1,FALSE)</f>
        <v>#N/A</v>
      </c>
    </row>
    <row r="987" spans="1:10" x14ac:dyDescent="0.3">
      <c r="A987" t="s">
        <v>3061</v>
      </c>
      <c r="B987" t="s">
        <v>3060</v>
      </c>
      <c r="C987" t="s">
        <v>1035</v>
      </c>
      <c r="D987" t="s">
        <v>1017</v>
      </c>
      <c r="E987" s="1">
        <v>3423</v>
      </c>
      <c r="F987" t="s">
        <v>1027</v>
      </c>
      <c r="G987" t="s">
        <v>3102</v>
      </c>
      <c r="J987" t="e">
        <f>VLOOKUP(A987,ratesMetadata!$A:$A,1,FALSE)</f>
        <v>#N/A</v>
      </c>
    </row>
    <row r="988" spans="1:10" x14ac:dyDescent="0.3">
      <c r="A988" t="s">
        <v>3063</v>
      </c>
      <c r="B988" t="s">
        <v>3062</v>
      </c>
      <c r="C988" t="s">
        <v>1035</v>
      </c>
      <c r="D988" t="s">
        <v>1017</v>
      </c>
      <c r="E988" s="1">
        <v>5467</v>
      </c>
      <c r="F988" t="s">
        <v>1027</v>
      </c>
      <c r="G988" t="s">
        <v>3102</v>
      </c>
      <c r="J988" t="e">
        <f>VLOOKUP(A988,ratesMetadata!$A:$A,1,FALSE)</f>
        <v>#N/A</v>
      </c>
    </row>
    <row r="989" spans="1:10" x14ac:dyDescent="0.3">
      <c r="A989" t="s">
        <v>3065</v>
      </c>
      <c r="B989" t="s">
        <v>3064</v>
      </c>
      <c r="C989" t="s">
        <v>1035</v>
      </c>
      <c r="D989" t="s">
        <v>1017</v>
      </c>
      <c r="E989" s="1">
        <v>5961</v>
      </c>
      <c r="F989" t="s">
        <v>1027</v>
      </c>
      <c r="G989" t="s">
        <v>3102</v>
      </c>
      <c r="J989" t="e">
        <f>VLOOKUP(A989,ratesMetadata!$A:$A,1,FALSE)</f>
        <v>#N/A</v>
      </c>
    </row>
    <row r="990" spans="1:10" x14ac:dyDescent="0.3">
      <c r="A990" t="s">
        <v>3067</v>
      </c>
      <c r="B990" t="s">
        <v>3066</v>
      </c>
      <c r="C990" t="s">
        <v>1252</v>
      </c>
      <c r="D990" t="s">
        <v>1017</v>
      </c>
      <c r="E990" s="1">
        <v>9769</v>
      </c>
      <c r="F990" t="s">
        <v>1018</v>
      </c>
      <c r="G990" t="s">
        <v>3102</v>
      </c>
      <c r="J990" t="e">
        <f>VLOOKUP(A990,ratesMetadata!$A:$A,1,FALSE)</f>
        <v>#N/A</v>
      </c>
    </row>
    <row r="991" spans="1:10" x14ac:dyDescent="0.3">
      <c r="A991" t="s">
        <v>3069</v>
      </c>
      <c r="B991" t="s">
        <v>3068</v>
      </c>
      <c r="C991" t="s">
        <v>1035</v>
      </c>
      <c r="D991" t="s">
        <v>1017</v>
      </c>
      <c r="E991" s="1">
        <v>4359</v>
      </c>
      <c r="F991" t="s">
        <v>1027</v>
      </c>
      <c r="G991" t="s">
        <v>3102</v>
      </c>
      <c r="J991" t="e">
        <f>VLOOKUP(A991,ratesMetadata!$A:$A,1,FALSE)</f>
        <v>#N/A</v>
      </c>
    </row>
    <row r="992" spans="1:10" x14ac:dyDescent="0.3">
      <c r="A992" t="s">
        <v>3071</v>
      </c>
      <c r="B992" t="s">
        <v>3070</v>
      </c>
      <c r="C992" t="s">
        <v>1871</v>
      </c>
      <c r="D992" t="s">
        <v>1017</v>
      </c>
      <c r="E992" s="1">
        <v>3354</v>
      </c>
      <c r="F992" t="s">
        <v>1018</v>
      </c>
      <c r="G992" t="s">
        <v>3102</v>
      </c>
      <c r="J992" t="e">
        <f>VLOOKUP(A992,ratesMetadata!$A:$A,1,FALSE)</f>
        <v>#N/A</v>
      </c>
    </row>
    <row r="993" spans="1:10" x14ac:dyDescent="0.3">
      <c r="A993" t="s">
        <v>3073</v>
      </c>
      <c r="B993" t="s">
        <v>3072</v>
      </c>
      <c r="C993" t="s">
        <v>1847</v>
      </c>
      <c r="D993" t="s">
        <v>1017</v>
      </c>
      <c r="E993" s="1">
        <v>4956</v>
      </c>
      <c r="F993" t="s">
        <v>1027</v>
      </c>
      <c r="G993" t="s">
        <v>3102</v>
      </c>
      <c r="J993" t="e">
        <f>VLOOKUP(A993,ratesMetadata!$A:$A,1,FALSE)</f>
        <v>#N/A</v>
      </c>
    </row>
    <row r="994" spans="1:10" x14ac:dyDescent="0.3">
      <c r="A994" t="s">
        <v>3075</v>
      </c>
      <c r="B994" t="s">
        <v>3074</v>
      </c>
      <c r="C994" t="s">
        <v>1035</v>
      </c>
      <c r="D994" t="s">
        <v>1017</v>
      </c>
      <c r="E994" s="1">
        <v>3900</v>
      </c>
      <c r="F994" t="s">
        <v>1027</v>
      </c>
      <c r="G994" t="s">
        <v>3102</v>
      </c>
      <c r="J994" t="e">
        <f>VLOOKUP(A994,ratesMetadata!$A:$A,1,FALSE)</f>
        <v>#N/A</v>
      </c>
    </row>
    <row r="995" spans="1:10" x14ac:dyDescent="0.3">
      <c r="A995" t="s">
        <v>3077</v>
      </c>
      <c r="B995" t="s">
        <v>3076</v>
      </c>
      <c r="C995" t="s">
        <v>1035</v>
      </c>
      <c r="D995" t="s">
        <v>1017</v>
      </c>
      <c r="E995" s="1">
        <v>5811</v>
      </c>
      <c r="F995" t="s">
        <v>1027</v>
      </c>
      <c r="G995" t="s">
        <v>3102</v>
      </c>
      <c r="J995" t="e">
        <f>VLOOKUP(A995,ratesMetadata!$A:$A,1,FALSE)</f>
        <v>#N/A</v>
      </c>
    </row>
    <row r="996" spans="1:10" x14ac:dyDescent="0.3">
      <c r="A996" t="s">
        <v>3079</v>
      </c>
      <c r="B996" t="s">
        <v>3078</v>
      </c>
      <c r="C996" t="s">
        <v>1184</v>
      </c>
      <c r="D996" t="s">
        <v>1017</v>
      </c>
      <c r="E996" s="1">
        <v>6150</v>
      </c>
      <c r="F996" t="s">
        <v>1018</v>
      </c>
      <c r="G996" t="s">
        <v>3102</v>
      </c>
      <c r="J996" t="e">
        <f>VLOOKUP(A996,ratesMetadata!$A:$A,1,FALSE)</f>
        <v>#N/A</v>
      </c>
    </row>
    <row r="997" spans="1:10" x14ac:dyDescent="0.3">
      <c r="A997" t="s">
        <v>3081</v>
      </c>
      <c r="B997" t="s">
        <v>3080</v>
      </c>
      <c r="C997" t="s">
        <v>2122</v>
      </c>
      <c r="D997" t="s">
        <v>1017</v>
      </c>
      <c r="E997" s="1">
        <v>3575</v>
      </c>
      <c r="F997" t="s">
        <v>1027</v>
      </c>
      <c r="G997" t="s">
        <v>3102</v>
      </c>
      <c r="J997" t="e">
        <f>VLOOKUP(A997,ratesMetadata!$A:$A,1,FALSE)</f>
        <v>#N/A</v>
      </c>
    </row>
    <row r="998" spans="1:10" x14ac:dyDescent="0.3">
      <c r="A998" t="s">
        <v>3083</v>
      </c>
      <c r="B998" t="s">
        <v>3082</v>
      </c>
      <c r="C998" t="s">
        <v>1047</v>
      </c>
      <c r="D998" t="s">
        <v>1017</v>
      </c>
      <c r="E998" s="1">
        <v>3513</v>
      </c>
      <c r="F998" t="s">
        <v>1036</v>
      </c>
      <c r="G998" t="s">
        <v>3102</v>
      </c>
      <c r="J998" t="e">
        <f>VLOOKUP(A998,ratesMetadata!$A:$A,1,FALSE)</f>
        <v>#N/A</v>
      </c>
    </row>
    <row r="999" spans="1:10" x14ac:dyDescent="0.3">
      <c r="A999" t="s">
        <v>3085</v>
      </c>
      <c r="B999" t="s">
        <v>3084</v>
      </c>
      <c r="C999" t="s">
        <v>1047</v>
      </c>
      <c r="D999" t="s">
        <v>1017</v>
      </c>
      <c r="E999" s="1">
        <v>3312</v>
      </c>
      <c r="F999" t="s">
        <v>1036</v>
      </c>
      <c r="G999" t="s">
        <v>3102</v>
      </c>
      <c r="J999" t="e">
        <f>VLOOKUP(A999,ratesMetadata!$A:$A,1,FALSE)</f>
        <v>#N/A</v>
      </c>
    </row>
    <row r="1000" spans="1:10" x14ac:dyDescent="0.3">
      <c r="A1000" t="s">
        <v>3087</v>
      </c>
      <c r="B1000" t="s">
        <v>3086</v>
      </c>
      <c r="C1000" t="s">
        <v>1047</v>
      </c>
      <c r="D1000" t="s">
        <v>1017</v>
      </c>
      <c r="E1000" s="1">
        <v>6498</v>
      </c>
      <c r="F1000" t="s">
        <v>1517</v>
      </c>
      <c r="G1000" t="s">
        <v>3102</v>
      </c>
      <c r="J1000" t="e">
        <f>VLOOKUP(A1000,ratesMetadata!$A:$A,1,FALSE)</f>
        <v>#N/A</v>
      </c>
    </row>
    <row r="1001" spans="1:10" x14ac:dyDescent="0.3">
      <c r="A1001" t="s">
        <v>3089</v>
      </c>
      <c r="B1001" t="s">
        <v>3088</v>
      </c>
      <c r="C1001" t="s">
        <v>1047</v>
      </c>
      <c r="D1001" t="s">
        <v>1017</v>
      </c>
      <c r="E1001" s="1">
        <v>5793</v>
      </c>
      <c r="F1001" t="s">
        <v>1036</v>
      </c>
      <c r="G1001" t="s">
        <v>3102</v>
      </c>
      <c r="J1001" t="e">
        <f>VLOOKUP(A1001,ratesMetadata!$A:$A,1,FALSE)</f>
        <v>#N/A</v>
      </c>
    </row>
    <row r="1002" spans="1:10" x14ac:dyDescent="0.3">
      <c r="A1002" t="s">
        <v>3091</v>
      </c>
      <c r="B1002" t="s">
        <v>3090</v>
      </c>
      <c r="C1002" t="s">
        <v>1043</v>
      </c>
      <c r="D1002" t="s">
        <v>1017</v>
      </c>
      <c r="E1002" s="1">
        <v>5334</v>
      </c>
      <c r="F1002" t="s">
        <v>1027</v>
      </c>
      <c r="G1002" t="s">
        <v>3102</v>
      </c>
      <c r="J1002" t="e">
        <f>VLOOKUP(A1002,ratesMetadata!$A:$A,1,FALSE)</f>
        <v>#N/A</v>
      </c>
    </row>
    <row r="1003" spans="1:10" x14ac:dyDescent="0.3">
      <c r="A1003" t="s">
        <v>3093</v>
      </c>
      <c r="B1003" t="s">
        <v>3092</v>
      </c>
      <c r="C1003" t="s">
        <v>1035</v>
      </c>
      <c r="D1003" t="s">
        <v>1017</v>
      </c>
      <c r="E1003" s="1">
        <v>7170</v>
      </c>
      <c r="F1003" t="s">
        <v>1036</v>
      </c>
      <c r="G1003" t="s">
        <v>3102</v>
      </c>
      <c r="J1003" t="e">
        <f>VLOOKUP(A1003,ratesMetadata!$A:$A,1,FALSE)</f>
        <v>#N/A</v>
      </c>
    </row>
    <row r="1004" spans="1:10" x14ac:dyDescent="0.3">
      <c r="A1004" t="s">
        <v>3095</v>
      </c>
      <c r="B1004" t="s">
        <v>3094</v>
      </c>
      <c r="C1004" t="s">
        <v>1240</v>
      </c>
      <c r="D1004" t="s">
        <v>1017</v>
      </c>
      <c r="E1004" s="1">
        <v>6870</v>
      </c>
      <c r="F1004" t="s">
        <v>1027</v>
      </c>
      <c r="G1004" t="s">
        <v>3102</v>
      </c>
      <c r="J1004" t="e">
        <f>VLOOKUP(A1004,ratesMetadata!$A:$A,1,FALSE)</f>
        <v>#N/A</v>
      </c>
    </row>
    <row r="1005" spans="1:10" x14ac:dyDescent="0.3">
      <c r="A1005" t="s">
        <v>3097</v>
      </c>
      <c r="B1005" t="s">
        <v>3096</v>
      </c>
      <c r="C1005" t="s">
        <v>1038</v>
      </c>
      <c r="D1005" t="s">
        <v>1017</v>
      </c>
      <c r="E1005" s="1">
        <v>3666</v>
      </c>
      <c r="F1005" t="s">
        <v>1027</v>
      </c>
      <c r="G1005" t="s">
        <v>3102</v>
      </c>
      <c r="J1005" t="e">
        <f>VLOOKUP(A1005,ratesMetadata!$A:$A,1,FALSE)</f>
        <v>#N/A</v>
      </c>
    </row>
    <row r="1006" spans="1:10" x14ac:dyDescent="0.3">
      <c r="A1006" t="s">
        <v>3099</v>
      </c>
      <c r="B1006" t="s">
        <v>3098</v>
      </c>
      <c r="C1006" t="s">
        <v>1078</v>
      </c>
      <c r="D1006" t="s">
        <v>1017</v>
      </c>
      <c r="E1006" s="1">
        <v>7242</v>
      </c>
      <c r="F1006" t="s">
        <v>1036</v>
      </c>
      <c r="G1006" t="s">
        <v>3102</v>
      </c>
      <c r="J1006" t="e">
        <f>VLOOKUP(A1006,ratesMetadata!$A:$A,1,FALSE)</f>
        <v>#N/A</v>
      </c>
    </row>
    <row r="1007" spans="1:10" x14ac:dyDescent="0.3">
      <c r="A1007" t="s">
        <v>3101</v>
      </c>
      <c r="B1007" t="s">
        <v>3100</v>
      </c>
      <c r="C1007" t="s">
        <v>1159</v>
      </c>
      <c r="D1007" t="s">
        <v>1017</v>
      </c>
      <c r="E1007" s="1">
        <v>4550</v>
      </c>
      <c r="F1007" t="s">
        <v>1036</v>
      </c>
      <c r="G1007" t="s">
        <v>3102</v>
      </c>
      <c r="J1007" t="e">
        <f>VLOOKUP(A1007,ratesMetadata!$A:$A,1,FALSE)</f>
        <v>#N/A</v>
      </c>
    </row>
  </sheetData>
  <sortState ref="A2:J1007">
    <sortCondition ref="J2:J1007"/>
    <sortCondition ref="H2:H1007"/>
    <sortCondition ref="G2:G1007"/>
  </sortState>
  <hyperlinks>
    <hyperlink ref="H8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ratesMetadata</vt:lpstr>
      <vt:lpstr>rateTable</vt:lpstr>
      <vt:lpstr>workingList</vt:lpstr>
      <vt:lpstr>temp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Lauren Patterson</cp:lastModifiedBy>
  <dcterms:created xsi:type="dcterms:W3CDTF">2020-08-17T14:53:25Z</dcterms:created>
  <dcterms:modified xsi:type="dcterms:W3CDTF">2021-06-09T16:06:18Z</dcterms:modified>
</cp:coreProperties>
</file>