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grant\Documents\Monarch Butterflies\Modelling with Repast Simphony\Model Output\"/>
    </mc:Choice>
  </mc:AlternateContent>
  <bookViews>
    <workbookView xWindow="0" yWindow="0" windowWidth="15288" windowHeight="8724" firstSheet="2" activeTab="3"/>
  </bookViews>
  <sheets>
    <sheet name="Baseline Parameters" sheetId="1" r:id="rId1"/>
    <sheet name="First Sim results" sheetId="2" r:id="rId2"/>
    <sheet name="Sims" sheetId="3" r:id="rId3"/>
    <sheet name="LHSCombos2" sheetId="8" r:id="rId4"/>
    <sheet name="Sim Runs old" sheetId="5" r:id="rId5"/>
    <sheet name="dbbmm time" sheetId="4" r:id="rId6"/>
    <sheet name="LHS Combos" sheetId="7" r:id="rId7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2" i="4" l="1"/>
  <c r="C152" i="4"/>
  <c r="D152" i="4"/>
  <c r="RS4" i="3"/>
  <c r="RQ4" i="3"/>
  <c r="RO4" i="3"/>
  <c r="E151" i="4"/>
  <c r="C151" i="4"/>
  <c r="D151" i="4"/>
  <c r="RM4" i="3"/>
  <c r="RK4" i="3"/>
  <c r="E150" i="4"/>
  <c r="C150" i="4"/>
  <c r="D150" i="4"/>
  <c r="E149" i="4"/>
  <c r="C149" i="4"/>
  <c r="D149" i="4"/>
  <c r="RI4" i="3"/>
  <c r="RG4" i="3"/>
  <c r="RE4" i="3"/>
  <c r="RB23" i="3"/>
  <c r="RB22" i="3"/>
  <c r="E148" i="4"/>
  <c r="G148" i="4"/>
  <c r="C146" i="4"/>
  <c r="D146" i="4"/>
  <c r="E146" i="4"/>
  <c r="C148" i="4"/>
  <c r="D148" i="4"/>
  <c r="E135" i="4"/>
  <c r="E134" i="4"/>
  <c r="E129" i="4"/>
  <c r="E147" i="4"/>
  <c r="C147" i="4"/>
  <c r="D147" i="4"/>
  <c r="C145" i="4"/>
  <c r="D145" i="4"/>
  <c r="E145" i="4"/>
  <c r="C144" i="4"/>
  <c r="D144" i="4"/>
  <c r="E144" i="4"/>
  <c r="C143" i="4"/>
  <c r="D143" i="4"/>
  <c r="E143" i="4"/>
  <c r="C142" i="4"/>
  <c r="D142" i="4"/>
  <c r="E142" i="4"/>
  <c r="C141" i="4"/>
  <c r="D141" i="4"/>
  <c r="E141" i="4"/>
  <c r="J139" i="4"/>
  <c r="E139" i="4"/>
  <c r="D139" i="4"/>
  <c r="C140" i="4"/>
  <c r="D140" i="4"/>
  <c r="E140" i="4"/>
  <c r="C138" i="4"/>
  <c r="D138" i="4"/>
  <c r="E138" i="4"/>
  <c r="E136" i="4"/>
  <c r="C137" i="4"/>
  <c r="D137" i="4"/>
  <c r="E137" i="4"/>
  <c r="C136" i="4"/>
  <c r="D136" i="4"/>
  <c r="PM20" i="3"/>
  <c r="C135" i="4"/>
  <c r="D135" i="4"/>
  <c r="E133" i="4"/>
  <c r="C133" i="4"/>
  <c r="D133" i="4"/>
  <c r="C134" i="4"/>
  <c r="D134" i="4"/>
  <c r="C132" i="4"/>
  <c r="D132" i="4"/>
  <c r="E132" i="4"/>
  <c r="E131" i="4"/>
  <c r="C131" i="4"/>
  <c r="D131" i="4"/>
  <c r="OO16" i="3"/>
  <c r="E130" i="4"/>
  <c r="C130" i="4"/>
  <c r="D130" i="4"/>
  <c r="OG16" i="3"/>
  <c r="E128" i="4"/>
  <c r="C129" i="4"/>
  <c r="D129" i="4"/>
  <c r="C128" i="4"/>
  <c r="D128" i="4"/>
  <c r="E115" i="4"/>
  <c r="C115" i="4"/>
  <c r="D115" i="4"/>
  <c r="E118" i="4"/>
  <c r="E117" i="4"/>
  <c r="C118" i="4"/>
  <c r="D118" i="4"/>
  <c r="C123" i="4"/>
  <c r="D123" i="4"/>
  <c r="E123" i="4"/>
  <c r="C121" i="4"/>
  <c r="D121" i="4"/>
  <c r="E121" i="4"/>
  <c r="C114" i="4"/>
  <c r="D114" i="4"/>
  <c r="E114" i="4"/>
  <c r="C127" i="4"/>
  <c r="D127" i="4"/>
  <c r="E127" i="4"/>
  <c r="C120" i="4"/>
  <c r="D120" i="4"/>
  <c r="E120" i="4"/>
  <c r="C117" i="4"/>
  <c r="D117" i="4"/>
  <c r="C126" i="4"/>
  <c r="D126" i="4"/>
  <c r="E126" i="4"/>
  <c r="C125" i="4"/>
  <c r="D125" i="4"/>
  <c r="E125" i="4"/>
  <c r="C113" i="4"/>
  <c r="D113" i="4"/>
  <c r="E113" i="4"/>
  <c r="C116" i="4"/>
  <c r="D116" i="4"/>
  <c r="E116" i="4"/>
  <c r="C124" i="4"/>
  <c r="D124" i="4"/>
  <c r="E124" i="4"/>
  <c r="C119" i="4"/>
  <c r="D119" i="4"/>
  <c r="E119" i="4"/>
  <c r="C122" i="4"/>
  <c r="D122" i="4"/>
  <c r="E122" i="4"/>
  <c r="LJ16" i="3"/>
  <c r="C112" i="4"/>
  <c r="D112" i="4"/>
  <c r="E112" i="4"/>
  <c r="C111" i="4"/>
  <c r="D111" i="4"/>
  <c r="E111" i="4"/>
  <c r="C109" i="4"/>
  <c r="D109" i="4"/>
  <c r="C108" i="4"/>
  <c r="D108" i="4"/>
  <c r="C107" i="4"/>
  <c r="D107" i="4"/>
  <c r="C106" i="4"/>
  <c r="D106" i="4"/>
  <c r="C105" i="4"/>
  <c r="D105" i="4"/>
  <c r="JF25" i="3"/>
  <c r="C104" i="4"/>
  <c r="D104" i="4"/>
  <c r="C103" i="4"/>
  <c r="D103" i="4"/>
  <c r="IB22" i="3"/>
  <c r="IH26" i="3"/>
  <c r="IH27" i="3"/>
  <c r="IH28" i="3"/>
  <c r="IH29" i="3"/>
  <c r="IH24" i="3"/>
  <c r="ID27" i="3"/>
  <c r="BY26" i="3"/>
  <c r="HX24" i="3"/>
  <c r="HT23" i="3"/>
  <c r="C102" i="4"/>
  <c r="D102" i="4"/>
  <c r="C101" i="4"/>
  <c r="D101" i="4"/>
  <c r="HR22" i="3"/>
  <c r="HP23" i="3"/>
  <c r="HP22" i="3"/>
  <c r="C99" i="4"/>
  <c r="D99" i="4"/>
  <c r="C100" i="4"/>
  <c r="D100" i="4"/>
  <c r="C98" i="4"/>
  <c r="D98" i="4"/>
  <c r="C97" i="4"/>
  <c r="D97" i="4"/>
  <c r="C96" i="4"/>
  <c r="D96" i="4"/>
  <c r="C95" i="4"/>
  <c r="D95" i="4"/>
  <c r="C94" i="4"/>
  <c r="D94" i="4"/>
  <c r="J48" i="5"/>
  <c r="J40" i="5"/>
  <c r="H12" i="5"/>
  <c r="H11" i="5"/>
  <c r="CP26" i="3"/>
  <c r="CP25" i="3"/>
  <c r="C92" i="4"/>
  <c r="D92" i="4"/>
  <c r="C91" i="4"/>
  <c r="D91" i="4"/>
  <c r="C90" i="4"/>
  <c r="D90" i="4"/>
  <c r="C89" i="4"/>
  <c r="D89" i="4"/>
  <c r="D87" i="4"/>
  <c r="C87" i="4"/>
  <c r="C88" i="4"/>
  <c r="D88" i="4"/>
  <c r="C86" i="4"/>
  <c r="D86" i="4"/>
  <c r="EI23" i="3"/>
  <c r="C84" i="4"/>
  <c r="D84" i="4"/>
  <c r="FJ22" i="3"/>
  <c r="C82" i="4"/>
  <c r="D82" i="4"/>
  <c r="FB22" i="3"/>
  <c r="C80" i="4"/>
  <c r="D80" i="4"/>
  <c r="C78" i="4"/>
  <c r="D78" i="4"/>
  <c r="C76" i="4"/>
  <c r="D76" i="4"/>
  <c r="EI22" i="3"/>
  <c r="C74" i="4"/>
  <c r="D74" i="4"/>
  <c r="C69" i="4"/>
  <c r="D69" i="4"/>
  <c r="DQ25" i="3"/>
  <c r="DL23" i="3"/>
  <c r="CN24" i="3"/>
  <c r="DR25" i="3"/>
  <c r="C66" i="4"/>
  <c r="D66" i="4"/>
  <c r="CY27" i="3"/>
  <c r="CY26" i="3"/>
  <c r="CY25" i="3"/>
  <c r="CY24" i="3"/>
  <c r="CY23" i="3"/>
  <c r="CY22" i="3"/>
  <c r="DH21" i="3"/>
  <c r="C61" i="4"/>
  <c r="D61" i="4"/>
  <c r="C55" i="4"/>
  <c r="D55" i="4"/>
  <c r="CR22" i="3"/>
  <c r="X48" i="3"/>
  <c r="CB25" i="3"/>
  <c r="CB26" i="3"/>
  <c r="CB24" i="3"/>
  <c r="C38" i="4"/>
  <c r="C39" i="4"/>
  <c r="C40" i="4"/>
  <c r="C37" i="4"/>
  <c r="C33" i="4"/>
  <c r="C32" i="4"/>
  <c r="CG22" i="3"/>
  <c r="D38" i="4"/>
  <c r="D39" i="4"/>
  <c r="D40" i="4"/>
  <c r="D37" i="4"/>
  <c r="C31" i="4"/>
  <c r="CE24" i="3"/>
  <c r="G25" i="4"/>
  <c r="G24" i="4"/>
  <c r="G23" i="4"/>
  <c r="E23" i="4"/>
  <c r="C23" i="4"/>
  <c r="C22" i="4"/>
  <c r="C21" i="4"/>
  <c r="C20" i="4"/>
  <c r="C19" i="4"/>
  <c r="C18" i="4"/>
  <c r="C17" i="4"/>
  <c r="C16" i="4"/>
  <c r="C15" i="4"/>
  <c r="C14" i="4"/>
  <c r="C13" i="4"/>
  <c r="C12" i="4"/>
  <c r="C10" i="4"/>
  <c r="CE23" i="3"/>
  <c r="CE22" i="3"/>
  <c r="CC22" i="3"/>
  <c r="CA24" i="3"/>
  <c r="CA22" i="3"/>
  <c r="BY29" i="3"/>
  <c r="BY28" i="3"/>
  <c r="BY27" i="3"/>
  <c r="BW22" i="3"/>
  <c r="BV22" i="3"/>
  <c r="BT22" i="3"/>
  <c r="BN20" i="3"/>
  <c r="BG26" i="3"/>
  <c r="BG25" i="3"/>
  <c r="BG23" i="3"/>
  <c r="BG21" i="3"/>
  <c r="BG20" i="3"/>
  <c r="U77" i="3"/>
  <c r="S77" i="3"/>
  <c r="BE32" i="3"/>
  <c r="BE29" i="3"/>
  <c r="BE31" i="3"/>
  <c r="BE27" i="3"/>
  <c r="BE25" i="3"/>
  <c r="BE22" i="3"/>
  <c r="BE23" i="3"/>
  <c r="BE20" i="3"/>
  <c r="BB23" i="3"/>
  <c r="BB21" i="3"/>
  <c r="BB20" i="3"/>
  <c r="BA15" i="3"/>
  <c r="AY15" i="3"/>
  <c r="AV53" i="3"/>
  <c r="AV52" i="3"/>
  <c r="AV51" i="3"/>
  <c r="AV50" i="3"/>
  <c r="AV49" i="3"/>
  <c r="AV48" i="3"/>
  <c r="AV47" i="3"/>
  <c r="AV46" i="3"/>
  <c r="AV45" i="3"/>
  <c r="AV44" i="3"/>
  <c r="AW15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AT53" i="3"/>
  <c r="AT52" i="3"/>
  <c r="AT51" i="3"/>
  <c r="AT50" i="3"/>
  <c r="AT49" i="3"/>
  <c r="AT48" i="3"/>
  <c r="AT47" i="3"/>
  <c r="AT46" i="3"/>
  <c r="AT45" i="3"/>
  <c r="AT44" i="3"/>
  <c r="AU15" i="3"/>
  <c r="AR53" i="3"/>
  <c r="AR52" i="3"/>
  <c r="AR51" i="3"/>
  <c r="AR50" i="3"/>
  <c r="AR49" i="3"/>
  <c r="AR48" i="3"/>
  <c r="AR47" i="3"/>
  <c r="AR46" i="3"/>
  <c r="AR45" i="3"/>
  <c r="AR44" i="3"/>
  <c r="AS15" i="3"/>
  <c r="AP53" i="3"/>
  <c r="AP52" i="3"/>
  <c r="AP51" i="3"/>
  <c r="AP50" i="3"/>
  <c r="AP49" i="3"/>
  <c r="AP48" i="3"/>
  <c r="AP47" i="3"/>
  <c r="AP46" i="3"/>
  <c r="AP45" i="3"/>
  <c r="AP44" i="3"/>
  <c r="AN53" i="3"/>
  <c r="AN52" i="3"/>
  <c r="AN51" i="3"/>
  <c r="AN50" i="3"/>
  <c r="AN49" i="3"/>
  <c r="AN48" i="3"/>
  <c r="AN47" i="3"/>
  <c r="AN46" i="3"/>
  <c r="AN45" i="3"/>
  <c r="AN44" i="3"/>
  <c r="AL53" i="3"/>
  <c r="AL52" i="3"/>
  <c r="AL51" i="3"/>
  <c r="AL50" i="3"/>
  <c r="AL49" i="3"/>
  <c r="AL48" i="3"/>
  <c r="AL47" i="3"/>
  <c r="AL46" i="3"/>
  <c r="AL45" i="3"/>
  <c r="AL44" i="3"/>
  <c r="AQ15" i="3"/>
  <c r="AO15" i="3"/>
  <c r="AM15" i="3"/>
  <c r="AJ53" i="3"/>
  <c r="AJ52" i="3"/>
  <c r="AJ51" i="3"/>
  <c r="AJ50" i="3"/>
  <c r="AJ49" i="3"/>
  <c r="AJ48" i="3"/>
  <c r="AJ47" i="3"/>
  <c r="AJ46" i="3"/>
  <c r="AJ45" i="3"/>
  <c r="AJ44" i="3"/>
  <c r="AH53" i="3"/>
  <c r="AH52" i="3"/>
  <c r="AH51" i="3"/>
  <c r="AH50" i="3"/>
  <c r="AH49" i="3"/>
  <c r="AH48" i="3"/>
  <c r="AH47" i="3"/>
  <c r="AH46" i="3"/>
  <c r="AH45" i="3"/>
  <c r="AH44" i="3"/>
  <c r="AK15" i="3"/>
  <c r="AI15" i="3"/>
  <c r="AF53" i="3"/>
  <c r="AF52" i="3"/>
  <c r="AF51" i="3"/>
  <c r="AF50" i="3"/>
  <c r="AF49" i="3"/>
  <c r="AF48" i="3"/>
  <c r="AF47" i="3"/>
  <c r="AF46" i="3"/>
  <c r="AF45" i="3"/>
  <c r="AF44" i="3"/>
  <c r="AD53" i="3"/>
  <c r="AD52" i="3"/>
  <c r="AD51" i="3"/>
  <c r="AD50" i="3"/>
  <c r="AD49" i="3"/>
  <c r="AD48" i="3"/>
  <c r="AD47" i="3"/>
  <c r="AD46" i="3"/>
  <c r="AD45" i="3"/>
  <c r="AD44" i="3"/>
  <c r="AG15" i="3"/>
  <c r="AE15" i="3"/>
  <c r="AB53" i="3"/>
  <c r="AB52" i="3"/>
  <c r="AB51" i="3"/>
  <c r="AB50" i="3"/>
  <c r="AB49" i="3"/>
  <c r="AB48" i="3"/>
  <c r="AB47" i="3"/>
  <c r="AB46" i="3"/>
  <c r="AB45" i="3"/>
  <c r="AB44" i="3"/>
  <c r="Z53" i="3"/>
  <c r="Z52" i="3"/>
  <c r="Z51" i="3"/>
  <c r="Z50" i="3"/>
  <c r="Z49" i="3"/>
  <c r="Z48" i="3"/>
  <c r="Z47" i="3"/>
  <c r="Z46" i="3"/>
  <c r="Z45" i="3"/>
  <c r="Z44" i="3"/>
  <c r="X44" i="3"/>
  <c r="X53" i="3"/>
  <c r="X52" i="3"/>
  <c r="X51" i="3"/>
  <c r="X50" i="3"/>
  <c r="X49" i="3"/>
  <c r="X47" i="3"/>
  <c r="X46" i="3"/>
  <c r="X45" i="3"/>
  <c r="AC15" i="3"/>
  <c r="N53" i="3"/>
  <c r="N52" i="3"/>
  <c r="N51" i="3"/>
  <c r="N50" i="3"/>
  <c r="N49" i="3"/>
  <c r="N48" i="3"/>
  <c r="N47" i="3"/>
  <c r="N46" i="3"/>
  <c r="N45" i="3"/>
  <c r="N44" i="3"/>
  <c r="L53" i="3"/>
  <c r="L52" i="3"/>
  <c r="L51" i="3"/>
  <c r="L50" i="3"/>
  <c r="L49" i="3"/>
  <c r="L48" i="3"/>
  <c r="L47" i="3"/>
  <c r="L46" i="3"/>
  <c r="L45" i="3"/>
  <c r="L44" i="3"/>
  <c r="J53" i="3"/>
  <c r="J52" i="3"/>
  <c r="J51" i="3"/>
  <c r="J50" i="3"/>
  <c r="J49" i="3"/>
  <c r="J48" i="3"/>
  <c r="J47" i="3"/>
  <c r="J46" i="3"/>
  <c r="J45" i="3"/>
  <c r="J44" i="3"/>
  <c r="H53" i="3"/>
  <c r="H52" i="3"/>
  <c r="H51" i="3"/>
  <c r="H50" i="3"/>
  <c r="H49" i="3"/>
  <c r="H48" i="3"/>
  <c r="H47" i="3"/>
  <c r="H46" i="3"/>
  <c r="H45" i="3"/>
  <c r="H44" i="3"/>
  <c r="AA15" i="3"/>
  <c r="Y15" i="3"/>
  <c r="V45" i="3"/>
  <c r="V46" i="3"/>
  <c r="V47" i="3"/>
  <c r="V48" i="3"/>
  <c r="V49" i="3"/>
  <c r="V50" i="3"/>
  <c r="V51" i="3"/>
  <c r="V52" i="3"/>
  <c r="V53" i="3"/>
  <c r="V44" i="3"/>
  <c r="T45" i="3"/>
  <c r="T46" i="3"/>
  <c r="T47" i="3"/>
  <c r="T48" i="3"/>
  <c r="T49" i="3"/>
  <c r="T50" i="3"/>
  <c r="T51" i="3"/>
  <c r="T52" i="3"/>
  <c r="T53" i="3"/>
  <c r="T44" i="3"/>
  <c r="R45" i="3"/>
  <c r="R46" i="3"/>
  <c r="R47" i="3"/>
  <c r="R48" i="3"/>
  <c r="R49" i="3"/>
  <c r="R50" i="3"/>
  <c r="R51" i="3"/>
  <c r="R52" i="3"/>
  <c r="R53" i="3"/>
  <c r="R44" i="3"/>
  <c r="P44" i="3"/>
  <c r="P53" i="3"/>
  <c r="P52" i="3"/>
  <c r="P51" i="3"/>
  <c r="P50" i="3"/>
  <c r="P49" i="3"/>
  <c r="P48" i="3"/>
  <c r="P47" i="3"/>
  <c r="P46" i="3"/>
  <c r="P45" i="3"/>
  <c r="F45" i="3"/>
  <c r="F46" i="3"/>
  <c r="F47" i="3"/>
  <c r="F48" i="3"/>
  <c r="F49" i="3"/>
  <c r="F50" i="3"/>
  <c r="F51" i="3"/>
  <c r="F52" i="3"/>
  <c r="F53" i="3"/>
  <c r="F44" i="3"/>
  <c r="W15" i="3"/>
  <c r="U15" i="3"/>
  <c r="S15" i="3"/>
  <c r="Q15" i="3"/>
  <c r="O15" i="3"/>
  <c r="M15" i="3"/>
  <c r="K15" i="3"/>
  <c r="I15" i="3"/>
  <c r="G15" i="3"/>
  <c r="A2" i="3"/>
  <c r="D11" i="3"/>
  <c r="K5" i="1"/>
  <c r="K7" i="1"/>
  <c r="K12" i="1"/>
  <c r="I12" i="1"/>
  <c r="I8" i="1"/>
  <c r="I17" i="1"/>
  <c r="I11" i="1"/>
  <c r="I10" i="1"/>
  <c r="AH10" i="2"/>
  <c r="AH11" i="2"/>
  <c r="AH12" i="2"/>
  <c r="AH13" i="2"/>
  <c r="AH14" i="2"/>
  <c r="AH15" i="2"/>
  <c r="AH16" i="2"/>
  <c r="AH17" i="2"/>
  <c r="AH18" i="2"/>
  <c r="AH9" i="2"/>
  <c r="AB18" i="2"/>
  <c r="AB10" i="2"/>
  <c r="AB11" i="2"/>
  <c r="AB12" i="2"/>
  <c r="AB13" i="2"/>
  <c r="AB14" i="2"/>
  <c r="AB15" i="2"/>
  <c r="AB16" i="2"/>
  <c r="AB17" i="2"/>
  <c r="AB9" i="2"/>
  <c r="W10" i="2"/>
  <c r="W11" i="2"/>
  <c r="W12" i="2"/>
  <c r="W13" i="2"/>
  <c r="W14" i="2"/>
  <c r="W15" i="2"/>
  <c r="W16" i="2"/>
  <c r="W17" i="2"/>
  <c r="W18" i="2"/>
  <c r="W9" i="2"/>
  <c r="R9" i="2"/>
  <c r="R10" i="2"/>
  <c r="R11" i="2"/>
  <c r="R12" i="2"/>
  <c r="R13" i="2"/>
  <c r="R14" i="2"/>
  <c r="R15" i="2"/>
  <c r="R16" i="2"/>
  <c r="R17" i="2"/>
  <c r="R18" i="2"/>
  <c r="I15" i="2"/>
  <c r="I16" i="2"/>
  <c r="I17" i="2"/>
  <c r="I18" i="2"/>
  <c r="I19" i="2"/>
  <c r="I20" i="2"/>
  <c r="I21" i="2"/>
  <c r="I22" i="2"/>
  <c r="I23" i="2"/>
  <c r="I14" i="2"/>
  <c r="M10" i="2"/>
  <c r="M11" i="2"/>
  <c r="M12" i="2"/>
  <c r="M13" i="2"/>
  <c r="M14" i="2"/>
  <c r="M15" i="2"/>
  <c r="M16" i="2"/>
  <c r="M17" i="2"/>
  <c r="M18" i="2"/>
  <c r="M9" i="2"/>
  <c r="G7" i="2"/>
</calcChain>
</file>

<file path=xl/sharedStrings.xml><?xml version="1.0" encoding="utf-8"?>
<sst xmlns="http://schemas.openxmlformats.org/spreadsheetml/2006/main" count="6183" uniqueCount="1206">
  <si>
    <t>Parameter</t>
  </si>
  <si>
    <t>Step Length</t>
  </si>
  <si>
    <t>Directionality</t>
  </si>
  <si>
    <t>Baseline</t>
  </si>
  <si>
    <t>Perception Distance</t>
  </si>
  <si>
    <t>Distance Moved First Day</t>
  </si>
  <si>
    <t>Distance Moved Last Day</t>
  </si>
  <si>
    <t>days</t>
  </si>
  <si>
    <t>meters</t>
  </si>
  <si>
    <t>Eggs Can Lay First Day</t>
  </si>
  <si>
    <t>Eggs Can Lay Last Day</t>
  </si>
  <si>
    <t>Eggs per step/lay</t>
  </si>
  <si>
    <t>Jump Probability</t>
  </si>
  <si>
    <t>Jump Distance</t>
  </si>
  <si>
    <t>Jump Heading Mean</t>
  </si>
  <si>
    <t>radians</t>
  </si>
  <si>
    <t>Jump Heading Sigma</t>
  </si>
  <si>
    <t>probEggs</t>
  </si>
  <si>
    <t>varies by habitat type</t>
  </si>
  <si>
    <t>Distance Effect on probEggs</t>
  </si>
  <si>
    <t>0.75 at 100 m</t>
  </si>
  <si>
    <t>Field of View</t>
  </si>
  <si>
    <t>Egg-laying Lifespan</t>
  </si>
  <si>
    <t>Baseline Simulation</t>
  </si>
  <si>
    <t>Tick</t>
  </si>
  <si>
    <t>Steps taken before ran out of eggs</t>
  </si>
  <si>
    <t>Mean</t>
  </si>
  <si>
    <t>SD</t>
  </si>
  <si>
    <t>N=200</t>
  </si>
  <si>
    <t>N=300</t>
  </si>
  <si>
    <t>Combined (N=500)</t>
  </si>
  <si>
    <t>Eggs per lay = 1 instead of 4</t>
  </si>
  <si>
    <t>only 4 eggs out of thousands not laid</t>
  </si>
  <si>
    <t>polygons have many many eggs</t>
  </si>
  <si>
    <t>N=100</t>
  </si>
  <si>
    <t>30-45 mins</t>
  </si>
  <si>
    <t>N=50</t>
  </si>
  <si>
    <t>added mem</t>
  </si>
  <si>
    <t>takes &lt; 5 mins</t>
  </si>
  <si>
    <t>Combined (N=100)</t>
  </si>
  <si>
    <t>never finished in</t>
  </si>
  <si>
    <t>Jump probability = 0.1</t>
  </si>
  <si>
    <t>Combined (N=300)</t>
  </si>
  <si>
    <t>Monarchs2.2015.Dec.11.12_41_12</t>
  </si>
  <si>
    <t>file:</t>
  </si>
  <si>
    <t>Percent Increase</t>
  </si>
  <si>
    <t>Perception Distance = 200</t>
  </si>
  <si>
    <t>Monarchs2.2015.Dec.14.07_18_24</t>
  </si>
  <si>
    <t>ran fairly fast</t>
  </si>
  <si>
    <t>Step Length = 25</t>
  </si>
  <si>
    <t>Exported to Rstudio</t>
  </si>
  <si>
    <t>ran fast</t>
  </si>
  <si>
    <t>Directionality = 0.25</t>
  </si>
  <si>
    <t>Combined (N=400)</t>
  </si>
  <si>
    <t>Distance Effect - No effect of distance</t>
  </si>
  <si>
    <t>Area Effect on probEggs</t>
  </si>
  <si>
    <t>Polygons Remembered</t>
  </si>
  <si>
    <t>Decrease in Eggs per Day</t>
  </si>
  <si>
    <t>Total Eggs Laid in 10 days</t>
  </si>
  <si>
    <t>Decrease in Distance Per Day</t>
  </si>
  <si>
    <t>Remembered by Area interaction</t>
  </si>
  <si>
    <t>large areas have virtually no effect</t>
  </si>
  <si>
    <t>linear</t>
  </si>
  <si>
    <t>Range of Values to Test</t>
  </si>
  <si>
    <t>10, 25, 75, 100</t>
  </si>
  <si>
    <t>1, 2</t>
  </si>
  <si>
    <t>0.1, 0.25, 0.5, 0.9</t>
  </si>
  <si>
    <t>25, 50, 200, 400</t>
  </si>
  <si>
    <t>Step Polygons Remembered</t>
  </si>
  <si>
    <t>1, 2, 5, 20, 40</t>
  </si>
  <si>
    <t>75%, 50%, 25%, 10% of current values</t>
  </si>
  <si>
    <t>Combinations from below options</t>
  </si>
  <si>
    <t>Run 1</t>
  </si>
  <si>
    <t>EggsPerStep</t>
  </si>
  <si>
    <t>Remembered</t>
  </si>
  <si>
    <t>Perception</t>
  </si>
  <si>
    <t>StepLength</t>
  </si>
  <si>
    <t>VM</t>
  </si>
  <si>
    <t>User</t>
  </si>
  <si>
    <t>tgrant</t>
  </si>
  <si>
    <t>Host</t>
  </si>
  <si>
    <t>speedy2.ent.iastate.edu</t>
  </si>
  <si>
    <t xml:space="preserve"> Total No of Agents</t>
  </si>
  <si>
    <t>Instances</t>
  </si>
  <si>
    <t>Agents per scenario</t>
  </si>
  <si>
    <t>50 x 20</t>
  </si>
  <si>
    <t>scenarios</t>
  </si>
  <si>
    <t>Time</t>
  </si>
  <si>
    <t>37 mins</t>
  </si>
  <si>
    <t>CumulativeEggs.2016.Jan.07.09_44_48</t>
  </si>
  <si>
    <t>Shapefile</t>
  </si>
  <si>
    <t>Run 2</t>
  </si>
  <si>
    <t>Network code active</t>
  </si>
  <si>
    <t>7.4 mins</t>
  </si>
  <si>
    <t>CumulativeEggs.2016.Jan.07.10_00_45</t>
  </si>
  <si>
    <t>Run 3</t>
  </si>
  <si>
    <t>CumulativeEggs.2016.Jan.07.10_11_26</t>
  </si>
  <si>
    <t>Run 4</t>
  </si>
  <si>
    <t>CumulativeEggs.2016.Jan.07.10_21_19</t>
  </si>
  <si>
    <t>Run 5</t>
  </si>
  <si>
    <t>CumulativeEggs.2016.Jan.07.10_30_26</t>
  </si>
  <si>
    <t>MeanEggsLaid</t>
  </si>
  <si>
    <t>SDEggsLaid</t>
  </si>
  <si>
    <t>MeanEggsNotLaid</t>
  </si>
  <si>
    <t>SDEggsNotLaid</t>
  </si>
  <si>
    <t>Percent of Eggs Laid</t>
  </si>
  <si>
    <t>EggsperTick</t>
  </si>
  <si>
    <t>Run 6</t>
  </si>
  <si>
    <t>Run 7</t>
  </si>
  <si>
    <t>3.3 mins</t>
  </si>
  <si>
    <t>CumulativeEggs.2016.Jan.07.13_32_22</t>
  </si>
  <si>
    <t>16.3 mins</t>
  </si>
  <si>
    <t>Run 8</t>
  </si>
  <si>
    <t>Monarchs.2016.Jan.07.13_50_12</t>
  </si>
  <si>
    <t>36.9 mins</t>
  </si>
  <si>
    <t>CumulativeEggs.2016.Jan.07.14_31_06</t>
  </si>
  <si>
    <t>Run 9</t>
  </si>
  <si>
    <t>4.3 mins</t>
  </si>
  <si>
    <t>CumulativeEggs.2016.Jan.08.06_32_38</t>
  </si>
  <si>
    <t>Run 10</t>
  </si>
  <si>
    <t>Run 11</t>
  </si>
  <si>
    <t>20.7 mins</t>
  </si>
  <si>
    <t>CumulativeEggs.2016.Jan.08.12_40_19</t>
  </si>
  <si>
    <t>CumulativeEggs.2016.Jan.08.12_50_21</t>
  </si>
  <si>
    <t>Run 12</t>
  </si>
  <si>
    <t>76.6 mins</t>
  </si>
  <si>
    <t>CumulativeEggs.2016.Jan.08.14_08_23</t>
  </si>
  <si>
    <t>9.45 mins</t>
  </si>
  <si>
    <t>CumulativeEggs.2016.Jan.11.09_12_37</t>
  </si>
  <si>
    <t>Run 13</t>
  </si>
  <si>
    <t>Run 14</t>
  </si>
  <si>
    <t>16.6 mins</t>
  </si>
  <si>
    <t>CumulativeEggs.2016.Jan.11.09_38_27.txt</t>
  </si>
  <si>
    <t>Run 15</t>
  </si>
  <si>
    <t>CumulativeEggs.2016.Jan.11.11_12_11</t>
  </si>
  <si>
    <t>CumulativeEggs.2016.Jan.11.11_21_00</t>
  </si>
  <si>
    <t>Run 16</t>
  </si>
  <si>
    <t>Run 17</t>
  </si>
  <si>
    <t>Run 18</t>
  </si>
  <si>
    <t>Run 19</t>
  </si>
  <si>
    <t>CumulativeEggs.2016.Jan.11.12_35_08</t>
  </si>
  <si>
    <t>6.4 mins</t>
  </si>
  <si>
    <t>CumulativeEggs.2016.Jan.11.12_42_15</t>
  </si>
  <si>
    <t>8.4 mins</t>
  </si>
  <si>
    <t>CumulativeEggs.2016.Jan.11.15_31_21</t>
  </si>
  <si>
    <t>Run 20</t>
  </si>
  <si>
    <t>11.5 mins</t>
  </si>
  <si>
    <t>CumulativeEggs.2016.Jan.12.10_47_59</t>
  </si>
  <si>
    <t>5.4 mins</t>
  </si>
  <si>
    <t>Run 21</t>
  </si>
  <si>
    <t>CumulativeEggs.2016.Jan.12.11_26_48</t>
  </si>
  <si>
    <t>Proportion of Eggs Laid</t>
  </si>
  <si>
    <t>Top 2 lines are 25 step x 50 percep and 25 step x 100 percep</t>
  </si>
  <si>
    <t>Middle line is 25 step x 25 percep</t>
  </si>
  <si>
    <t>Bottom line is 50 step x 50 percep</t>
  </si>
  <si>
    <t>Run 22</t>
  </si>
  <si>
    <t>50.1 mins</t>
  </si>
  <si>
    <t>CumEggs.2016.Jan.14.16_05_46</t>
  </si>
  <si>
    <t>Run 23</t>
  </si>
  <si>
    <t>New Baseline</t>
  </si>
  <si>
    <t>CumEggs.2016.Feb.01.11_36_22</t>
  </si>
  <si>
    <t>0.50-0.75</t>
  </si>
  <si>
    <t>Run 24</t>
  </si>
  <si>
    <t>new output format</t>
  </si>
  <si>
    <t>CumEggs.2016.Feb.02.06_42_30</t>
  </si>
  <si>
    <t>Run25</t>
  </si>
  <si>
    <t>re-reun baseline to compare</t>
  </si>
  <si>
    <t>CumEggs.2016.Feb.05.10_28_39</t>
  </si>
  <si>
    <t>Run 26</t>
  </si>
  <si>
    <t>TestShapefile2</t>
  </si>
  <si>
    <t>CumEggs.2016.Feb.10.06_53_03</t>
  </si>
  <si>
    <t>Run 27</t>
  </si>
  <si>
    <t>150 x 20</t>
  </si>
  <si>
    <t>31.8 mins</t>
  </si>
  <si>
    <t>CumEggs.2016.Feb.10.07_30_29</t>
  </si>
  <si>
    <t>Run 28</t>
  </si>
  <si>
    <t>Story Co ShapeF</t>
  </si>
  <si>
    <t>5 x 20</t>
  </si>
  <si>
    <t>3.4 mins</t>
  </si>
  <si>
    <t>CumEggs.2016.Feb.10.14_24_48</t>
  </si>
  <si>
    <t>Run 29</t>
  </si>
  <si>
    <t>8.5 mins</t>
  </si>
  <si>
    <t>CumEggs.2016.Feb.10.14_41_09</t>
  </si>
  <si>
    <t>CumEggs.2016.Feb.10.15_20_02</t>
  </si>
  <si>
    <t>300 x 20</t>
  </si>
  <si>
    <t>42.1 mins</t>
  </si>
  <si>
    <t>CumEggs.2016.Feb.10.16_15_07</t>
  </si>
  <si>
    <t>Run 30</t>
  </si>
  <si>
    <t>NW IA Clip</t>
  </si>
  <si>
    <t>ProbEggs</t>
  </si>
  <si>
    <t>jar is 131Mb</t>
  </si>
  <si>
    <t>2.2 mins</t>
  </si>
  <si>
    <t>5 mins to send over to ISU</t>
  </si>
  <si>
    <t>Run Time</t>
  </si>
  <si>
    <t>Init Time</t>
  </si>
  <si>
    <t>5.1 mins</t>
  </si>
  <si>
    <t>Get Output</t>
  </si>
  <si>
    <t>8.3 mins</t>
  </si>
  <si>
    <t>Total Time</t>
  </si>
  <si>
    <t>15.5 mins</t>
  </si>
  <si>
    <t>CumEggs.2016.Feb.17.19_29_59</t>
  </si>
  <si>
    <t>Run 31</t>
  </si>
  <si>
    <t>3.2 mins</t>
  </si>
  <si>
    <t>37.8 mins</t>
  </si>
  <si>
    <t>8.6 mins</t>
  </si>
  <si>
    <t>49.6 mins</t>
  </si>
  <si>
    <t>CumEggs.2016.Feb.18.00_31_45</t>
  </si>
  <si>
    <t>Run 32</t>
  </si>
  <si>
    <t>600 x 20</t>
  </si>
  <si>
    <t>2.6 mins</t>
  </si>
  <si>
    <t>7.1 mins</t>
  </si>
  <si>
    <t>85.1 mins</t>
  </si>
  <si>
    <t>CumEggs.2016.Feb.18.05_56_59</t>
  </si>
  <si>
    <t>1200 x 20</t>
  </si>
  <si>
    <t>75.5 mins</t>
  </si>
  <si>
    <t>6.7 mins</t>
  </si>
  <si>
    <t>157.2 mins</t>
  </si>
  <si>
    <t>9.4 mins</t>
  </si>
  <si>
    <t>173.4 mins</t>
  </si>
  <si>
    <t>CumEggs.2016.Feb.18.08_53_05</t>
  </si>
  <si>
    <t>Run 33</t>
  </si>
  <si>
    <t>new model with x,y coord</t>
  </si>
  <si>
    <t>output and bounce back</t>
  </si>
  <si>
    <t>248 mins</t>
  </si>
  <si>
    <t>696 mins</t>
  </si>
  <si>
    <t>441.7 mins</t>
  </si>
  <si>
    <t>6.3 mins</t>
  </si>
  <si>
    <t>coords output was 11.8 Gb</t>
  </si>
  <si>
    <t>CumEggs.2016.Feb.20.11_18_39</t>
  </si>
  <si>
    <t>Story County</t>
  </si>
  <si>
    <t>savecoords active</t>
  </si>
  <si>
    <t>9.3 mins</t>
  </si>
  <si>
    <t>5.9 mins</t>
  </si>
  <si>
    <t>4.8 mins</t>
  </si>
  <si>
    <t>19.9 mins</t>
  </si>
  <si>
    <t>CumEggs.2016.Feb.22.10_25_04</t>
  </si>
  <si>
    <t>Run 34</t>
  </si>
  <si>
    <t>500 x 20</t>
  </si>
  <si>
    <t>savecoords not active</t>
  </si>
  <si>
    <t>3.5 mins</t>
  </si>
  <si>
    <t>got a big error</t>
  </si>
  <si>
    <t>84.3 mins</t>
  </si>
  <si>
    <t>1.3 mins</t>
  </si>
  <si>
    <t>79.5 mins</t>
  </si>
  <si>
    <t>CumEggs.2016.Feb.23.06_58_39</t>
  </si>
  <si>
    <t>cumeggsperzone didn't output</t>
  </si>
  <si>
    <t>2.8 mins</t>
  </si>
  <si>
    <t>79.6 mins</t>
  </si>
  <si>
    <t>2.9 mins</t>
  </si>
  <si>
    <t>85.3 mins</t>
  </si>
  <si>
    <t>CumEggs.2016.Feb.24.04_14_06</t>
  </si>
  <si>
    <t>Run 35</t>
  </si>
  <si>
    <t>comp size</t>
  </si>
  <si>
    <t>time</t>
  </si>
  <si>
    <t>est 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</si>
  <si>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</si>
  <si>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</si>
  <si>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</si>
  <si>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</si>
  <si>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</si>
  <si>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</si>
  <si>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</si>
  <si>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</si>
  <si>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</si>
  <si>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</si>
  <si>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</si>
  <si>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</si>
  <si>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</si>
  <si>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</si>
  <si>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</si>
  <si>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</si>
  <si>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</si>
  <si>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</si>
  <si>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</si>
  <si>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</si>
  <si>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</si>
  <si>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</si>
  <si>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</si>
  <si>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</si>
  <si>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No Uds</t>
  </si>
  <si>
    <t>Time (mins)</t>
  </si>
  <si>
    <t>Est Time (mins)</t>
  </si>
  <si>
    <t>time (hrs</t>
  </si>
  <si>
    <t>Run 36</t>
  </si>
  <si>
    <t>HabType</t>
  </si>
  <si>
    <t>MWROW60-100</t>
  </si>
  <si>
    <t>3.7 mins</t>
  </si>
  <si>
    <t>MWROW20-60</t>
  </si>
  <si>
    <t>MWROW5-20</t>
  </si>
  <si>
    <t>MWROW1-5</t>
  </si>
  <si>
    <t>Grass/Pasture</t>
  </si>
  <si>
    <t>Corn_nonGMO</t>
  </si>
  <si>
    <t xml:space="preserve">Corn </t>
  </si>
  <si>
    <t>Cotton/Rice…</t>
  </si>
  <si>
    <t>Developed/Open/Low</t>
  </si>
  <si>
    <t>Forest</t>
  </si>
  <si>
    <t>RailroadROW</t>
  </si>
  <si>
    <t>Soybeans</t>
  </si>
  <si>
    <t>Soybeans_nonGMO</t>
  </si>
  <si>
    <t>Developed/Med/High</t>
  </si>
  <si>
    <t>Barren/Clouds…</t>
  </si>
  <si>
    <t>MWROW0</t>
  </si>
  <si>
    <t>Wetlands</t>
  </si>
  <si>
    <t>Egg Density</t>
  </si>
  <si>
    <t>Median</t>
  </si>
  <si>
    <t>Utilization Distributions</t>
  </si>
  <si>
    <t>174.3 mins</t>
  </si>
  <si>
    <t>180.9 mins</t>
  </si>
  <si>
    <t>CumEggs.2016.Feb.25.13_02_28</t>
  </si>
  <si>
    <t>Time Budget</t>
  </si>
  <si>
    <t>mean area</t>
  </si>
  <si>
    <t>SD area</t>
  </si>
  <si>
    <t>Run33=Run35</t>
  </si>
  <si>
    <t>Barren/Clouds/No Data/Developed/Water/Nonag/Undefined/Aquaculture/Open Water/Perennial Ice/Snow</t>
  </si>
  <si>
    <t>Blank_/Developed/Med Intensity/Developed/High Intensity</t>
  </si>
  <si>
    <t>Corn</t>
  </si>
  <si>
    <t>Cotton/Rice/Sorghum/Sunflower/Peanuts/Tobacco/Sweet Corn/Pop or Orn Corn/Mint/Barley/Durum Wheat/Spring Wheat/Winter Wheat/Other</t>
  </si>
  <si>
    <t>Developed/Open Space/Developed/Low Intensity</t>
  </si>
  <si>
    <t>Forest/Deciduous Forest/Evergreen Forest/Mixed Forest/Woody Wetlands</t>
  </si>
  <si>
    <t>Wetlands/Herbaceous Wetlands</t>
  </si>
  <si>
    <t>fixed bounce</t>
  </si>
  <si>
    <t>Run 37</t>
  </si>
  <si>
    <t>Eggs Laid</t>
  </si>
  <si>
    <t>Proportion of Eggs Per HabType</t>
  </si>
  <si>
    <t>Run 38</t>
  </si>
  <si>
    <t>ran too long</t>
  </si>
  <si>
    <t>something wrong</t>
  </si>
  <si>
    <t>3.9 mins</t>
  </si>
  <si>
    <t>19.5 mins</t>
  </si>
  <si>
    <t>7.5 mins</t>
  </si>
  <si>
    <t>30.8 mins</t>
  </si>
  <si>
    <t>CumEggs.2016.Feb.29.10_00_12</t>
  </si>
  <si>
    <t>Run 39</t>
  </si>
  <si>
    <t>3.6 mins</t>
  </si>
  <si>
    <t>20.5 mins</t>
  </si>
  <si>
    <t>27.6 mins</t>
  </si>
  <si>
    <t>CumEggs.2016.Feb.29.10_36_35</t>
  </si>
  <si>
    <t>savecoords off</t>
  </si>
  <si>
    <t>4.6 mins</t>
  </si>
  <si>
    <t>157.0 mins</t>
  </si>
  <si>
    <t>Time may be different now that it bounces</t>
  </si>
  <si>
    <t>2.4 mins</t>
  </si>
  <si>
    <t>164.9 mins</t>
  </si>
  <si>
    <t>CumEggs.2016.Feb.29.13_32_28</t>
  </si>
  <si>
    <t>Story County All probEggs=0.1</t>
  </si>
  <si>
    <t>savecoords on</t>
  </si>
  <si>
    <t>Run 40</t>
  </si>
  <si>
    <t>Run 41</t>
  </si>
  <si>
    <t>minor error message</t>
  </si>
  <si>
    <t>7.3 mins</t>
  </si>
  <si>
    <t>5.3 mins</t>
  </si>
  <si>
    <t>16.1 mins</t>
  </si>
  <si>
    <t>CumEggs.2016.Feb.29.14_47_11</t>
  </si>
  <si>
    <t>Run 42</t>
  </si>
  <si>
    <t>No. UDs</t>
  </si>
  <si>
    <t>bounce active from now on</t>
  </si>
  <si>
    <t>114.2 mins</t>
  </si>
  <si>
    <t>2.22 mins</t>
  </si>
  <si>
    <t>120.3 mins</t>
  </si>
  <si>
    <t>CumEggs.2016.Feb.29.17_32_15</t>
  </si>
  <si>
    <t>4.1 mins</t>
  </si>
  <si>
    <t>111.1 mins</t>
  </si>
  <si>
    <t>2.7 mins</t>
  </si>
  <si>
    <t>117.9 mins</t>
  </si>
  <si>
    <t>CumEggs.2016.Mar.01.10_35_59</t>
  </si>
  <si>
    <t>Run 43</t>
  </si>
  <si>
    <t>Run 44</t>
  </si>
  <si>
    <t>Run 45</t>
  </si>
  <si>
    <t>80.6 mins</t>
  </si>
  <si>
    <t>87.6 mins</t>
  </si>
  <si>
    <t>CumEggs.2016.Mar.01.12_47_57</t>
  </si>
  <si>
    <t>10.3 mins</t>
  </si>
  <si>
    <t>4.2 mins</t>
  </si>
  <si>
    <t>19.8 mins</t>
  </si>
  <si>
    <t>CumEggs.2016.Mar.01.14_08_40</t>
  </si>
  <si>
    <t>Run 46</t>
  </si>
  <si>
    <t>Run 47</t>
  </si>
  <si>
    <t>CumEggs.2016.Mar.01.15_25_31</t>
  </si>
  <si>
    <t>43, 46</t>
  </si>
  <si>
    <t>44, 45</t>
  </si>
  <si>
    <t>Run 48</t>
  </si>
  <si>
    <t>CumEggs.2016.Mar.01.16_00_42</t>
  </si>
  <si>
    <t>No. UDS</t>
  </si>
  <si>
    <t>est time (mins)</t>
  </si>
  <si>
    <t>est time (hrs)</t>
  </si>
  <si>
    <t>this data from run38</t>
  </si>
  <si>
    <t>run45 started all 1,000 at 4:21:30ish CST</t>
  </si>
  <si>
    <t>CumEggs.2016.Mar.01.19_38_25</t>
  </si>
  <si>
    <t>Run 49</t>
  </si>
  <si>
    <t>1000 x 20</t>
  </si>
  <si>
    <t>used system.time</t>
  </si>
  <si>
    <t>seconds</t>
  </si>
  <si>
    <t>mins</t>
  </si>
  <si>
    <t>hrs</t>
  </si>
  <si>
    <t>so much faster than run38</t>
  </si>
  <si>
    <t>Run 50</t>
  </si>
  <si>
    <t>CumEggs.2016.Mar.02.00_47_59</t>
  </si>
  <si>
    <t>250 x 20</t>
  </si>
  <si>
    <t>47, 48</t>
  </si>
  <si>
    <t>CumEggs.2016.Mar.02.12_34_14</t>
  </si>
  <si>
    <t>Run 51</t>
  </si>
  <si>
    <t>same as previous, combine them</t>
  </si>
  <si>
    <t>CumEggs.2016.Mar.02.16_26_51</t>
  </si>
  <si>
    <t>Run 52</t>
  </si>
  <si>
    <t>CumEggs.2016.Mar.02.19_57_36</t>
  </si>
  <si>
    <t>Run 53</t>
  </si>
  <si>
    <t>CumEggs.2016.Mar.03.01_54_53</t>
  </si>
  <si>
    <t>have to combine several, 40 had minor error message so careful</t>
  </si>
  <si>
    <t>run46</t>
  </si>
  <si>
    <t>CumEggs.2016.Mar.03.08_32_20</t>
  </si>
  <si>
    <t>Run 54</t>
  </si>
  <si>
    <t>10,20,30,40,50</t>
  </si>
  <si>
    <t>25,50,100,200,400</t>
  </si>
  <si>
    <t>minimum depends on step length</t>
  </si>
  <si>
    <t>1,2,5,10,20,40</t>
  </si>
  <si>
    <t>Directionality changes according to habitat now</t>
  </si>
  <si>
    <t>0.1,0.25,0.5,0.75, 0.90</t>
  </si>
  <si>
    <t>0.5-0.75</t>
  </si>
  <si>
    <t>Values</t>
  </si>
  <si>
    <t>mar2-3</t>
  </si>
  <si>
    <t>4,000 done now</t>
  </si>
  <si>
    <t>runs 40,52,53,54</t>
  </si>
  <si>
    <t>CumEggs.2016.Mar.03.13_41_09</t>
  </si>
  <si>
    <t>Run 55</t>
  </si>
  <si>
    <t>runs 40,52,53,54,55</t>
  </si>
  <si>
    <t>5,000 done now</t>
  </si>
  <si>
    <t>Sim Runs</t>
  </si>
  <si>
    <t>20m Uds</t>
  </si>
  <si>
    <t>10m Uds</t>
  </si>
  <si>
    <t>Run 56 (was a 53)</t>
  </si>
  <si>
    <t>CumEggs.2016.Mar.03.17_28_41</t>
  </si>
  <si>
    <t>Run 57</t>
  </si>
  <si>
    <t>RS batch runner lost connection</t>
  </si>
  <si>
    <t>to speedy2 so don't know run</t>
  </si>
  <si>
    <t>time very specifically</t>
  </si>
  <si>
    <t>Run 58</t>
  </si>
  <si>
    <t>CumEggs.2016.Mar.04.10_32_46</t>
  </si>
  <si>
    <t>CumEggs.2016.Mar.04.14_15_09</t>
  </si>
  <si>
    <t>Run 59</t>
  </si>
  <si>
    <t>Run 60</t>
  </si>
  <si>
    <t>CumEggs.2016.Mar.04.14_50_54</t>
  </si>
  <si>
    <t>CumEggs.2016.Mar.04.15_57_50</t>
  </si>
  <si>
    <t>Run 61</t>
  </si>
  <si>
    <t>run56</t>
  </si>
  <si>
    <t>mar3-4</t>
  </si>
  <si>
    <t>probably a took a little longer than it should have because worked on computer all day</t>
  </si>
  <si>
    <t>CumEggs.2016.Mar.04.23_20_00</t>
  </si>
  <si>
    <t>run52</t>
  </si>
  <si>
    <t>mar5-</t>
  </si>
  <si>
    <t>running 500 at first</t>
  </si>
  <si>
    <t>40,52,53,54,55</t>
  </si>
  <si>
    <t>59,60</t>
  </si>
  <si>
    <t>Run 62</t>
  </si>
  <si>
    <t>61,62</t>
  </si>
  <si>
    <t>Run 63</t>
  </si>
  <si>
    <t>CumEggs.2016.Mar.08.02_58_20</t>
  </si>
  <si>
    <t>Run 64</t>
  </si>
  <si>
    <t>CumEggs.2016.Mar.08.10_03_50</t>
  </si>
  <si>
    <t>Run 65</t>
  </si>
  <si>
    <t>Run 66</t>
  </si>
  <si>
    <t>CumEggs.2016.Mar.08.13_25_05</t>
  </si>
  <si>
    <t>CumEggs.2016.Mar.08.15_11_16</t>
  </si>
  <si>
    <t>run58</t>
  </si>
  <si>
    <t>run again because batch runner concatenates files</t>
  </si>
  <si>
    <t>Run 67</t>
  </si>
  <si>
    <t>redo of run57</t>
  </si>
  <si>
    <t>run 67 is same</t>
  </si>
  <si>
    <t>CumEggs.2016.Mar.09.17_36_28</t>
  </si>
  <si>
    <t>58,67</t>
  </si>
  <si>
    <t>0.8-0.9</t>
  </si>
  <si>
    <t>Run 68</t>
  </si>
  <si>
    <t>CumEggs.2016.Mar.09.21_50_20</t>
  </si>
  <si>
    <t xml:space="preserve">run60 - 500 </t>
  </si>
  <si>
    <t>Run 69</t>
  </si>
  <si>
    <t>Run 70</t>
  </si>
  <si>
    <t>didn't work right</t>
  </si>
  <si>
    <t>CumEggs.2016.Mar.10.20_54_16</t>
  </si>
  <si>
    <t>40,2</t>
  </si>
  <si>
    <t>alternated 40 and 2 in the 20 instances</t>
  </si>
  <si>
    <t>CumEggs.2016.Mar.10.23_29_58</t>
  </si>
  <si>
    <t>run 65</t>
  </si>
  <si>
    <t>CumEggs.2016.Mar.11.12_33_27</t>
  </si>
  <si>
    <t>Run 71</t>
  </si>
  <si>
    <t>Run 72</t>
  </si>
  <si>
    <t>CumEggs.2016.Mar.11.16_30_33</t>
  </si>
  <si>
    <t>Run 73</t>
  </si>
  <si>
    <t>CumEggs.2016.Mar.11.18_16_42</t>
  </si>
  <si>
    <t>70,73</t>
  </si>
  <si>
    <t>71,72</t>
  </si>
  <si>
    <t>63,64</t>
  </si>
  <si>
    <t>65,66</t>
  </si>
  <si>
    <t>Notes and Directionality</t>
  </si>
  <si>
    <t>Run 74</t>
  </si>
  <si>
    <t>CumEggs.2016.Mar.11.21_35_57</t>
  </si>
  <si>
    <t>run 61</t>
  </si>
  <si>
    <t>run 64</t>
  </si>
  <si>
    <t>Run 75</t>
  </si>
  <si>
    <t>CumEggs.2016.Mar.15.00_49_48</t>
  </si>
  <si>
    <t>Run 76</t>
  </si>
  <si>
    <t>100 x 20</t>
  </si>
  <si>
    <t>CumEggs.2016.Mar.15.14_43_47</t>
  </si>
  <si>
    <t>Run 77</t>
  </si>
  <si>
    <t>BASELINE Egg Density</t>
  </si>
  <si>
    <t>CumEggs.2016.Mar.15.17_42_20</t>
  </si>
  <si>
    <t>Run 78</t>
  </si>
  <si>
    <t>75-78</t>
  </si>
  <si>
    <t>CumEggs.2016.Mar.15.20_49_28</t>
  </si>
  <si>
    <t>Run 79</t>
  </si>
  <si>
    <t>DON'T USE</t>
  </si>
  <si>
    <t>still had small error in code</t>
  </si>
  <si>
    <t xml:space="preserve">rerun of run 68 </t>
  </si>
  <si>
    <t>after fixing directionality code</t>
  </si>
  <si>
    <t>CumEggs.2016.Mar.16.02_58_53</t>
  </si>
  <si>
    <t>run70</t>
  </si>
  <si>
    <t>Run 80</t>
  </si>
  <si>
    <t>CumEggs.2016.Mar.16.21_21_09</t>
  </si>
  <si>
    <t>run 79,80 dir 0.8-0.9</t>
  </si>
  <si>
    <t>rerun of run 74</t>
  </si>
  <si>
    <t>Run 81</t>
  </si>
  <si>
    <t>0.1-0.9</t>
  </si>
  <si>
    <t>run45 on speedy2</t>
  </si>
  <si>
    <t>run45 on my computer</t>
  </si>
  <si>
    <t>CumEggs.2016.Mar.17.00_04_42</t>
  </si>
  <si>
    <t>Run 82</t>
  </si>
  <si>
    <t>oops, left savecoords on</t>
  </si>
  <si>
    <t>CumEggs.2016.Mar.17.21_08_46</t>
  </si>
  <si>
    <t>Run 83</t>
  </si>
  <si>
    <t>0.1-0.2</t>
  </si>
  <si>
    <t>CumEggs.2016.Mar.18.01_19_35</t>
  </si>
  <si>
    <t>Run 84</t>
  </si>
  <si>
    <t>Mon2</t>
  </si>
  <si>
    <t>Note that step length 20 and 40 are not in this chart</t>
  </si>
  <si>
    <t>50,51,56</t>
  </si>
  <si>
    <t>Mon3</t>
  </si>
  <si>
    <t>Mon4</t>
  </si>
  <si>
    <t>U.D.s calculated (R workspace)</t>
  </si>
  <si>
    <t>Mon5</t>
  </si>
  <si>
    <t>Mon6</t>
  </si>
  <si>
    <t>Mon7</t>
  </si>
  <si>
    <t>Mon2, Mon7,Mon8?</t>
  </si>
  <si>
    <t>CumEggs.2016.Mar.22.06_29_26</t>
  </si>
  <si>
    <t>Directionality Scenarios</t>
  </si>
  <si>
    <t>lots more of 0.5-0.75</t>
  </si>
  <si>
    <t>misc runs</t>
  </si>
  <si>
    <t>79,80</t>
  </si>
  <si>
    <t>81,82</t>
  </si>
  <si>
    <t>83,84</t>
  </si>
  <si>
    <t>loc</t>
  </si>
  <si>
    <t>speedy2</t>
  </si>
  <si>
    <t>PC</t>
  </si>
  <si>
    <t>run 84</t>
  </si>
  <si>
    <t>run 81</t>
  </si>
  <si>
    <t>run 80</t>
  </si>
  <si>
    <t>run 71</t>
  </si>
  <si>
    <t>Run 85</t>
  </si>
  <si>
    <t>CumEggs.2016.Mar.24.14_06_40</t>
  </si>
  <si>
    <t>run 75</t>
  </si>
  <si>
    <t>several days</t>
  </si>
  <si>
    <t>Mon9</t>
  </si>
  <si>
    <t>Also BASELINE UD</t>
  </si>
  <si>
    <t>same as Run 38</t>
  </si>
  <si>
    <t>BASELINE UD with run 47</t>
  </si>
  <si>
    <t>same as 47 though</t>
  </si>
  <si>
    <t>Run 86</t>
  </si>
  <si>
    <t>Fixed remembered code</t>
  </si>
  <si>
    <t>Don't know when it broke</t>
  </si>
  <si>
    <t>Repeat BASELINE UD</t>
  </si>
  <si>
    <t>CumEggs.2016.Mar.28.12_57_38</t>
  </si>
  <si>
    <t>Run 87</t>
  </si>
  <si>
    <t>Repeat BASELINE egg density</t>
  </si>
  <si>
    <t>Sim No.</t>
  </si>
  <si>
    <t>Sims Done</t>
  </si>
  <si>
    <t>x</t>
  </si>
  <si>
    <t>CumEggs.2016.Mar.28.15_37_01</t>
  </si>
  <si>
    <t>run 86</t>
  </si>
  <si>
    <t>Run 88</t>
  </si>
  <si>
    <t>remembered</t>
  </si>
  <si>
    <t>CumEggs.2016.Mar.29.11_03_43</t>
  </si>
  <si>
    <t>Run 89</t>
  </si>
  <si>
    <t>rerun of 88 with coords on</t>
  </si>
  <si>
    <t>Runs</t>
  </si>
  <si>
    <t>Run 90</t>
  </si>
  <si>
    <t>CumEggs.2016.Mar.29.14_41_14</t>
  </si>
  <si>
    <t>had to kill, too many</t>
  </si>
  <si>
    <t>Run 91</t>
  </si>
  <si>
    <t>CumEggs.2016.Mar.31.09_34_29</t>
  </si>
  <si>
    <t>Run 92</t>
  </si>
  <si>
    <t>CumEggs.2016.Mar.31.11_37_30</t>
  </si>
  <si>
    <t>91,92</t>
  </si>
  <si>
    <t>Run 93</t>
  </si>
  <si>
    <t>CumEggs.2016.Mar.31.13_32_09</t>
  </si>
  <si>
    <t>Run 94</t>
  </si>
  <si>
    <t>93,94</t>
  </si>
  <si>
    <t>Mon10</t>
  </si>
  <si>
    <t>CumEggs.2016.Mar.31.16_14_23</t>
  </si>
  <si>
    <t>Run 95</t>
  </si>
  <si>
    <t>CumEggs.2016.Apr.01.13_36_05</t>
  </si>
  <si>
    <t>Run 96</t>
  </si>
  <si>
    <t>95,96</t>
  </si>
  <si>
    <t>CumEggs.2016.Apr.01.22_43_27</t>
  </si>
  <si>
    <t>run89</t>
  </si>
  <si>
    <t>run91</t>
  </si>
  <si>
    <t>run93</t>
  </si>
  <si>
    <t>Run 97</t>
  </si>
  <si>
    <t>CumEggs.2016.Apr.04.11_13_17</t>
  </si>
  <si>
    <t>R Egg Dens</t>
  </si>
  <si>
    <t>R Uds</t>
  </si>
  <si>
    <t>Mon11</t>
  </si>
  <si>
    <t>Run 98</t>
  </si>
  <si>
    <t>run95</t>
  </si>
  <si>
    <t>CumEggs.2016.Apr.04.17_54_36</t>
  </si>
  <si>
    <t>97,98</t>
  </si>
  <si>
    <t>Run 99</t>
  </si>
  <si>
    <t>run97</t>
  </si>
  <si>
    <t>CumEggs.2016.Apr.05.11_19_31</t>
  </si>
  <si>
    <t>Run 100</t>
  </si>
  <si>
    <t>Mon6?</t>
  </si>
  <si>
    <t>blew up</t>
  </si>
  <si>
    <t>Run 101</t>
  </si>
  <si>
    <t>CumEggs.2016.Apr.05.17_46_34</t>
  </si>
  <si>
    <t>Run 102</t>
  </si>
  <si>
    <t>CumEggs.2016.Apr.05.19_11_30</t>
  </si>
  <si>
    <t>99,101-102</t>
  </si>
  <si>
    <t>run99</t>
  </si>
  <si>
    <t>Run 103</t>
  </si>
  <si>
    <t>changed code for this run</t>
  </si>
  <si>
    <t>added if statement for when</t>
  </si>
  <si>
    <t>rem=0</t>
  </si>
  <si>
    <t>CumEggs.2016.Apr.06.17_29_47</t>
  </si>
  <si>
    <t>Run 104</t>
  </si>
  <si>
    <t>2 other users using speedy2</t>
  </si>
  <si>
    <t>while I ran this one</t>
  </si>
  <si>
    <t>CumEggs.2016.Apr.07.12_48_37</t>
  </si>
  <si>
    <t>Run 105</t>
  </si>
  <si>
    <t>200 x 20</t>
  </si>
  <si>
    <t>CumEggs.2016.Apr.08.00_45_45</t>
  </si>
  <si>
    <t>Run 106</t>
  </si>
  <si>
    <t>CumEggs.2016.Apr.09.00_55_33</t>
  </si>
  <si>
    <t>104-106</t>
  </si>
  <si>
    <t>run103</t>
  </si>
  <si>
    <t>run104</t>
  </si>
  <si>
    <t>Run 107</t>
  </si>
  <si>
    <t>following run 89</t>
  </si>
  <si>
    <t>CumEggs.2016.Apr.11.09_57_15</t>
  </si>
  <si>
    <t>Run 108</t>
  </si>
  <si>
    <t>89+107+108=5,000</t>
  </si>
  <si>
    <t>CumEggs.2016.Apr.11.14_18_55</t>
  </si>
  <si>
    <t>Run 109</t>
  </si>
  <si>
    <t>89+107+108+109=8,000</t>
  </si>
  <si>
    <t>CumEggs.2016.Apr.12.10_34_33</t>
  </si>
  <si>
    <t>Run 110</t>
  </si>
  <si>
    <t>89+107+108+109+110=10,000</t>
  </si>
  <si>
    <t>CumEggs.2016.Apr.12.13_29_49</t>
  </si>
  <si>
    <t>Run 111</t>
  </si>
  <si>
    <t>103+111 = 2,000</t>
  </si>
  <si>
    <t>89, 107-110</t>
  </si>
  <si>
    <t>CumEggs.2016.Apr.15.17_09_22</t>
  </si>
  <si>
    <t>Run 112</t>
  </si>
  <si>
    <t>test run to see how instances</t>
  </si>
  <si>
    <t>affects run time</t>
  </si>
  <si>
    <t>currently running at 93%</t>
  </si>
  <si>
    <t>for mgelmore's blastx</t>
  </si>
  <si>
    <t>25 x 20</t>
  </si>
  <si>
    <t>Run 113</t>
  </si>
  <si>
    <t>50 x 10</t>
  </si>
  <si>
    <t>half the instances took</t>
  </si>
  <si>
    <t>3x as long</t>
  </si>
  <si>
    <t>Run 114</t>
  </si>
  <si>
    <t xml:space="preserve">Test for parameterization I </t>
  </si>
  <si>
    <t>expect to use</t>
  </si>
  <si>
    <t>CumEggs.2016.Apr.18.09_44_07</t>
  </si>
  <si>
    <t>1million divided by 1000</t>
  </si>
  <si>
    <t>Run 115</t>
  </si>
  <si>
    <t>103+111+115 = 3,000</t>
  </si>
  <si>
    <t>Local Sensitivity Analysis</t>
  </si>
  <si>
    <t>47,48</t>
  </si>
  <si>
    <t>40,52-55</t>
  </si>
  <si>
    <t>50,51</t>
  </si>
  <si>
    <t>CumEggs.2016.Apr.18.17_01_05</t>
  </si>
  <si>
    <t>Run 116</t>
  </si>
  <si>
    <t>103+111+115,116 = 4,000</t>
  </si>
  <si>
    <t>CumEggs.2016.Apr.19.11_42_19</t>
  </si>
  <si>
    <t>Run 117</t>
  </si>
  <si>
    <t>103+111+115,116,117 = 5,000</t>
  </si>
  <si>
    <t>CumEggs.2016.Apr.19.15_39_50</t>
  </si>
  <si>
    <t>Run 118</t>
  </si>
  <si>
    <t>103+111+115,116,117,118 = 6,000</t>
  </si>
  <si>
    <t>CumEggs.2016.Apr.19.19_16_42</t>
  </si>
  <si>
    <t>Run 119</t>
  </si>
  <si>
    <t>Remembered Local</t>
  </si>
  <si>
    <t>Sensitivity Analysis</t>
  </si>
  <si>
    <t>CumEggs.2016.Apr.20.11_44_26</t>
  </si>
  <si>
    <t>Uds</t>
  </si>
  <si>
    <t>Run 120</t>
  </si>
  <si>
    <t>Run 121</t>
  </si>
  <si>
    <t>CumEggs.2016.Apr.20.13_05_47</t>
  </si>
  <si>
    <t>CumEggs.2016.Apr.20.13_30_29</t>
  </si>
  <si>
    <t>Run 122</t>
  </si>
  <si>
    <t>CumEggs.2016.Apr.20.16_12_57</t>
  </si>
  <si>
    <t>Run 123</t>
  </si>
  <si>
    <t>CumEggs.2016.Apr.20.19_56_18</t>
  </si>
  <si>
    <t>Run 124</t>
  </si>
  <si>
    <t>CumEggs.2016.Apr.21.09_20_10</t>
  </si>
  <si>
    <t>Run 125</t>
  </si>
  <si>
    <t>=7000</t>
  </si>
  <si>
    <t>103,111,115,116,117,118,125</t>
  </si>
  <si>
    <t>run120</t>
  </si>
  <si>
    <t>CumEggs.2016.Apr.21.13_23_22</t>
  </si>
  <si>
    <t>Run 126</t>
  </si>
  <si>
    <t>103,111,115,116,117,118,125,</t>
  </si>
  <si>
    <t>126=8000</t>
  </si>
  <si>
    <t>run121</t>
  </si>
  <si>
    <t>CumEggs.2016.Apr.21.20_50_46</t>
  </si>
  <si>
    <t>Run 127</t>
  </si>
  <si>
    <t>126,127=9000</t>
  </si>
  <si>
    <t>run124</t>
  </si>
  <si>
    <t>CumEggs.2016.Apr.22.12_28_42</t>
  </si>
  <si>
    <t>Run 128</t>
  </si>
  <si>
    <t>126,127,128=10,000</t>
  </si>
  <si>
    <t>CumEggs.2016.Apr.22.17_20_31</t>
  </si>
  <si>
    <t>103,111,115-118,125-128</t>
  </si>
  <si>
    <t>Run 129</t>
  </si>
  <si>
    <t>computer restarted</t>
  </si>
  <si>
    <t>unexpectedly</t>
  </si>
  <si>
    <t>Run 130</t>
  </si>
  <si>
    <t>CumEggs.2016.Apr.25.19_29_07</t>
  </si>
  <si>
    <t>Run 131</t>
  </si>
  <si>
    <t>Run 132</t>
  </si>
  <si>
    <t>CumEggs.2016.Apr.26.10_33_20</t>
  </si>
  <si>
    <t>CumEggs.2016.Apr.26.11_16_13</t>
  </si>
  <si>
    <t>Run 133</t>
  </si>
  <si>
    <t>CumEggs.2016.Apr.26.15_35_49</t>
  </si>
  <si>
    <t>Run 134</t>
  </si>
  <si>
    <t>CumEggs.2016.Apr.26.19_54_23</t>
  </si>
  <si>
    <t>Run 135</t>
  </si>
  <si>
    <t>run131</t>
  </si>
  <si>
    <t>run132</t>
  </si>
  <si>
    <t>CumEggs.2016.Apr.27.11_19_31</t>
  </si>
  <si>
    <t>Run 136</t>
  </si>
  <si>
    <t>CumEggs.2016.Apr.27.14_31_53</t>
  </si>
  <si>
    <t>Run 137</t>
  </si>
  <si>
    <t>CumEggs.2016.Apr.27.17_49_09</t>
  </si>
  <si>
    <t>run135</t>
  </si>
  <si>
    <t>run36</t>
  </si>
  <si>
    <t>=</t>
  </si>
  <si>
    <t>rerun of run 79</t>
  </si>
  <si>
    <t>after fixing dir code</t>
  </si>
  <si>
    <t>Run 138</t>
  </si>
  <si>
    <t>Run 139</t>
  </si>
  <si>
    <t>rerun of 82</t>
  </si>
  <si>
    <t>rerun of 83</t>
  </si>
  <si>
    <t>Run 140</t>
  </si>
  <si>
    <t>CumEggs.2016.May.13.13_16_40</t>
  </si>
  <si>
    <t>CumEggs.2016.May.13.13_32_43</t>
  </si>
  <si>
    <t>Run 141</t>
  </si>
  <si>
    <t>rerun of 38,47,48</t>
  </si>
  <si>
    <t>CumEggs.2016.May.13.14_02_37</t>
  </si>
  <si>
    <t>CumEggs.2016.May.13.15_46_51</t>
  </si>
  <si>
    <t>Run 142</t>
  </si>
  <si>
    <t>0.9-0.8</t>
  </si>
  <si>
    <t>opposite dir of 138</t>
  </si>
  <si>
    <t>CumEggs.2016.May.16.15_48_16</t>
  </si>
  <si>
    <t>Run 143</t>
  </si>
  <si>
    <t>opposite dir of 139</t>
  </si>
  <si>
    <t>0.9-0.1</t>
  </si>
  <si>
    <t>CumEggs.2016.May.16.16_06_47</t>
  </si>
  <si>
    <t>Run 144</t>
  </si>
  <si>
    <t>0.2-0.1</t>
  </si>
  <si>
    <t>opposite dir of 140</t>
  </si>
  <si>
    <t>CumEggs.2016.May.16.17_07_40</t>
  </si>
  <si>
    <t>Run 145</t>
  </si>
  <si>
    <t>0.75-0.50</t>
  </si>
  <si>
    <t>opposite dir of 141</t>
  </si>
  <si>
    <t>CumEggs.2016.May.16.17_33_27</t>
  </si>
  <si>
    <t>DirCheck Run</t>
  </si>
  <si>
    <t>-</t>
  </si>
  <si>
    <t>Run 146</t>
  </si>
  <si>
    <t>opp of LHS 2</t>
  </si>
  <si>
    <t>CumEggs.2016.May.17.10_39_05</t>
  </si>
  <si>
    <t>Run 147</t>
  </si>
  <si>
    <t>opp of LHS 3</t>
  </si>
  <si>
    <t>CumEggs.2016.May.17.11_50_23</t>
  </si>
  <si>
    <t>Run 148</t>
  </si>
  <si>
    <t>same as LHS 2</t>
  </si>
  <si>
    <t>CumEggs.2016.May.17.14_37_48</t>
  </si>
  <si>
    <t>146, 148</t>
  </si>
  <si>
    <t>Status</t>
  </si>
  <si>
    <t>GOOD</t>
  </si>
  <si>
    <t>Probably Good</t>
  </si>
  <si>
    <t>Run 149</t>
  </si>
  <si>
    <t>opp of LHS 6</t>
  </si>
  <si>
    <t>CumEggs.2016.May.17.16_18_21</t>
  </si>
  <si>
    <t>Run 150</t>
  </si>
  <si>
    <t>same as LHS 6</t>
  </si>
  <si>
    <t>CumEggs.2016.May.17.16_50_47</t>
  </si>
  <si>
    <t>149, 150</t>
  </si>
  <si>
    <t>NOT GOOD</t>
  </si>
  <si>
    <t>Run 151</t>
  </si>
  <si>
    <t>YETI</t>
  </si>
  <si>
    <t>LHS 2 rerun</t>
  </si>
  <si>
    <t>Agents per core</t>
  </si>
  <si>
    <t>Cores</t>
  </si>
  <si>
    <t>Agents x Cores</t>
  </si>
  <si>
    <t>CumEggs.2016.Aug.01.08_30_05</t>
  </si>
  <si>
    <t>Test run - only had 500 mons</t>
  </si>
  <si>
    <t>and 10 instances</t>
  </si>
  <si>
    <t>?</t>
  </si>
  <si>
    <t>Run 152</t>
  </si>
  <si>
    <t>It looks like I need to use 2x</t>
  </si>
  <si>
    <t>as many cores as instances</t>
  </si>
  <si>
    <t>Agents x Instances</t>
  </si>
  <si>
    <t>instances = cores/2</t>
  </si>
  <si>
    <t>Farm Progress Show</t>
  </si>
  <si>
    <t>Meant to do St Co</t>
  </si>
  <si>
    <t>Run 153</t>
  </si>
  <si>
    <t xml:space="preserve">Story Co. </t>
  </si>
  <si>
    <t>CumEggs.2016.Aug.09.10_08_09</t>
  </si>
  <si>
    <t>512M</t>
  </si>
  <si>
    <t>Run 154</t>
  </si>
  <si>
    <t>CumEggs.2016.Aug.10.12_52_36</t>
  </si>
  <si>
    <t>1-394</t>
  </si>
  <si>
    <t>396-1000</t>
  </si>
  <si>
    <t>run153a</t>
  </si>
  <si>
    <t>run153b</t>
  </si>
  <si>
    <t xml:space="preserve">tried to run 400 cores, but it </t>
  </si>
  <si>
    <t>never made it through</t>
  </si>
  <si>
    <t>200 x 50</t>
  </si>
  <si>
    <t>Agents x Lines</t>
  </si>
  <si>
    <t>after 24 hours was terminated</t>
  </si>
  <si>
    <t>tried 200 agents x 50 lines</t>
  </si>
  <si>
    <t>CumEggs.2016.Aug.26.06_21_47</t>
  </si>
  <si>
    <t>So not quite enough agents</t>
  </si>
  <si>
    <t>But I combined the output</t>
  </si>
  <si>
    <t>and DL it anyway to look at</t>
  </si>
  <si>
    <t>Run 155</t>
  </si>
  <si>
    <t>retried run 154 with 48 hrs</t>
  </si>
  <si>
    <t>Sims2 Done</t>
  </si>
  <si>
    <t xml:space="preserve">Runs </t>
  </si>
  <si>
    <t>Run 156</t>
  </si>
  <si>
    <t>Speedy2</t>
  </si>
  <si>
    <t>Agents per instance</t>
  </si>
  <si>
    <t>50 x  20</t>
  </si>
  <si>
    <t>rerun LHS 1</t>
  </si>
  <si>
    <t>run time</t>
  </si>
  <si>
    <t>8092M</t>
  </si>
  <si>
    <t>for some reason only 1 instance ran</t>
  </si>
  <si>
    <t>because I didn't put in space-</t>
  </si>
  <si>
    <t>separated list dummy</t>
  </si>
  <si>
    <t>VM of 512M blew up</t>
  </si>
  <si>
    <t>CumEggs.2016.Sep.06.17_30_16</t>
  </si>
  <si>
    <t>finally ran right</t>
  </si>
  <si>
    <t>Run 157</t>
  </si>
  <si>
    <t>CumEggs.2016.Sep.07.12_12_56</t>
  </si>
  <si>
    <t>Run 158</t>
  </si>
  <si>
    <t>CumEggs.2016.Sep.07.14_40_25</t>
  </si>
  <si>
    <t>Run 159</t>
  </si>
  <si>
    <t>CumEggs.2016.Sep.07.16_23_42</t>
  </si>
  <si>
    <t>Cumulative</t>
  </si>
  <si>
    <t>Run 160</t>
  </si>
  <si>
    <t>CumEggs.2016.Sep.08.12_13_03</t>
  </si>
  <si>
    <t>Run 161</t>
  </si>
  <si>
    <t>CumEggs.2016.Sep.08.16_43_19</t>
  </si>
  <si>
    <t>Run 162</t>
  </si>
  <si>
    <t>Run 163</t>
  </si>
  <si>
    <t>test</t>
  </si>
  <si>
    <t>Agents per line</t>
  </si>
  <si>
    <t>Agents per line/instance</t>
  </si>
  <si>
    <t>CumEggs.2016.Sep.08.18_32_00</t>
  </si>
  <si>
    <t>Run 164</t>
  </si>
  <si>
    <t>25 x 10</t>
  </si>
  <si>
    <t>CumEggs.2016.Sep.09.12_16_21</t>
  </si>
  <si>
    <t>Run 165</t>
  </si>
  <si>
    <t>CumEggs.2016.Sep.09.15_05_48</t>
  </si>
  <si>
    <t>Run 166</t>
  </si>
  <si>
    <t>CumEggs.2016.Sep.09.17_00_36</t>
  </si>
  <si>
    <t>156-162, 164-166</t>
  </si>
  <si>
    <t>rerun LHS 3</t>
  </si>
  <si>
    <t>Run 167</t>
  </si>
  <si>
    <t>CumEggs.2016.Sep.12.06_58_11</t>
  </si>
  <si>
    <t>Run 168</t>
  </si>
  <si>
    <t>CumEggs.2016.Sep.12.08_21_20</t>
  </si>
  <si>
    <t>Run 169</t>
  </si>
  <si>
    <t>Run 170</t>
  </si>
  <si>
    <t>CumEggs.2016.Sep.12.09_40_25</t>
  </si>
  <si>
    <t>double check that this one</t>
  </si>
  <si>
    <t>ran correctly, time was</t>
  </si>
  <si>
    <t>awfully short</t>
  </si>
  <si>
    <t>CumEggs.2016.Sep.12.10_39_04</t>
  </si>
  <si>
    <t>Run 171</t>
  </si>
  <si>
    <t>forgot and left coords</t>
  </si>
  <si>
    <t>on last few runs</t>
  </si>
  <si>
    <t>but maybe cuz coords</t>
  </si>
  <si>
    <t>off</t>
  </si>
  <si>
    <t>CumEggs.2016.Sep.14.07_35_21</t>
  </si>
  <si>
    <t>Run 172</t>
  </si>
  <si>
    <t>CumEggs.2016.Sep.14.08_58_47</t>
  </si>
  <si>
    <t>Run 173</t>
  </si>
  <si>
    <t>CumEggs.2016.Sep.14.12_17_07</t>
  </si>
  <si>
    <t>Replaced 10m steplength with 40m steplength</t>
  </si>
  <si>
    <t>Platform</t>
  </si>
  <si>
    <t>new LHS1</t>
  </si>
  <si>
    <t>CumEggs.2016.Oct.11.06_17_15</t>
  </si>
  <si>
    <t>Run 174</t>
  </si>
  <si>
    <t>Run 175</t>
  </si>
  <si>
    <t>500 x  20</t>
  </si>
  <si>
    <t>CumEggs.2016.Oct.11.08_26_15</t>
  </si>
  <si>
    <t>Run 176</t>
  </si>
  <si>
    <t>new LHS3</t>
  </si>
  <si>
    <t>accidentally left coords on</t>
  </si>
  <si>
    <t>CumEggs.2016.Oct.11.08_52_34</t>
  </si>
  <si>
    <t>Run 177</t>
  </si>
  <si>
    <t>CumEggs.2016.Oct.11.10_13_35</t>
  </si>
  <si>
    <t>Run 178</t>
  </si>
  <si>
    <t>new LHS4</t>
  </si>
  <si>
    <t>CumEggs.2016.Oct.11.10_32_38</t>
  </si>
  <si>
    <t>Run 179</t>
  </si>
  <si>
    <t>careful running 10,000</t>
  </si>
  <si>
    <t>CumEggs.2016.Oct.11.14_47_07</t>
  </si>
  <si>
    <t>new LHS5</t>
  </si>
  <si>
    <t>Run 180</t>
  </si>
  <si>
    <t>CumEggs.2016.Oct.12.06_31_09</t>
  </si>
  <si>
    <t>Run 181</t>
  </si>
  <si>
    <t>broke internet connection when</t>
  </si>
  <si>
    <t>I undocked laptop so lost</t>
  </si>
  <si>
    <t>time keeping, but it took about</t>
  </si>
  <si>
    <t xml:space="preserve">7 hrs.  </t>
  </si>
  <si>
    <t>started 6:43 AM</t>
  </si>
  <si>
    <t>finished about 1:55 PM</t>
  </si>
  <si>
    <t>Run 182</t>
  </si>
  <si>
    <t>new LHS6</t>
  </si>
  <si>
    <t>CumEggs.2016.Oct.13.10_50_18</t>
  </si>
  <si>
    <t>Run 183</t>
  </si>
  <si>
    <t>deleted them though</t>
  </si>
  <si>
    <t>numbers for R data frames</t>
  </si>
  <si>
    <t>CumEggs.2016.Oct.13.15_18_17</t>
  </si>
  <si>
    <t>Run 184</t>
  </si>
  <si>
    <t>CumEggs.2016.Oct.14.07_47_35</t>
  </si>
  <si>
    <t>new LHS7</t>
  </si>
  <si>
    <t>Run 185</t>
  </si>
  <si>
    <t>CumEggs.2016.Oct.14.09_42_59</t>
  </si>
  <si>
    <t>Run 186</t>
  </si>
  <si>
    <t>new LHS8</t>
  </si>
  <si>
    <t>CumEggs.2016.Oct.14.10_04_55</t>
  </si>
  <si>
    <t>Run 187</t>
  </si>
  <si>
    <t>CumEggs.2016.Oct.14.13_06_42</t>
  </si>
  <si>
    <t>CumEggs.2016.Oct.14.13_03_17</t>
  </si>
  <si>
    <t>figured out to salvage it</t>
  </si>
  <si>
    <t>time stamp on text files is from</t>
  </si>
  <si>
    <t>when I combined it</t>
  </si>
  <si>
    <t>Run 188</t>
  </si>
  <si>
    <t>new LHS9</t>
  </si>
  <si>
    <t>UD running</t>
  </si>
  <si>
    <t>CumEggs.2016.Oct.17.10_44_50</t>
  </si>
  <si>
    <t>Run 189</t>
  </si>
  <si>
    <t>NewLHS.Rdata</t>
  </si>
  <si>
    <t>CumEggs.2016.Oct.17.12_21_28</t>
  </si>
  <si>
    <t>run182</t>
  </si>
  <si>
    <t>run180a</t>
  </si>
  <si>
    <t>1-128</t>
  </si>
  <si>
    <t>run178a</t>
  </si>
  <si>
    <t>1-755</t>
  </si>
  <si>
    <t>run176a</t>
  </si>
  <si>
    <t>1-12</t>
  </si>
  <si>
    <t>run174a</t>
  </si>
  <si>
    <t>1-49</t>
  </si>
  <si>
    <t>run184a</t>
  </si>
  <si>
    <t>1-222</t>
  </si>
  <si>
    <t>run184b</t>
  </si>
  <si>
    <t>223-422</t>
  </si>
  <si>
    <t>run176b</t>
  </si>
  <si>
    <t>13-90</t>
  </si>
  <si>
    <t>run178b</t>
  </si>
  <si>
    <t>756-860</t>
  </si>
  <si>
    <t>rate (Uds/hr)</t>
  </si>
  <si>
    <t>ext</t>
  </si>
  <si>
    <t>run174b</t>
  </si>
  <si>
    <t>run180b</t>
  </si>
  <si>
    <t>run178c</t>
  </si>
  <si>
    <t>1-1000</t>
  </si>
  <si>
    <t>run184c</t>
  </si>
  <si>
    <t>50-636</t>
  </si>
  <si>
    <t>861-1000</t>
  </si>
  <si>
    <t>run174c</t>
  </si>
  <si>
    <t>run176c</t>
  </si>
  <si>
    <t>423-1000</t>
  </si>
  <si>
    <t>129-1000</t>
  </si>
  <si>
    <t>739077-monarch.out</t>
  </si>
  <si>
    <t>Run 190</t>
  </si>
  <si>
    <t>ran fine, didn't combine output</t>
  </si>
  <si>
    <t>1446257-monarch.out</t>
  </si>
  <si>
    <t>1446092-monarch.out</t>
  </si>
  <si>
    <t>added 8092M to Java</t>
  </si>
  <si>
    <t>ran fine</t>
  </si>
  <si>
    <t>Run 191</t>
  </si>
  <si>
    <t>1446647-monarch.out</t>
  </si>
  <si>
    <t>N/A</t>
  </si>
  <si>
    <t>1455806-monarch.out</t>
  </si>
  <si>
    <t>out of memory error</t>
  </si>
  <si>
    <t>1460437-monarch.out</t>
  </si>
  <si>
    <t>something wrong, didn't run</t>
  </si>
  <si>
    <t>1460488-monarch.out</t>
  </si>
  <si>
    <t>10 instances</t>
  </si>
  <si>
    <t>forgot to delete instance folders</t>
  </si>
  <si>
    <t>1460499-monarch.out</t>
  </si>
  <si>
    <t>error in node config</t>
  </si>
  <si>
    <t>91-1000</t>
  </si>
  <si>
    <t>636-1000</t>
  </si>
  <si>
    <t>Run 192</t>
  </si>
  <si>
    <t>new LHS10</t>
  </si>
  <si>
    <t>CumEggs.2016.Nov.02.12_43_19</t>
  </si>
  <si>
    <t>run186</t>
  </si>
  <si>
    <t>run188</t>
  </si>
  <si>
    <t>run192</t>
  </si>
  <si>
    <t>forgot to incl data folder</t>
  </si>
  <si>
    <t>1-452</t>
  </si>
  <si>
    <t>run188b</t>
  </si>
  <si>
    <t>IT WORKED</t>
  </si>
  <si>
    <t>run time (hrs)</t>
  </si>
  <si>
    <t>CumEggs.2016.Nov.03.08_36_28</t>
  </si>
  <si>
    <t>new LHS11</t>
  </si>
  <si>
    <t>Run 193</t>
  </si>
  <si>
    <t>Run 194</t>
  </si>
  <si>
    <t>200 x  20</t>
  </si>
  <si>
    <t>Run 195</t>
  </si>
  <si>
    <t>1465925-monarch.out</t>
  </si>
  <si>
    <t>1466099-monarch.out</t>
  </si>
  <si>
    <t>CumEggs.2016.Nov.03.10_55_36</t>
  </si>
  <si>
    <t>didn't run lol</t>
  </si>
  <si>
    <t>1466137-monarch.out</t>
  </si>
  <si>
    <t>ran exact same thing</t>
  </si>
  <si>
    <t>and it worked lol</t>
  </si>
  <si>
    <t>CumEggs.2016.Nov.03.20_53_56</t>
  </si>
  <si>
    <t>Run 196</t>
  </si>
  <si>
    <t>250 x  20</t>
  </si>
  <si>
    <t>454-1000</t>
  </si>
  <si>
    <t>could have been slower because of other nice process going on</t>
  </si>
  <si>
    <t>Run 197</t>
  </si>
  <si>
    <t>new LHS12</t>
  </si>
  <si>
    <t>CumEggs.2016.Nov.04.09_54_36</t>
  </si>
  <si>
    <t>1472300-monarch.out</t>
  </si>
  <si>
    <t xml:space="preserve">seemed to run but I canceled </t>
  </si>
  <si>
    <t>after 4 hrs</t>
  </si>
  <si>
    <t>1472357-monarch.out</t>
  </si>
  <si>
    <t>CumEggs.2016.Nov.04.15_12_50</t>
  </si>
  <si>
    <t>not sure why so long, nice was going</t>
  </si>
  <si>
    <t>CumEggs.2016.Nov.04.21_49_59</t>
  </si>
  <si>
    <t>run193</t>
  </si>
  <si>
    <t>Run 198</t>
  </si>
  <si>
    <t>new LHS13</t>
  </si>
  <si>
    <t>CumEggs.2016.Nov.07.10_55_34</t>
  </si>
  <si>
    <t>Run 199</t>
  </si>
  <si>
    <t>ran as -n10 -c2</t>
  </si>
  <si>
    <t>Run 200</t>
  </si>
  <si>
    <t>1476517-monarch.out</t>
  </si>
  <si>
    <t>1476529-monarch.out</t>
  </si>
  <si>
    <t>bad node configuration again</t>
  </si>
  <si>
    <t>CumEggs.2016.Nov.07.09_27_59</t>
  </si>
  <si>
    <t>1476536-monarch.out</t>
  </si>
  <si>
    <t>CumEggs.2016.Nov.07.17_47_03</t>
  </si>
  <si>
    <t>Run 201</t>
  </si>
  <si>
    <t>new LHS14</t>
  </si>
  <si>
    <t>run198a</t>
  </si>
  <si>
    <t>1-497</t>
  </si>
  <si>
    <t>Run 202</t>
  </si>
  <si>
    <t>CumEggs.2016.Nov.08.11_07_02</t>
  </si>
  <si>
    <t>UD final length</t>
  </si>
  <si>
    <t>1490511-monarch.out</t>
  </si>
  <si>
    <t>CumEggs.2016.Nov.08.16_46_26</t>
  </si>
  <si>
    <t>new LHS15</t>
  </si>
  <si>
    <t>Run 203</t>
  </si>
  <si>
    <t>run197</t>
  </si>
  <si>
    <t>run198b</t>
  </si>
  <si>
    <t>498-1000</t>
  </si>
  <si>
    <t>CumEggs.2016.Nov.08.17_41_01</t>
  </si>
  <si>
    <t>Run 204</t>
  </si>
  <si>
    <t>CumEggs.2016.Nov.08.23_01_49</t>
  </si>
  <si>
    <t>Run 205</t>
  </si>
  <si>
    <t>new LHS16</t>
  </si>
  <si>
    <t>CumEggs.2016.Nov.09.11_20_03</t>
  </si>
  <si>
    <t>Run 206</t>
  </si>
  <si>
    <t>ran</t>
  </si>
  <si>
    <t>Run 207</t>
  </si>
  <si>
    <t>400 x 20</t>
  </si>
  <si>
    <t>1497567-monarch.out</t>
  </si>
  <si>
    <t>CumEggs.2016.Nov.09.13_02_52</t>
  </si>
  <si>
    <t>Run 208</t>
  </si>
  <si>
    <t>new LHS17</t>
  </si>
  <si>
    <t>run201</t>
  </si>
  <si>
    <t>run203</t>
  </si>
  <si>
    <t>CumEggs.2016.Nov.09.17_01_58</t>
  </si>
  <si>
    <t>Run 209</t>
  </si>
  <si>
    <t>1514745-monarch.out</t>
  </si>
  <si>
    <t>I cancelled it after ~24 hrs</t>
  </si>
  <si>
    <t>CumEggs.2016.Nov.11.03_16_23</t>
  </si>
  <si>
    <t>Run 210</t>
  </si>
  <si>
    <t>run205</t>
  </si>
  <si>
    <t>CumEggs.2016.Nov.12.02_50_44</t>
  </si>
  <si>
    <t>Run 211</t>
  </si>
  <si>
    <t>new LHS18</t>
  </si>
  <si>
    <t>CumEggs.2016.Nov.14.06_49_50</t>
  </si>
  <si>
    <t>Run 212</t>
  </si>
  <si>
    <t>211, 212</t>
  </si>
  <si>
    <t>CumEggs.2016.Nov.14.09_27_27</t>
  </si>
  <si>
    <t>Run 213</t>
  </si>
  <si>
    <t>new LHS19</t>
  </si>
  <si>
    <t>CumEggs.2016.Nov.14.10_14_50</t>
  </si>
  <si>
    <t>Run 214</t>
  </si>
  <si>
    <t>failed</t>
  </si>
  <si>
    <t>1536855-monarch.out</t>
  </si>
  <si>
    <t>CumEggs.2016.Nov.15.08_42_32</t>
  </si>
  <si>
    <t>Run 215</t>
  </si>
  <si>
    <t>new LHS20</t>
  </si>
  <si>
    <t>CumEggs.2016.Nov.15.09_14_19</t>
  </si>
  <si>
    <t>Run 216</t>
  </si>
  <si>
    <t>CumEggs.2016.Nov.15.17_55_12</t>
  </si>
  <si>
    <t>gonna run on speedy 2 now</t>
  </si>
  <si>
    <t>Run 217</t>
  </si>
  <si>
    <t>as run 217</t>
  </si>
  <si>
    <t>YETI/speedy2</t>
  </si>
  <si>
    <t>run211</t>
  </si>
  <si>
    <t>run208</t>
  </si>
  <si>
    <t>~10 PM Wednesday</t>
  </si>
  <si>
    <t>CumEggs.2016.Nov.16.09_38_58</t>
  </si>
  <si>
    <t>CumEggs.2016.Nov.09.11_34_18</t>
  </si>
  <si>
    <t>Run 218</t>
  </si>
  <si>
    <t>new LHS21</t>
  </si>
  <si>
    <t>run213</t>
  </si>
  <si>
    <t>run215</t>
  </si>
  <si>
    <t>instance 5 only ran 216</t>
  </si>
  <si>
    <t>monarchs by tick 8</t>
  </si>
  <si>
    <t>everything was fine before</t>
  </si>
  <si>
    <t>tick 8</t>
  </si>
  <si>
    <t>sample size is 98,716</t>
  </si>
  <si>
    <t>instead of 100,000</t>
  </si>
  <si>
    <t>run again if possible</t>
  </si>
  <si>
    <t>Run 219</t>
  </si>
  <si>
    <t>CumEggs.2016.Nov.21.09_34_40</t>
  </si>
  <si>
    <t>CumEggs.2016.Nov.21.11_20_10</t>
  </si>
  <si>
    <t>Run 220</t>
  </si>
  <si>
    <t>new LHS22</t>
  </si>
  <si>
    <t>CumEggs.2016.Nov.22.10_26_06</t>
  </si>
  <si>
    <t>Run 221</t>
  </si>
  <si>
    <t>CumEggs.2016.Nov.29.02_04_24</t>
  </si>
  <si>
    <t>run218</t>
  </si>
  <si>
    <t>Run 222</t>
  </si>
  <si>
    <t>new LHS23</t>
  </si>
  <si>
    <t>CumEggs.2016.Nov.29.15_11_34</t>
  </si>
  <si>
    <t>Run 223</t>
  </si>
  <si>
    <t>new LHS25</t>
  </si>
  <si>
    <t>100 x 10</t>
  </si>
  <si>
    <t>was -40, changed it to -n20</t>
  </si>
  <si>
    <t>56 min</t>
  </si>
  <si>
    <t>500 x 10</t>
  </si>
  <si>
    <t>CumEggs.2016.Nov.30.13_47_22</t>
  </si>
  <si>
    <t>Run 224</t>
  </si>
  <si>
    <t>new LHS24</t>
  </si>
  <si>
    <t>CumEggs.2016.Nov.30.17_09_12</t>
  </si>
  <si>
    <t>CumEggs.2016.Nov.30.18_16_09</t>
  </si>
  <si>
    <t>Run 225</t>
  </si>
  <si>
    <t>run220</t>
  </si>
  <si>
    <t>251 min</t>
  </si>
  <si>
    <t>Run 226</t>
  </si>
  <si>
    <t>Run 227</t>
  </si>
  <si>
    <t>Run 228</t>
  </si>
  <si>
    <t>CumEggs.2016.Dec.01.13_30_05</t>
  </si>
  <si>
    <t>CumEggs.2016.Dec.01.18_52_55</t>
  </si>
  <si>
    <t>run222</t>
  </si>
  <si>
    <t>1-422</t>
  </si>
  <si>
    <t>478 min</t>
  </si>
  <si>
    <t>CumEggs.2016.Dec.02.14_30_31</t>
  </si>
  <si>
    <t>run226a</t>
  </si>
  <si>
    <t>run226b</t>
  </si>
  <si>
    <t>run224</t>
  </si>
  <si>
    <t>skipped 423 because needed larger than 4 then ran separately with ext=5</t>
  </si>
  <si>
    <t>Run 229</t>
  </si>
  <si>
    <t>split probMove test run</t>
  </si>
  <si>
    <t>CumEggs.2017.Jan.27.06_40_08</t>
  </si>
  <si>
    <t>Run 230</t>
  </si>
  <si>
    <t>CumEggs.2017.Jan.27.08_20_53</t>
  </si>
  <si>
    <t>split probMove run</t>
  </si>
  <si>
    <t>like LHS9</t>
  </si>
  <si>
    <t>get coords</t>
  </si>
  <si>
    <t>Run 231</t>
  </si>
  <si>
    <t>CumEggs.2017.Jan.27.12_29_21</t>
  </si>
  <si>
    <t>run231a</t>
  </si>
  <si>
    <t>170-1000</t>
  </si>
  <si>
    <t>run231b</t>
  </si>
  <si>
    <t>Run 232</t>
  </si>
  <si>
    <t>split probMove test case 2</t>
  </si>
  <si>
    <t>CumEggs.2017.Jan.31.12_26_23</t>
  </si>
  <si>
    <t>Run 233</t>
  </si>
  <si>
    <t>CumEggs.2017.Jan.31.14_06_34</t>
  </si>
  <si>
    <t>run232</t>
  </si>
  <si>
    <t>Run 234</t>
  </si>
  <si>
    <t>rerun of 232 with lastAngle</t>
  </si>
  <si>
    <t>changed back</t>
  </si>
  <si>
    <t>CumEggs.2017.Feb.02.13_02_40</t>
  </si>
  <si>
    <t>Run 235</t>
  </si>
  <si>
    <t>rerun of 233 with lastAngle</t>
  </si>
  <si>
    <t>CumEggs.2017.Feb.02.14_53_52</t>
  </si>
  <si>
    <t>repeat of run235 to see</t>
  </si>
  <si>
    <t>how similar it is to 235</t>
  </si>
  <si>
    <t>Run 236</t>
  </si>
  <si>
    <t>CumEggs.2017.Feb.02.18_23_26</t>
  </si>
  <si>
    <t>test case 1</t>
  </si>
  <si>
    <t>run234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</si>
</sst>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3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9" fontId="0" fillId="0" borderId="0" xfId="0" applyNumberFormat="1"/>
    <xf numFmtId="0" fontId="4" fillId="0" borderId="0" xfId="0" applyFont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0" fillId="0" borderId="0" xfId="0" applyFill="1"/>
    <xf numFmtId="3" fontId="2" fillId="0" borderId="0" xfId="0" applyNumberFormat="1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0" fillId="0" borderId="0" xfId="0" applyNumberFormat="1"/>
    <xf numFmtId="11" fontId="0" fillId="3" borderId="0" xfId="0" applyNumberFormat="1" applyFill="1"/>
    <xf numFmtId="0" fontId="4" fillId="0" borderId="0" xfId="0" applyFont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Fill="1"/>
    <xf numFmtId="3" fontId="2" fillId="0" borderId="0" xfId="0" applyNumberFormat="1" applyFont="1" applyFill="1"/>
    <xf numFmtId="9" fontId="0" fillId="0" borderId="0" xfId="0" applyNumberFormat="1" applyFill="1"/>
    <xf numFmtId="9" fontId="0" fillId="0" borderId="0" xfId="0" applyNumberFormat="1" applyFont="1"/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quotePrefix="1"/>
    <xf numFmtId="0" fontId="2" fillId="3" borderId="0" xfId="0" applyFont="1" applyFill="1" applyBorder="1"/>
    <xf numFmtId="0" fontId="2" fillId="3" borderId="0" xfId="0" applyFont="1" applyFill="1" applyBorder="1" applyAlignment="1">
      <alignment horizontal="center"/>
    </xf>
    <xf numFmtId="0" fontId="0" fillId="3" borderId="0" xfId="0" applyFill="1" applyBorder="1"/>
    <xf numFmtId="0" fontId="0" fillId="3" borderId="0" xfId="0" applyFill="1" applyBorder="1" applyAlignment="1">
      <alignment horizontal="center"/>
    </xf>
    <xf numFmtId="3" fontId="0" fillId="3" borderId="0" xfId="0" applyNumberFormat="1" applyFill="1" applyBorder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2" fillId="0" borderId="6" xfId="0" applyFont="1" applyFill="1" applyBorder="1"/>
    <xf numFmtId="0" fontId="0" fillId="0" borderId="6" xfId="0" applyFill="1" applyBorder="1"/>
    <xf numFmtId="0" fontId="0" fillId="0" borderId="6" xfId="0" applyFont="1" applyFill="1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0" fillId="0" borderId="0" xfId="0" applyFont="1" applyFill="1" applyBorder="1"/>
    <xf numFmtId="0" fontId="2" fillId="0" borderId="6" xfId="0" applyFont="1" applyBorder="1"/>
    <xf numFmtId="3" fontId="0" fillId="0" borderId="0" xfId="0" applyNumberFormat="1" applyAlignment="1">
      <alignment horizontal="center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Sensitivity Analysis - Directionality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798918541072251E-2"/>
          <c:y val="0.13111111111111112"/>
          <c:w val="0.86883445747258548"/>
          <c:h val="0.73229417218370096"/>
        </c:manualLayout>
      </c:layout>
      <c:scatterChart>
        <c:scatterStyle val="lineMarker"/>
        <c:varyColors val="0"/>
        <c:ser>
          <c:idx val="4"/>
          <c:order val="0"/>
          <c:tx>
            <c:strRef>
              <c:f>Sims!$O$4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Sims!$E$20:$E$29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Sims!$N$20:$N$29</c:f>
              <c:numCache>
                <c:formatCode>General</c:formatCode>
                <c:ptCount val="10"/>
                <c:pt idx="0">
                  <c:v>19.238</c:v>
                </c:pt>
                <c:pt idx="1">
                  <c:v>18.744</c:v>
                </c:pt>
                <c:pt idx="2">
                  <c:v>18.001999999999999</c:v>
                </c:pt>
                <c:pt idx="3">
                  <c:v>16.916</c:v>
                </c:pt>
                <c:pt idx="4">
                  <c:v>16.216000000000001</c:v>
                </c:pt>
                <c:pt idx="5">
                  <c:v>14.726000000000001</c:v>
                </c:pt>
                <c:pt idx="6">
                  <c:v>13.875999999999999</c:v>
                </c:pt>
                <c:pt idx="7">
                  <c:v>12.923999999999999</c:v>
                </c:pt>
                <c:pt idx="8">
                  <c:v>11.958</c:v>
                </c:pt>
                <c:pt idx="9">
                  <c:v>10.954000000000001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Sims!$G$4</c:f>
              <c:strCache>
                <c:ptCount val="1"/>
                <c:pt idx="0">
                  <c:v>0.75</c:v>
                </c:pt>
              </c:strCache>
            </c:strRef>
          </c:tx>
          <c:spPr>
            <a:ln w="95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Sims!$E$20:$E$29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Sims!$F$20:$F$29</c:f>
              <c:numCache>
                <c:formatCode>General</c:formatCode>
                <c:ptCount val="10"/>
                <c:pt idx="0">
                  <c:v>20.324000000000002</c:v>
                </c:pt>
                <c:pt idx="1">
                  <c:v>19.908000000000001</c:v>
                </c:pt>
                <c:pt idx="2">
                  <c:v>18.574000000000002</c:v>
                </c:pt>
                <c:pt idx="3">
                  <c:v>17.75</c:v>
                </c:pt>
                <c:pt idx="4">
                  <c:v>16.68</c:v>
                </c:pt>
                <c:pt idx="5">
                  <c:v>15.125999999999999</c:v>
                </c:pt>
                <c:pt idx="6">
                  <c:v>14.452</c:v>
                </c:pt>
                <c:pt idx="7">
                  <c:v>13.295999999999999</c:v>
                </c:pt>
                <c:pt idx="8">
                  <c:v>12.348000000000001</c:v>
                </c:pt>
                <c:pt idx="9">
                  <c:v>11.698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Sims!$I$4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Sims!$E$20:$E$29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Sims!$H$20:$H$29</c:f>
              <c:numCache>
                <c:formatCode>General</c:formatCode>
                <c:ptCount val="10"/>
                <c:pt idx="0">
                  <c:v>20.725999999999999</c:v>
                </c:pt>
                <c:pt idx="1">
                  <c:v>21.462</c:v>
                </c:pt>
                <c:pt idx="2">
                  <c:v>20.274000000000001</c:v>
                </c:pt>
                <c:pt idx="3">
                  <c:v>19.399999999999999</c:v>
                </c:pt>
                <c:pt idx="4">
                  <c:v>18.088000000000001</c:v>
                </c:pt>
                <c:pt idx="5">
                  <c:v>17.29</c:v>
                </c:pt>
                <c:pt idx="6">
                  <c:v>16.242000000000001</c:v>
                </c:pt>
                <c:pt idx="7">
                  <c:v>15.028</c:v>
                </c:pt>
                <c:pt idx="8">
                  <c:v>13.826000000000001</c:v>
                </c:pt>
                <c:pt idx="9">
                  <c:v>12.536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Sims!$K$4</c:f>
              <c:strCache>
                <c:ptCount val="1"/>
                <c:pt idx="0">
                  <c:v>0.25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Sims!$E$20:$E$29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Sims!$J$20:$J$29</c:f>
              <c:numCache>
                <c:formatCode>General</c:formatCode>
                <c:ptCount val="10"/>
                <c:pt idx="0">
                  <c:v>21.327999999999999</c:v>
                </c:pt>
                <c:pt idx="1">
                  <c:v>22.788</c:v>
                </c:pt>
                <c:pt idx="2">
                  <c:v>21.748000000000001</c:v>
                </c:pt>
                <c:pt idx="3">
                  <c:v>20.702000000000002</c:v>
                </c:pt>
                <c:pt idx="4">
                  <c:v>19.745999999999999</c:v>
                </c:pt>
                <c:pt idx="5">
                  <c:v>18.603999999999999</c:v>
                </c:pt>
                <c:pt idx="6">
                  <c:v>17.681999999999999</c:v>
                </c:pt>
                <c:pt idx="7">
                  <c:v>16.428000000000001</c:v>
                </c:pt>
                <c:pt idx="8">
                  <c:v>15.102</c:v>
                </c:pt>
                <c:pt idx="9">
                  <c:v>13.444000000000001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Sims!$M$4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Sims!$E$20:$E$29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Sims!$L$20:$L$29</c:f>
              <c:numCache>
                <c:formatCode>General</c:formatCode>
                <c:ptCount val="10"/>
                <c:pt idx="0">
                  <c:v>21.402000000000001</c:v>
                </c:pt>
                <c:pt idx="1">
                  <c:v>23.161999999999999</c:v>
                </c:pt>
                <c:pt idx="2">
                  <c:v>22.454000000000001</c:v>
                </c:pt>
                <c:pt idx="3">
                  <c:v>21.27</c:v>
                </c:pt>
                <c:pt idx="4">
                  <c:v>20.010000000000002</c:v>
                </c:pt>
                <c:pt idx="5">
                  <c:v>19.332000000000001</c:v>
                </c:pt>
                <c:pt idx="6">
                  <c:v>17.744</c:v>
                </c:pt>
                <c:pt idx="7">
                  <c:v>16.7</c:v>
                </c:pt>
                <c:pt idx="8">
                  <c:v>15.48</c:v>
                </c:pt>
                <c:pt idx="9">
                  <c:v>14.416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92048"/>
        <c:axId val="311293968"/>
      </c:scatterChart>
      <c:valAx>
        <c:axId val="30979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93968"/>
        <c:crosses val="autoZero"/>
        <c:crossBetween val="midCat"/>
      </c:valAx>
      <c:valAx>
        <c:axId val="3112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Eggs Laid (1000 Monarchs)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792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7299946023230614"/>
          <c:y val="0.50440187513874202"/>
          <c:w val="0.15354246692274862"/>
          <c:h val="0.313020200833104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'dbbmm time'!$L$112</c:f>
              <c:strCache>
                <c:ptCount val="1"/>
                <c:pt idx="0">
                  <c:v>rate (Uds/hr)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'dbbmm time'!$K$113:$K$125</c:f>
              <c:numCache>
                <c:formatCode>General</c:formatCode>
                <c:ptCount val="13"/>
                <c:pt idx="0">
                  <c:v>0.25</c:v>
                </c:pt>
                <c:pt idx="1">
                  <c:v>2</c:v>
                </c:pt>
                <c:pt idx="2">
                  <c:v>0.25</c:v>
                </c:pt>
                <c:pt idx="3">
                  <c:v>0.5</c:v>
                </c:pt>
                <c:pt idx="4">
                  <c:v>0.25</c:v>
                </c:pt>
                <c:pt idx="5">
                  <c:v>0.5</c:v>
                </c:pt>
                <c:pt idx="6">
                  <c:v>2</c:v>
                </c:pt>
                <c:pt idx="7">
                  <c:v>0.25</c:v>
                </c:pt>
                <c:pt idx="8">
                  <c:v>2</c:v>
                </c:pt>
                <c:pt idx="9">
                  <c:v>0.25</c:v>
                </c:pt>
                <c:pt idx="10">
                  <c:v>0.25</c:v>
                </c:pt>
                <c:pt idx="11">
                  <c:v>2</c:v>
                </c:pt>
                <c:pt idx="12">
                  <c:v>3</c:v>
                </c:pt>
              </c:numCache>
            </c:numRef>
          </c:xVal>
          <c:yVal>
            <c:numRef>
              <c:f>'dbbmm time'!$L$113:$L$125</c:f>
              <c:numCache>
                <c:formatCode>General</c:formatCode>
                <c:ptCount val="13"/>
                <c:pt idx="0">
                  <c:v>66.166541635408862</c:v>
                </c:pt>
                <c:pt idx="1">
                  <c:v>70.44</c:v>
                </c:pt>
                <c:pt idx="2">
                  <c:v>64.09495548961425</c:v>
                </c:pt>
                <c:pt idx="3">
                  <c:v>118.73150105708245</c:v>
                </c:pt>
                <c:pt idx="4">
                  <c:v>80.924167088456855</c:v>
                </c:pt>
                <c:pt idx="5">
                  <c:v>67.009395497252257</c:v>
                </c:pt>
                <c:pt idx="6">
                  <c:v>49.156344484541115</c:v>
                </c:pt>
                <c:pt idx="7">
                  <c:v>61.985472154963681</c:v>
                </c:pt>
                <c:pt idx="8">
                  <c:v>44.083077052702542</c:v>
                </c:pt>
                <c:pt idx="9">
                  <c:v>52.262001024915911</c:v>
                </c:pt>
                <c:pt idx="10">
                  <c:v>110.73853401690454</c:v>
                </c:pt>
                <c:pt idx="11">
                  <c:v>106.84077756343672</c:v>
                </c:pt>
                <c:pt idx="12">
                  <c:v>75.927750410509034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947216"/>
        <c:axId val="312947776"/>
      </c:scatterChart>
      <c:valAx>
        <c:axId val="3129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47776"/>
        <c:crosses val="autoZero"/>
        <c:crossBetween val="midCat"/>
      </c:valAx>
      <c:valAx>
        <c:axId val="3129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9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Sensitivity Analysis - Perception Distance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Sims!$U$11</c:f>
              <c:strCache>
                <c:ptCount val="1"/>
                <c:pt idx="0">
                  <c:v>400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Sims!$O$44:$O$53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Sims!$T$44:$T$53</c:f>
              <c:numCache>
                <c:formatCode>General</c:formatCode>
                <c:ptCount val="10"/>
                <c:pt idx="0">
                  <c:v>0.39835999999999999</c:v>
                </c:pt>
                <c:pt idx="1">
                  <c:v>0.41625000000000001</c:v>
                </c:pt>
                <c:pt idx="2">
                  <c:v>0.41643478260869565</c:v>
                </c:pt>
                <c:pt idx="3">
                  <c:v>0.41181818181818186</c:v>
                </c:pt>
                <c:pt idx="4">
                  <c:v>0.40738095238095234</c:v>
                </c:pt>
                <c:pt idx="5">
                  <c:v>0.41234999999999999</c:v>
                </c:pt>
                <c:pt idx="6">
                  <c:v>0.38057894736842107</c:v>
                </c:pt>
                <c:pt idx="7">
                  <c:v>0.38038888888888889</c:v>
                </c:pt>
                <c:pt idx="8">
                  <c:v>0.37452941176470589</c:v>
                </c:pt>
                <c:pt idx="9">
                  <c:v>0.36643750000000003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Sims!$S$11</c:f>
              <c:strCache>
                <c:ptCount val="1"/>
                <c:pt idx="0">
                  <c:v>200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Sims!$O$44:$O$53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Sims!$R$44:$R$53</c:f>
              <c:numCache>
                <c:formatCode>General</c:formatCode>
                <c:ptCount val="10"/>
                <c:pt idx="0">
                  <c:v>0.39248</c:v>
                </c:pt>
                <c:pt idx="1">
                  <c:v>0.41349999999999998</c:v>
                </c:pt>
                <c:pt idx="2">
                  <c:v>0.40239130434782611</c:v>
                </c:pt>
                <c:pt idx="3">
                  <c:v>0.39104545454545453</c:v>
                </c:pt>
                <c:pt idx="4">
                  <c:v>0.39709523809523811</c:v>
                </c:pt>
                <c:pt idx="5">
                  <c:v>0.38755000000000001</c:v>
                </c:pt>
                <c:pt idx="6">
                  <c:v>0.37889473684210523</c:v>
                </c:pt>
                <c:pt idx="7">
                  <c:v>0.37555555555555553</c:v>
                </c:pt>
                <c:pt idx="8">
                  <c:v>0.36552941176470588</c:v>
                </c:pt>
                <c:pt idx="9">
                  <c:v>0.3555625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Sims!$G$11</c:f>
              <c:strCache>
                <c:ptCount val="1"/>
                <c:pt idx="0">
                  <c:v>100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Sims!$F$44:$F$53</c:f>
              <c:numCache>
                <c:formatCode>General</c:formatCode>
                <c:ptCount val="10"/>
                <c:pt idx="0">
                  <c:v>0.40648000000000001</c:v>
                </c:pt>
                <c:pt idx="1">
                  <c:v>0.41475000000000001</c:v>
                </c:pt>
                <c:pt idx="2">
                  <c:v>0.40378260869565219</c:v>
                </c:pt>
                <c:pt idx="3">
                  <c:v>0.40340909090909088</c:v>
                </c:pt>
                <c:pt idx="4">
                  <c:v>0.39714285714285713</c:v>
                </c:pt>
                <c:pt idx="5">
                  <c:v>0.37814999999999999</c:v>
                </c:pt>
                <c:pt idx="6">
                  <c:v>0.38031578947368422</c:v>
                </c:pt>
                <c:pt idx="7">
                  <c:v>0.36933333333333329</c:v>
                </c:pt>
                <c:pt idx="8">
                  <c:v>0.36317647058823532</c:v>
                </c:pt>
                <c:pt idx="9">
                  <c:v>0.36556250000000001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Sims!$W$11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Sims!$O$44:$O$53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Sims!$V$44:$V$53</c:f>
              <c:numCache>
                <c:formatCode>General</c:formatCode>
                <c:ptCount val="10"/>
                <c:pt idx="0">
                  <c:v>0.29132000000000002</c:v>
                </c:pt>
                <c:pt idx="1">
                  <c:v>0.29995833333333333</c:v>
                </c:pt>
                <c:pt idx="2">
                  <c:v>0.30178260869565215</c:v>
                </c:pt>
                <c:pt idx="3">
                  <c:v>0.28690909090909095</c:v>
                </c:pt>
                <c:pt idx="4">
                  <c:v>0.28585714285714287</c:v>
                </c:pt>
                <c:pt idx="5">
                  <c:v>0.28420000000000001</c:v>
                </c:pt>
                <c:pt idx="6">
                  <c:v>0.28299999999999997</c:v>
                </c:pt>
                <c:pt idx="7">
                  <c:v>0.28000000000000003</c:v>
                </c:pt>
                <c:pt idx="8">
                  <c:v>0.27011764705882352</c:v>
                </c:pt>
                <c:pt idx="9">
                  <c:v>0.26906249999999998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Sims!$Q$11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Sims!$O$44:$O$53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Sims!$P$44:$P$53</c:f>
              <c:numCache>
                <c:formatCode>General</c:formatCode>
                <c:ptCount val="10"/>
                <c:pt idx="0">
                  <c:v>0.22664000000000001</c:v>
                </c:pt>
                <c:pt idx="1">
                  <c:v>0.22850000000000001</c:v>
                </c:pt>
                <c:pt idx="2">
                  <c:v>0.22160869565217392</c:v>
                </c:pt>
                <c:pt idx="3">
                  <c:v>0.22536363636363638</c:v>
                </c:pt>
                <c:pt idx="4">
                  <c:v>0.223</c:v>
                </c:pt>
                <c:pt idx="5">
                  <c:v>0.21290000000000001</c:v>
                </c:pt>
                <c:pt idx="6">
                  <c:v>0.21329639889196683</c:v>
                </c:pt>
                <c:pt idx="7">
                  <c:v>0.20637426900584804</c:v>
                </c:pt>
                <c:pt idx="8">
                  <c:v>0.19684210526315793</c:v>
                </c:pt>
                <c:pt idx="9">
                  <c:v>0.18967105263157907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299008"/>
        <c:axId val="311299568"/>
      </c:scatterChart>
      <c:valAx>
        <c:axId val="31129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99568"/>
        <c:crosses val="autoZero"/>
        <c:crossBetween val="midCat"/>
      </c:valAx>
      <c:valAx>
        <c:axId val="3112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Eggs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29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042098356126539"/>
          <c:y val="0.69501673115602813"/>
          <c:w val="0.47178943914905375"/>
          <c:h val="6.4433440665277675E-2"/>
        </c:manualLayout>
      </c:layout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Sensitivity Analysis - Directionality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Sims!$O$4</c:f>
              <c:strCache>
                <c:ptCount val="1"/>
                <c:pt idx="0">
                  <c:v>0.9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Sims!$N$44:$N$53</c:f>
              <c:numCache>
                <c:formatCode>General</c:formatCode>
                <c:ptCount val="10"/>
                <c:pt idx="0">
                  <c:v>0.38475999999999999</c:v>
                </c:pt>
                <c:pt idx="1">
                  <c:v>0.39050000000000001</c:v>
                </c:pt>
                <c:pt idx="2">
                  <c:v>0.39134782608695651</c:v>
                </c:pt>
                <c:pt idx="3">
                  <c:v>0.38445454545454544</c:v>
                </c:pt>
                <c:pt idx="4">
                  <c:v>0.3860952380952381</c:v>
                </c:pt>
                <c:pt idx="5">
                  <c:v>0.36815000000000003</c:v>
                </c:pt>
                <c:pt idx="6">
                  <c:v>0.36515789473684207</c:v>
                </c:pt>
                <c:pt idx="7">
                  <c:v>0.35899999999999999</c:v>
                </c:pt>
                <c:pt idx="8">
                  <c:v>0.3517058823529412</c:v>
                </c:pt>
                <c:pt idx="9">
                  <c:v>0.34231250000000002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Sims!$G$4</c:f>
              <c:strCache>
                <c:ptCount val="1"/>
                <c:pt idx="0">
                  <c:v>0.75</c:v>
                </c:pt>
              </c:strCache>
            </c:strRef>
          </c:tx>
          <c:spPr>
            <a:ln w="95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Sims!$F$44:$F$53</c:f>
              <c:numCache>
                <c:formatCode>General</c:formatCode>
                <c:ptCount val="10"/>
                <c:pt idx="0">
                  <c:v>0.40648000000000001</c:v>
                </c:pt>
                <c:pt idx="1">
                  <c:v>0.41475000000000001</c:v>
                </c:pt>
                <c:pt idx="2">
                  <c:v>0.40378260869565219</c:v>
                </c:pt>
                <c:pt idx="3">
                  <c:v>0.40340909090909088</c:v>
                </c:pt>
                <c:pt idx="4">
                  <c:v>0.39714285714285713</c:v>
                </c:pt>
                <c:pt idx="5">
                  <c:v>0.37814999999999999</c:v>
                </c:pt>
                <c:pt idx="6">
                  <c:v>0.38031578947368422</c:v>
                </c:pt>
                <c:pt idx="7">
                  <c:v>0.36933333333333329</c:v>
                </c:pt>
                <c:pt idx="8">
                  <c:v>0.36317647058823532</c:v>
                </c:pt>
                <c:pt idx="9">
                  <c:v>0.36556250000000001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Sims!$I$4</c:f>
              <c:strCache>
                <c:ptCount val="1"/>
                <c:pt idx="0">
                  <c:v>0.5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Sims!$H$44:$H$53</c:f>
              <c:numCache>
                <c:formatCode>General</c:formatCode>
                <c:ptCount val="10"/>
                <c:pt idx="0">
                  <c:v>0.41452</c:v>
                </c:pt>
                <c:pt idx="1">
                  <c:v>0.44712499999999999</c:v>
                </c:pt>
                <c:pt idx="2">
                  <c:v>0.44073913043478263</c:v>
                </c:pt>
                <c:pt idx="3">
                  <c:v>0.44090909090909086</c:v>
                </c:pt>
                <c:pt idx="4">
                  <c:v>0.4306666666666667</c:v>
                </c:pt>
                <c:pt idx="5">
                  <c:v>0.43224999999999997</c:v>
                </c:pt>
                <c:pt idx="6">
                  <c:v>0.42742105263157898</c:v>
                </c:pt>
                <c:pt idx="7">
                  <c:v>0.41744444444444445</c:v>
                </c:pt>
                <c:pt idx="8">
                  <c:v>0.40664705882352942</c:v>
                </c:pt>
                <c:pt idx="9">
                  <c:v>0.39174999999999999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Sims!$K$4</c:f>
              <c:strCache>
                <c:ptCount val="1"/>
                <c:pt idx="0">
                  <c:v>0.25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Sims!$J$44:$J$53</c:f>
              <c:numCache>
                <c:formatCode>General</c:formatCode>
                <c:ptCount val="10"/>
                <c:pt idx="0">
                  <c:v>0.42655999999999999</c:v>
                </c:pt>
                <c:pt idx="1">
                  <c:v>0.47475000000000001</c:v>
                </c:pt>
                <c:pt idx="2">
                  <c:v>0.4727826086956522</c:v>
                </c:pt>
                <c:pt idx="3">
                  <c:v>0.47050000000000003</c:v>
                </c:pt>
                <c:pt idx="4">
                  <c:v>0.47014285714285708</c:v>
                </c:pt>
                <c:pt idx="5">
                  <c:v>0.46509999999999996</c:v>
                </c:pt>
                <c:pt idx="6">
                  <c:v>0.46531578947368418</c:v>
                </c:pt>
                <c:pt idx="7">
                  <c:v>0.45633333333333337</c:v>
                </c:pt>
                <c:pt idx="8">
                  <c:v>0.44417647058823528</c:v>
                </c:pt>
                <c:pt idx="9">
                  <c:v>0.42012500000000003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Sims!$M$4</c:f>
              <c:strCache>
                <c:ptCount val="1"/>
                <c:pt idx="0">
                  <c:v>0.1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Sims!$E$44:$E$53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Sims!$L$44:$L$53</c:f>
              <c:numCache>
                <c:formatCode>General</c:formatCode>
                <c:ptCount val="10"/>
                <c:pt idx="0">
                  <c:v>0.42804000000000003</c:v>
                </c:pt>
                <c:pt idx="1">
                  <c:v>0.48254166666666665</c:v>
                </c:pt>
                <c:pt idx="2">
                  <c:v>0.4881304347826087</c:v>
                </c:pt>
                <c:pt idx="3">
                  <c:v>0.4834090909090909</c:v>
                </c:pt>
                <c:pt idx="4">
                  <c:v>0.47642857142857148</c:v>
                </c:pt>
                <c:pt idx="5">
                  <c:v>0.48330000000000001</c:v>
                </c:pt>
                <c:pt idx="6">
                  <c:v>0.46694736842105261</c:v>
                </c:pt>
                <c:pt idx="7">
                  <c:v>0.46388888888888885</c:v>
                </c:pt>
                <c:pt idx="8">
                  <c:v>0.45529411764705885</c:v>
                </c:pt>
                <c:pt idx="9">
                  <c:v>0.45050000000000001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1504352"/>
        <c:axId val="311504912"/>
      </c:scatterChart>
      <c:valAx>
        <c:axId val="31150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04912"/>
        <c:crosses val="autoZero"/>
        <c:crossBetween val="midCat"/>
      </c:valAx>
      <c:valAx>
        <c:axId val="3115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Eggs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15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634653935974538"/>
          <c:y val="0.66322628446410914"/>
          <c:w val="0.58604707876082418"/>
          <c:h val="7.4900657391194947E-2"/>
        </c:manualLayout>
      </c:layout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Sensitivity Analysis - Step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Sims!$AA$12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Sims!$W$44:$W$53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Sims!$Z$44:$Z$53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0.41141666666666671</c:v>
                </c:pt>
                <c:pt idx="2">
                  <c:v>0.40213043478260874</c:v>
                </c:pt>
                <c:pt idx="3">
                  <c:v>0.40036363636363637</c:v>
                </c:pt>
                <c:pt idx="4">
                  <c:v>0.39395238095238094</c:v>
                </c:pt>
                <c:pt idx="5">
                  <c:v>0.39765</c:v>
                </c:pt>
                <c:pt idx="6">
                  <c:v>0.37984210526315787</c:v>
                </c:pt>
                <c:pt idx="7">
                  <c:v>0.36538888888888887</c:v>
                </c:pt>
                <c:pt idx="8">
                  <c:v>0.36099999999999999</c:v>
                </c:pt>
                <c:pt idx="9">
                  <c:v>0.35262500000000002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Sims!$AE$12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Sims!$W$44:$W$53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Sims!$AD$44:$AD$53</c:f>
              <c:numCache>
                <c:formatCode>General</c:formatCode>
                <c:ptCount val="10"/>
                <c:pt idx="0">
                  <c:v>0.50900000000000001</c:v>
                </c:pt>
                <c:pt idx="1">
                  <c:v>0.54066666666666674</c:v>
                </c:pt>
                <c:pt idx="2">
                  <c:v>0.51947826086956528</c:v>
                </c:pt>
                <c:pt idx="3">
                  <c:v>0.52159090909090911</c:v>
                </c:pt>
                <c:pt idx="4">
                  <c:v>0.51495238095238094</c:v>
                </c:pt>
                <c:pt idx="5">
                  <c:v>0.50350000000000006</c:v>
                </c:pt>
                <c:pt idx="6">
                  <c:v>0.50768421052631585</c:v>
                </c:pt>
                <c:pt idx="7">
                  <c:v>0.49327777777777776</c:v>
                </c:pt>
                <c:pt idx="8">
                  <c:v>0.46758823529411764</c:v>
                </c:pt>
                <c:pt idx="9">
                  <c:v>0.46518749999999998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Sims!$AG$12</c:f>
              <c:strCache>
                <c:ptCount val="1"/>
                <c:pt idx="0">
                  <c:v>30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Sims!$W$44:$W$53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Sims!$AF$44:$AF$53</c:f>
              <c:numCache>
                <c:formatCode>General</c:formatCode>
                <c:ptCount val="10"/>
                <c:pt idx="0">
                  <c:v>0.72075999999999996</c:v>
                </c:pt>
                <c:pt idx="1">
                  <c:v>0.73758333333333337</c:v>
                </c:pt>
                <c:pt idx="2">
                  <c:v>0.74913043478260877</c:v>
                </c:pt>
                <c:pt idx="3">
                  <c:v>0.73586363636363639</c:v>
                </c:pt>
                <c:pt idx="4">
                  <c:v>0.71599999999999997</c:v>
                </c:pt>
                <c:pt idx="5">
                  <c:v>0.71060000000000001</c:v>
                </c:pt>
                <c:pt idx="6">
                  <c:v>0.69221052631578939</c:v>
                </c:pt>
                <c:pt idx="7">
                  <c:v>0.69266666666666665</c:v>
                </c:pt>
                <c:pt idx="8">
                  <c:v>0.67376470588235293</c:v>
                </c:pt>
                <c:pt idx="9">
                  <c:v>0.65518750000000003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Sims!$Y$12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rgbClr val="FF66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F6600"/>
              </a:solidFill>
              <a:ln w="9525" cap="rnd">
                <a:solidFill>
                  <a:srgbClr val="FF660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Sims!$W$44:$W$53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Sims!$X$44:$X$53</c:f>
              <c:numCache>
                <c:formatCode>General</c:formatCode>
                <c:ptCount val="10"/>
                <c:pt idx="0">
                  <c:v>0.83864000000000005</c:v>
                </c:pt>
                <c:pt idx="1">
                  <c:v>0.85758333333333336</c:v>
                </c:pt>
                <c:pt idx="2">
                  <c:v>0.85304347826086957</c:v>
                </c:pt>
                <c:pt idx="3">
                  <c:v>0.85122727272727272</c:v>
                </c:pt>
                <c:pt idx="4">
                  <c:v>0.83047619047619059</c:v>
                </c:pt>
                <c:pt idx="5">
                  <c:v>0.81854999999999989</c:v>
                </c:pt>
                <c:pt idx="6">
                  <c:v>0.81773684210526321</c:v>
                </c:pt>
                <c:pt idx="7">
                  <c:v>0.79649999999999999</c:v>
                </c:pt>
                <c:pt idx="8">
                  <c:v>0.79541176470588237</c:v>
                </c:pt>
                <c:pt idx="9">
                  <c:v>0.77293750000000006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Sims!$AW$12</c:f>
              <c:strCache>
                <c:ptCount val="1"/>
                <c:pt idx="0">
                  <c:v>18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Sims!$AQ$44:$AQ$53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Sims!$AV$44:$AV$53</c:f>
              <c:numCache>
                <c:formatCode>General</c:formatCode>
                <c:ptCount val="10"/>
                <c:pt idx="0">
                  <c:v>0.95604</c:v>
                </c:pt>
                <c:pt idx="1">
                  <c:v>0.97304166666666669</c:v>
                </c:pt>
                <c:pt idx="2">
                  <c:v>0.96947826086956512</c:v>
                </c:pt>
                <c:pt idx="3">
                  <c:v>0.96722727272727271</c:v>
                </c:pt>
                <c:pt idx="4">
                  <c:v>0.97319047619047627</c:v>
                </c:pt>
                <c:pt idx="5">
                  <c:v>0.96279999999999999</c:v>
                </c:pt>
                <c:pt idx="6">
                  <c:v>0.96047368421052626</c:v>
                </c:pt>
                <c:pt idx="7">
                  <c:v>0.95033333333333347</c:v>
                </c:pt>
                <c:pt idx="8">
                  <c:v>0.93905882352941183</c:v>
                </c:pt>
                <c:pt idx="9">
                  <c:v>0.93037499999999995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Sims!$AC$12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Sims!$W$44:$W$53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Sims!$AB$44:$AB$53</c:f>
              <c:numCache>
                <c:formatCode>General</c:formatCode>
                <c:ptCount val="10"/>
                <c:pt idx="0">
                  <c:v>0.87724000000000002</c:v>
                </c:pt>
                <c:pt idx="1">
                  <c:v>0.95725000000000005</c:v>
                </c:pt>
                <c:pt idx="2">
                  <c:v>0.96721739130434781</c:v>
                </c:pt>
                <c:pt idx="3">
                  <c:v>0.97759090909090918</c:v>
                </c:pt>
                <c:pt idx="4">
                  <c:v>0.98085714285714276</c:v>
                </c:pt>
                <c:pt idx="5">
                  <c:v>0.98445000000000005</c:v>
                </c:pt>
                <c:pt idx="6">
                  <c:v>0.98947368421052639</c:v>
                </c:pt>
                <c:pt idx="7">
                  <c:v>0.99355555555555553</c:v>
                </c:pt>
                <c:pt idx="8">
                  <c:v>0.99535294117647055</c:v>
                </c:pt>
                <c:pt idx="9">
                  <c:v>0.99650000000000005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32288"/>
        <c:axId val="312532848"/>
      </c:scatterChart>
      <c:valAx>
        <c:axId val="31253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2848"/>
        <c:crosses val="autoZero"/>
        <c:crossBetween val="midCat"/>
      </c:valAx>
      <c:valAx>
        <c:axId val="3125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Propportion Eggs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2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995559930008749"/>
          <c:y val="0.70428186060075815"/>
          <c:w val="0.66239982502187222"/>
          <c:h val="7.8125546806649182E-2"/>
        </c:manualLayout>
      </c:layout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Sensitivity Analysis -</a:t>
            </a:r>
            <a:r>
              <a:rPr lang="en-US" baseline="0"/>
              <a:t> Remembered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Sims!$AO$10</c:f>
              <c:strCache>
                <c:ptCount val="1"/>
                <c:pt idx="0">
                  <c:v>40</c:v>
                </c:pt>
              </c:strCache>
            </c:strRef>
          </c:tx>
          <c:spPr>
            <a:ln w="9525" cap="rnd">
              <a:solidFill>
                <a:schemeClr val="accent2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20000"/>
                  <a:lumOff val="80000"/>
                </a:schemeClr>
              </a:solidFill>
              <a:ln w="9525" cap="rnd">
                <a:solidFill>
                  <a:schemeClr val="accent2">
                    <a:lumMod val="20000"/>
                    <a:lumOff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Sims!$Y$44:$Y$53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Sims!$AN$44:$AN$53</c:f>
              <c:numCache>
                <c:formatCode>General</c:formatCode>
                <c:ptCount val="10"/>
                <c:pt idx="0">
                  <c:v>0.38456000000000001</c:v>
                </c:pt>
                <c:pt idx="1">
                  <c:v>0.38925000000000004</c:v>
                </c:pt>
                <c:pt idx="2">
                  <c:v>0.38678260869565223</c:v>
                </c:pt>
                <c:pt idx="3">
                  <c:v>0.38950000000000001</c:v>
                </c:pt>
                <c:pt idx="4">
                  <c:v>0.36947619047619051</c:v>
                </c:pt>
                <c:pt idx="5">
                  <c:v>0.37714999999999999</c:v>
                </c:pt>
                <c:pt idx="6">
                  <c:v>0.36478947368421055</c:v>
                </c:pt>
                <c:pt idx="7">
                  <c:v>0.35838888888888887</c:v>
                </c:pt>
                <c:pt idx="8">
                  <c:v>0.3572352941176471</c:v>
                </c:pt>
                <c:pt idx="9">
                  <c:v>0.35725000000000001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Sims!$AI$10</c:f>
              <c:strCache>
                <c:ptCount val="1"/>
                <c:pt idx="0">
                  <c:v>20</c:v>
                </c:pt>
              </c:strCache>
            </c:strRef>
          </c:tx>
          <c:spPr>
            <a:ln w="9525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40000"/>
                  <a:lumOff val="60000"/>
                </a:schemeClr>
              </a:solidFill>
              <a:ln w="9525" cap="rnd">
                <a:solidFill>
                  <a:schemeClr val="accent2">
                    <a:lumMod val="40000"/>
                    <a:lumOff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Sims!$Y$44:$Y$53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Sims!$AH$44:$AH$53</c:f>
              <c:numCache>
                <c:formatCode>General</c:formatCode>
                <c:ptCount val="10"/>
                <c:pt idx="0">
                  <c:v>0.38783999999999996</c:v>
                </c:pt>
                <c:pt idx="1">
                  <c:v>0.39362499999999995</c:v>
                </c:pt>
                <c:pt idx="2">
                  <c:v>0.39504347826086955</c:v>
                </c:pt>
                <c:pt idx="3">
                  <c:v>0.39227272727272733</c:v>
                </c:pt>
                <c:pt idx="4">
                  <c:v>0.37995238095238093</c:v>
                </c:pt>
                <c:pt idx="5">
                  <c:v>0.37859999999999999</c:v>
                </c:pt>
                <c:pt idx="6">
                  <c:v>0.37436842105263163</c:v>
                </c:pt>
                <c:pt idx="7">
                  <c:v>0.36461111111111111</c:v>
                </c:pt>
                <c:pt idx="8">
                  <c:v>0.36199999999999999</c:v>
                </c:pt>
                <c:pt idx="9">
                  <c:v>0.34131250000000002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Sims!$AA$10</c:f>
              <c:strCache>
                <c:ptCount val="1"/>
                <c:pt idx="0">
                  <c:v>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60000"/>
                  <a:lumOff val="40000"/>
                </a:schemeClr>
              </a:soli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Sims!$Y$44:$Y$53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Sims!$Z$44:$Z$53</c:f>
              <c:numCache>
                <c:formatCode>General</c:formatCode>
                <c:ptCount val="10"/>
                <c:pt idx="0">
                  <c:v>0.39500000000000002</c:v>
                </c:pt>
                <c:pt idx="1">
                  <c:v>0.41141666666666671</c:v>
                </c:pt>
                <c:pt idx="2">
                  <c:v>0.40213043478260874</c:v>
                </c:pt>
                <c:pt idx="3">
                  <c:v>0.40036363636363637</c:v>
                </c:pt>
                <c:pt idx="4">
                  <c:v>0.39395238095238094</c:v>
                </c:pt>
                <c:pt idx="5">
                  <c:v>0.39765</c:v>
                </c:pt>
                <c:pt idx="6">
                  <c:v>0.37984210526315787</c:v>
                </c:pt>
                <c:pt idx="7">
                  <c:v>0.36538888888888887</c:v>
                </c:pt>
                <c:pt idx="8">
                  <c:v>0.36099999999999999</c:v>
                </c:pt>
                <c:pt idx="9">
                  <c:v>0.35262500000000002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Sims!$AK$10</c:f>
              <c:strCache>
                <c:ptCount val="1"/>
                <c:pt idx="0">
                  <c:v>5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75000"/>
                </a:schemeClr>
              </a:solidFill>
              <a:ln w="9525" cap="rnd">
                <a:solidFill>
                  <a:schemeClr val="accent2">
                    <a:lumMod val="75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Sims!$Y$44:$Y$53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Sims!$AJ$44:$AJ$53</c:f>
              <c:numCache>
                <c:formatCode>General</c:formatCode>
                <c:ptCount val="10"/>
                <c:pt idx="0">
                  <c:v>0.40543999999999997</c:v>
                </c:pt>
                <c:pt idx="1">
                  <c:v>0.42545833333333333</c:v>
                </c:pt>
                <c:pt idx="2">
                  <c:v>0.41169565217391302</c:v>
                </c:pt>
                <c:pt idx="3">
                  <c:v>0.41349999999999998</c:v>
                </c:pt>
                <c:pt idx="4">
                  <c:v>0.41485714285714287</c:v>
                </c:pt>
                <c:pt idx="5">
                  <c:v>0.39629999999999999</c:v>
                </c:pt>
                <c:pt idx="6">
                  <c:v>0.3864736842105263</c:v>
                </c:pt>
                <c:pt idx="7">
                  <c:v>0.3888888888888889</c:v>
                </c:pt>
                <c:pt idx="8">
                  <c:v>0.37776470588235295</c:v>
                </c:pt>
                <c:pt idx="9">
                  <c:v>0.36993749999999997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Sims!$AM$10</c:f>
              <c:strCache>
                <c:ptCount val="1"/>
                <c:pt idx="0">
                  <c:v>2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Sims!$Y$44:$Y$53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Sims!$AL$44:$AL$53</c:f>
              <c:numCache>
                <c:formatCode>General</c:formatCode>
                <c:ptCount val="10"/>
                <c:pt idx="0">
                  <c:v>0.42484</c:v>
                </c:pt>
                <c:pt idx="1">
                  <c:v>0.44487499999999996</c:v>
                </c:pt>
                <c:pt idx="2">
                  <c:v>0.44839130434782609</c:v>
                </c:pt>
                <c:pt idx="3">
                  <c:v>0.43240909090909091</c:v>
                </c:pt>
                <c:pt idx="4">
                  <c:v>0.41971428571428571</c:v>
                </c:pt>
                <c:pt idx="5">
                  <c:v>0.42020000000000002</c:v>
                </c:pt>
                <c:pt idx="6">
                  <c:v>0.41415789473684211</c:v>
                </c:pt>
                <c:pt idx="7">
                  <c:v>0.40461111111111114</c:v>
                </c:pt>
                <c:pt idx="8">
                  <c:v>0.39394117647058824</c:v>
                </c:pt>
                <c:pt idx="9">
                  <c:v>0.37524999999999997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Sims!$AQ$10</c:f>
              <c:strCache>
                <c:ptCount val="1"/>
                <c:pt idx="0">
                  <c:v>1</c:v>
                </c:pt>
              </c:strCache>
            </c:strRef>
          </c:tx>
          <c:spPr>
            <a:ln w="9525" cap="rnd">
              <a:solidFill>
                <a:schemeClr val="accent2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>
                  <a:lumMod val="50000"/>
                </a:schemeClr>
              </a:solidFill>
              <a:ln w="9525" cap="rnd">
                <a:solidFill>
                  <a:schemeClr val="accent2">
                    <a:lumMod val="5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Sims!$Y$44:$Y$53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Sims!$AP$44:$AP$53</c:f>
              <c:numCache>
                <c:formatCode>General</c:formatCode>
                <c:ptCount val="10"/>
                <c:pt idx="0">
                  <c:v>0.44328000000000001</c:v>
                </c:pt>
                <c:pt idx="1">
                  <c:v>0.458625</c:v>
                </c:pt>
                <c:pt idx="2">
                  <c:v>0.45226086956521738</c:v>
                </c:pt>
                <c:pt idx="3">
                  <c:v>0.45036363636363635</c:v>
                </c:pt>
                <c:pt idx="4">
                  <c:v>0.44938095238095233</c:v>
                </c:pt>
                <c:pt idx="5">
                  <c:v>0.44494999999999996</c:v>
                </c:pt>
                <c:pt idx="6">
                  <c:v>0.43615789473684213</c:v>
                </c:pt>
                <c:pt idx="7">
                  <c:v>0.42611111111111111</c:v>
                </c:pt>
                <c:pt idx="8">
                  <c:v>0.40941176470588236</c:v>
                </c:pt>
                <c:pt idx="9">
                  <c:v>0.40912500000000002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538448"/>
        <c:axId val="312388064"/>
      </c:scatterChart>
      <c:valAx>
        <c:axId val="31253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8064"/>
        <c:crosses val="autoZero"/>
        <c:crossBetween val="midCat"/>
      </c:valAx>
      <c:valAx>
        <c:axId val="3123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Eggs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38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15551181102363"/>
          <c:y val="0.68576334208223977"/>
          <c:w val="0.61679986876640425"/>
          <c:h val="7.8125546806649182E-2"/>
        </c:manualLayout>
      </c:layout>
      <c:overlay val="1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Step Length by Perceptio</a:t>
            </a:r>
            <a:r>
              <a:rPr lang="en-US" baseline="0"/>
              <a:t>n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Sims!$AS$11</c:f>
              <c:strCache>
                <c:ptCount val="1"/>
                <c:pt idx="0">
                  <c:v>50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Sims!$AQ$44:$AQ$53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Sims!$AR$44:$AR$53</c:f>
              <c:numCache>
                <c:formatCode>General</c:formatCode>
                <c:ptCount val="10"/>
                <c:pt idx="0">
                  <c:v>0.83104</c:v>
                </c:pt>
                <c:pt idx="1">
                  <c:v>0.86679166666666674</c:v>
                </c:pt>
                <c:pt idx="2">
                  <c:v>0.86695652173913051</c:v>
                </c:pt>
                <c:pt idx="3">
                  <c:v>0.85090909090909084</c:v>
                </c:pt>
                <c:pt idx="4">
                  <c:v>0.83257142857142863</c:v>
                </c:pt>
                <c:pt idx="5">
                  <c:v>0.83819999999999995</c:v>
                </c:pt>
                <c:pt idx="6">
                  <c:v>0.81589473684210534</c:v>
                </c:pt>
                <c:pt idx="7">
                  <c:v>0.79855555555555557</c:v>
                </c:pt>
                <c:pt idx="8">
                  <c:v>0.78900000000000003</c:v>
                </c:pt>
                <c:pt idx="9">
                  <c:v>0.77718750000000003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Sims!$AU$11</c:f>
              <c:strCache>
                <c:ptCount val="1"/>
                <c:pt idx="0">
                  <c:v>25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Sims!$AQ$44:$AQ$53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Sims!$AT$44:$AT$53</c:f>
              <c:numCache>
                <c:formatCode>General</c:formatCode>
                <c:ptCount val="10"/>
                <c:pt idx="0">
                  <c:v>0.53271999999999997</c:v>
                </c:pt>
                <c:pt idx="1">
                  <c:v>0.5405833333333333</c:v>
                </c:pt>
                <c:pt idx="2">
                  <c:v>0.54608695652173911</c:v>
                </c:pt>
                <c:pt idx="3">
                  <c:v>0.53990909090909089</c:v>
                </c:pt>
                <c:pt idx="4">
                  <c:v>0.51780952380952383</c:v>
                </c:pt>
                <c:pt idx="5">
                  <c:v>0.50944999999999996</c:v>
                </c:pt>
                <c:pt idx="6">
                  <c:v>0.51447368421052631</c:v>
                </c:pt>
                <c:pt idx="7">
                  <c:v>0.50177777777777777</c:v>
                </c:pt>
                <c:pt idx="8">
                  <c:v>0.4903529411764706</c:v>
                </c:pt>
                <c:pt idx="9">
                  <c:v>0.482875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Sims!$X$1</c:f>
              <c:strCache>
                <c:ptCount val="1"/>
                <c:pt idx="0">
                  <c:v>Run 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Sims!$AQ$44:$AQ$53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Sims!$X$44:$X$53</c:f>
              <c:numCache>
                <c:formatCode>General</c:formatCode>
                <c:ptCount val="10"/>
                <c:pt idx="0">
                  <c:v>0.83864000000000005</c:v>
                </c:pt>
                <c:pt idx="1">
                  <c:v>0.85758333333333336</c:v>
                </c:pt>
                <c:pt idx="2">
                  <c:v>0.85304347826086957</c:v>
                </c:pt>
                <c:pt idx="3">
                  <c:v>0.85122727272727272</c:v>
                </c:pt>
                <c:pt idx="4">
                  <c:v>0.83047619047619059</c:v>
                </c:pt>
                <c:pt idx="5">
                  <c:v>0.81854999999999989</c:v>
                </c:pt>
                <c:pt idx="6">
                  <c:v>0.81773684210526321</c:v>
                </c:pt>
                <c:pt idx="7">
                  <c:v>0.79649999999999999</c:v>
                </c:pt>
                <c:pt idx="8">
                  <c:v>0.79541176470588237</c:v>
                </c:pt>
                <c:pt idx="9">
                  <c:v>0.77293750000000006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Sims!$V$1</c:f>
              <c:strCache>
                <c:ptCount val="1"/>
                <c:pt idx="0">
                  <c:v>Run 9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Sims!$V$44:$V$53</c:f>
              <c:numCache>
                <c:formatCode>General</c:formatCode>
                <c:ptCount val="10"/>
                <c:pt idx="0">
                  <c:v>0.29132000000000002</c:v>
                </c:pt>
                <c:pt idx="1">
                  <c:v>0.29995833333333333</c:v>
                </c:pt>
                <c:pt idx="2">
                  <c:v>0.30178260869565215</c:v>
                </c:pt>
                <c:pt idx="3">
                  <c:v>0.28690909090909095</c:v>
                </c:pt>
                <c:pt idx="4">
                  <c:v>0.28585714285714287</c:v>
                </c:pt>
                <c:pt idx="5">
                  <c:v>0.28420000000000001</c:v>
                </c:pt>
                <c:pt idx="6">
                  <c:v>0.28299999999999997</c:v>
                </c:pt>
                <c:pt idx="7">
                  <c:v>0.28000000000000003</c:v>
                </c:pt>
                <c:pt idx="8">
                  <c:v>0.27011764705882352</c:v>
                </c:pt>
                <c:pt idx="9">
                  <c:v>0.26906249999999998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92544"/>
        <c:axId val="312393104"/>
      </c:scatterChart>
      <c:valAx>
        <c:axId val="31239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Tick/Day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93104"/>
        <c:crosses val="autoZero"/>
        <c:crossBetween val="midCat"/>
      </c:valAx>
      <c:valAx>
        <c:axId val="3123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Eggs Laid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9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'dbbmm time'!$C$2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'dbbmm time'!$B$3:$B$5</c:f>
              <c:numCache>
                <c:formatCode>0.00E+00</c:formatCode>
                <c:ptCount val="3"/>
                <c:pt idx="0">
                  <c:v>240000000</c:v>
                </c:pt>
                <c:pt idx="1">
                  <c:v>540000000</c:v>
                </c:pt>
                <c:pt idx="2">
                  <c:v>2200000000</c:v>
                </c:pt>
              </c:numCache>
            </c:numRef>
          </c:xVal>
          <c:yVal>
            <c:numRef>
              <c:f>'dbbmm time'!$C$3:$C$5</c:f>
              <c:numCache>
                <c:formatCode>General</c:formatCode>
                <c:ptCount val="3"/>
                <c:pt idx="0">
                  <c:v>25</c:v>
                </c:pt>
                <c:pt idx="1">
                  <c:v>45</c:v>
                </c:pt>
                <c:pt idx="2">
                  <c:v>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3408"/>
        <c:axId val="310813968"/>
      </c:scatterChart>
      <c:valAx>
        <c:axId val="3108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3968"/>
        <c:crosses val="autoZero"/>
        <c:crossBetween val="midCat"/>
      </c:valAx>
      <c:valAx>
        <c:axId val="3108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'dbbmm time'!$C$28</c:f>
              <c:strCache>
                <c:ptCount val="1"/>
                <c:pt idx="0">
                  <c:v>Time (mins)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33565682414698161"/>
                  <c:y val="-4.720618256051326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'dbbmm time'!$B$29:$B$33</c:f>
              <c:numCache>
                <c:formatCode>General</c:formatCode>
                <c:ptCount val="5"/>
                <c:pt idx="0">
                  <c:v>10</c:v>
                </c:pt>
                <c:pt idx="1">
                  <c:v>142</c:v>
                </c:pt>
                <c:pt idx="2">
                  <c:v>226</c:v>
                </c:pt>
                <c:pt idx="3">
                  <c:v>260</c:v>
                </c:pt>
                <c:pt idx="4">
                  <c:v>381</c:v>
                </c:pt>
              </c:numCache>
            </c:numRef>
          </c:xVal>
          <c:yVal>
            <c:numRef>
              <c:f>'dbbmm time'!$C$29:$C$33</c:f>
              <c:numCache>
                <c:formatCode>General</c:formatCode>
                <c:ptCount val="5"/>
                <c:pt idx="0">
                  <c:v>15</c:v>
                </c:pt>
                <c:pt idx="1">
                  <c:v>120</c:v>
                </c:pt>
                <c:pt idx="2">
                  <c:v>215</c:v>
                </c:pt>
                <c:pt idx="3">
                  <c:v>240</c:v>
                </c:pt>
                <c:pt idx="4">
                  <c:v>390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6208"/>
        <c:axId val="310816768"/>
      </c:scatterChart>
      <c:valAx>
        <c:axId val="31081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6768"/>
        <c:crosses val="autoZero"/>
        <c:crossBetween val="midCat"/>
      </c:valAx>
      <c:valAx>
        <c:axId val="31081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'dbbmm time'!$B$46</c:f>
              <c:strCache>
                <c:ptCount val="1"/>
                <c:pt idx="0">
                  <c:v>No. UDs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46048447069116361"/>
                  <c:y val="1.4772892971711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'dbbmm time'!$B$47:$B$52</c:f>
              <c:numCache>
                <c:formatCode>General</c:formatCode>
                <c:ptCount val="6"/>
                <c:pt idx="0">
                  <c:v>0</c:v>
                </c:pt>
                <c:pt idx="1">
                  <c:v>34</c:v>
                </c:pt>
                <c:pt idx="2">
                  <c:v>118</c:v>
                </c:pt>
                <c:pt idx="3">
                  <c:v>148</c:v>
                </c:pt>
                <c:pt idx="4">
                  <c:v>314</c:v>
                </c:pt>
                <c:pt idx="5">
                  <c:v>793</c:v>
                </c:pt>
              </c:numCache>
            </c:numRef>
          </c:xVal>
          <c:yVal>
            <c:numRef>
              <c:f>'dbbmm time'!$C$47:$C$52</c:f>
              <c:numCache>
                <c:formatCode>General</c:formatCode>
                <c:ptCount val="6"/>
                <c:pt idx="0">
                  <c:v>0</c:v>
                </c:pt>
                <c:pt idx="1">
                  <c:v>39</c:v>
                </c:pt>
                <c:pt idx="2">
                  <c:v>129</c:v>
                </c:pt>
                <c:pt idx="3">
                  <c:v>171</c:v>
                </c:pt>
                <c:pt idx="4">
                  <c:v>355</c:v>
                </c:pt>
                <c:pt idx="5">
                  <c:v>955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819008"/>
        <c:axId val="310819568"/>
      </c:scatterChart>
      <c:valAx>
        <c:axId val="31081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9568"/>
        <c:crosses val="autoZero"/>
        <c:crossBetween val="midCat"/>
      </c:valAx>
      <c:valAx>
        <c:axId val="31081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819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70</xdr:row>
      <xdr:rowOff>68580</xdr:rowOff>
    </xdr:from>
    <xdr:to>
      <xdr:col>10</xdr:col>
      <xdr:colOff>822960</xdr:colOff>
      <xdr:row>87</xdr:row>
      <xdr:rowOff>22860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53</xdr:row>
      <xdr:rowOff>148590</xdr:rowOff>
    </xdr:from>
    <xdr:to>
      <xdr:col>20</xdr:col>
      <xdr:colOff>327660</xdr:colOff>
      <xdr:row>72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205740</xdr:colOff>
      <xdr:row>53</xdr:row>
      <xdr:rowOff>87630</xdr:rowOff>
    </xdr:from>
    <xdr:to>
      <xdr:col>10</xdr:col>
      <xdr:colOff>822960</xdr:colOff>
      <xdr:row>69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525780</xdr:colOff>
      <xdr:row>54</xdr:row>
      <xdr:rowOff>72390</xdr:rowOff>
    </xdr:from>
    <xdr:to>
      <xdr:col>30</xdr:col>
      <xdr:colOff>152400</xdr:colOff>
      <xdr:row>69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624840</xdr:colOff>
      <xdr:row>54</xdr:row>
      <xdr:rowOff>34290</xdr:rowOff>
    </xdr:from>
    <xdr:to>
      <xdr:col>40</xdr:col>
      <xdr:colOff>251460</xdr:colOff>
      <xdr:row>69</xdr:row>
      <xdr:rowOff>34290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373380</xdr:colOff>
      <xdr:row>54</xdr:row>
      <xdr:rowOff>34290</xdr:rowOff>
    </xdr:from>
    <xdr:to>
      <xdr:col>46</xdr:col>
      <xdr:colOff>0</xdr:colOff>
      <xdr:row>69</xdr:row>
      <xdr:rowOff>34290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0</xdr:row>
      <xdr:rowOff>133350</xdr:rowOff>
    </xdr:from>
    <xdr:to>
      <xdr:col>14</xdr:col>
      <xdr:colOff>167640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27</xdr:row>
      <xdr:rowOff>30480</xdr:rowOff>
    </xdr:from>
    <xdr:to>
      <xdr:col>12</xdr:col>
      <xdr:colOff>114300</xdr:colOff>
      <xdr:row>42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43</xdr:row>
      <xdr:rowOff>34290</xdr:rowOff>
    </xdr:from>
    <xdr:to>
      <xdr:col>13</xdr:col>
      <xdr:colOff>335280</xdr:colOff>
      <xdr:row>62</xdr:row>
      <xdr:rowOff>106680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22860</xdr:colOff>
      <xdr:row>110</xdr:row>
      <xdr:rowOff>110490</xdr:rowOff>
    </xdr:from>
    <xdr:to>
      <xdr:col>20</xdr:col>
      <xdr:colOff>327660</xdr:colOff>
      <xdr:row>125</xdr:row>
      <xdr:rowOff>110490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topLeftCell="D1" workbookViewId="0">
      <selection activeCell="J24" sqref="J24"/>
    </sheetView>
  </sheetViews>
  <sheetFormatPr defaultRowHeight="14.4" x14ac:dyDescent="0.3"/>
  <cols>
    <col min="2" max="2" width="24.88671875" bestFit="1" customWidth="1"/>
    <col min="9" max="9" width="17.44140625" bestFit="1" customWidth="1"/>
    <col min="10" max="10" width="19.21875" bestFit="1" customWidth="1"/>
    <col min="11" max="11" width="12" bestFit="1" customWidth="1"/>
  </cols>
  <sheetData>
    <row r="2" spans="2:11" x14ac:dyDescent="0.3">
      <c r="B2" t="s">
        <v>0</v>
      </c>
      <c r="C2" t="s">
        <v>3</v>
      </c>
    </row>
    <row r="3" spans="2:11" x14ac:dyDescent="0.3">
      <c r="B3" t="s">
        <v>5</v>
      </c>
      <c r="C3" s="1">
        <v>10000</v>
      </c>
      <c r="D3" t="s">
        <v>8</v>
      </c>
      <c r="I3" s="3"/>
    </row>
    <row r="4" spans="2:11" x14ac:dyDescent="0.3">
      <c r="B4" t="s">
        <v>6</v>
      </c>
      <c r="C4" s="1">
        <v>5500</v>
      </c>
      <c r="D4" t="s">
        <v>8</v>
      </c>
      <c r="I4" s="3"/>
    </row>
    <row r="5" spans="2:11" x14ac:dyDescent="0.3">
      <c r="B5" t="s">
        <v>59</v>
      </c>
      <c r="C5">
        <v>500</v>
      </c>
      <c r="D5" t="s">
        <v>8</v>
      </c>
      <c r="I5" s="3"/>
      <c r="K5">
        <f>0.81*0.02</f>
        <v>1.6200000000000003E-2</v>
      </c>
    </row>
    <row r="6" spans="2:11" x14ac:dyDescent="0.3">
      <c r="B6" t="s">
        <v>9</v>
      </c>
      <c r="C6">
        <v>50</v>
      </c>
      <c r="I6" s="3"/>
    </row>
    <row r="7" spans="2:11" x14ac:dyDescent="0.3">
      <c r="B7" t="s">
        <v>10</v>
      </c>
      <c r="C7">
        <v>32</v>
      </c>
      <c r="I7" s="3"/>
      <c r="K7">
        <f>1-0.19</f>
        <v>0.81</v>
      </c>
    </row>
    <row r="8" spans="2:11" x14ac:dyDescent="0.3">
      <c r="B8" t="s">
        <v>57</v>
      </c>
      <c r="C8">
        <v>2</v>
      </c>
      <c r="I8" s="3">
        <f>0.02+0.08+0.03</f>
        <v>0.13</v>
      </c>
    </row>
    <row r="9" spans="2:11" x14ac:dyDescent="0.3">
      <c r="B9" t="s">
        <v>22</v>
      </c>
      <c r="C9">
        <v>10</v>
      </c>
      <c r="D9" t="s">
        <v>7</v>
      </c>
      <c r="I9" s="3"/>
    </row>
    <row r="10" spans="2:11" x14ac:dyDescent="0.3">
      <c r="B10" t="s">
        <v>58</v>
      </c>
      <c r="C10">
        <v>410</v>
      </c>
      <c r="I10" s="3">
        <f>0.02/I8</f>
        <v>0.15384615384615385</v>
      </c>
    </row>
    <row r="11" spans="2:11" x14ac:dyDescent="0.3">
      <c r="B11" s="4" t="s">
        <v>1</v>
      </c>
      <c r="C11" s="4">
        <v>50</v>
      </c>
      <c r="D11" s="4" t="s">
        <v>8</v>
      </c>
      <c r="I11" s="3">
        <f>0.08/I8</f>
        <v>0.61538461538461542</v>
      </c>
    </row>
    <row r="12" spans="2:11" x14ac:dyDescent="0.3">
      <c r="B12" s="4" t="s">
        <v>11</v>
      </c>
      <c r="C12" s="4">
        <v>4</v>
      </c>
      <c r="D12" s="4"/>
      <c r="I12" s="3">
        <f>0.03/I8</f>
        <v>0.23076923076923075</v>
      </c>
      <c r="K12" s="3">
        <f>SUM(I11:I12)</f>
        <v>0.84615384615384615</v>
      </c>
    </row>
    <row r="13" spans="2:11" x14ac:dyDescent="0.3">
      <c r="B13" s="4" t="s">
        <v>2</v>
      </c>
      <c r="C13" s="4">
        <v>0.75</v>
      </c>
      <c r="D13" s="4"/>
    </row>
    <row r="14" spans="2:11" x14ac:dyDescent="0.3">
      <c r="B14" s="4" t="s">
        <v>4</v>
      </c>
      <c r="C14" s="4">
        <v>100</v>
      </c>
      <c r="D14" s="4" t="s">
        <v>8</v>
      </c>
      <c r="I14" s="3"/>
    </row>
    <row r="15" spans="2:11" x14ac:dyDescent="0.3">
      <c r="B15" t="s">
        <v>21</v>
      </c>
      <c r="C15">
        <v>360</v>
      </c>
      <c r="I15" s="3"/>
    </row>
    <row r="16" spans="2:11" x14ac:dyDescent="0.3">
      <c r="B16" t="s">
        <v>55</v>
      </c>
      <c r="D16" t="s">
        <v>62</v>
      </c>
      <c r="I16" s="3"/>
    </row>
    <row r="17" spans="2:12" x14ac:dyDescent="0.3">
      <c r="B17" s="4" t="s">
        <v>56</v>
      </c>
      <c r="C17" s="4">
        <v>10</v>
      </c>
      <c r="D17" s="4"/>
      <c r="I17" s="3">
        <f>410*5</f>
        <v>2050</v>
      </c>
    </row>
    <row r="18" spans="2:12" x14ac:dyDescent="0.3">
      <c r="B18" t="s">
        <v>60</v>
      </c>
      <c r="D18" t="s">
        <v>61</v>
      </c>
      <c r="I18" s="3"/>
    </row>
    <row r="19" spans="2:12" x14ac:dyDescent="0.3">
      <c r="B19" s="4" t="s">
        <v>17</v>
      </c>
      <c r="C19" s="4"/>
      <c r="D19" s="4" t="s">
        <v>18</v>
      </c>
    </row>
    <row r="21" spans="2:12" x14ac:dyDescent="0.3">
      <c r="I21" s="32" t="s">
        <v>0</v>
      </c>
      <c r="J21" s="32" t="s">
        <v>418</v>
      </c>
      <c r="K21" s="32" t="s">
        <v>3</v>
      </c>
    </row>
    <row r="22" spans="2:12" x14ac:dyDescent="0.3">
      <c r="B22" t="s">
        <v>12</v>
      </c>
      <c r="C22">
        <v>2.5000000000000001E-2</v>
      </c>
      <c r="I22" t="s">
        <v>1</v>
      </c>
      <c r="J22" t="s">
        <v>411</v>
      </c>
      <c r="K22" s="3">
        <v>30</v>
      </c>
    </row>
    <row r="23" spans="2:12" x14ac:dyDescent="0.3">
      <c r="B23" t="s">
        <v>13</v>
      </c>
      <c r="C23">
        <v>300</v>
      </c>
      <c r="D23" t="s">
        <v>8</v>
      </c>
      <c r="I23" t="s">
        <v>4</v>
      </c>
      <c r="J23" t="s">
        <v>412</v>
      </c>
      <c r="K23" s="3">
        <v>100</v>
      </c>
      <c r="L23" t="s">
        <v>413</v>
      </c>
    </row>
    <row r="24" spans="2:12" x14ac:dyDescent="0.3">
      <c r="B24" t="s">
        <v>14</v>
      </c>
      <c r="C24">
        <v>1.1780999999999999</v>
      </c>
      <c r="D24" t="s">
        <v>15</v>
      </c>
      <c r="I24" t="s">
        <v>74</v>
      </c>
      <c r="J24" t="s">
        <v>414</v>
      </c>
      <c r="K24" s="3">
        <v>10</v>
      </c>
    </row>
    <row r="25" spans="2:12" x14ac:dyDescent="0.3">
      <c r="B25" t="s">
        <v>16</v>
      </c>
      <c r="C25">
        <v>0.5</v>
      </c>
      <c r="D25" t="s">
        <v>15</v>
      </c>
      <c r="I25" t="s">
        <v>2</v>
      </c>
      <c r="J25" t="s">
        <v>416</v>
      </c>
      <c r="K25" s="3" t="s">
        <v>417</v>
      </c>
      <c r="L25" t="s">
        <v>415</v>
      </c>
    </row>
    <row r="27" spans="2:12" x14ac:dyDescent="0.3">
      <c r="B27" t="s">
        <v>19</v>
      </c>
      <c r="C27">
        <v>400</v>
      </c>
      <c r="E2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workbookViewId="0">
      <selection activeCell="AH9" sqref="AH9:AH18"/>
    </sheetView>
  </sheetViews>
  <sheetFormatPr defaultRowHeight="14.4" x14ac:dyDescent="0.3"/>
  <cols>
    <col min="6" max="6" width="10.44140625" customWidth="1"/>
  </cols>
  <sheetData>
    <row r="1" spans="1:34" x14ac:dyDescent="0.3">
      <c r="A1" t="s">
        <v>23</v>
      </c>
      <c r="F1" t="s">
        <v>31</v>
      </c>
      <c r="J1" t="s">
        <v>41</v>
      </c>
      <c r="O1" t="s">
        <v>46</v>
      </c>
      <c r="T1" t="s">
        <v>49</v>
      </c>
      <c r="Y1" t="s">
        <v>52</v>
      </c>
      <c r="AE1" t="s">
        <v>54</v>
      </c>
    </row>
    <row r="2" spans="1:34" x14ac:dyDescent="0.3">
      <c r="J2" t="s">
        <v>44</v>
      </c>
    </row>
    <row r="3" spans="1:34" x14ac:dyDescent="0.3">
      <c r="A3" t="s">
        <v>32</v>
      </c>
      <c r="J3" t="s">
        <v>43</v>
      </c>
      <c r="O3" t="s">
        <v>47</v>
      </c>
      <c r="T3" t="s">
        <v>50</v>
      </c>
    </row>
    <row r="4" spans="1:34" x14ac:dyDescent="0.3">
      <c r="A4" t="s">
        <v>28</v>
      </c>
      <c r="B4" t="s">
        <v>25</v>
      </c>
      <c r="F4" t="s">
        <v>34</v>
      </c>
      <c r="O4" t="s">
        <v>48</v>
      </c>
      <c r="T4" t="s">
        <v>51</v>
      </c>
    </row>
    <row r="5" spans="1:34" x14ac:dyDescent="0.3">
      <c r="A5" t="s">
        <v>24</v>
      </c>
      <c r="B5" t="s">
        <v>26</v>
      </c>
      <c r="C5" t="s">
        <v>27</v>
      </c>
      <c r="F5" t="s">
        <v>40</v>
      </c>
      <c r="G5" s="2"/>
    </row>
    <row r="6" spans="1:34" x14ac:dyDescent="0.3">
      <c r="A6">
        <v>1</v>
      </c>
      <c r="B6">
        <v>35.844999999999999</v>
      </c>
      <c r="C6">
        <v>19.566322469999314</v>
      </c>
      <c r="F6" t="s">
        <v>35</v>
      </c>
      <c r="G6" s="2"/>
      <c r="J6" t="s">
        <v>42</v>
      </c>
      <c r="O6" t="s">
        <v>42</v>
      </c>
      <c r="T6" t="s">
        <v>42</v>
      </c>
      <c r="Y6" t="s">
        <v>53</v>
      </c>
      <c r="AE6" t="s">
        <v>53</v>
      </c>
    </row>
    <row r="7" spans="1:34" x14ac:dyDescent="0.3">
      <c r="A7">
        <v>2</v>
      </c>
      <c r="B7">
        <v>24.725000000000001</v>
      </c>
      <c r="C7">
        <v>10.573995224133592</v>
      </c>
      <c r="F7" t="s">
        <v>37</v>
      </c>
      <c r="G7">
        <f>2048+1024</f>
        <v>3072</v>
      </c>
      <c r="J7" t="s">
        <v>25</v>
      </c>
      <c r="O7" t="s">
        <v>25</v>
      </c>
      <c r="T7" t="s">
        <v>25</v>
      </c>
      <c r="Y7" t="s">
        <v>25</v>
      </c>
      <c r="AE7" t="s">
        <v>25</v>
      </c>
    </row>
    <row r="8" spans="1:34" x14ac:dyDescent="0.3">
      <c r="A8">
        <v>3</v>
      </c>
      <c r="B8">
        <v>22.87</v>
      </c>
      <c r="C8">
        <v>10.40062978862338</v>
      </c>
      <c r="F8" t="s">
        <v>36</v>
      </c>
      <c r="J8" t="s">
        <v>24</v>
      </c>
      <c r="K8" t="s">
        <v>26</v>
      </c>
      <c r="L8" t="s">
        <v>27</v>
      </c>
      <c r="M8" t="s">
        <v>45</v>
      </c>
      <c r="O8" t="s">
        <v>24</v>
      </c>
      <c r="P8" t="s">
        <v>26</v>
      </c>
      <c r="Q8" t="s">
        <v>27</v>
      </c>
      <c r="R8" t="s">
        <v>45</v>
      </c>
      <c r="T8" t="s">
        <v>24</v>
      </c>
      <c r="U8" t="s">
        <v>26</v>
      </c>
      <c r="V8" t="s">
        <v>27</v>
      </c>
      <c r="W8" t="s">
        <v>45</v>
      </c>
      <c r="Y8" t="s">
        <v>24</v>
      </c>
      <c r="Z8" t="s">
        <v>26</v>
      </c>
      <c r="AA8" t="s">
        <v>27</v>
      </c>
      <c r="AB8" t="s">
        <v>45</v>
      </c>
      <c r="AE8" t="s">
        <v>24</v>
      </c>
      <c r="AF8" t="s">
        <v>26</v>
      </c>
      <c r="AG8" t="s">
        <v>27</v>
      </c>
      <c r="AH8" t="s">
        <v>45</v>
      </c>
    </row>
    <row r="9" spans="1:34" x14ac:dyDescent="0.3">
      <c r="A9">
        <v>4</v>
      </c>
      <c r="B9">
        <v>21.015000000000001</v>
      </c>
      <c r="C9">
        <v>11.715578304121397</v>
      </c>
      <c r="F9" t="s">
        <v>38</v>
      </c>
      <c r="G9" s="2"/>
      <c r="J9">
        <v>1</v>
      </c>
      <c r="K9">
        <v>41.08</v>
      </c>
      <c r="L9">
        <v>19.71429937887725</v>
      </c>
      <c r="M9">
        <f t="shared" ref="M9:M18" si="0">100*(K9/B31-1)</f>
        <v>18.591224018475749</v>
      </c>
      <c r="O9">
        <v>1</v>
      </c>
      <c r="P9">
        <v>32.436666666666667</v>
      </c>
      <c r="Q9">
        <v>16.67730960183793</v>
      </c>
      <c r="R9">
        <f>100*(P9/$B$31-1)</f>
        <v>-6.3606620477290265</v>
      </c>
      <c r="T9">
        <v>1</v>
      </c>
      <c r="U9">
        <v>47.25</v>
      </c>
      <c r="V9">
        <v>38.938423611303698</v>
      </c>
      <c r="W9">
        <f>100*(U9/$B31-1)</f>
        <v>36.403002309468825</v>
      </c>
      <c r="Y9">
        <v>1</v>
      </c>
      <c r="Z9">
        <v>40.637500000000003</v>
      </c>
      <c r="AA9">
        <v>32.150133650577601</v>
      </c>
      <c r="AB9">
        <f>100*(Z9/$B31-1)</f>
        <v>17.31379907621249</v>
      </c>
      <c r="AE9">
        <v>1</v>
      </c>
      <c r="AF9">
        <v>34.122500000000002</v>
      </c>
      <c r="AG9">
        <v>17.537032067884201</v>
      </c>
      <c r="AH9">
        <f>100*(AF9/$B31-1)</f>
        <v>-1.4939376443417918</v>
      </c>
    </row>
    <row r="10" spans="1:34" x14ac:dyDescent="0.3">
      <c r="A10">
        <v>5</v>
      </c>
      <c r="B10">
        <v>20.535</v>
      </c>
      <c r="C10">
        <v>8.9358141766713128</v>
      </c>
      <c r="G10" s="2"/>
      <c r="J10">
        <v>2</v>
      </c>
      <c r="K10">
        <v>33.583333333333336</v>
      </c>
      <c r="L10">
        <v>18.490801016241083</v>
      </c>
      <c r="M10">
        <f t="shared" si="0"/>
        <v>34.11874334398297</v>
      </c>
      <c r="O10">
        <v>2</v>
      </c>
      <c r="P10">
        <v>23.836666666666666</v>
      </c>
      <c r="Q10">
        <v>9.0441503501188851</v>
      </c>
      <c r="R10">
        <f t="shared" ref="R10:R18" si="1">100*(P10/B32-1)</f>
        <v>-4.8056443024494193</v>
      </c>
      <c r="T10">
        <v>2</v>
      </c>
      <c r="U10">
        <v>26.23</v>
      </c>
      <c r="V10">
        <v>17.7180821008746</v>
      </c>
      <c r="W10">
        <f t="shared" ref="W10:W18" si="2">100*(U10/$B32-1)</f>
        <v>4.7523961661341874</v>
      </c>
      <c r="Y10">
        <v>2</v>
      </c>
      <c r="Z10">
        <v>26.02</v>
      </c>
      <c r="AA10">
        <v>20.961025738259998</v>
      </c>
      <c r="AB10">
        <f t="shared" ref="AB10:AB17" si="3">100*(Z10/$B32-1)</f>
        <v>3.9137380191693216</v>
      </c>
      <c r="AE10">
        <v>2</v>
      </c>
      <c r="AF10">
        <v>24.81</v>
      </c>
      <c r="AG10">
        <v>12.444030697486999</v>
      </c>
      <c r="AH10">
        <f t="shared" ref="AH10:AH18" si="4">100*(AF10/$B32-1)</f>
        <v>-0.91853035143769635</v>
      </c>
    </row>
    <row r="11" spans="1:34" x14ac:dyDescent="0.3">
      <c r="A11">
        <v>6</v>
      </c>
      <c r="B11">
        <v>20.51</v>
      </c>
      <c r="C11">
        <v>14.416653564541253</v>
      </c>
      <c r="F11" t="s">
        <v>39</v>
      </c>
      <c r="J11">
        <v>3</v>
      </c>
      <c r="K11">
        <v>34.6</v>
      </c>
      <c r="L11">
        <v>20.442928687772046</v>
      </c>
      <c r="M11">
        <f t="shared" si="0"/>
        <v>44.034634917991866</v>
      </c>
      <c r="O11">
        <v>3</v>
      </c>
      <c r="P11">
        <v>23.063333333333333</v>
      </c>
      <c r="Q11">
        <v>9.5756282068361216</v>
      </c>
      <c r="R11">
        <f t="shared" si="1"/>
        <v>-3.990786223739351</v>
      </c>
      <c r="T11">
        <v>3</v>
      </c>
      <c r="U11">
        <v>26.343333333333302</v>
      </c>
      <c r="V11">
        <v>17.7217038934999</v>
      </c>
      <c r="W11">
        <f t="shared" si="2"/>
        <v>9.6633641384285429</v>
      </c>
      <c r="Y11">
        <v>3</v>
      </c>
      <c r="Z11">
        <v>23.962499999999999</v>
      </c>
      <c r="AA11">
        <v>15.0371571033224</v>
      </c>
      <c r="AB11">
        <f t="shared" si="3"/>
        <v>-0.24768961785029964</v>
      </c>
      <c r="AE11">
        <v>3</v>
      </c>
      <c r="AF11">
        <v>24.397500000000001</v>
      </c>
      <c r="AG11">
        <v>13.7733254426809</v>
      </c>
      <c r="AH11">
        <f t="shared" si="4"/>
        <v>1.5631504454250322</v>
      </c>
    </row>
    <row r="12" spans="1:34" x14ac:dyDescent="0.3">
      <c r="A12">
        <v>7</v>
      </c>
      <c r="B12">
        <v>19.614999999999998</v>
      </c>
      <c r="C12">
        <v>10.031289797428842</v>
      </c>
      <c r="F12" t="s">
        <v>25</v>
      </c>
      <c r="J12">
        <v>4</v>
      </c>
      <c r="K12">
        <v>30.876666666666665</v>
      </c>
      <c r="L12">
        <v>19.165458222773825</v>
      </c>
      <c r="M12">
        <f t="shared" si="0"/>
        <v>40.989345509893461</v>
      </c>
      <c r="O12">
        <v>4</v>
      </c>
      <c r="P12">
        <v>21.58</v>
      </c>
      <c r="Q12">
        <v>9.6631740817048986</v>
      </c>
      <c r="R12">
        <f t="shared" si="1"/>
        <v>-1.4611872146118698</v>
      </c>
      <c r="T12">
        <v>4</v>
      </c>
      <c r="U12">
        <v>24.773333333333301</v>
      </c>
      <c r="V12">
        <v>18.5183320583205</v>
      </c>
      <c r="W12">
        <f t="shared" si="2"/>
        <v>13.120243531202291</v>
      </c>
      <c r="Y12">
        <v>4</v>
      </c>
      <c r="Z12">
        <v>22.3125</v>
      </c>
      <c r="AA12">
        <v>15.4683497422964</v>
      </c>
      <c r="AB12">
        <f t="shared" si="3"/>
        <v>1.8835616438356295</v>
      </c>
      <c r="AE12">
        <v>4</v>
      </c>
      <c r="AF12">
        <v>20.932500000000001</v>
      </c>
      <c r="AG12">
        <v>11.6461557498601</v>
      </c>
      <c r="AH12">
        <f t="shared" si="4"/>
        <v>-4.4178082191780765</v>
      </c>
    </row>
    <row r="13" spans="1:34" x14ac:dyDescent="0.3">
      <c r="A13">
        <v>8</v>
      </c>
      <c r="B13">
        <v>17.82</v>
      </c>
      <c r="C13">
        <v>10.293570809005008</v>
      </c>
      <c r="F13" t="s">
        <v>24</v>
      </c>
      <c r="G13" t="s">
        <v>26</v>
      </c>
      <c r="H13" t="s">
        <v>27</v>
      </c>
      <c r="I13" t="s">
        <v>45</v>
      </c>
      <c r="J13">
        <v>5</v>
      </c>
      <c r="K13">
        <v>31.11</v>
      </c>
      <c r="L13">
        <v>18.177034044823337</v>
      </c>
      <c r="M13">
        <f t="shared" si="0"/>
        <v>48.425572519083971</v>
      </c>
      <c r="O13">
        <v>5</v>
      </c>
      <c r="P13">
        <v>20.943333333333332</v>
      </c>
      <c r="Q13">
        <v>9.4000065011797851</v>
      </c>
      <c r="R13">
        <f t="shared" si="1"/>
        <v>-7.9516539440216416E-2</v>
      </c>
      <c r="T13">
        <v>5</v>
      </c>
      <c r="U13">
        <v>22.1533333333333</v>
      </c>
      <c r="V13">
        <v>16.273183120978199</v>
      </c>
      <c r="W13">
        <f t="shared" si="2"/>
        <v>5.6933842239184074</v>
      </c>
      <c r="Y13">
        <v>5</v>
      </c>
      <c r="Z13">
        <v>23.664999999999999</v>
      </c>
      <c r="AA13">
        <v>17.478780706902899</v>
      </c>
      <c r="AB13">
        <f t="shared" si="3"/>
        <v>12.905534351145032</v>
      </c>
      <c r="AE13">
        <v>5</v>
      </c>
      <c r="AF13">
        <v>20.66</v>
      </c>
      <c r="AG13">
        <v>9.4395126992869702</v>
      </c>
      <c r="AH13">
        <f t="shared" si="4"/>
        <v>-1.4312977099236623</v>
      </c>
    </row>
    <row r="14" spans="1:34" x14ac:dyDescent="0.3">
      <c r="A14">
        <v>9</v>
      </c>
      <c r="B14">
        <v>17.614999999999998</v>
      </c>
      <c r="C14">
        <v>9.7630310354930252</v>
      </c>
      <c r="F14">
        <v>1</v>
      </c>
      <c r="G14">
        <v>107.87</v>
      </c>
      <c r="H14">
        <v>28.105036915115413</v>
      </c>
      <c r="I14">
        <f>100*(G14/B31-1)</f>
        <v>211.40300230946883</v>
      </c>
      <c r="J14">
        <v>6</v>
      </c>
      <c r="K14">
        <v>27.326666666666668</v>
      </c>
      <c r="L14">
        <v>16.357260025919853</v>
      </c>
      <c r="M14">
        <f t="shared" si="0"/>
        <v>34.946502057613181</v>
      </c>
      <c r="O14">
        <v>6</v>
      </c>
      <c r="P14">
        <v>18.473333333333333</v>
      </c>
      <c r="Q14">
        <v>7.1313361690187875</v>
      </c>
      <c r="R14">
        <f t="shared" si="1"/>
        <v>-8.7736625514403315</v>
      </c>
      <c r="T14">
        <v>6</v>
      </c>
      <c r="U14">
        <v>21.816666666666698</v>
      </c>
      <c r="V14">
        <v>19.163238823910302</v>
      </c>
      <c r="W14">
        <f t="shared" si="2"/>
        <v>7.736625514403439</v>
      </c>
      <c r="Y14">
        <v>6</v>
      </c>
      <c r="Z14">
        <v>20.28</v>
      </c>
      <c r="AA14">
        <v>13.8044050940271</v>
      </c>
      <c r="AB14">
        <f t="shared" si="3"/>
        <v>0.14814814814816391</v>
      </c>
      <c r="AE14">
        <v>6</v>
      </c>
      <c r="AF14">
        <v>19.475000000000001</v>
      </c>
      <c r="AG14">
        <v>9.4463948149545391</v>
      </c>
      <c r="AH14">
        <f t="shared" si="4"/>
        <v>-3.8271604938271531</v>
      </c>
    </row>
    <row r="15" spans="1:34" x14ac:dyDescent="0.3">
      <c r="A15">
        <v>10</v>
      </c>
      <c r="B15">
        <v>16.559999999999999</v>
      </c>
      <c r="C15">
        <v>9.4813712088494881</v>
      </c>
      <c r="F15">
        <v>2</v>
      </c>
      <c r="G15">
        <v>96.6</v>
      </c>
      <c r="H15">
        <v>25.869286808878208</v>
      </c>
      <c r="I15">
        <f t="shared" ref="I15:I23" si="5">100*(G15/B32-1)</f>
        <v>285.78274760383385</v>
      </c>
      <c r="J15">
        <v>7</v>
      </c>
      <c r="K15">
        <v>27.023333333333333</v>
      </c>
      <c r="L15">
        <v>15.829175243482805</v>
      </c>
      <c r="M15">
        <f t="shared" si="0"/>
        <v>39.525678094451337</v>
      </c>
      <c r="O15">
        <v>7</v>
      </c>
      <c r="P15">
        <v>19.123333333333335</v>
      </c>
      <c r="Q15">
        <v>9.8272472691435269</v>
      </c>
      <c r="R15">
        <f t="shared" si="1"/>
        <v>-1.2632520996833096</v>
      </c>
      <c r="T15">
        <v>7</v>
      </c>
      <c r="U15">
        <v>21.393333333333299</v>
      </c>
      <c r="V15">
        <v>18.070195227378001</v>
      </c>
      <c r="W15">
        <f t="shared" si="2"/>
        <v>10.457111386479244</v>
      </c>
      <c r="Y15">
        <v>7</v>
      </c>
      <c r="Z15">
        <v>20.7775</v>
      </c>
      <c r="AA15">
        <v>15.891601358893899</v>
      </c>
      <c r="AB15">
        <f t="shared" si="3"/>
        <v>7.2774679884345383</v>
      </c>
      <c r="AE15">
        <v>7</v>
      </c>
      <c r="AF15">
        <v>19.717500000000001</v>
      </c>
      <c r="AG15">
        <v>11.268881654805</v>
      </c>
      <c r="AH15">
        <f t="shared" si="4"/>
        <v>1.8045229244114225</v>
      </c>
    </row>
    <row r="16" spans="1:34" x14ac:dyDescent="0.3">
      <c r="A16" t="s">
        <v>29</v>
      </c>
      <c r="F16">
        <v>3</v>
      </c>
      <c r="G16">
        <v>85.84</v>
      </c>
      <c r="H16">
        <v>25.091321208736698</v>
      </c>
      <c r="I16">
        <f t="shared" si="5"/>
        <v>257.33910581966535</v>
      </c>
      <c r="J16">
        <v>8</v>
      </c>
      <c r="K16">
        <v>24.85</v>
      </c>
      <c r="L16">
        <v>15.254316329048203</v>
      </c>
      <c r="M16">
        <f t="shared" si="0"/>
        <v>43.22766570605188</v>
      </c>
      <c r="O16">
        <v>8</v>
      </c>
      <c r="P16">
        <v>18.52</v>
      </c>
      <c r="Q16">
        <v>9.7780161587103134</v>
      </c>
      <c r="R16">
        <f t="shared" si="1"/>
        <v>6.7435158501440773</v>
      </c>
      <c r="T16">
        <v>8</v>
      </c>
      <c r="U16">
        <v>18.553333333333299</v>
      </c>
      <c r="V16">
        <v>13.675787200580301</v>
      </c>
      <c r="W16">
        <f t="shared" si="2"/>
        <v>6.9356388088374521</v>
      </c>
      <c r="Y16">
        <v>8</v>
      </c>
      <c r="Z16">
        <v>18.7575</v>
      </c>
      <c r="AA16">
        <v>14.7860979893277</v>
      </c>
      <c r="AB16">
        <f t="shared" si="3"/>
        <v>8.1123919308357273</v>
      </c>
      <c r="AE16">
        <v>8</v>
      </c>
      <c r="AF16">
        <v>17.967500000000001</v>
      </c>
      <c r="AG16">
        <v>11.5358763754645</v>
      </c>
      <c r="AH16">
        <f t="shared" si="4"/>
        <v>3.5590778097982723</v>
      </c>
    </row>
    <row r="17" spans="1:34" x14ac:dyDescent="0.3">
      <c r="A17" t="s">
        <v>24</v>
      </c>
      <c r="B17" t="s">
        <v>26</v>
      </c>
      <c r="C17" t="s">
        <v>27</v>
      </c>
      <c r="F17">
        <v>4</v>
      </c>
      <c r="G17">
        <v>84.99</v>
      </c>
      <c r="H17">
        <v>23.586646645930827</v>
      </c>
      <c r="I17">
        <f t="shared" si="5"/>
        <v>288.08219178082192</v>
      </c>
      <c r="J17">
        <v>9</v>
      </c>
      <c r="K17">
        <v>25.18</v>
      </c>
      <c r="L17">
        <v>16.575310957364671</v>
      </c>
      <c r="M17">
        <f t="shared" si="0"/>
        <v>43.754281799497605</v>
      </c>
      <c r="O17">
        <v>9</v>
      </c>
      <c r="P17">
        <v>17.623333333333335</v>
      </c>
      <c r="Q17">
        <v>7.230130627373816</v>
      </c>
      <c r="R17">
        <f t="shared" si="1"/>
        <v>0.61277308365685901</v>
      </c>
      <c r="T17">
        <v>9</v>
      </c>
      <c r="U17">
        <v>20.64</v>
      </c>
      <c r="V17">
        <v>21.304234320904399</v>
      </c>
      <c r="W17">
        <f t="shared" si="2"/>
        <v>17.835122174012351</v>
      </c>
      <c r="Y17">
        <v>9</v>
      </c>
      <c r="Z17">
        <v>18.5275</v>
      </c>
      <c r="AA17">
        <v>14.1571269595918</v>
      </c>
      <c r="AB17">
        <f t="shared" si="3"/>
        <v>5.7747202557661748</v>
      </c>
      <c r="AE17">
        <v>9</v>
      </c>
      <c r="AF17">
        <v>17.502500000000001</v>
      </c>
      <c r="AG17">
        <v>9.3776326303603899</v>
      </c>
      <c r="AH17">
        <f t="shared" si="4"/>
        <v>-7.7072390956822723E-2</v>
      </c>
    </row>
    <row r="18" spans="1:34" x14ac:dyDescent="0.3">
      <c r="A18">
        <v>1</v>
      </c>
      <c r="B18">
        <v>33.836666666666666</v>
      </c>
      <c r="C18">
        <v>17.679460461852965</v>
      </c>
      <c r="F18">
        <v>5</v>
      </c>
      <c r="G18">
        <v>83.3</v>
      </c>
      <c r="H18">
        <v>21.84330561064419</v>
      </c>
      <c r="I18">
        <f t="shared" si="5"/>
        <v>297.42366412213738</v>
      </c>
      <c r="J18">
        <v>10</v>
      </c>
      <c r="K18">
        <v>22.656666666666666</v>
      </c>
      <c r="L18">
        <v>14.62550701875171</v>
      </c>
      <c r="M18">
        <f t="shared" si="0"/>
        <v>41.923494529357711</v>
      </c>
      <c r="O18">
        <v>10</v>
      </c>
      <c r="P18">
        <v>15.03</v>
      </c>
      <c r="Q18">
        <v>6.3131423765559624</v>
      </c>
      <c r="R18">
        <f t="shared" si="1"/>
        <v>-5.8506639939864709</v>
      </c>
      <c r="T18">
        <v>10</v>
      </c>
      <c r="U18">
        <v>17.09</v>
      </c>
      <c r="V18">
        <v>16.302000899685101</v>
      </c>
      <c r="W18">
        <f t="shared" si="2"/>
        <v>7.0533700826860501</v>
      </c>
      <c r="Y18">
        <v>10</v>
      </c>
      <c r="Z18">
        <v>16.892499999999998</v>
      </c>
      <c r="AA18">
        <v>14.8978503063361</v>
      </c>
      <c r="AB18">
        <f>100*(Z18/$B40-1)</f>
        <v>5.8162114758205874</v>
      </c>
      <c r="AE18">
        <v>10</v>
      </c>
      <c r="AF18">
        <v>15.4825</v>
      </c>
      <c r="AG18">
        <v>9.2200701597113692</v>
      </c>
      <c r="AH18">
        <f t="shared" si="4"/>
        <v>-3.0161613630669049</v>
      </c>
    </row>
    <row r="19" spans="1:34" x14ac:dyDescent="0.3">
      <c r="A19">
        <v>2</v>
      </c>
      <c r="B19">
        <v>25.25</v>
      </c>
      <c r="C19">
        <v>14.703315952532613</v>
      </c>
      <c r="F19">
        <v>6</v>
      </c>
      <c r="G19">
        <v>75.73</v>
      </c>
      <c r="H19">
        <v>20.520650574482282</v>
      </c>
      <c r="I19">
        <f t="shared" si="5"/>
        <v>273.97530864197535</v>
      </c>
    </row>
    <row r="20" spans="1:34" x14ac:dyDescent="0.3">
      <c r="A20">
        <v>3</v>
      </c>
      <c r="B20">
        <v>24.79</v>
      </c>
      <c r="C20">
        <v>12.818706382990966</v>
      </c>
      <c r="F20">
        <v>7</v>
      </c>
      <c r="G20">
        <v>71.64</v>
      </c>
      <c r="H20">
        <v>19.644602312085627</v>
      </c>
      <c r="I20">
        <f t="shared" si="5"/>
        <v>269.88847583643127</v>
      </c>
    </row>
    <row r="21" spans="1:34" x14ac:dyDescent="0.3">
      <c r="A21">
        <v>4</v>
      </c>
      <c r="B21">
        <v>22.49</v>
      </c>
      <c r="C21">
        <v>13.792868930477566</v>
      </c>
      <c r="F21">
        <v>8</v>
      </c>
      <c r="G21">
        <v>68.239999999999995</v>
      </c>
      <c r="H21">
        <v>19.23648616561767</v>
      </c>
      <c r="I21">
        <f t="shared" si="5"/>
        <v>293.31412103746391</v>
      </c>
    </row>
    <row r="22" spans="1:34" x14ac:dyDescent="0.3">
      <c r="A22">
        <v>5</v>
      </c>
      <c r="B22">
        <v>21.243333333333332</v>
      </c>
      <c r="C22">
        <v>10.226637874796497</v>
      </c>
      <c r="F22">
        <v>9</v>
      </c>
      <c r="G22">
        <v>62.43</v>
      </c>
      <c r="H22">
        <v>17.186771075452189</v>
      </c>
      <c r="I22">
        <f t="shared" si="5"/>
        <v>256.41699018040651</v>
      </c>
    </row>
    <row r="23" spans="1:34" x14ac:dyDescent="0.3">
      <c r="A23">
        <v>6</v>
      </c>
      <c r="B23">
        <v>20.076666666666668</v>
      </c>
      <c r="C23">
        <v>12.777224094284156</v>
      </c>
      <c r="F23">
        <v>10</v>
      </c>
      <c r="G23">
        <v>60.93</v>
      </c>
      <c r="H23">
        <v>14.874982352930708</v>
      </c>
      <c r="I23">
        <f t="shared" si="5"/>
        <v>281.67126033575545</v>
      </c>
    </row>
    <row r="24" spans="1:34" x14ac:dyDescent="0.3">
      <c r="A24">
        <v>7</v>
      </c>
      <c r="B24">
        <v>19.203333333333333</v>
      </c>
      <c r="C24">
        <v>9.2542956992355112</v>
      </c>
    </row>
    <row r="25" spans="1:34" x14ac:dyDescent="0.3">
      <c r="A25">
        <v>8</v>
      </c>
      <c r="B25">
        <v>17.036666666666665</v>
      </c>
      <c r="C25">
        <v>10.184726582267958</v>
      </c>
    </row>
    <row r="26" spans="1:34" x14ac:dyDescent="0.3">
      <c r="A26">
        <v>9</v>
      </c>
      <c r="B26">
        <v>17.45</v>
      </c>
      <c r="C26">
        <v>9.507935282348809</v>
      </c>
    </row>
    <row r="27" spans="1:34" x14ac:dyDescent="0.3">
      <c r="A27">
        <v>10</v>
      </c>
      <c r="B27">
        <v>15.566666666666666</v>
      </c>
      <c r="C27">
        <v>8.4130190115611221</v>
      </c>
    </row>
    <row r="29" spans="1:34" x14ac:dyDescent="0.3">
      <c r="A29" t="s">
        <v>30</v>
      </c>
    </row>
    <row r="30" spans="1:34" x14ac:dyDescent="0.3">
      <c r="A30" t="s">
        <v>24</v>
      </c>
      <c r="B30" t="s">
        <v>26</v>
      </c>
      <c r="C30" t="s">
        <v>27</v>
      </c>
    </row>
    <row r="31" spans="1:34" x14ac:dyDescent="0.3">
      <c r="A31">
        <v>1</v>
      </c>
      <c r="B31">
        <v>34.64</v>
      </c>
      <c r="C31">
        <v>18.483571083532532</v>
      </c>
    </row>
    <row r="32" spans="1:34" x14ac:dyDescent="0.3">
      <c r="A32">
        <v>2</v>
      </c>
      <c r="B32">
        <v>25.04</v>
      </c>
      <c r="C32">
        <v>13.209935654650252</v>
      </c>
    </row>
    <row r="33" spans="1:3" x14ac:dyDescent="0.3">
      <c r="A33">
        <v>3</v>
      </c>
      <c r="B33">
        <v>24.021999999999998</v>
      </c>
      <c r="C33">
        <v>11.947615494315174</v>
      </c>
    </row>
    <row r="34" spans="1:3" x14ac:dyDescent="0.3">
      <c r="A34">
        <v>4</v>
      </c>
      <c r="B34">
        <v>21.9</v>
      </c>
      <c r="C34">
        <v>13.021904622596496</v>
      </c>
    </row>
    <row r="35" spans="1:3" x14ac:dyDescent="0.3">
      <c r="A35">
        <v>5</v>
      </c>
      <c r="B35">
        <v>20.96</v>
      </c>
      <c r="C35">
        <v>9.7370632122832603</v>
      </c>
    </row>
    <row r="36" spans="1:3" x14ac:dyDescent="0.3">
      <c r="A36">
        <v>6</v>
      </c>
      <c r="B36">
        <v>20.25</v>
      </c>
      <c r="C36">
        <v>13.458658922790191</v>
      </c>
    </row>
    <row r="37" spans="1:3" x14ac:dyDescent="0.3">
      <c r="A37">
        <v>7</v>
      </c>
      <c r="B37">
        <v>19.367999999999999</v>
      </c>
      <c r="C37">
        <v>9.5747885616341417</v>
      </c>
    </row>
    <row r="38" spans="1:3" x14ac:dyDescent="0.3">
      <c r="A38">
        <v>8</v>
      </c>
      <c r="B38">
        <v>17.350000000000001</v>
      </c>
      <c r="C38">
        <v>10.235599640470507</v>
      </c>
    </row>
    <row r="39" spans="1:3" x14ac:dyDescent="0.3">
      <c r="A39">
        <v>9</v>
      </c>
      <c r="B39">
        <v>17.515999999999998</v>
      </c>
      <c r="C39">
        <v>9.6111260526537681</v>
      </c>
    </row>
    <row r="40" spans="1:3" x14ac:dyDescent="0.3">
      <c r="A40">
        <v>10</v>
      </c>
      <c r="B40">
        <v>15.964</v>
      </c>
      <c r="C40">
        <v>8.8691997384205976</v>
      </c>
    </row>
    <row r="42" spans="1:3" x14ac:dyDescent="0.3">
      <c r="A42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S115"/>
  <sheetViews>
    <sheetView topLeftCell="RJ1" workbookViewId="0">
      <pane ySplit="1" topLeftCell="A2" activePane="bottomLeft" state="frozen"/>
      <selection activeCell="D1" sqref="D1"/>
      <selection pane="bottomLeft" activeCell="NP51" sqref="NP51"/>
    </sheetView>
  </sheetViews>
  <sheetFormatPr defaultRowHeight="14.4" x14ac:dyDescent="0.3"/>
  <cols>
    <col min="1" max="1" width="23.33203125" customWidth="1"/>
    <col min="2" max="2" width="7.88671875" bestFit="1" customWidth="1"/>
    <col min="3" max="3" width="32.109375" bestFit="1" customWidth="1"/>
    <col min="4" max="4" width="7.21875" customWidth="1"/>
    <col min="5" max="5" width="8.88671875" customWidth="1"/>
    <col min="6" max="6" width="16.88671875" customWidth="1"/>
    <col min="7" max="7" width="13.21875" bestFit="1" customWidth="1"/>
    <col min="8" max="8" width="17" bestFit="1" customWidth="1"/>
    <col min="9" max="9" width="13.21875" bestFit="1" customWidth="1"/>
    <col min="10" max="10" width="18.109375" bestFit="1" customWidth="1"/>
    <col min="11" max="11" width="13.21875" bestFit="1" customWidth="1"/>
    <col min="12" max="12" width="18.109375" bestFit="1" customWidth="1"/>
    <col min="15" max="15" width="13.21875" bestFit="1" customWidth="1"/>
    <col min="16" max="16" width="18.109375" bestFit="1" customWidth="1"/>
    <col min="17" max="17" width="13.21875" bestFit="1" customWidth="1"/>
    <col min="18" max="18" width="18.109375" bestFit="1" customWidth="1"/>
    <col min="19" max="19" width="13.21875" bestFit="1" customWidth="1"/>
    <col min="20" max="20" width="18.109375" bestFit="1" customWidth="1"/>
    <col min="21" max="21" width="13.21875" bestFit="1" customWidth="1"/>
    <col min="22" max="22" width="18.109375" bestFit="1" customWidth="1"/>
    <col min="23" max="23" width="13.21875" bestFit="1" customWidth="1"/>
    <col min="24" max="24" width="18.109375" bestFit="1" customWidth="1"/>
    <col min="26" max="26" width="18.109375" bestFit="1" customWidth="1"/>
    <col min="28" max="28" width="18.109375" bestFit="1" customWidth="1"/>
    <col min="30" max="30" width="18.109375" bestFit="1" customWidth="1"/>
    <col min="32" max="32" width="18.5546875" customWidth="1"/>
    <col min="34" max="34" width="18.109375" bestFit="1" customWidth="1"/>
    <col min="36" max="36" width="18.109375" bestFit="1" customWidth="1"/>
    <col min="38" max="38" width="18.109375" bestFit="1" customWidth="1"/>
    <col min="40" max="40" width="18.109375" bestFit="1" customWidth="1"/>
    <col min="42" max="42" width="18.109375" bestFit="1" customWidth="1"/>
    <col min="44" max="44" width="18.109375" bestFit="1" customWidth="1"/>
    <col min="46" max="46" width="18.109375" bestFit="1" customWidth="1"/>
    <col min="48" max="48" width="18.109375" bestFit="1" customWidth="1"/>
    <col min="50" max="50" width="18.109375" bestFit="1" customWidth="1"/>
    <col min="52" max="52" width="18.109375" bestFit="1" customWidth="1"/>
    <col min="54" max="54" width="18.109375" bestFit="1" customWidth="1"/>
    <col min="56" max="56" width="18.109375" bestFit="1" customWidth="1"/>
    <col min="58" max="58" width="18.109375" bestFit="1" customWidth="1"/>
    <col min="60" max="60" width="18.109375" bestFit="1" customWidth="1"/>
    <col min="62" max="62" width="18.109375" bestFit="1" customWidth="1"/>
    <col min="64" max="64" width="18.109375" bestFit="1" customWidth="1"/>
    <col min="66" max="66" width="18.109375" bestFit="1" customWidth="1"/>
    <col min="68" max="68" width="18.109375" bestFit="1" customWidth="1"/>
    <col min="70" max="70" width="18.109375" bestFit="1" customWidth="1"/>
    <col min="72" max="72" width="18.109375" bestFit="1" customWidth="1"/>
    <col min="74" max="74" width="18.109375" bestFit="1" customWidth="1"/>
    <col min="76" max="76" width="18.109375" bestFit="1" customWidth="1"/>
    <col min="77" max="77" width="9.77734375" bestFit="1" customWidth="1"/>
    <col min="78" max="78" width="18.109375" bestFit="1" customWidth="1"/>
    <col min="80" max="80" width="18.109375" bestFit="1" customWidth="1"/>
    <col min="82" max="82" width="19" bestFit="1" customWidth="1"/>
    <col min="84" max="84" width="19" bestFit="1" customWidth="1"/>
    <col min="86" max="86" width="19" bestFit="1" customWidth="1"/>
    <col min="88" max="88" width="18.109375" bestFit="1" customWidth="1"/>
    <col min="90" max="90" width="18.109375" bestFit="1" customWidth="1"/>
    <col min="92" max="92" width="18.109375" bestFit="1" customWidth="1"/>
    <col min="94" max="94" width="18.109375" bestFit="1" customWidth="1"/>
    <col min="96" max="96" width="18" customWidth="1"/>
    <col min="98" max="98" width="17.5546875" style="13" customWidth="1"/>
    <col min="99" max="99" width="9.77734375" style="13" bestFit="1" customWidth="1"/>
    <col min="100" max="100" width="18.109375" style="13" bestFit="1" customWidth="1"/>
    <col min="101" max="101" width="9.6640625" style="13" customWidth="1"/>
    <col min="102" max="102" width="18.109375" bestFit="1" customWidth="1"/>
    <col min="104" max="104" width="18.109375" bestFit="1" customWidth="1"/>
    <col min="106" max="106" width="18.109375" bestFit="1" customWidth="1"/>
    <col min="108" max="108" width="18.109375" style="13" bestFit="1" customWidth="1"/>
    <col min="109" max="109" width="8.88671875" style="13"/>
    <col min="110" max="110" width="18.109375" bestFit="1" customWidth="1"/>
    <col min="112" max="112" width="18.109375" style="13" bestFit="1" customWidth="1"/>
    <col min="113" max="113" width="8.88671875" style="13"/>
    <col min="114" max="114" width="18.109375" style="13" bestFit="1" customWidth="1"/>
    <col min="115" max="115" width="8.88671875" style="13"/>
    <col min="116" max="116" width="18.109375" bestFit="1" customWidth="1"/>
    <col min="118" max="118" width="18.109375" bestFit="1" customWidth="1"/>
    <col min="120" max="120" width="18.109375" bestFit="1" customWidth="1"/>
    <col min="122" max="122" width="18.109375" bestFit="1" customWidth="1"/>
    <col min="124" max="124" width="18.109375" style="13" bestFit="1" customWidth="1"/>
    <col min="125" max="125" width="8.88671875" style="13"/>
    <col min="126" max="126" width="18.109375" bestFit="1" customWidth="1"/>
    <col min="128" max="128" width="18.109375" bestFit="1" customWidth="1"/>
    <col min="130" max="130" width="18.109375" bestFit="1" customWidth="1"/>
    <col min="132" max="132" width="18.109375" bestFit="1" customWidth="1"/>
    <col min="134" max="134" width="18.109375" bestFit="1" customWidth="1"/>
    <col min="136" max="136" width="18.109375" bestFit="1" customWidth="1"/>
    <col min="138" max="138" width="18.109375" bestFit="1" customWidth="1"/>
    <col min="140" max="140" width="18.109375" bestFit="1" customWidth="1"/>
    <col min="142" max="142" width="18.109375" bestFit="1" customWidth="1"/>
    <col min="144" max="144" width="18.109375" bestFit="1" customWidth="1"/>
    <col min="146" max="146" width="18.109375" bestFit="1" customWidth="1"/>
    <col min="148" max="148" width="18.109375" bestFit="1" customWidth="1"/>
    <col min="150" max="150" width="18.109375" bestFit="1" customWidth="1"/>
    <col min="152" max="152" width="18.109375" bestFit="1" customWidth="1"/>
    <col min="154" max="154" width="18.109375" bestFit="1" customWidth="1"/>
    <col min="156" max="156" width="18.109375" bestFit="1" customWidth="1"/>
    <col min="158" max="158" width="18.109375" bestFit="1" customWidth="1"/>
    <col min="160" max="160" width="18.109375" bestFit="1" customWidth="1"/>
    <col min="162" max="162" width="18.109375" bestFit="1" customWidth="1"/>
    <col min="164" max="164" width="18.109375" bestFit="1" customWidth="1"/>
    <col min="166" max="166" width="18.109375" bestFit="1" customWidth="1"/>
    <col min="168" max="168" width="18.109375" bestFit="1" customWidth="1"/>
    <col min="170" max="170" width="18.109375" bestFit="1" customWidth="1"/>
    <col min="172" max="172" width="18.109375" bestFit="1" customWidth="1"/>
    <col min="174" max="174" width="18.109375" bestFit="1" customWidth="1"/>
    <col min="176" max="176" width="18.109375" bestFit="1" customWidth="1"/>
    <col min="178" max="178" width="18.109375" bestFit="1" customWidth="1"/>
    <col min="180" max="180" width="18.109375" bestFit="1" customWidth="1"/>
    <col min="182" max="182" width="18.109375" bestFit="1" customWidth="1"/>
    <col min="185" max="185" width="18.109375" bestFit="1" customWidth="1"/>
    <col min="187" max="187" width="18.109375" bestFit="1" customWidth="1"/>
    <col min="189" max="189" width="18.109375" bestFit="1" customWidth="1"/>
    <col min="190" max="190" width="7.77734375" bestFit="1" customWidth="1"/>
    <col min="191" max="191" width="18.109375" bestFit="1" customWidth="1"/>
    <col min="193" max="193" width="18.109375" bestFit="1" customWidth="1"/>
    <col min="195" max="195" width="18.109375" bestFit="1" customWidth="1"/>
    <col min="197" max="197" width="18.109375" bestFit="1" customWidth="1"/>
    <col min="199" max="199" width="18.109375" bestFit="1" customWidth="1"/>
    <col min="201" max="201" width="18.109375" bestFit="1" customWidth="1"/>
    <col min="203" max="203" width="18.109375" bestFit="1" customWidth="1"/>
    <col min="205" max="205" width="18.109375" bestFit="1" customWidth="1"/>
    <col min="207" max="207" width="18.109375" bestFit="1" customWidth="1"/>
    <col min="209" max="209" width="18.109375" bestFit="1" customWidth="1"/>
    <col min="211" max="211" width="18.109375" bestFit="1" customWidth="1"/>
    <col min="213" max="213" width="18.109375" bestFit="1" customWidth="1"/>
    <col min="215" max="215" width="18.109375" bestFit="1" customWidth="1"/>
    <col min="217" max="217" width="18.109375" bestFit="1" customWidth="1"/>
    <col min="219" max="219" width="18.109375" bestFit="1" customWidth="1"/>
    <col min="221" max="221" width="18.109375" bestFit="1" customWidth="1"/>
    <col min="223" max="223" width="18.109375" bestFit="1" customWidth="1"/>
    <col min="225" max="225" width="18.109375" bestFit="1" customWidth="1"/>
    <col min="227" max="227" width="18.109375" bestFit="1" customWidth="1"/>
    <col min="229" max="229" width="18.109375" bestFit="1" customWidth="1"/>
    <col min="231" max="231" width="18.109375" bestFit="1" customWidth="1"/>
    <col min="233" max="233" width="20.6640625" bestFit="1" customWidth="1"/>
    <col min="235" max="235" width="19.109375" customWidth="1"/>
    <col min="237" max="237" width="18.109375" bestFit="1" customWidth="1"/>
    <col min="239" max="239" width="18.109375" bestFit="1" customWidth="1"/>
    <col min="241" max="241" width="18.109375" bestFit="1" customWidth="1"/>
    <col min="243" max="243" width="18.109375" bestFit="1" customWidth="1"/>
    <col min="245" max="245" width="18.109375" bestFit="1" customWidth="1"/>
    <col min="247" max="247" width="18" customWidth="1"/>
    <col min="249" max="249" width="18.109375" customWidth="1"/>
    <col min="251" max="251" width="18.109375" bestFit="1" customWidth="1"/>
    <col min="253" max="253" width="18.44140625" customWidth="1"/>
    <col min="255" max="255" width="18.109375" bestFit="1" customWidth="1"/>
    <col min="257" max="257" width="18.109375" bestFit="1" customWidth="1"/>
    <col min="259" max="259" width="18.109375" bestFit="1" customWidth="1"/>
    <col min="261" max="261" width="18.109375" bestFit="1" customWidth="1"/>
    <col min="263" max="263" width="17.77734375" customWidth="1"/>
    <col min="265" max="265" width="17.6640625" customWidth="1"/>
    <col min="267" max="267" width="17.88671875" customWidth="1"/>
    <col min="269" max="269" width="18.109375" customWidth="1"/>
    <col min="271" max="271" width="18.109375" bestFit="1" customWidth="1"/>
    <col min="273" max="273" width="18.109375" bestFit="1" customWidth="1"/>
    <col min="275" max="275" width="18.109375" bestFit="1" customWidth="1"/>
    <col min="277" max="277" width="18.109375" bestFit="1" customWidth="1"/>
    <col min="279" max="279" width="18.109375" bestFit="1" customWidth="1"/>
    <col min="281" max="281" width="18.109375" bestFit="1" customWidth="1"/>
    <col min="283" max="283" width="18.109375" bestFit="1" customWidth="1"/>
    <col min="285" max="285" width="18.109375" bestFit="1" customWidth="1"/>
    <col min="287" max="287" width="18.109375" bestFit="1" customWidth="1"/>
    <col min="290" max="290" width="18.109375" bestFit="1" customWidth="1"/>
    <col min="292" max="292" width="18.109375" bestFit="1" customWidth="1"/>
    <col min="293" max="293" width="9.5546875" customWidth="1"/>
    <col min="294" max="294" width="18.109375" bestFit="1" customWidth="1"/>
    <col min="295" max="295" width="9.6640625" customWidth="1"/>
    <col min="296" max="296" width="18.77734375" bestFit="1" customWidth="1"/>
    <col min="298" max="298" width="18.109375" bestFit="1" customWidth="1"/>
    <col min="300" max="300" width="18.109375" bestFit="1" customWidth="1"/>
    <col min="302" max="302" width="18.109375" bestFit="1" customWidth="1"/>
    <col min="304" max="304" width="18.109375" bestFit="1" customWidth="1"/>
    <col min="306" max="306" width="18.109375" bestFit="1" customWidth="1"/>
    <col min="308" max="308" width="18.109375" bestFit="1" customWidth="1"/>
    <col min="310" max="310" width="18.109375" bestFit="1" customWidth="1"/>
    <col min="312" max="312" width="18.109375" bestFit="1" customWidth="1"/>
    <col min="314" max="314" width="18.109375" bestFit="1" customWidth="1"/>
    <col min="315" max="315" width="9.88671875" customWidth="1"/>
    <col min="316" max="316" width="18.109375" style="62" bestFit="1" customWidth="1"/>
    <col min="318" max="318" width="17.21875" style="25" bestFit="1" customWidth="1"/>
    <col min="320" max="320" width="18.21875" customWidth="1"/>
    <col min="322" max="322" width="17.21875" bestFit="1" customWidth="1"/>
    <col min="324" max="324" width="18.109375" bestFit="1" customWidth="1"/>
    <col min="326" max="326" width="17.21875" bestFit="1" customWidth="1"/>
    <col min="328" max="328" width="17.21875" bestFit="1" customWidth="1"/>
    <col min="330" max="330" width="17.21875" bestFit="1" customWidth="1"/>
    <col min="332" max="332" width="17.21875" bestFit="1" customWidth="1"/>
    <col min="334" max="334" width="17.21875" bestFit="1" customWidth="1"/>
    <col min="336" max="336" width="17.21875" bestFit="1" customWidth="1"/>
    <col min="338" max="338" width="17.21875" bestFit="1" customWidth="1"/>
    <col min="340" max="340" width="17.21875" bestFit="1" customWidth="1"/>
    <col min="342" max="342" width="17.21875" bestFit="1" customWidth="1"/>
    <col min="344" max="344" width="17.21875" bestFit="1" customWidth="1"/>
    <col min="346" max="346" width="17.21875" bestFit="1" customWidth="1"/>
    <col min="348" max="348" width="17.21875" bestFit="1" customWidth="1"/>
    <col min="350" max="350" width="17.21875" bestFit="1" customWidth="1"/>
    <col min="352" max="352" width="17.21875" bestFit="1" customWidth="1"/>
    <col min="354" max="354" width="17.21875" bestFit="1" customWidth="1"/>
    <col min="356" max="356" width="17.21875" bestFit="1" customWidth="1"/>
    <col min="358" max="358" width="17.21875" bestFit="1" customWidth="1"/>
    <col min="360" max="360" width="17.21875" bestFit="1" customWidth="1"/>
    <col min="362" max="362" width="17.21875" style="62" bestFit="1" customWidth="1"/>
    <col min="364" max="364" width="17.21875" bestFit="1" customWidth="1"/>
    <col min="366" max="366" width="17.21875" bestFit="1" customWidth="1"/>
    <col min="368" max="368" width="17.21875" bestFit="1" customWidth="1"/>
    <col min="370" max="370" width="17.21875" bestFit="1" customWidth="1"/>
    <col min="372" max="372" width="17.21875" bestFit="1" customWidth="1"/>
    <col min="374" max="374" width="17.21875" bestFit="1" customWidth="1"/>
    <col min="376" max="376" width="17.21875" bestFit="1" customWidth="1"/>
    <col min="378" max="378" width="17.21875" bestFit="1" customWidth="1"/>
    <col min="380" max="380" width="17.21875" bestFit="1" customWidth="1"/>
    <col min="382" max="382" width="17.21875" bestFit="1" customWidth="1"/>
    <col min="384" max="384" width="17.21875" bestFit="1" customWidth="1"/>
    <col min="386" max="386" width="17.21875" bestFit="1" customWidth="1"/>
    <col min="388" max="388" width="17.21875" bestFit="1" customWidth="1"/>
    <col min="390" max="390" width="17.21875" bestFit="1" customWidth="1"/>
    <col min="392" max="392" width="17.21875" bestFit="1" customWidth="1"/>
    <col min="394" max="394" width="18.21875" customWidth="1"/>
    <col min="396" max="396" width="17.21875" bestFit="1" customWidth="1"/>
    <col min="398" max="398" width="17.21875" bestFit="1" customWidth="1"/>
    <col min="400" max="400" width="19.44140625" bestFit="1" customWidth="1"/>
    <col min="402" max="402" width="17.21875" bestFit="1" customWidth="1"/>
    <col min="403" max="403" width="10.33203125" customWidth="1"/>
    <col min="404" max="404" width="17.21875" bestFit="1" customWidth="1"/>
    <col min="405" max="405" width="10.33203125" customWidth="1"/>
    <col min="406" max="406" width="17.21875" bestFit="1" customWidth="1"/>
    <col min="408" max="408" width="19.44140625" bestFit="1" customWidth="1"/>
    <col min="410" max="410" width="17.21875" bestFit="1" customWidth="1"/>
    <col min="412" max="412" width="17.21875" bestFit="1" customWidth="1"/>
    <col min="414" max="414" width="17.21875" bestFit="1" customWidth="1"/>
    <col min="416" max="416" width="17.21875" bestFit="1" customWidth="1"/>
    <col min="417" max="417" width="10.33203125" customWidth="1"/>
    <col min="418" max="418" width="17.21875" bestFit="1" customWidth="1"/>
    <col min="420" max="420" width="17.21875" bestFit="1" customWidth="1"/>
    <col min="422" max="422" width="17.21875" bestFit="1" customWidth="1"/>
    <col min="424" max="424" width="17.21875" bestFit="1" customWidth="1"/>
    <col min="426" max="426" width="17.21875" bestFit="1" customWidth="1"/>
    <col min="428" max="428" width="17.21875" bestFit="1" customWidth="1"/>
    <col min="430" max="430" width="17.21875" bestFit="1" customWidth="1"/>
    <col min="432" max="432" width="17.21875" bestFit="1" customWidth="1"/>
    <col min="434" max="434" width="17.21875" bestFit="1" customWidth="1"/>
    <col min="436" max="436" width="17.21875" bestFit="1" customWidth="1"/>
    <col min="438" max="438" width="17.21875" bestFit="1" customWidth="1"/>
    <col min="440" max="440" width="17.21875" bestFit="1" customWidth="1"/>
    <col min="442" max="442" width="17.21875" bestFit="1" customWidth="1"/>
    <col min="444" max="444" width="17.21875" bestFit="1" customWidth="1"/>
    <col min="446" max="446" width="17.21875" bestFit="1" customWidth="1"/>
    <col min="448" max="448" width="17.21875" bestFit="1" customWidth="1"/>
    <col min="450" max="450" width="17.21875" bestFit="1" customWidth="1"/>
    <col min="452" max="452" width="17.21875" bestFit="1" customWidth="1"/>
    <col min="454" max="454" width="17.21875" bestFit="1" customWidth="1"/>
    <col min="456" max="456" width="17.21875" bestFit="1" customWidth="1"/>
    <col min="458" max="458" width="17.21875" bestFit="1" customWidth="1"/>
    <col min="460" max="460" width="17.21875" bestFit="1" customWidth="1"/>
    <col min="462" max="462" width="17.21875" bestFit="1" customWidth="1"/>
    <col min="464" max="464" width="17.21875" bestFit="1" customWidth="1"/>
    <col min="466" max="466" width="17.21875" bestFit="1" customWidth="1"/>
    <col min="468" max="468" width="17.21875" bestFit="1" customWidth="1"/>
    <col min="470" max="470" width="17.21875" bestFit="1" customWidth="1"/>
    <col min="472" max="472" width="17.21875" bestFit="1" customWidth="1"/>
    <col min="474" max="474" width="17.21875" bestFit="1" customWidth="1"/>
    <col min="476" max="476" width="20.109375" bestFit="1" customWidth="1"/>
    <col min="478" max="478" width="20.109375" bestFit="1" customWidth="1"/>
    <col min="480" max="480" width="17.21875" bestFit="1" customWidth="1"/>
    <col min="482" max="482" width="16.77734375" customWidth="1"/>
    <col min="484" max="484" width="16.88671875" customWidth="1"/>
    <col min="486" max="486" width="17.21875" bestFit="1" customWidth="1"/>
  </cols>
  <sheetData>
    <row r="1" spans="1:487" s="5" customFormat="1" x14ac:dyDescent="0.3">
      <c r="A1" s="5" t="s">
        <v>71</v>
      </c>
      <c r="F1" s="5" t="s">
        <v>72</v>
      </c>
      <c r="H1" s="5" t="s">
        <v>91</v>
      </c>
      <c r="J1" s="5" t="s">
        <v>95</v>
      </c>
      <c r="L1" s="5" t="s">
        <v>97</v>
      </c>
      <c r="N1" s="5" t="s">
        <v>99</v>
      </c>
      <c r="P1" s="5" t="s">
        <v>107</v>
      </c>
      <c r="R1" s="5" t="s">
        <v>108</v>
      </c>
      <c r="T1" s="5" t="s">
        <v>112</v>
      </c>
      <c r="V1" s="5" t="s">
        <v>116</v>
      </c>
      <c r="X1" s="5" t="s">
        <v>119</v>
      </c>
      <c r="Z1" s="11" t="s">
        <v>120</v>
      </c>
      <c r="AA1" s="11"/>
      <c r="AB1" s="5" t="s">
        <v>124</v>
      </c>
      <c r="AD1" s="5" t="s">
        <v>129</v>
      </c>
      <c r="AF1" s="5" t="s">
        <v>130</v>
      </c>
      <c r="AH1" s="5" t="s">
        <v>133</v>
      </c>
      <c r="AJ1" s="5" t="s">
        <v>136</v>
      </c>
      <c r="AL1" s="5" t="s">
        <v>137</v>
      </c>
      <c r="AN1" s="5" t="s">
        <v>138</v>
      </c>
      <c r="AP1" s="5" t="s">
        <v>139</v>
      </c>
      <c r="AR1" s="5" t="s">
        <v>145</v>
      </c>
      <c r="AT1" s="5" t="s">
        <v>149</v>
      </c>
      <c r="AV1" s="5" t="s">
        <v>155</v>
      </c>
      <c r="AX1" s="5" t="s">
        <v>158</v>
      </c>
      <c r="AZ1" s="5" t="s">
        <v>162</v>
      </c>
      <c r="BB1" s="5" t="s">
        <v>165</v>
      </c>
      <c r="BD1" s="5" t="s">
        <v>168</v>
      </c>
      <c r="BF1" s="5" t="s">
        <v>171</v>
      </c>
      <c r="BH1" s="5" t="s">
        <v>175</v>
      </c>
      <c r="BJ1" s="5" t="s">
        <v>180</v>
      </c>
      <c r="BL1" s="5" t="s">
        <v>180</v>
      </c>
      <c r="BN1" s="5" t="s">
        <v>180</v>
      </c>
      <c r="BP1" s="5" t="s">
        <v>187</v>
      </c>
      <c r="BR1" s="5" t="s">
        <v>201</v>
      </c>
      <c r="BT1" s="5" t="s">
        <v>207</v>
      </c>
      <c r="BV1" s="5" t="s">
        <v>207</v>
      </c>
      <c r="BX1" s="5" t="s">
        <v>220</v>
      </c>
      <c r="BZ1" s="5" t="s">
        <v>220</v>
      </c>
      <c r="CB1" s="5" t="s">
        <v>236</v>
      </c>
      <c r="CD1" s="5" t="s">
        <v>251</v>
      </c>
      <c r="CF1" s="5" t="s">
        <v>283</v>
      </c>
      <c r="CH1" s="5" t="s">
        <v>321</v>
      </c>
      <c r="CJ1" s="5" t="s">
        <v>324</v>
      </c>
      <c r="CL1" s="5" t="s">
        <v>332</v>
      </c>
      <c r="CN1" s="5" t="s">
        <v>346</v>
      </c>
      <c r="CP1" s="5" t="s">
        <v>347</v>
      </c>
      <c r="CR1" s="5" t="s">
        <v>353</v>
      </c>
      <c r="CT1" s="11" t="s">
        <v>365</v>
      </c>
      <c r="CU1" s="11"/>
      <c r="CV1" s="11" t="s">
        <v>366</v>
      </c>
      <c r="CW1" s="11"/>
      <c r="CX1" s="5" t="s">
        <v>367</v>
      </c>
      <c r="CZ1" s="5" t="s">
        <v>375</v>
      </c>
      <c r="DB1" s="5" t="s">
        <v>376</v>
      </c>
      <c r="DD1" s="11" t="s">
        <v>380</v>
      </c>
      <c r="DE1" s="11"/>
      <c r="DF1" s="5" t="s">
        <v>388</v>
      </c>
      <c r="DH1" s="11" t="s">
        <v>395</v>
      </c>
      <c r="DI1" s="11"/>
      <c r="DJ1" s="11" t="s">
        <v>400</v>
      </c>
      <c r="DK1" s="11"/>
      <c r="DL1" s="5" t="s">
        <v>403</v>
      </c>
      <c r="DN1" s="5" t="s">
        <v>405</v>
      </c>
      <c r="DP1" s="5" t="s">
        <v>410</v>
      </c>
      <c r="DR1" s="5" t="s">
        <v>423</v>
      </c>
      <c r="DT1" s="11" t="s">
        <v>429</v>
      </c>
      <c r="DU1" s="11"/>
      <c r="DV1" s="5" t="s">
        <v>431</v>
      </c>
      <c r="DX1" s="5" t="s">
        <v>435</v>
      </c>
      <c r="DZ1" s="5" t="s">
        <v>438</v>
      </c>
      <c r="EB1" s="5" t="s">
        <v>439</v>
      </c>
      <c r="ED1" s="5" t="s">
        <v>442</v>
      </c>
      <c r="EF1" s="5" t="s">
        <v>452</v>
      </c>
      <c r="EH1" s="5" t="s">
        <v>454</v>
      </c>
      <c r="EJ1" s="5" t="s">
        <v>456</v>
      </c>
      <c r="EL1" s="5" t="s">
        <v>458</v>
      </c>
      <c r="EN1" s="5" t="s">
        <v>459</v>
      </c>
      <c r="EP1" s="5" t="s">
        <v>464</v>
      </c>
      <c r="ER1" s="5" t="s">
        <v>470</v>
      </c>
      <c r="ET1" s="5" t="s">
        <v>473</v>
      </c>
      <c r="EV1" s="5" t="s">
        <v>474</v>
      </c>
      <c r="EX1" s="5" t="s">
        <v>482</v>
      </c>
      <c r="EZ1" s="5" t="s">
        <v>483</v>
      </c>
      <c r="FB1" s="5" t="s">
        <v>485</v>
      </c>
      <c r="FD1" s="5" t="s">
        <v>492</v>
      </c>
      <c r="FF1" s="5" t="s">
        <v>496</v>
      </c>
      <c r="FH1" s="5" t="s">
        <v>498</v>
      </c>
      <c r="FJ1" s="5" t="s">
        <v>501</v>
      </c>
      <c r="FL1" s="5" t="s">
        <v>504</v>
      </c>
      <c r="FN1" s="5" t="s">
        <v>507</v>
      </c>
      <c r="FP1" s="5" t="s">
        <v>514</v>
      </c>
      <c r="FR1" s="5" t="s">
        <v>518</v>
      </c>
      <c r="FT1" s="5" t="s">
        <v>523</v>
      </c>
      <c r="FV1" s="5" t="s">
        <v>526</v>
      </c>
      <c r="FX1" s="5" t="s">
        <v>529</v>
      </c>
      <c r="FZ1" s="5" t="s">
        <v>554</v>
      </c>
      <c r="GC1" s="5" t="s">
        <v>563</v>
      </c>
      <c r="GE1" s="5" t="s">
        <v>568</v>
      </c>
      <c r="GG1" s="5" t="s">
        <v>575</v>
      </c>
      <c r="GI1" s="5" t="s">
        <v>578</v>
      </c>
      <c r="GK1" s="5" t="s">
        <v>581</v>
      </c>
      <c r="GM1" s="5" t="s">
        <v>584</v>
      </c>
      <c r="GO1" s="5" t="s">
        <v>586</v>
      </c>
      <c r="GQ1" s="5" t="s">
        <v>589</v>
      </c>
      <c r="GS1" s="5" t="s">
        <v>591</v>
      </c>
      <c r="GU1" s="5" t="s">
        <v>595</v>
      </c>
      <c r="GW1" s="5" t="s">
        <v>597</v>
      </c>
      <c r="GY1" s="5" t="s">
        <v>603</v>
      </c>
      <c r="HA1" s="5" t="s">
        <v>608</v>
      </c>
      <c r="HC1" s="5" t="s">
        <v>612</v>
      </c>
      <c r="HE1" s="5" t="s">
        <v>615</v>
      </c>
      <c r="HG1" s="5" t="s">
        <v>618</v>
      </c>
      <c r="HI1" s="5" t="s">
        <v>620</v>
      </c>
      <c r="HK1" s="5" t="s">
        <v>624</v>
      </c>
      <c r="HM1" s="5" t="s">
        <v>629</v>
      </c>
      <c r="HO1" s="5" t="s">
        <v>633</v>
      </c>
      <c r="HQ1" s="5" t="s">
        <v>636</v>
      </c>
      <c r="HS1" s="5" t="s">
        <v>641</v>
      </c>
      <c r="HU1" s="5" t="s">
        <v>644</v>
      </c>
      <c r="HW1" s="5" t="s">
        <v>647</v>
      </c>
      <c r="HY1" s="5" t="s">
        <v>650</v>
      </c>
      <c r="IA1" s="5" t="s">
        <v>653</v>
      </c>
      <c r="IC1" s="5" t="s">
        <v>657</v>
      </c>
      <c r="IE1" s="5" t="s">
        <v>663</v>
      </c>
      <c r="IG1" s="5" t="s">
        <v>667</v>
      </c>
      <c r="II1" s="5" t="s">
        <v>672</v>
      </c>
      <c r="IK1" s="5" t="s">
        <v>679</v>
      </c>
      <c r="IM1" s="5" t="s">
        <v>682</v>
      </c>
      <c r="IO1" s="5" t="s">
        <v>685</v>
      </c>
      <c r="IQ1" s="5" t="s">
        <v>688</v>
      </c>
      <c r="IS1" s="5" t="s">
        <v>693</v>
      </c>
      <c r="IU1" s="5" t="s">
        <v>694</v>
      </c>
      <c r="IW1" s="5" t="s">
        <v>697</v>
      </c>
      <c r="IY1" s="5" t="s">
        <v>699</v>
      </c>
      <c r="JA1" s="5" t="s">
        <v>701</v>
      </c>
      <c r="JC1" s="5" t="s">
        <v>703</v>
      </c>
      <c r="JE1" s="5" t="s">
        <v>708</v>
      </c>
      <c r="JG1" s="5" t="s">
        <v>713</v>
      </c>
      <c r="JI1" s="5" t="s">
        <v>717</v>
      </c>
      <c r="JK1" s="5" t="s">
        <v>721</v>
      </c>
      <c r="JM1" s="5" t="s">
        <v>724</v>
      </c>
      <c r="JO1" s="5" t="s">
        <v>726</v>
      </c>
      <c r="JQ1" s="5" t="s">
        <v>727</v>
      </c>
      <c r="JS1" s="5" t="s">
        <v>730</v>
      </c>
      <c r="JU1" s="5" t="s">
        <v>732</v>
      </c>
      <c r="JW1" s="5" t="s">
        <v>734</v>
      </c>
      <c r="JY1" s="5" t="s">
        <v>738</v>
      </c>
      <c r="KA1" s="5" t="s">
        <v>740</v>
      </c>
      <c r="KD1" s="5" t="s">
        <v>747</v>
      </c>
      <c r="KF1" s="5" t="s">
        <v>748</v>
      </c>
      <c r="KH1" s="5" t="s">
        <v>751</v>
      </c>
      <c r="KJ1" s="11" t="s">
        <v>754</v>
      </c>
      <c r="KK1" s="11"/>
      <c r="KL1" s="5" t="s">
        <v>758</v>
      </c>
      <c r="KN1" s="5" t="s">
        <v>762</v>
      </c>
      <c r="KP1" s="5" t="s">
        <v>766</v>
      </c>
      <c r="KR1" s="11" t="s">
        <v>770</v>
      </c>
      <c r="KS1" s="11"/>
      <c r="KT1" s="11" t="s">
        <v>776</v>
      </c>
      <c r="KU1" s="11"/>
      <c r="KV1" s="11" t="s">
        <v>779</v>
      </c>
      <c r="KW1" s="11"/>
      <c r="KX1" s="11" t="s">
        <v>782</v>
      </c>
      <c r="KY1" s="11"/>
      <c r="KZ1" s="11" t="s">
        <v>789</v>
      </c>
      <c r="LA1" s="11"/>
      <c r="LB1" s="11" t="s">
        <v>792</v>
      </c>
      <c r="LC1" s="11"/>
      <c r="LD1" s="59" t="s">
        <v>797</v>
      </c>
      <c r="LE1" s="11"/>
      <c r="LF1" s="65" t="s">
        <v>807</v>
      </c>
      <c r="LG1" s="11"/>
      <c r="LH1" s="65" t="s">
        <v>814</v>
      </c>
      <c r="LI1" s="11"/>
      <c r="LJ1" s="65" t="s">
        <v>818</v>
      </c>
      <c r="LL1" s="65" t="s">
        <v>834</v>
      </c>
      <c r="LN1" s="65" t="s">
        <v>838</v>
      </c>
      <c r="LP1" s="65" t="s">
        <v>851</v>
      </c>
      <c r="LR1" s="65" t="s">
        <v>853</v>
      </c>
      <c r="LT1" s="65" t="s">
        <v>855</v>
      </c>
      <c r="LV1" s="65" t="s">
        <v>858</v>
      </c>
      <c r="LX1" s="65" t="s">
        <v>860</v>
      </c>
      <c r="LZ1" s="65" t="s">
        <v>862</v>
      </c>
      <c r="MB1" s="65" t="s">
        <v>863</v>
      </c>
      <c r="MD1" s="65" t="s">
        <v>868</v>
      </c>
      <c r="MF1" s="65" t="s">
        <v>871</v>
      </c>
      <c r="MH1" s="65" t="s">
        <v>873</v>
      </c>
      <c r="MJ1" s="65" t="s">
        <v>877</v>
      </c>
      <c r="ML1" s="65" t="s">
        <v>879</v>
      </c>
      <c r="MN1" s="65" t="s">
        <v>881</v>
      </c>
      <c r="MP1" s="65" t="s">
        <v>882</v>
      </c>
      <c r="MR1" s="65" t="s">
        <v>888</v>
      </c>
      <c r="MT1" s="65" t="s">
        <v>894</v>
      </c>
      <c r="MV1" s="65" t="s">
        <v>896</v>
      </c>
      <c r="MX1" s="59" t="s">
        <v>902</v>
      </c>
      <c r="MZ1" s="65" t="s">
        <v>903</v>
      </c>
      <c r="NB1" s="65" t="s">
        <v>906</v>
      </c>
      <c r="ND1" s="65" t="s">
        <v>910</v>
      </c>
      <c r="NF1" s="65" t="s">
        <v>912</v>
      </c>
      <c r="NH1" s="65" t="s">
        <v>915</v>
      </c>
      <c r="NJ1" s="65" t="s">
        <v>919</v>
      </c>
      <c r="NL1" s="65" t="s">
        <v>921</v>
      </c>
      <c r="NN1" s="65" t="s">
        <v>928</v>
      </c>
      <c r="NP1" s="65" t="s">
        <v>931</v>
      </c>
      <c r="NR1" s="65" t="s">
        <v>935</v>
      </c>
      <c r="NT1" s="65" t="s">
        <v>938</v>
      </c>
      <c r="NV1" s="65" t="s">
        <v>940</v>
      </c>
      <c r="NX1" s="65" t="s">
        <v>943</v>
      </c>
      <c r="NZ1" s="65" t="s">
        <v>949</v>
      </c>
      <c r="OB1" s="65" t="s">
        <v>953</v>
      </c>
      <c r="OD1" s="65" t="s">
        <v>987</v>
      </c>
      <c r="OE1" s="11"/>
      <c r="OF1" s="65" t="s">
        <v>993</v>
      </c>
      <c r="OG1" s="11"/>
      <c r="OH1" s="65" t="s">
        <v>1007</v>
      </c>
      <c r="OJ1" s="65" t="s">
        <v>1020</v>
      </c>
      <c r="OK1" s="11"/>
      <c r="OL1" s="65" t="s">
        <v>1021</v>
      </c>
      <c r="ON1" s="65" t="s">
        <v>1023</v>
      </c>
      <c r="OO1" s="11"/>
      <c r="OP1" s="65" t="s">
        <v>1032</v>
      </c>
      <c r="OR1" s="65" t="s">
        <v>1036</v>
      </c>
      <c r="OS1" s="11"/>
      <c r="OT1" s="65" t="s">
        <v>1047</v>
      </c>
      <c r="OV1" s="65" t="s">
        <v>1050</v>
      </c>
      <c r="OX1" s="65" t="s">
        <v>1052</v>
      </c>
      <c r="OY1" s="11"/>
      <c r="OZ1" s="65" t="s">
        <v>1059</v>
      </c>
      <c r="PB1" s="65" t="s">
        <v>1063</v>
      </c>
      <c r="PD1" s="65" t="s">
        <v>1069</v>
      </c>
      <c r="PF1" s="65" t="s">
        <v>1074</v>
      </c>
      <c r="PH1" s="65" t="s">
        <v>1076</v>
      </c>
      <c r="PJ1" s="65" t="s">
        <v>1079</v>
      </c>
      <c r="PL1" s="65" t="s">
        <v>1081</v>
      </c>
      <c r="PM1" s="11"/>
      <c r="PN1" s="65" t="s">
        <v>1085</v>
      </c>
      <c r="PP1" s="65" t="s">
        <v>1090</v>
      </c>
      <c r="PR1" s="65" t="s">
        <v>1094</v>
      </c>
      <c r="PT1" s="65" t="s">
        <v>1097</v>
      </c>
      <c r="PV1" s="65" t="s">
        <v>1100</v>
      </c>
      <c r="PX1" s="65" t="s">
        <v>1103</v>
      </c>
      <c r="PZ1" s="65" t="s">
        <v>1106</v>
      </c>
      <c r="QB1" s="65" t="s">
        <v>1110</v>
      </c>
      <c r="QD1" s="65" t="s">
        <v>1113</v>
      </c>
      <c r="QF1" s="65" t="s">
        <v>1116</v>
      </c>
      <c r="QG1" s="11"/>
      <c r="QH1" s="65" t="s">
        <v>1124</v>
      </c>
      <c r="QJ1" s="65" t="s">
        <v>1135</v>
      </c>
      <c r="QL1" s="65" t="s">
        <v>1138</v>
      </c>
      <c r="QN1" s="65" t="s">
        <v>1141</v>
      </c>
      <c r="QP1" s="65" t="s">
        <v>1144</v>
      </c>
      <c r="QR1" s="65" t="s">
        <v>1147</v>
      </c>
      <c r="QT1" s="65" t="s">
        <v>1154</v>
      </c>
      <c r="QV1" s="65" t="s">
        <v>1158</v>
      </c>
      <c r="QX1" s="65" t="s">
        <v>1161</v>
      </c>
      <c r="QZ1" s="65" t="s">
        <v>1162</v>
      </c>
      <c r="RB1" s="65" t="s">
        <v>1163</v>
      </c>
      <c r="RD1" s="5" t="s">
        <v>1174</v>
      </c>
      <c r="RF1" s="5" t="s">
        <v>1177</v>
      </c>
      <c r="RH1" s="5" t="s">
        <v>1182</v>
      </c>
      <c r="RJ1" s="5" t="s">
        <v>1187</v>
      </c>
      <c r="RL1" s="5" t="s">
        <v>1190</v>
      </c>
      <c r="RN1" s="5" t="s">
        <v>1193</v>
      </c>
      <c r="RP1" s="5" t="s">
        <v>1197</v>
      </c>
      <c r="RR1" s="5" t="s">
        <v>1202</v>
      </c>
    </row>
    <row r="2" spans="1:487" x14ac:dyDescent="0.3">
      <c r="A2">
        <f>5*5*5*5</f>
        <v>625</v>
      </c>
      <c r="F2" t="s">
        <v>89</v>
      </c>
      <c r="H2" t="s">
        <v>94</v>
      </c>
      <c r="J2" t="s">
        <v>96</v>
      </c>
      <c r="L2" t="s">
        <v>98</v>
      </c>
      <c r="N2" t="s">
        <v>100</v>
      </c>
      <c r="P2" t="s">
        <v>110</v>
      </c>
      <c r="R2" t="s">
        <v>113</v>
      </c>
      <c r="T2" t="s">
        <v>115</v>
      </c>
      <c r="V2" t="s">
        <v>118</v>
      </c>
      <c r="X2" t="s">
        <v>122</v>
      </c>
      <c r="Z2" t="s">
        <v>123</v>
      </c>
      <c r="AB2" t="s">
        <v>126</v>
      </c>
      <c r="AD2" t="s">
        <v>128</v>
      </c>
      <c r="AF2" t="s">
        <v>132</v>
      </c>
      <c r="AH2" t="s">
        <v>134</v>
      </c>
      <c r="AJ2" t="s">
        <v>135</v>
      </c>
      <c r="AL2" t="s">
        <v>140</v>
      </c>
      <c r="AN2" t="s">
        <v>142</v>
      </c>
      <c r="AP2" t="s">
        <v>144</v>
      </c>
      <c r="AR2" t="s">
        <v>147</v>
      </c>
      <c r="AT2" t="s">
        <v>150</v>
      </c>
      <c r="AV2" t="s">
        <v>157</v>
      </c>
      <c r="AX2" t="s">
        <v>160</v>
      </c>
      <c r="AZ2" t="s">
        <v>164</v>
      </c>
      <c r="BB2" t="s">
        <v>167</v>
      </c>
      <c r="BD2" t="s">
        <v>170</v>
      </c>
      <c r="BF2" t="s">
        <v>174</v>
      </c>
      <c r="BH2" t="s">
        <v>179</v>
      </c>
      <c r="BJ2" t="s">
        <v>182</v>
      </c>
      <c r="BL2" t="s">
        <v>183</v>
      </c>
      <c r="BN2" t="s">
        <v>186</v>
      </c>
      <c r="BP2" t="s">
        <v>200</v>
      </c>
      <c r="BR2" t="s">
        <v>206</v>
      </c>
      <c r="BT2" t="s">
        <v>212</v>
      </c>
      <c r="BV2" t="s">
        <v>219</v>
      </c>
      <c r="BX2" t="s">
        <v>228</v>
      </c>
      <c r="BZ2" t="s">
        <v>235</v>
      </c>
      <c r="CB2" t="s">
        <v>244</v>
      </c>
      <c r="CD2" t="s">
        <v>250</v>
      </c>
      <c r="CF2" t="s">
        <v>308</v>
      </c>
      <c r="CJ2" t="s">
        <v>331</v>
      </c>
      <c r="CL2" t="s">
        <v>336</v>
      </c>
      <c r="CN2" t="s">
        <v>343</v>
      </c>
      <c r="CP2" t="s">
        <v>352</v>
      </c>
      <c r="CR2" t="s">
        <v>359</v>
      </c>
      <c r="CT2" s="13" t="s">
        <v>364</v>
      </c>
      <c r="CV2" s="13" t="s">
        <v>370</v>
      </c>
      <c r="CX2" t="s">
        <v>374</v>
      </c>
      <c r="CZ2" t="s">
        <v>377</v>
      </c>
      <c r="DB2" t="s">
        <v>381</v>
      </c>
      <c r="DD2" s="13" t="s">
        <v>387</v>
      </c>
      <c r="DF2" t="s">
        <v>396</v>
      </c>
      <c r="DH2" s="13" t="s">
        <v>399</v>
      </c>
      <c r="DJ2" s="13" t="s">
        <v>402</v>
      </c>
      <c r="DL2" t="s">
        <v>404</v>
      </c>
      <c r="DN2" t="s">
        <v>406</v>
      </c>
      <c r="DP2" t="s">
        <v>422</v>
      </c>
      <c r="DR2" t="s">
        <v>430</v>
      </c>
      <c r="DT2" s="13" t="s">
        <v>409</v>
      </c>
      <c r="DX2" t="s">
        <v>436</v>
      </c>
      <c r="DZ2" t="s">
        <v>437</v>
      </c>
      <c r="EB2" t="s">
        <v>440</v>
      </c>
      <c r="ED2" t="s">
        <v>441</v>
      </c>
      <c r="EF2" t="s">
        <v>446</v>
      </c>
      <c r="EH2" t="s">
        <v>455</v>
      </c>
      <c r="EJ2" t="s">
        <v>457</v>
      </c>
      <c r="EL2" t="s">
        <v>460</v>
      </c>
      <c r="EN2" t="s">
        <v>461</v>
      </c>
      <c r="EP2" t="s">
        <v>467</v>
      </c>
      <c r="ER2" t="s">
        <v>471</v>
      </c>
      <c r="ET2" t="s">
        <v>476</v>
      </c>
      <c r="EV2" t="s">
        <v>479</v>
      </c>
      <c r="EX2" t="s">
        <v>481</v>
      </c>
      <c r="EZ2" t="s">
        <v>484</v>
      </c>
      <c r="FB2" t="s">
        <v>486</v>
      </c>
      <c r="FD2" t="s">
        <v>493</v>
      </c>
      <c r="FF2" t="s">
        <v>497</v>
      </c>
      <c r="FH2" t="s">
        <v>500</v>
      </c>
      <c r="FJ2" t="s">
        <v>503</v>
      </c>
      <c r="FL2" t="s">
        <v>506</v>
      </c>
      <c r="FN2" t="s">
        <v>512</v>
      </c>
      <c r="FP2" t="s">
        <v>515</v>
      </c>
      <c r="FR2" t="s">
        <v>522</v>
      </c>
      <c r="FT2" t="s">
        <v>525</v>
      </c>
      <c r="FV2" t="s">
        <v>528</v>
      </c>
      <c r="FX2" t="s">
        <v>540</v>
      </c>
      <c r="FZ2" t="s">
        <v>555</v>
      </c>
      <c r="GC2" t="s">
        <v>567</v>
      </c>
      <c r="GE2" t="s">
        <v>573</v>
      </c>
      <c r="GG2" t="s">
        <v>577</v>
      </c>
      <c r="GI2" t="s">
        <v>582</v>
      </c>
      <c r="GM2" t="s">
        <v>585</v>
      </c>
      <c r="GO2" t="s">
        <v>587</v>
      </c>
      <c r="GQ2" t="s">
        <v>590</v>
      </c>
      <c r="GS2" t="s">
        <v>594</v>
      </c>
      <c r="GU2" t="s">
        <v>596</v>
      </c>
      <c r="GW2" t="s">
        <v>599</v>
      </c>
      <c r="GY2" t="s">
        <v>604</v>
      </c>
      <c r="HA2" t="s">
        <v>610</v>
      </c>
      <c r="HC2" t="s">
        <v>614</v>
      </c>
      <c r="HG2" t="s">
        <v>619</v>
      </c>
      <c r="HI2" t="s">
        <v>621</v>
      </c>
      <c r="HK2" t="s">
        <v>628</v>
      </c>
      <c r="HM2" t="s">
        <v>632</v>
      </c>
      <c r="HO2" t="s">
        <v>635</v>
      </c>
      <c r="HQ2" t="s">
        <v>637</v>
      </c>
      <c r="HS2" t="s">
        <v>643</v>
      </c>
      <c r="HU2" t="s">
        <v>646</v>
      </c>
      <c r="HW2" t="s">
        <v>649</v>
      </c>
      <c r="HY2" t="s">
        <v>652</v>
      </c>
      <c r="IA2" t="s">
        <v>656</v>
      </c>
      <c r="IG2" t="s">
        <v>670</v>
      </c>
      <c r="II2" t="s">
        <v>678</v>
      </c>
      <c r="IK2" t="s">
        <v>681</v>
      </c>
      <c r="IM2" t="s">
        <v>684</v>
      </c>
      <c r="IO2" t="s">
        <v>687</v>
      </c>
      <c r="IQ2" t="s">
        <v>691</v>
      </c>
      <c r="IS2" t="s">
        <v>695</v>
      </c>
      <c r="IU2" t="s">
        <v>696</v>
      </c>
      <c r="IW2" t="s">
        <v>698</v>
      </c>
      <c r="IY2" t="s">
        <v>700</v>
      </c>
      <c r="JA2" t="s">
        <v>702</v>
      </c>
      <c r="JC2" t="s">
        <v>707</v>
      </c>
      <c r="JE2" t="s">
        <v>712</v>
      </c>
      <c r="JG2" t="s">
        <v>716</v>
      </c>
      <c r="JI2" t="s">
        <v>719</v>
      </c>
      <c r="JM2" t="s">
        <v>725</v>
      </c>
      <c r="JO2" t="s">
        <v>728</v>
      </c>
      <c r="JQ2" t="s">
        <v>729</v>
      </c>
      <c r="JS2" t="s">
        <v>731</v>
      </c>
      <c r="JU2" t="s">
        <v>733</v>
      </c>
      <c r="JW2" t="s">
        <v>737</v>
      </c>
      <c r="JY2" t="s">
        <v>739</v>
      </c>
      <c r="KA2" t="s">
        <v>741</v>
      </c>
      <c r="KD2" t="s">
        <v>752</v>
      </c>
      <c r="KF2" t="s">
        <v>753</v>
      </c>
      <c r="KH2" t="s">
        <v>756</v>
      </c>
      <c r="KJ2" s="13" t="s">
        <v>757</v>
      </c>
      <c r="KK2" s="13"/>
      <c r="KL2" t="s">
        <v>761</v>
      </c>
      <c r="KN2" t="s">
        <v>765</v>
      </c>
      <c r="KP2" t="s">
        <v>769</v>
      </c>
      <c r="KR2" s="13" t="s">
        <v>773</v>
      </c>
      <c r="KS2" s="13"/>
      <c r="KT2" s="13" t="s">
        <v>778</v>
      </c>
      <c r="KU2" s="13"/>
      <c r="KV2" s="13" t="s">
        <v>781</v>
      </c>
      <c r="KW2" s="13"/>
      <c r="KX2" s="13" t="s">
        <v>784</v>
      </c>
      <c r="KY2" s="13"/>
      <c r="KZ2" s="13" t="s">
        <v>791</v>
      </c>
      <c r="LA2" s="13"/>
      <c r="LB2" s="13" t="s">
        <v>794</v>
      </c>
      <c r="LC2" s="13"/>
      <c r="LD2" s="60" t="s">
        <v>803</v>
      </c>
      <c r="LE2" s="13"/>
      <c r="LF2" s="64" t="s">
        <v>816</v>
      </c>
      <c r="LG2" s="13"/>
      <c r="LH2" s="64" t="s">
        <v>819</v>
      </c>
      <c r="LI2" s="13"/>
      <c r="LJ2" t="s">
        <v>830</v>
      </c>
      <c r="LN2" t="s">
        <v>849</v>
      </c>
      <c r="LP2" t="s">
        <v>852</v>
      </c>
      <c r="LR2" t="s">
        <v>854</v>
      </c>
      <c r="LT2" t="s">
        <v>856</v>
      </c>
      <c r="LV2" t="s">
        <v>859</v>
      </c>
      <c r="LX2" t="s">
        <v>861</v>
      </c>
      <c r="LZ2" t="s">
        <v>867</v>
      </c>
      <c r="MD2" t="s">
        <v>870</v>
      </c>
      <c r="MF2" t="s">
        <v>872</v>
      </c>
      <c r="MH2" t="s">
        <v>874</v>
      </c>
      <c r="MJ2" t="s">
        <v>878</v>
      </c>
      <c r="ML2" t="s">
        <v>880</v>
      </c>
      <c r="MN2" t="s">
        <v>883</v>
      </c>
      <c r="MP2" t="s">
        <v>887</v>
      </c>
      <c r="MR2" t="s">
        <v>893</v>
      </c>
      <c r="MT2" t="s">
        <v>895</v>
      </c>
      <c r="MV2" t="s">
        <v>897</v>
      </c>
      <c r="MX2" s="62" t="s">
        <v>901</v>
      </c>
      <c r="MZ2" t="s">
        <v>905</v>
      </c>
      <c r="NB2" t="s">
        <v>909</v>
      </c>
      <c r="ND2" t="s">
        <v>911</v>
      </c>
      <c r="NF2" t="s">
        <v>914</v>
      </c>
      <c r="NH2" t="s">
        <v>917</v>
      </c>
      <c r="NJ2" t="s">
        <v>920</v>
      </c>
      <c r="NL2" t="s">
        <v>945</v>
      </c>
      <c r="NN2" t="s">
        <v>930</v>
      </c>
      <c r="NP2" t="s">
        <v>934</v>
      </c>
      <c r="NR2" t="s">
        <v>936</v>
      </c>
      <c r="NT2" t="s">
        <v>939</v>
      </c>
      <c r="NV2" t="s">
        <v>942</v>
      </c>
      <c r="NX2" t="s">
        <v>944</v>
      </c>
      <c r="NZ2" t="s">
        <v>952</v>
      </c>
      <c r="OB2" t="s">
        <v>955</v>
      </c>
      <c r="OD2" s="64" t="s">
        <v>995</v>
      </c>
      <c r="OE2" s="13"/>
      <c r="OF2" s="64" t="s">
        <v>1018</v>
      </c>
      <c r="OG2" s="13"/>
      <c r="OH2" t="s">
        <v>1009</v>
      </c>
      <c r="OJ2" s="64" t="s">
        <v>1026</v>
      </c>
      <c r="OK2" s="13"/>
      <c r="OL2" t="s">
        <v>1031</v>
      </c>
      <c r="ON2" s="64" t="s">
        <v>1038</v>
      </c>
      <c r="OO2" s="13"/>
      <c r="OP2" t="s">
        <v>1045</v>
      </c>
      <c r="OR2" s="64" t="s">
        <v>1056</v>
      </c>
      <c r="OS2" s="13"/>
      <c r="OT2" t="s">
        <v>1049</v>
      </c>
      <c r="OV2" t="s">
        <v>1058</v>
      </c>
      <c r="OX2" s="64" t="s">
        <v>1123</v>
      </c>
      <c r="OY2" s="13"/>
      <c r="OZ2" t="s">
        <v>1064</v>
      </c>
      <c r="PB2" t="s">
        <v>1067</v>
      </c>
      <c r="PD2" t="s">
        <v>1073</v>
      </c>
      <c r="PF2" t="s">
        <v>1075</v>
      </c>
      <c r="PH2" t="s">
        <v>1078</v>
      </c>
      <c r="PJ2" t="s">
        <v>1084</v>
      </c>
      <c r="PL2" s="64"/>
      <c r="PM2" s="13"/>
      <c r="PN2" t="s">
        <v>1089</v>
      </c>
      <c r="PP2" t="s">
        <v>1093</v>
      </c>
      <c r="PR2" t="s">
        <v>1096</v>
      </c>
      <c r="PT2" t="s">
        <v>1099</v>
      </c>
      <c r="PV2" t="s">
        <v>1102</v>
      </c>
      <c r="PX2" t="s">
        <v>1105</v>
      </c>
      <c r="PZ2" t="s">
        <v>1109</v>
      </c>
      <c r="QB2" t="s">
        <v>1112</v>
      </c>
      <c r="QD2" t="s">
        <v>1114</v>
      </c>
      <c r="QF2" s="64" t="s">
        <v>1122</v>
      </c>
      <c r="QG2" s="13"/>
      <c r="QH2" t="s">
        <v>1136</v>
      </c>
      <c r="QJ2" t="s">
        <v>1137</v>
      </c>
      <c r="QL2" t="s">
        <v>1140</v>
      </c>
      <c r="QN2" t="s">
        <v>1142</v>
      </c>
      <c r="QP2" t="s">
        <v>1146</v>
      </c>
      <c r="QR2" t="s">
        <v>1156</v>
      </c>
      <c r="QT2" t="s">
        <v>1157</v>
      </c>
      <c r="QV2" t="s">
        <v>1165</v>
      </c>
      <c r="QX2" t="s">
        <v>1153</v>
      </c>
      <c r="QZ2" t="s">
        <v>1164</v>
      </c>
      <c r="RB2" t="s">
        <v>1169</v>
      </c>
      <c r="RD2" t="s">
        <v>1176</v>
      </c>
      <c r="RF2" t="s">
        <v>1178</v>
      </c>
      <c r="RH2" t="s">
        <v>1183</v>
      </c>
      <c r="RJ2" t="s">
        <v>1189</v>
      </c>
      <c r="RL2" t="s">
        <v>1191</v>
      </c>
      <c r="RN2" t="s">
        <v>1196</v>
      </c>
      <c r="RP2" t="s">
        <v>1199</v>
      </c>
      <c r="RR2" t="s">
        <v>1203</v>
      </c>
    </row>
    <row r="3" spans="1:487" x14ac:dyDescent="0.3">
      <c r="Z3" s="12" t="s">
        <v>3</v>
      </c>
      <c r="AX3" s="13"/>
      <c r="AZ3" s="12" t="s">
        <v>159</v>
      </c>
      <c r="BB3" t="s">
        <v>166</v>
      </c>
      <c r="BD3" t="s">
        <v>169</v>
      </c>
      <c r="BF3" t="s">
        <v>169</v>
      </c>
      <c r="BH3" t="s">
        <v>176</v>
      </c>
      <c r="BJ3" t="s">
        <v>176</v>
      </c>
      <c r="BL3" t="s">
        <v>176</v>
      </c>
      <c r="BN3" t="s">
        <v>176</v>
      </c>
      <c r="BP3" t="s">
        <v>188</v>
      </c>
      <c r="BR3" t="s">
        <v>188</v>
      </c>
      <c r="BT3" t="s">
        <v>188</v>
      </c>
      <c r="BV3" t="s">
        <v>188</v>
      </c>
      <c r="BX3" t="s">
        <v>188</v>
      </c>
      <c r="BZ3" t="s">
        <v>229</v>
      </c>
      <c r="CB3" t="s">
        <v>229</v>
      </c>
      <c r="CD3" t="s">
        <v>229</v>
      </c>
      <c r="CF3" t="s">
        <v>229</v>
      </c>
      <c r="CH3" t="s">
        <v>229</v>
      </c>
      <c r="CJ3" t="s">
        <v>229</v>
      </c>
      <c r="CL3" t="s">
        <v>229</v>
      </c>
      <c r="CN3" t="s">
        <v>229</v>
      </c>
      <c r="CP3" s="5" t="s">
        <v>344</v>
      </c>
      <c r="CR3" s="5" t="s">
        <v>344</v>
      </c>
      <c r="CT3" s="11" t="s">
        <v>229</v>
      </c>
      <c r="CV3" s="11" t="s">
        <v>229</v>
      </c>
      <c r="CX3" s="5" t="s">
        <v>229</v>
      </c>
      <c r="CZ3" s="5" t="s">
        <v>229</v>
      </c>
      <c r="DB3" s="5" t="s">
        <v>229</v>
      </c>
      <c r="DD3" s="11" t="s">
        <v>229</v>
      </c>
      <c r="DF3" s="5" t="s">
        <v>344</v>
      </c>
      <c r="DH3" s="11" t="s">
        <v>229</v>
      </c>
      <c r="DJ3" s="11" t="s">
        <v>229</v>
      </c>
      <c r="DL3" s="5" t="s">
        <v>229</v>
      </c>
      <c r="DN3" s="5" t="s">
        <v>229</v>
      </c>
      <c r="DP3" s="5" t="s">
        <v>229</v>
      </c>
      <c r="DR3" s="5" t="s">
        <v>229</v>
      </c>
      <c r="DT3" s="11" t="s">
        <v>229</v>
      </c>
      <c r="DV3" s="7" t="s">
        <v>229</v>
      </c>
      <c r="DW3" s="7"/>
      <c r="DX3" s="7" t="s">
        <v>229</v>
      </c>
      <c r="DY3" s="7"/>
      <c r="DZ3" s="7" t="s">
        <v>229</v>
      </c>
      <c r="EA3" s="7"/>
      <c r="EB3" s="7" t="s">
        <v>229</v>
      </c>
      <c r="EC3" s="7"/>
      <c r="ED3" s="7" t="s">
        <v>229</v>
      </c>
      <c r="EE3" s="7"/>
      <c r="EF3" s="7" t="s">
        <v>229</v>
      </c>
      <c r="EG3" s="7"/>
      <c r="EH3" s="7" t="s">
        <v>229</v>
      </c>
      <c r="EI3" s="7"/>
      <c r="EJ3" s="7" t="s">
        <v>229</v>
      </c>
      <c r="EK3" s="7"/>
      <c r="EL3" s="7" t="s">
        <v>229</v>
      </c>
      <c r="EM3" s="7"/>
      <c r="EN3" s="7" t="s">
        <v>229</v>
      </c>
      <c r="EO3" s="7"/>
      <c r="EP3" s="7" t="s">
        <v>229</v>
      </c>
      <c r="EQ3" s="7"/>
      <c r="ER3" s="7" t="s">
        <v>229</v>
      </c>
      <c r="ES3" s="7"/>
      <c r="ET3" s="7" t="s">
        <v>229</v>
      </c>
      <c r="EU3" s="7"/>
      <c r="EV3" s="7" t="s">
        <v>229</v>
      </c>
      <c r="EW3" s="7"/>
      <c r="EX3" s="7" t="s">
        <v>229</v>
      </c>
      <c r="EY3" s="7"/>
      <c r="EZ3" s="7" t="s">
        <v>229</v>
      </c>
      <c r="FA3" s="7"/>
      <c r="FB3" s="7" t="s">
        <v>229</v>
      </c>
      <c r="FC3" s="7"/>
      <c r="FD3" s="7" t="s">
        <v>229</v>
      </c>
      <c r="FE3" s="7"/>
      <c r="FF3" s="7" t="s">
        <v>229</v>
      </c>
      <c r="FG3" s="7"/>
      <c r="FH3" s="7" t="s">
        <v>229</v>
      </c>
      <c r="FI3" s="7"/>
      <c r="FJ3" s="7" t="s">
        <v>229</v>
      </c>
      <c r="FK3" s="7"/>
      <c r="FL3" s="7" t="s">
        <v>229</v>
      </c>
      <c r="FM3" s="7"/>
      <c r="FN3" s="7" t="s">
        <v>229</v>
      </c>
      <c r="FO3" s="7"/>
      <c r="FP3" s="7" t="s">
        <v>229</v>
      </c>
      <c r="FQ3" s="7"/>
      <c r="FR3" s="7" t="s">
        <v>229</v>
      </c>
      <c r="FS3" s="7"/>
      <c r="FT3" s="7" t="s">
        <v>229</v>
      </c>
      <c r="FU3" s="7"/>
      <c r="FV3" s="7" t="s">
        <v>229</v>
      </c>
      <c r="FW3" s="7"/>
      <c r="FX3" s="7" t="s">
        <v>229</v>
      </c>
      <c r="FY3" s="7"/>
      <c r="FZ3" s="7" t="s">
        <v>229</v>
      </c>
      <c r="GA3" s="7"/>
      <c r="GC3" s="7" t="s">
        <v>229</v>
      </c>
      <c r="GD3" s="7"/>
      <c r="GE3" s="7" t="s">
        <v>229</v>
      </c>
      <c r="GF3" s="7"/>
      <c r="GG3" s="7" t="s">
        <v>229</v>
      </c>
      <c r="GH3" s="7"/>
      <c r="GI3" s="7" t="s">
        <v>229</v>
      </c>
      <c r="GJ3" s="7"/>
      <c r="GK3" s="7" t="s">
        <v>229</v>
      </c>
      <c r="GL3" s="7"/>
      <c r="GM3" s="7" t="s">
        <v>229</v>
      </c>
      <c r="GN3" s="7"/>
      <c r="GO3" s="7" t="s">
        <v>229</v>
      </c>
      <c r="GP3" s="7"/>
      <c r="GQ3" s="7" t="s">
        <v>229</v>
      </c>
      <c r="GR3" s="7"/>
      <c r="GS3" s="7" t="s">
        <v>229</v>
      </c>
      <c r="GT3" s="7"/>
      <c r="GU3" s="7" t="s">
        <v>229</v>
      </c>
      <c r="GV3" s="7"/>
      <c r="GW3" s="7" t="s">
        <v>229</v>
      </c>
      <c r="GX3" s="7"/>
      <c r="GY3" s="7" t="s">
        <v>229</v>
      </c>
      <c r="GZ3" s="7"/>
      <c r="HA3" s="7" t="s">
        <v>229</v>
      </c>
      <c r="HB3" s="7"/>
      <c r="HC3" s="7" t="s">
        <v>229</v>
      </c>
      <c r="HD3" s="7"/>
      <c r="HE3" s="7" t="s">
        <v>229</v>
      </c>
      <c r="HF3" s="7"/>
      <c r="HG3" s="7" t="s">
        <v>229</v>
      </c>
      <c r="HH3" s="7"/>
      <c r="HI3" s="7" t="s">
        <v>229</v>
      </c>
      <c r="HJ3" s="7"/>
      <c r="HK3" s="7" t="s">
        <v>229</v>
      </c>
      <c r="HL3" s="7"/>
      <c r="HM3" s="7" t="s">
        <v>229</v>
      </c>
      <c r="HN3" s="7"/>
      <c r="HO3" s="7" t="s">
        <v>229</v>
      </c>
      <c r="HP3" s="7"/>
      <c r="HQ3" s="7" t="s">
        <v>229</v>
      </c>
      <c r="HR3" s="7"/>
      <c r="HS3" s="7" t="s">
        <v>229</v>
      </c>
      <c r="HT3" s="7"/>
      <c r="HU3" s="7" t="s">
        <v>229</v>
      </c>
      <c r="HV3" s="7"/>
      <c r="HW3" s="7" t="s">
        <v>229</v>
      </c>
      <c r="HX3" s="7"/>
      <c r="HY3" s="7" t="s">
        <v>229</v>
      </c>
      <c r="HZ3" s="7"/>
      <c r="IA3" s="7" t="s">
        <v>229</v>
      </c>
      <c r="IB3" s="7"/>
      <c r="IC3" s="7" t="s">
        <v>229</v>
      </c>
      <c r="ID3" s="7"/>
      <c r="IE3" s="7" t="s">
        <v>229</v>
      </c>
      <c r="IF3" s="7"/>
      <c r="IG3" s="7" t="s">
        <v>229</v>
      </c>
      <c r="IH3" s="7"/>
      <c r="II3" s="7" t="s">
        <v>229</v>
      </c>
      <c r="IJ3" s="7"/>
      <c r="IK3" s="7" t="s">
        <v>229</v>
      </c>
      <c r="IL3" s="7"/>
      <c r="IM3" s="7" t="s">
        <v>229</v>
      </c>
      <c r="IN3" s="7"/>
      <c r="IO3" s="7" t="s">
        <v>229</v>
      </c>
      <c r="IP3" s="7"/>
      <c r="IQ3" s="7" t="s">
        <v>229</v>
      </c>
      <c r="IR3" s="7"/>
      <c r="IS3" s="7" t="s">
        <v>229</v>
      </c>
      <c r="IT3" s="7"/>
      <c r="IU3" s="7" t="s">
        <v>229</v>
      </c>
      <c r="IV3" s="7"/>
      <c r="IW3" s="7" t="s">
        <v>229</v>
      </c>
      <c r="IX3" s="7"/>
      <c r="IY3" s="7" t="s">
        <v>229</v>
      </c>
      <c r="IZ3" s="7"/>
      <c r="JA3" s="7" t="s">
        <v>229</v>
      </c>
      <c r="JB3" s="7"/>
      <c r="JC3" s="7" t="s">
        <v>229</v>
      </c>
      <c r="JD3" s="7"/>
      <c r="JE3" s="7" t="s">
        <v>229</v>
      </c>
      <c r="JF3" s="7"/>
      <c r="JG3" s="7" t="s">
        <v>229</v>
      </c>
      <c r="JH3" s="7"/>
      <c r="JI3" s="7" t="s">
        <v>229</v>
      </c>
      <c r="JJ3" s="7"/>
      <c r="JK3" s="7" t="s">
        <v>229</v>
      </c>
      <c r="JL3" s="7"/>
      <c r="JM3" s="7" t="s">
        <v>229</v>
      </c>
      <c r="JN3" s="7"/>
      <c r="JO3" s="7" t="s">
        <v>229</v>
      </c>
      <c r="JP3" s="7"/>
      <c r="JQ3" s="7" t="s">
        <v>229</v>
      </c>
      <c r="JR3" s="7"/>
      <c r="JS3" s="7" t="s">
        <v>229</v>
      </c>
      <c r="JT3" s="7"/>
      <c r="JU3" s="7" t="s">
        <v>229</v>
      </c>
      <c r="JV3" s="7"/>
      <c r="JW3" s="7" t="s">
        <v>229</v>
      </c>
      <c r="JX3" s="7"/>
      <c r="JY3" s="7" t="s">
        <v>229</v>
      </c>
      <c r="JZ3" s="7"/>
      <c r="KA3" s="7" t="s">
        <v>229</v>
      </c>
      <c r="KB3" s="7"/>
      <c r="KD3" s="7" t="s">
        <v>229</v>
      </c>
      <c r="KE3" s="7"/>
      <c r="KF3" s="7" t="s">
        <v>229</v>
      </c>
      <c r="KG3" s="7"/>
      <c r="KH3" s="7" t="s">
        <v>229</v>
      </c>
      <c r="KI3" s="7"/>
      <c r="KJ3" s="11" t="s">
        <v>229</v>
      </c>
      <c r="KK3" s="13"/>
      <c r="KL3" s="7" t="s">
        <v>229</v>
      </c>
      <c r="KM3" s="7"/>
      <c r="KN3" s="7" t="s">
        <v>229</v>
      </c>
      <c r="KO3" s="7"/>
      <c r="KP3" s="7" t="s">
        <v>229</v>
      </c>
      <c r="KQ3" s="7"/>
      <c r="KR3" s="11" t="s">
        <v>229</v>
      </c>
      <c r="KS3" s="13"/>
      <c r="KT3" s="11" t="s">
        <v>229</v>
      </c>
      <c r="KU3" s="13"/>
      <c r="KV3" s="11" t="s">
        <v>229</v>
      </c>
      <c r="KW3" s="13"/>
      <c r="KX3" s="11" t="s">
        <v>229</v>
      </c>
      <c r="KY3" s="13"/>
      <c r="KZ3" s="11" t="s">
        <v>229</v>
      </c>
      <c r="LA3" s="13"/>
      <c r="LB3" s="11" t="s">
        <v>229</v>
      </c>
      <c r="LC3" s="13"/>
      <c r="LD3" s="59" t="s">
        <v>812</v>
      </c>
      <c r="LE3" s="13"/>
      <c r="LF3" s="65" t="s">
        <v>812</v>
      </c>
      <c r="LG3" s="13"/>
      <c r="LH3" s="65" t="s">
        <v>815</v>
      </c>
      <c r="LI3" s="13"/>
      <c r="LJ3" s="65" t="s">
        <v>815</v>
      </c>
      <c r="LL3" s="65" t="s">
        <v>815</v>
      </c>
      <c r="LN3" s="65" t="s">
        <v>815</v>
      </c>
      <c r="LP3" s="65" t="s">
        <v>815</v>
      </c>
      <c r="LR3" s="65" t="s">
        <v>815</v>
      </c>
      <c r="LT3" s="65" t="s">
        <v>815</v>
      </c>
      <c r="LV3" s="65" t="s">
        <v>815</v>
      </c>
      <c r="LX3" s="65" t="s">
        <v>815</v>
      </c>
      <c r="LZ3" s="65" t="s">
        <v>815</v>
      </c>
      <c r="MB3" s="65" t="s">
        <v>815</v>
      </c>
      <c r="MD3" s="65" t="s">
        <v>815</v>
      </c>
      <c r="MF3" s="65" t="s">
        <v>815</v>
      </c>
      <c r="MH3" s="65" t="s">
        <v>815</v>
      </c>
      <c r="MJ3" s="65" t="s">
        <v>815</v>
      </c>
      <c r="ML3" s="65" t="s">
        <v>815</v>
      </c>
      <c r="MN3" s="65" t="s">
        <v>815</v>
      </c>
      <c r="MP3" s="65" t="s">
        <v>815</v>
      </c>
      <c r="MR3" s="65" t="s">
        <v>815</v>
      </c>
      <c r="MT3" s="65" t="s">
        <v>815</v>
      </c>
      <c r="MV3" s="65" t="s">
        <v>815</v>
      </c>
      <c r="MX3" s="59" t="s">
        <v>815</v>
      </c>
      <c r="MZ3" s="65" t="s">
        <v>815</v>
      </c>
      <c r="NB3" s="65" t="s">
        <v>815</v>
      </c>
      <c r="ND3" s="65" t="s">
        <v>815</v>
      </c>
      <c r="NF3" s="65" t="s">
        <v>815</v>
      </c>
      <c r="NH3" s="65" t="s">
        <v>815</v>
      </c>
      <c r="NJ3" s="65" t="s">
        <v>815</v>
      </c>
      <c r="NL3" s="65" t="s">
        <v>815</v>
      </c>
      <c r="NN3" s="65" t="s">
        <v>815</v>
      </c>
      <c r="NP3" s="65" t="s">
        <v>815</v>
      </c>
      <c r="NR3" s="65" t="s">
        <v>815</v>
      </c>
      <c r="NT3" s="65" t="s">
        <v>815</v>
      </c>
      <c r="NV3" s="65" t="s">
        <v>815</v>
      </c>
      <c r="NX3" s="65" t="s">
        <v>815</v>
      </c>
      <c r="NZ3" s="65" t="s">
        <v>815</v>
      </c>
      <c r="OB3" s="65" t="s">
        <v>815</v>
      </c>
      <c r="OD3" s="65" t="s">
        <v>815</v>
      </c>
      <c r="OE3" s="13"/>
      <c r="OF3" s="65" t="s">
        <v>815</v>
      </c>
      <c r="OG3" s="13"/>
      <c r="OH3" s="65" t="s">
        <v>815</v>
      </c>
      <c r="OJ3" s="65" t="s">
        <v>815</v>
      </c>
      <c r="OK3" s="13"/>
      <c r="OL3" s="65" t="s">
        <v>815</v>
      </c>
      <c r="ON3" s="65" t="s">
        <v>815</v>
      </c>
      <c r="OO3" s="13"/>
      <c r="OP3" s="65" t="s">
        <v>815</v>
      </c>
      <c r="OR3" s="65" t="s">
        <v>815</v>
      </c>
      <c r="OS3" s="13"/>
      <c r="OT3" s="65" t="s">
        <v>815</v>
      </c>
      <c r="OV3" s="65" t="s">
        <v>815</v>
      </c>
      <c r="OX3" s="65" t="s">
        <v>815</v>
      </c>
      <c r="OY3" s="13"/>
      <c r="OZ3" s="65" t="s">
        <v>815</v>
      </c>
      <c r="PB3" s="65" t="s">
        <v>815</v>
      </c>
      <c r="PD3" s="65" t="s">
        <v>815</v>
      </c>
      <c r="PF3" s="65" t="s">
        <v>815</v>
      </c>
      <c r="PH3" s="65" t="s">
        <v>815</v>
      </c>
      <c r="PJ3" s="65" t="s">
        <v>815</v>
      </c>
      <c r="PL3" s="65" t="s">
        <v>815</v>
      </c>
      <c r="PM3" s="13"/>
      <c r="PN3" s="65" t="s">
        <v>815</v>
      </c>
      <c r="PP3" s="65" t="s">
        <v>815</v>
      </c>
      <c r="PR3" s="65" t="s">
        <v>815</v>
      </c>
      <c r="PT3" s="65" t="s">
        <v>815</v>
      </c>
      <c r="PV3" s="65" t="s">
        <v>815</v>
      </c>
      <c r="PX3" s="65" t="s">
        <v>815</v>
      </c>
      <c r="PZ3" s="65" t="s">
        <v>815</v>
      </c>
      <c r="QB3" s="65" t="s">
        <v>815</v>
      </c>
      <c r="QD3" s="65" t="s">
        <v>815</v>
      </c>
      <c r="QF3" s="65" t="s">
        <v>815</v>
      </c>
      <c r="QG3" s="13"/>
      <c r="QH3" s="65" t="s">
        <v>815</v>
      </c>
      <c r="QJ3" s="65" t="s">
        <v>815</v>
      </c>
      <c r="QL3" s="65" t="s">
        <v>815</v>
      </c>
      <c r="QN3" s="65" t="s">
        <v>815</v>
      </c>
      <c r="QP3" s="65" t="s">
        <v>815</v>
      </c>
      <c r="QR3" s="65" t="s">
        <v>815</v>
      </c>
      <c r="QT3" s="65" t="s">
        <v>815</v>
      </c>
      <c r="QV3" s="65" t="s">
        <v>815</v>
      </c>
      <c r="QX3" s="65" t="s">
        <v>815</v>
      </c>
      <c r="QZ3" s="65" t="s">
        <v>815</v>
      </c>
      <c r="RB3" s="65" t="s">
        <v>815</v>
      </c>
      <c r="RD3" s="65" t="s">
        <v>815</v>
      </c>
      <c r="RF3" s="65" t="s">
        <v>815</v>
      </c>
      <c r="RH3" s="65" t="s">
        <v>815</v>
      </c>
      <c r="RJ3" s="65" t="s">
        <v>815</v>
      </c>
      <c r="RL3" s="65" t="s">
        <v>815</v>
      </c>
      <c r="RN3" s="65" t="s">
        <v>815</v>
      </c>
      <c r="RP3" s="65" t="s">
        <v>815</v>
      </c>
      <c r="RR3" s="65" t="s">
        <v>815</v>
      </c>
    </row>
    <row r="4" spans="1:487" x14ac:dyDescent="0.3">
      <c r="A4" s="5" t="s">
        <v>0</v>
      </c>
      <c r="B4" s="5" t="s">
        <v>3</v>
      </c>
      <c r="C4" s="5" t="s">
        <v>63</v>
      </c>
      <c r="F4" s="7" t="s">
        <v>2</v>
      </c>
      <c r="G4">
        <v>0.75</v>
      </c>
      <c r="H4" s="9" t="s">
        <v>2</v>
      </c>
      <c r="I4" s="9">
        <v>0.5</v>
      </c>
      <c r="J4" s="9" t="s">
        <v>2</v>
      </c>
      <c r="K4" s="9">
        <v>0.25</v>
      </c>
      <c r="L4" s="9" t="s">
        <v>2</v>
      </c>
      <c r="M4" s="9">
        <v>0.1</v>
      </c>
      <c r="N4" s="9" t="s">
        <v>2</v>
      </c>
      <c r="O4" s="9">
        <v>0.9</v>
      </c>
      <c r="P4" s="7" t="s">
        <v>2</v>
      </c>
      <c r="Q4">
        <v>0.75</v>
      </c>
      <c r="R4" s="7" t="s">
        <v>2</v>
      </c>
      <c r="S4">
        <v>0.75</v>
      </c>
      <c r="T4" s="7" t="s">
        <v>2</v>
      </c>
      <c r="U4">
        <v>0.75</v>
      </c>
      <c r="V4" s="7" t="s">
        <v>2</v>
      </c>
      <c r="W4">
        <v>0.75</v>
      </c>
      <c r="X4" s="7" t="s">
        <v>2</v>
      </c>
      <c r="Y4">
        <v>0.75</v>
      </c>
      <c r="Z4" s="7" t="s">
        <v>2</v>
      </c>
      <c r="AA4">
        <v>0.75</v>
      </c>
      <c r="AB4" s="7" t="s">
        <v>2</v>
      </c>
      <c r="AC4">
        <v>0.75</v>
      </c>
      <c r="AD4" s="7" t="s">
        <v>2</v>
      </c>
      <c r="AE4">
        <v>0.75</v>
      </c>
      <c r="AF4" s="7" t="s">
        <v>2</v>
      </c>
      <c r="AG4">
        <v>0.75</v>
      </c>
      <c r="AH4" s="7" t="s">
        <v>2</v>
      </c>
      <c r="AI4">
        <v>0.75</v>
      </c>
      <c r="AJ4" s="7" t="s">
        <v>2</v>
      </c>
      <c r="AK4">
        <v>0.75</v>
      </c>
      <c r="AL4" s="7" t="s">
        <v>2</v>
      </c>
      <c r="AM4">
        <v>0.75</v>
      </c>
      <c r="AN4" s="7" t="s">
        <v>2</v>
      </c>
      <c r="AO4">
        <v>0.75</v>
      </c>
      <c r="AP4" s="7" t="s">
        <v>2</v>
      </c>
      <c r="AQ4">
        <v>0.75</v>
      </c>
      <c r="AR4" s="7" t="s">
        <v>2</v>
      </c>
      <c r="AS4">
        <v>0.75</v>
      </c>
      <c r="AT4" s="7" t="s">
        <v>2</v>
      </c>
      <c r="AU4">
        <v>0.75</v>
      </c>
      <c r="AV4" s="7" t="s">
        <v>2</v>
      </c>
      <c r="AW4">
        <v>0.75</v>
      </c>
      <c r="AX4" s="7" t="s">
        <v>2</v>
      </c>
      <c r="AY4" t="s">
        <v>161</v>
      </c>
      <c r="AZ4" s="7" t="s">
        <v>2</v>
      </c>
      <c r="BA4" t="s">
        <v>161</v>
      </c>
      <c r="BB4" s="7" t="s">
        <v>2</v>
      </c>
      <c r="BC4" t="s">
        <v>161</v>
      </c>
      <c r="BD4" s="7" t="s">
        <v>2</v>
      </c>
      <c r="BE4" t="s">
        <v>161</v>
      </c>
      <c r="BF4" s="7" t="s">
        <v>2</v>
      </c>
      <c r="BG4" t="s">
        <v>161</v>
      </c>
      <c r="BH4" s="7" t="s">
        <v>2</v>
      </c>
      <c r="BI4" t="s">
        <v>161</v>
      </c>
      <c r="BJ4" s="7" t="s">
        <v>2</v>
      </c>
      <c r="BK4" t="s">
        <v>161</v>
      </c>
      <c r="BL4" s="7" t="s">
        <v>2</v>
      </c>
      <c r="BM4" t="s">
        <v>161</v>
      </c>
      <c r="BN4" s="7" t="s">
        <v>2</v>
      </c>
      <c r="BO4" t="s">
        <v>161</v>
      </c>
      <c r="BP4" s="7" t="s">
        <v>2</v>
      </c>
      <c r="BQ4" t="s">
        <v>161</v>
      </c>
      <c r="BR4" s="7" t="s">
        <v>2</v>
      </c>
      <c r="BS4" t="s">
        <v>161</v>
      </c>
      <c r="BT4" s="7" t="s">
        <v>2</v>
      </c>
      <c r="BU4" t="s">
        <v>161</v>
      </c>
      <c r="BV4" s="7" t="s">
        <v>2</v>
      </c>
      <c r="BW4" t="s">
        <v>161</v>
      </c>
      <c r="BX4" s="7" t="s">
        <v>2</v>
      </c>
      <c r="BY4" t="s">
        <v>161</v>
      </c>
      <c r="BZ4" s="7" t="s">
        <v>2</v>
      </c>
      <c r="CA4" t="s">
        <v>161</v>
      </c>
      <c r="CB4" s="7" t="s">
        <v>2</v>
      </c>
      <c r="CC4" t="s">
        <v>161</v>
      </c>
      <c r="CD4" s="7" t="s">
        <v>2</v>
      </c>
      <c r="CE4" t="s">
        <v>161</v>
      </c>
      <c r="CF4" s="7" t="s">
        <v>2</v>
      </c>
      <c r="CG4" t="s">
        <v>161</v>
      </c>
      <c r="CH4" s="7" t="s">
        <v>2</v>
      </c>
      <c r="CI4" t="s">
        <v>161</v>
      </c>
      <c r="CJ4" s="7" t="s">
        <v>2</v>
      </c>
      <c r="CK4" t="s">
        <v>161</v>
      </c>
      <c r="CL4" s="7" t="s">
        <v>2</v>
      </c>
      <c r="CM4" t="s">
        <v>161</v>
      </c>
      <c r="CN4" s="7" t="s">
        <v>2</v>
      </c>
      <c r="CO4" t="s">
        <v>161</v>
      </c>
      <c r="CP4" s="7" t="s">
        <v>2</v>
      </c>
      <c r="CQ4" t="s">
        <v>161</v>
      </c>
      <c r="CR4" s="7" t="s">
        <v>2</v>
      </c>
      <c r="CS4" t="s">
        <v>161</v>
      </c>
      <c r="CT4" s="33" t="s">
        <v>2</v>
      </c>
      <c r="CU4" s="13" t="s">
        <v>161</v>
      </c>
      <c r="CV4" s="33" t="s">
        <v>2</v>
      </c>
      <c r="CW4" s="13" t="s">
        <v>161</v>
      </c>
      <c r="CX4" s="7" t="s">
        <v>2</v>
      </c>
      <c r="CY4" t="s">
        <v>161</v>
      </c>
      <c r="CZ4" s="7" t="s">
        <v>2</v>
      </c>
      <c r="DA4" t="s">
        <v>161</v>
      </c>
      <c r="DB4" s="7" t="s">
        <v>2</v>
      </c>
      <c r="DC4" t="s">
        <v>161</v>
      </c>
      <c r="DD4" s="33" t="s">
        <v>2</v>
      </c>
      <c r="DE4" s="13" t="s">
        <v>161</v>
      </c>
      <c r="DF4" s="7" t="s">
        <v>2</v>
      </c>
      <c r="DG4" t="s">
        <v>161</v>
      </c>
      <c r="DH4" s="33" t="s">
        <v>2</v>
      </c>
      <c r="DI4" s="13" t="s">
        <v>161</v>
      </c>
      <c r="DJ4" s="33" t="s">
        <v>2</v>
      </c>
      <c r="DK4" s="13" t="s">
        <v>161</v>
      </c>
      <c r="DL4" s="7" t="s">
        <v>2</v>
      </c>
      <c r="DM4" t="s">
        <v>161</v>
      </c>
      <c r="DN4" s="7" t="s">
        <v>2</v>
      </c>
      <c r="DO4" t="s">
        <v>161</v>
      </c>
      <c r="DP4" s="7" t="s">
        <v>2</v>
      </c>
      <c r="DQ4" t="s">
        <v>161</v>
      </c>
      <c r="DR4" s="7" t="s">
        <v>2</v>
      </c>
      <c r="DS4" t="s">
        <v>161</v>
      </c>
      <c r="DT4" s="33" t="s">
        <v>2</v>
      </c>
      <c r="DU4" s="13" t="s">
        <v>161</v>
      </c>
      <c r="DV4" s="7" t="s">
        <v>2</v>
      </c>
      <c r="DW4" t="s">
        <v>161</v>
      </c>
      <c r="DX4" s="7" t="s">
        <v>2</v>
      </c>
      <c r="DY4" t="s">
        <v>161</v>
      </c>
      <c r="DZ4" s="7" t="s">
        <v>2</v>
      </c>
      <c r="EA4" t="s">
        <v>161</v>
      </c>
      <c r="EB4" s="7" t="s">
        <v>2</v>
      </c>
      <c r="EC4" t="s">
        <v>161</v>
      </c>
      <c r="ED4" s="7" t="s">
        <v>2</v>
      </c>
      <c r="EE4" t="s">
        <v>161</v>
      </c>
      <c r="EF4" s="7" t="s">
        <v>2</v>
      </c>
      <c r="EG4" t="s">
        <v>161</v>
      </c>
      <c r="EH4" s="7" t="s">
        <v>2</v>
      </c>
      <c r="EI4" t="s">
        <v>161</v>
      </c>
      <c r="EJ4" s="7" t="s">
        <v>2</v>
      </c>
      <c r="EK4" t="s">
        <v>161</v>
      </c>
      <c r="EL4" s="7" t="s">
        <v>2</v>
      </c>
      <c r="EM4" t="s">
        <v>161</v>
      </c>
      <c r="EN4" s="7" t="s">
        <v>2</v>
      </c>
      <c r="EO4" t="s">
        <v>161</v>
      </c>
      <c r="EP4" s="7" t="s">
        <v>2</v>
      </c>
      <c r="EQ4" t="s">
        <v>161</v>
      </c>
      <c r="ER4" s="7" t="s">
        <v>2</v>
      </c>
      <c r="ES4" s="5" t="s">
        <v>469</v>
      </c>
      <c r="ET4" s="7" t="s">
        <v>2</v>
      </c>
      <c r="EU4" s="5" t="s">
        <v>161</v>
      </c>
      <c r="EV4" s="7" t="s">
        <v>2</v>
      </c>
      <c r="EW4" s="5" t="s">
        <v>161</v>
      </c>
      <c r="EX4" s="7" t="s">
        <v>2</v>
      </c>
      <c r="EY4" s="5" t="s">
        <v>161</v>
      </c>
      <c r="EZ4" s="7" t="s">
        <v>2</v>
      </c>
      <c r="FA4" s="5" t="s">
        <v>161</v>
      </c>
      <c r="FB4" s="7" t="s">
        <v>2</v>
      </c>
      <c r="FC4" s="5" t="s">
        <v>161</v>
      </c>
      <c r="FD4" s="7" t="s">
        <v>2</v>
      </c>
      <c r="FE4" s="5" t="s">
        <v>469</v>
      </c>
      <c r="FF4" s="7" t="s">
        <v>2</v>
      </c>
      <c r="FG4" s="5" t="s">
        <v>161</v>
      </c>
      <c r="FH4" s="7" t="s">
        <v>2</v>
      </c>
      <c r="FI4" s="5" t="s">
        <v>161</v>
      </c>
      <c r="FJ4" s="7" t="s">
        <v>2</v>
      </c>
      <c r="FK4" s="5" t="s">
        <v>161</v>
      </c>
      <c r="FL4" s="7" t="s">
        <v>2</v>
      </c>
      <c r="FM4" s="5" t="s">
        <v>161</v>
      </c>
      <c r="FN4" s="7" t="s">
        <v>2</v>
      </c>
      <c r="FO4" s="5" t="s">
        <v>469</v>
      </c>
      <c r="FP4" s="7" t="s">
        <v>2</v>
      </c>
      <c r="FQ4" s="5" t="s">
        <v>469</v>
      </c>
      <c r="FR4" s="7" t="s">
        <v>2</v>
      </c>
      <c r="FS4" s="5" t="s">
        <v>519</v>
      </c>
      <c r="FT4" s="7" t="s">
        <v>2</v>
      </c>
      <c r="FU4" s="5" t="s">
        <v>519</v>
      </c>
      <c r="FV4" s="7" t="s">
        <v>2</v>
      </c>
      <c r="FW4" s="5" t="s">
        <v>527</v>
      </c>
      <c r="FX4" s="7" t="s">
        <v>2</v>
      </c>
      <c r="FY4" s="5" t="s">
        <v>527</v>
      </c>
      <c r="FZ4" s="7" t="s">
        <v>2</v>
      </c>
      <c r="GA4" s="7" t="s">
        <v>417</v>
      </c>
      <c r="GC4" s="7" t="s">
        <v>2</v>
      </c>
      <c r="GD4" s="7" t="s">
        <v>417</v>
      </c>
      <c r="GE4" s="7" t="s">
        <v>2</v>
      </c>
      <c r="GF4" s="7" t="s">
        <v>417</v>
      </c>
      <c r="GG4" s="7" t="s">
        <v>2</v>
      </c>
      <c r="GH4" s="7" t="s">
        <v>417</v>
      </c>
      <c r="GI4" s="7" t="s">
        <v>2</v>
      </c>
      <c r="GJ4" s="7" t="s">
        <v>417</v>
      </c>
      <c r="GK4" s="7" t="s">
        <v>2</v>
      </c>
      <c r="GL4" s="7" t="s">
        <v>417</v>
      </c>
      <c r="GM4" s="5" t="s">
        <v>2</v>
      </c>
      <c r="GN4" s="5" t="s">
        <v>527</v>
      </c>
      <c r="GO4" s="5" t="s">
        <v>2</v>
      </c>
      <c r="GP4" s="5" t="s">
        <v>527</v>
      </c>
      <c r="GQ4" s="5" t="s">
        <v>2</v>
      </c>
      <c r="GR4" s="5" t="s">
        <v>527</v>
      </c>
      <c r="GS4" s="5" t="s">
        <v>2</v>
      </c>
      <c r="GT4" s="5" t="s">
        <v>527</v>
      </c>
      <c r="GU4" s="5" t="s">
        <v>2</v>
      </c>
      <c r="GV4" s="5" t="s">
        <v>469</v>
      </c>
      <c r="GW4" s="5" t="s">
        <v>2</v>
      </c>
      <c r="GX4" s="5" t="s">
        <v>469</v>
      </c>
      <c r="GY4" s="5" t="s">
        <v>2</v>
      </c>
      <c r="GZ4" s="5" t="s">
        <v>519</v>
      </c>
      <c r="HA4" s="5" t="s">
        <v>2</v>
      </c>
      <c r="HB4" s="5" t="s">
        <v>519</v>
      </c>
      <c r="HC4" s="5" t="s">
        <v>2</v>
      </c>
      <c r="HD4" s="5" t="s">
        <v>469</v>
      </c>
      <c r="HE4" s="5" t="s">
        <v>2</v>
      </c>
      <c r="HF4" s="5" t="s">
        <v>469</v>
      </c>
      <c r="HG4" s="5" t="s">
        <v>2</v>
      </c>
      <c r="HH4" s="5" t="s">
        <v>469</v>
      </c>
      <c r="HI4" s="5" t="s">
        <v>2</v>
      </c>
      <c r="HJ4" s="5" t="s">
        <v>469</v>
      </c>
      <c r="HK4" s="5" t="s">
        <v>2</v>
      </c>
      <c r="HL4" s="5" t="s">
        <v>527</v>
      </c>
      <c r="HM4" s="5" t="s">
        <v>2</v>
      </c>
      <c r="HN4" s="5" t="s">
        <v>519</v>
      </c>
      <c r="HO4" s="5" t="s">
        <v>2</v>
      </c>
      <c r="HP4" s="5" t="s">
        <v>519</v>
      </c>
      <c r="HQ4" s="5" t="s">
        <v>2</v>
      </c>
      <c r="HR4" s="5" t="s">
        <v>519</v>
      </c>
      <c r="HS4" s="5" t="s">
        <v>2</v>
      </c>
      <c r="HT4" s="5" t="s">
        <v>417</v>
      </c>
      <c r="HU4" s="5" t="s">
        <v>2</v>
      </c>
      <c r="HV4" s="5" t="s">
        <v>417</v>
      </c>
      <c r="HW4" s="5" t="s">
        <v>2</v>
      </c>
      <c r="HX4" s="5" t="s">
        <v>417</v>
      </c>
      <c r="HY4" s="5" t="s">
        <v>2</v>
      </c>
      <c r="HZ4" s="5" t="s">
        <v>417</v>
      </c>
      <c r="IA4" s="5" t="s">
        <v>2</v>
      </c>
      <c r="IB4" s="5" t="s">
        <v>527</v>
      </c>
      <c r="IC4" s="5" t="s">
        <v>2</v>
      </c>
      <c r="ID4" s="5" t="s">
        <v>527</v>
      </c>
      <c r="IE4" s="5" t="s">
        <v>2</v>
      </c>
      <c r="IF4" s="5" t="s">
        <v>527</v>
      </c>
      <c r="IG4" s="5" t="s">
        <v>2</v>
      </c>
      <c r="IH4" s="5" t="s">
        <v>417</v>
      </c>
      <c r="II4" s="5" t="s">
        <v>2</v>
      </c>
      <c r="IJ4" s="5" t="s">
        <v>527</v>
      </c>
      <c r="IK4" s="5" t="s">
        <v>2</v>
      </c>
      <c r="IL4" s="5" t="s">
        <v>527</v>
      </c>
      <c r="IM4" s="5" t="s">
        <v>2</v>
      </c>
      <c r="IN4" s="5" t="s">
        <v>527</v>
      </c>
      <c r="IO4" s="5" t="s">
        <v>2</v>
      </c>
      <c r="IP4" s="5" t="s">
        <v>527</v>
      </c>
      <c r="IQ4" s="7" t="s">
        <v>2</v>
      </c>
      <c r="IR4" s="7" t="s">
        <v>417</v>
      </c>
      <c r="IS4" s="7" t="s">
        <v>2</v>
      </c>
      <c r="IT4" s="7" t="s">
        <v>417</v>
      </c>
      <c r="IU4" s="7" t="s">
        <v>2</v>
      </c>
      <c r="IV4" s="7" t="s">
        <v>417</v>
      </c>
      <c r="IW4" s="7" t="s">
        <v>2</v>
      </c>
      <c r="IX4" s="7" t="s">
        <v>417</v>
      </c>
      <c r="IY4" s="7" t="s">
        <v>2</v>
      </c>
      <c r="IZ4" s="7" t="s">
        <v>417</v>
      </c>
      <c r="JA4" s="7" t="s">
        <v>2</v>
      </c>
      <c r="JB4" s="7" t="s">
        <v>417</v>
      </c>
      <c r="JC4" s="5" t="s">
        <v>2</v>
      </c>
      <c r="JD4" s="5" t="s">
        <v>527</v>
      </c>
      <c r="JE4" s="5" t="s">
        <v>2</v>
      </c>
      <c r="JF4" s="5" t="s">
        <v>527</v>
      </c>
      <c r="JG4" s="5" t="s">
        <v>2</v>
      </c>
      <c r="JH4" s="5" t="s">
        <v>527</v>
      </c>
      <c r="JI4" s="5" t="s">
        <v>2</v>
      </c>
      <c r="JJ4" s="5" t="s">
        <v>527</v>
      </c>
      <c r="JK4" s="5" t="s">
        <v>2</v>
      </c>
      <c r="JL4" s="5" t="s">
        <v>469</v>
      </c>
      <c r="JM4" s="5" t="s">
        <v>2</v>
      </c>
      <c r="JN4" s="5" t="s">
        <v>469</v>
      </c>
      <c r="JO4" s="5" t="s">
        <v>2</v>
      </c>
      <c r="JP4" s="5" t="s">
        <v>469</v>
      </c>
      <c r="JQ4" s="5" t="s">
        <v>2</v>
      </c>
      <c r="JR4" s="5" t="s">
        <v>417</v>
      </c>
      <c r="JS4" s="5" t="s">
        <v>2</v>
      </c>
      <c r="JT4" s="5" t="s">
        <v>417</v>
      </c>
      <c r="JU4" s="5" t="s">
        <v>2</v>
      </c>
      <c r="JV4" s="5" t="s">
        <v>469</v>
      </c>
      <c r="JW4" s="5" t="s">
        <v>2</v>
      </c>
      <c r="JX4" s="5" t="s">
        <v>469</v>
      </c>
      <c r="JY4" s="5" t="s">
        <v>2</v>
      </c>
      <c r="JZ4" s="5" t="s">
        <v>519</v>
      </c>
      <c r="KA4" s="5" t="s">
        <v>2</v>
      </c>
      <c r="KB4" s="5" t="s">
        <v>519</v>
      </c>
      <c r="KD4" s="7" t="s">
        <v>2</v>
      </c>
      <c r="KE4" s="5" t="s">
        <v>469</v>
      </c>
      <c r="KF4" s="7" t="s">
        <v>2</v>
      </c>
      <c r="KG4" s="5" t="s">
        <v>519</v>
      </c>
      <c r="KH4" s="7" t="s">
        <v>2</v>
      </c>
      <c r="KI4" s="5" t="s">
        <v>527</v>
      </c>
      <c r="KJ4" s="33" t="s">
        <v>2</v>
      </c>
      <c r="KK4" s="13" t="s">
        <v>161</v>
      </c>
      <c r="KL4" s="7" t="s">
        <v>2</v>
      </c>
      <c r="KM4" s="5" t="s">
        <v>759</v>
      </c>
      <c r="KN4" s="7" t="s">
        <v>2</v>
      </c>
      <c r="KO4" s="5" t="s">
        <v>764</v>
      </c>
      <c r="KP4" s="7" t="s">
        <v>2</v>
      </c>
      <c r="KQ4" s="5" t="s">
        <v>767</v>
      </c>
      <c r="KR4" s="33" t="s">
        <v>2</v>
      </c>
      <c r="KS4" s="11" t="s">
        <v>771</v>
      </c>
      <c r="KT4" s="33" t="s">
        <v>2</v>
      </c>
      <c r="KU4" s="11" t="s">
        <v>767</v>
      </c>
      <c r="KV4" s="33" t="s">
        <v>2</v>
      </c>
      <c r="KW4" s="11" t="s">
        <v>771</v>
      </c>
      <c r="KX4" s="33" t="s">
        <v>2</v>
      </c>
      <c r="KY4" s="11" t="s">
        <v>527</v>
      </c>
      <c r="KZ4" s="33" t="s">
        <v>2</v>
      </c>
      <c r="LA4" s="11" t="s">
        <v>764</v>
      </c>
      <c r="LB4" s="33" t="s">
        <v>2</v>
      </c>
      <c r="LC4" s="11" t="s">
        <v>519</v>
      </c>
      <c r="LD4" s="59" t="s">
        <v>82</v>
      </c>
      <c r="LE4" s="14">
        <v>500</v>
      </c>
      <c r="LF4" s="65" t="s">
        <v>82</v>
      </c>
      <c r="LG4" s="14">
        <v>1000</v>
      </c>
      <c r="LH4" s="65" t="s">
        <v>82</v>
      </c>
      <c r="LI4" s="14">
        <v>1000</v>
      </c>
      <c r="LJ4" s="65" t="s">
        <v>82</v>
      </c>
      <c r="LK4" s="14">
        <v>10000</v>
      </c>
      <c r="LL4" s="65" t="s">
        <v>82</v>
      </c>
      <c r="LM4" s="14">
        <v>10000</v>
      </c>
      <c r="LN4" s="65" t="s">
        <v>82</v>
      </c>
      <c r="LO4" s="14">
        <v>1000</v>
      </c>
      <c r="LP4" s="65" t="s">
        <v>82</v>
      </c>
      <c r="LQ4" s="14">
        <v>1000</v>
      </c>
      <c r="LR4" s="65" t="s">
        <v>82</v>
      </c>
      <c r="LS4" s="14">
        <v>1000</v>
      </c>
      <c r="LT4" s="65" t="s">
        <v>82</v>
      </c>
      <c r="LU4" s="14">
        <v>1000</v>
      </c>
      <c r="LV4" s="65" t="s">
        <v>82</v>
      </c>
      <c r="LW4" s="14">
        <v>1000</v>
      </c>
      <c r="LX4" s="65" t="s">
        <v>82</v>
      </c>
      <c r="LY4" s="14">
        <v>1000</v>
      </c>
      <c r="LZ4" s="65" t="s">
        <v>82</v>
      </c>
      <c r="MA4" s="14">
        <v>1000</v>
      </c>
      <c r="MB4" s="65" t="s">
        <v>82</v>
      </c>
      <c r="MC4" s="14">
        <v>250</v>
      </c>
      <c r="MD4" s="65" t="s">
        <v>82</v>
      </c>
      <c r="ME4" s="14">
        <v>1000</v>
      </c>
      <c r="MF4" s="65" t="s">
        <v>82</v>
      </c>
      <c r="MG4" s="14">
        <v>1000</v>
      </c>
      <c r="MH4" s="65" t="s">
        <v>82</v>
      </c>
      <c r="MI4" s="14">
        <v>1000</v>
      </c>
      <c r="MJ4" s="65" t="s">
        <v>82</v>
      </c>
      <c r="MK4" s="14">
        <v>1000</v>
      </c>
      <c r="ML4" s="65" t="s">
        <v>82</v>
      </c>
      <c r="MM4" s="14">
        <v>1000</v>
      </c>
      <c r="MN4" s="65" t="s">
        <v>82</v>
      </c>
      <c r="MO4" s="14">
        <v>1000</v>
      </c>
      <c r="MP4" s="65" t="s">
        <v>82</v>
      </c>
      <c r="MQ4" s="14">
        <v>1000</v>
      </c>
      <c r="MR4" s="65" t="s">
        <v>82</v>
      </c>
      <c r="MS4" s="14">
        <v>1000</v>
      </c>
      <c r="MT4" s="65" t="s">
        <v>82</v>
      </c>
      <c r="MU4" s="14">
        <v>1000</v>
      </c>
      <c r="MV4" s="65" t="s">
        <v>82</v>
      </c>
      <c r="MW4" s="14">
        <v>1000</v>
      </c>
      <c r="MX4" s="59" t="s">
        <v>82</v>
      </c>
      <c r="MY4" s="14">
        <v>1000</v>
      </c>
      <c r="MZ4" s="65" t="s">
        <v>82</v>
      </c>
      <c r="NA4" s="14">
        <v>10000</v>
      </c>
      <c r="NB4" s="65" t="s">
        <v>82</v>
      </c>
      <c r="NC4" s="14">
        <v>1000</v>
      </c>
      <c r="ND4" s="65" t="s">
        <v>82</v>
      </c>
      <c r="NE4" s="14">
        <v>10000</v>
      </c>
      <c r="NF4" s="65" t="s">
        <v>82</v>
      </c>
      <c r="NG4" s="14">
        <v>1000</v>
      </c>
      <c r="NH4" s="65" t="s">
        <v>82</v>
      </c>
      <c r="NI4" s="14">
        <v>10000</v>
      </c>
      <c r="NJ4" s="65" t="s">
        <v>82</v>
      </c>
      <c r="NK4" s="14">
        <v>1000</v>
      </c>
      <c r="NL4" s="65" t="s">
        <v>82</v>
      </c>
      <c r="NM4" s="14">
        <v>10000</v>
      </c>
      <c r="NN4" s="65" t="s">
        <v>82</v>
      </c>
      <c r="NO4" s="14">
        <v>1000</v>
      </c>
      <c r="NP4" s="65" t="s">
        <v>82</v>
      </c>
      <c r="NQ4" s="14">
        <v>10000</v>
      </c>
      <c r="NR4" s="65" t="s">
        <v>82</v>
      </c>
      <c r="NS4" s="14">
        <v>1000</v>
      </c>
      <c r="NT4" s="65" t="s">
        <v>82</v>
      </c>
      <c r="NU4" s="14">
        <v>10000</v>
      </c>
      <c r="NV4" s="65" t="s">
        <v>82</v>
      </c>
      <c r="NW4" s="14">
        <v>1000</v>
      </c>
      <c r="NX4" s="65" t="s">
        <v>82</v>
      </c>
      <c r="NY4" s="14">
        <v>10000</v>
      </c>
      <c r="NZ4" s="65" t="s">
        <v>82</v>
      </c>
      <c r="OA4" s="14">
        <v>1000</v>
      </c>
      <c r="OB4" s="65" t="s">
        <v>82</v>
      </c>
      <c r="OC4" s="14">
        <v>10000</v>
      </c>
      <c r="OD4" s="65" t="s">
        <v>82</v>
      </c>
      <c r="OE4" s="14">
        <v>250</v>
      </c>
      <c r="OF4" s="65" t="s">
        <v>82</v>
      </c>
      <c r="OG4" s="14">
        <v>10000</v>
      </c>
      <c r="OH4" s="65" t="s">
        <v>82</v>
      </c>
      <c r="OI4" s="14">
        <v>1000</v>
      </c>
      <c r="OJ4" s="65" t="s">
        <v>82</v>
      </c>
      <c r="OK4" s="14">
        <v>1000</v>
      </c>
      <c r="OL4" s="65" t="s">
        <v>82</v>
      </c>
      <c r="OM4" s="14">
        <v>4000</v>
      </c>
      <c r="ON4" s="65" t="s">
        <v>82</v>
      </c>
      <c r="OO4" s="14">
        <v>10000</v>
      </c>
      <c r="OP4" s="65" t="s">
        <v>82</v>
      </c>
      <c r="OQ4" s="14">
        <v>5000</v>
      </c>
      <c r="OR4" s="65" t="s">
        <v>82</v>
      </c>
      <c r="OS4" s="14">
        <v>1000</v>
      </c>
      <c r="OT4" s="65" t="s">
        <v>82</v>
      </c>
      <c r="OU4" s="14">
        <v>1000</v>
      </c>
      <c r="OV4" s="65" t="s">
        <v>82</v>
      </c>
      <c r="OW4" s="14">
        <v>10000</v>
      </c>
      <c r="OX4" s="65" t="s">
        <v>82</v>
      </c>
      <c r="OY4" s="14">
        <v>1000</v>
      </c>
      <c r="OZ4" s="65" t="s">
        <v>82</v>
      </c>
      <c r="PA4" s="14">
        <v>1000</v>
      </c>
      <c r="PB4" s="65" t="s">
        <v>82</v>
      </c>
      <c r="PC4" s="14">
        <v>10000</v>
      </c>
      <c r="PD4" s="65" t="s">
        <v>82</v>
      </c>
      <c r="PE4" s="14">
        <v>1000</v>
      </c>
      <c r="PF4" s="65" t="s">
        <v>82</v>
      </c>
      <c r="PG4" s="14">
        <v>10000</v>
      </c>
      <c r="PH4" s="65" t="s">
        <v>82</v>
      </c>
      <c r="PI4" s="14">
        <v>1000</v>
      </c>
      <c r="PJ4" s="65" t="s">
        <v>82</v>
      </c>
      <c r="PK4" s="14">
        <v>10000</v>
      </c>
      <c r="PL4" s="65" t="s">
        <v>82</v>
      </c>
      <c r="PM4" s="14">
        <v>8000</v>
      </c>
      <c r="PN4" s="65" t="s">
        <v>82</v>
      </c>
      <c r="PO4" s="14">
        <v>1000</v>
      </c>
      <c r="PP4" s="65" t="s">
        <v>82</v>
      </c>
      <c r="PQ4" s="14">
        <v>4000</v>
      </c>
      <c r="PR4" s="65" t="s">
        <v>82</v>
      </c>
      <c r="PS4" s="14">
        <v>5000</v>
      </c>
      <c r="PT4" s="65" t="s">
        <v>82</v>
      </c>
      <c r="PU4" s="14">
        <v>1000</v>
      </c>
      <c r="PV4" s="65" t="s">
        <v>82</v>
      </c>
      <c r="PW4" s="14">
        <v>10000</v>
      </c>
      <c r="PX4" s="65" t="s">
        <v>82</v>
      </c>
      <c r="PY4" s="14">
        <v>1000</v>
      </c>
      <c r="PZ4" s="65" t="s">
        <v>82</v>
      </c>
      <c r="QA4" s="14">
        <v>10000</v>
      </c>
      <c r="QB4" s="65" t="s">
        <v>82</v>
      </c>
      <c r="QC4" s="14">
        <v>1000</v>
      </c>
      <c r="QD4" s="65" t="s">
        <v>82</v>
      </c>
      <c r="QE4" s="14">
        <v>10000</v>
      </c>
      <c r="QF4" s="65" t="s">
        <v>82</v>
      </c>
      <c r="QG4" s="14">
        <v>8000</v>
      </c>
      <c r="QH4" s="65" t="s">
        <v>82</v>
      </c>
      <c r="QI4" s="14">
        <v>1000</v>
      </c>
      <c r="QJ4" s="65" t="s">
        <v>82</v>
      </c>
      <c r="QK4" s="14">
        <v>10000</v>
      </c>
      <c r="QL4" s="65" t="s">
        <v>82</v>
      </c>
      <c r="QM4" s="14">
        <v>1000</v>
      </c>
      <c r="QN4" s="65" t="s">
        <v>82</v>
      </c>
      <c r="QO4" s="14">
        <v>10000</v>
      </c>
      <c r="QP4" s="65" t="s">
        <v>82</v>
      </c>
      <c r="QQ4" s="14">
        <v>1000</v>
      </c>
      <c r="QR4" s="65" t="s">
        <v>82</v>
      </c>
      <c r="QS4" s="14">
        <v>10000</v>
      </c>
      <c r="QT4" s="65" t="s">
        <v>82</v>
      </c>
      <c r="QU4" s="14">
        <v>1000</v>
      </c>
      <c r="QV4" s="65" t="s">
        <v>82</v>
      </c>
      <c r="QW4" s="14">
        <v>10000</v>
      </c>
      <c r="QX4" s="65" t="s">
        <v>82</v>
      </c>
      <c r="QY4" s="14">
        <v>1000</v>
      </c>
      <c r="QZ4" s="65" t="s">
        <v>82</v>
      </c>
      <c r="RA4" s="14">
        <v>5000</v>
      </c>
      <c r="RB4" s="65" t="s">
        <v>82</v>
      </c>
      <c r="RC4" s="14">
        <v>5000</v>
      </c>
      <c r="RD4" s="65" t="s">
        <v>82</v>
      </c>
      <c r="RE4" s="14">
        <f>50*20</f>
        <v>1000</v>
      </c>
      <c r="RF4" s="65" t="s">
        <v>82</v>
      </c>
      <c r="RG4" s="14">
        <f>500*20</f>
        <v>10000</v>
      </c>
      <c r="RH4" s="65" t="s">
        <v>82</v>
      </c>
      <c r="RI4" s="14">
        <f>50*20</f>
        <v>1000</v>
      </c>
      <c r="RJ4" s="65" t="s">
        <v>82</v>
      </c>
      <c r="RK4" s="14">
        <f>50*20</f>
        <v>1000</v>
      </c>
      <c r="RL4" s="65" t="s">
        <v>82</v>
      </c>
      <c r="RM4" s="14">
        <f>500*20</f>
        <v>10000</v>
      </c>
      <c r="RN4" s="65" t="s">
        <v>82</v>
      </c>
      <c r="RO4" s="14">
        <f>50*20</f>
        <v>1000</v>
      </c>
      <c r="RP4" s="65" t="s">
        <v>82</v>
      </c>
      <c r="RQ4" s="14">
        <f>500*20</f>
        <v>10000</v>
      </c>
      <c r="RR4" s="65" t="s">
        <v>82</v>
      </c>
      <c r="RS4" s="14">
        <f>500*20</f>
        <v>10000</v>
      </c>
    </row>
    <row r="5" spans="1:487" x14ac:dyDescent="0.3">
      <c r="A5" s="10" t="s">
        <v>1</v>
      </c>
      <c r="B5" s="10">
        <v>50</v>
      </c>
      <c r="C5" s="10" t="s">
        <v>64</v>
      </c>
      <c r="D5" s="10">
        <v>5</v>
      </c>
      <c r="F5" t="s">
        <v>73</v>
      </c>
      <c r="G5">
        <v>2</v>
      </c>
      <c r="H5" t="s">
        <v>73</v>
      </c>
      <c r="I5">
        <v>2</v>
      </c>
      <c r="J5" t="s">
        <v>73</v>
      </c>
      <c r="K5">
        <v>2</v>
      </c>
      <c r="L5" t="s">
        <v>73</v>
      </c>
      <c r="M5">
        <v>2</v>
      </c>
      <c r="N5" t="s">
        <v>73</v>
      </c>
      <c r="O5">
        <v>2</v>
      </c>
      <c r="P5" t="s">
        <v>73</v>
      </c>
      <c r="Q5">
        <v>2</v>
      </c>
      <c r="R5" t="s">
        <v>73</v>
      </c>
      <c r="S5">
        <v>2</v>
      </c>
      <c r="T5" t="s">
        <v>73</v>
      </c>
      <c r="U5">
        <v>2</v>
      </c>
      <c r="V5" t="s">
        <v>73</v>
      </c>
      <c r="W5">
        <v>2</v>
      </c>
      <c r="X5" t="s">
        <v>73</v>
      </c>
      <c r="Y5">
        <v>2</v>
      </c>
      <c r="Z5" t="s">
        <v>73</v>
      </c>
      <c r="AA5">
        <v>2</v>
      </c>
      <c r="AB5" t="s">
        <v>73</v>
      </c>
      <c r="AC5">
        <v>2</v>
      </c>
      <c r="AD5" t="s">
        <v>73</v>
      </c>
      <c r="AE5">
        <v>2</v>
      </c>
      <c r="AF5" t="s">
        <v>73</v>
      </c>
      <c r="AG5">
        <v>2</v>
      </c>
      <c r="AH5" t="s">
        <v>73</v>
      </c>
      <c r="AI5">
        <v>2</v>
      </c>
      <c r="AJ5" t="s">
        <v>73</v>
      </c>
      <c r="AK5">
        <v>2</v>
      </c>
      <c r="AL5" t="s">
        <v>73</v>
      </c>
      <c r="AM5">
        <v>2</v>
      </c>
      <c r="AN5" t="s">
        <v>73</v>
      </c>
      <c r="AO5">
        <v>2</v>
      </c>
      <c r="AP5" t="s">
        <v>73</v>
      </c>
      <c r="AQ5">
        <v>2</v>
      </c>
      <c r="AR5" t="s">
        <v>73</v>
      </c>
      <c r="AS5">
        <v>2</v>
      </c>
      <c r="AT5" t="s">
        <v>73</v>
      </c>
      <c r="AU5">
        <v>2</v>
      </c>
      <c r="AV5" t="s">
        <v>73</v>
      </c>
      <c r="AW5">
        <v>2</v>
      </c>
      <c r="AX5" t="s">
        <v>73</v>
      </c>
      <c r="AY5">
        <v>2</v>
      </c>
      <c r="AZ5" t="s">
        <v>73</v>
      </c>
      <c r="BA5">
        <v>2</v>
      </c>
      <c r="BB5" t="s">
        <v>73</v>
      </c>
      <c r="BC5">
        <v>2</v>
      </c>
      <c r="BD5" t="s">
        <v>73</v>
      </c>
      <c r="BE5">
        <v>2</v>
      </c>
      <c r="BF5" t="s">
        <v>73</v>
      </c>
      <c r="BG5">
        <v>2</v>
      </c>
      <c r="BH5" t="s">
        <v>73</v>
      </c>
      <c r="BI5">
        <v>2</v>
      </c>
      <c r="BJ5" t="s">
        <v>73</v>
      </c>
      <c r="BK5">
        <v>2</v>
      </c>
      <c r="BL5" t="s">
        <v>73</v>
      </c>
      <c r="BM5">
        <v>2</v>
      </c>
      <c r="BN5" t="s">
        <v>73</v>
      </c>
      <c r="BO5">
        <v>2</v>
      </c>
      <c r="BP5" t="s">
        <v>73</v>
      </c>
      <c r="BQ5">
        <v>2</v>
      </c>
      <c r="BR5" t="s">
        <v>73</v>
      </c>
      <c r="BS5">
        <v>2</v>
      </c>
      <c r="BT5" t="s">
        <v>73</v>
      </c>
      <c r="BU5">
        <v>2</v>
      </c>
      <c r="BV5" t="s">
        <v>73</v>
      </c>
      <c r="BW5">
        <v>2</v>
      </c>
      <c r="BX5" t="s">
        <v>73</v>
      </c>
      <c r="BY5">
        <v>2</v>
      </c>
      <c r="BZ5" t="s">
        <v>73</v>
      </c>
      <c r="CA5">
        <v>2</v>
      </c>
      <c r="CB5" t="s">
        <v>73</v>
      </c>
      <c r="CC5">
        <v>2</v>
      </c>
      <c r="CD5" t="s">
        <v>73</v>
      </c>
      <c r="CE5">
        <v>2</v>
      </c>
      <c r="CF5" t="s">
        <v>73</v>
      </c>
      <c r="CG5">
        <v>2</v>
      </c>
      <c r="CH5" t="s">
        <v>73</v>
      </c>
      <c r="CI5">
        <v>2</v>
      </c>
      <c r="CJ5" t="s">
        <v>73</v>
      </c>
      <c r="CK5">
        <v>2</v>
      </c>
      <c r="CL5" t="s">
        <v>73</v>
      </c>
      <c r="CM5">
        <v>2</v>
      </c>
      <c r="CN5" t="s">
        <v>73</v>
      </c>
      <c r="CO5">
        <v>2</v>
      </c>
      <c r="CP5" t="s">
        <v>73</v>
      </c>
      <c r="CQ5">
        <v>2</v>
      </c>
      <c r="CR5" t="s">
        <v>73</v>
      </c>
      <c r="CS5">
        <v>2</v>
      </c>
      <c r="CT5" s="13" t="s">
        <v>73</v>
      </c>
      <c r="CU5" s="13">
        <v>2</v>
      </c>
      <c r="CV5" s="13" t="s">
        <v>73</v>
      </c>
      <c r="CW5" s="13">
        <v>2</v>
      </c>
      <c r="CX5" t="s">
        <v>73</v>
      </c>
      <c r="CY5">
        <v>2</v>
      </c>
      <c r="CZ5" t="s">
        <v>73</v>
      </c>
      <c r="DA5">
        <v>2</v>
      </c>
      <c r="DB5" t="s">
        <v>73</v>
      </c>
      <c r="DC5">
        <v>2</v>
      </c>
      <c r="DD5" s="13" t="s">
        <v>73</v>
      </c>
      <c r="DE5" s="13">
        <v>2</v>
      </c>
      <c r="DF5" t="s">
        <v>73</v>
      </c>
      <c r="DG5">
        <v>2</v>
      </c>
      <c r="DH5" s="13" t="s">
        <v>73</v>
      </c>
      <c r="DI5" s="13">
        <v>2</v>
      </c>
      <c r="DJ5" s="13" t="s">
        <v>73</v>
      </c>
      <c r="DK5" s="13">
        <v>2</v>
      </c>
      <c r="DL5" t="s">
        <v>73</v>
      </c>
      <c r="DM5">
        <v>2</v>
      </c>
      <c r="DN5" t="s">
        <v>73</v>
      </c>
      <c r="DO5">
        <v>2</v>
      </c>
      <c r="DP5" t="s">
        <v>73</v>
      </c>
      <c r="DQ5">
        <v>2</v>
      </c>
      <c r="DR5" t="s">
        <v>73</v>
      </c>
      <c r="DS5">
        <v>2</v>
      </c>
      <c r="DT5" s="13" t="s">
        <v>73</v>
      </c>
      <c r="DU5" s="13">
        <v>2</v>
      </c>
      <c r="DV5" t="s">
        <v>73</v>
      </c>
      <c r="DW5">
        <v>2</v>
      </c>
      <c r="DX5" t="s">
        <v>73</v>
      </c>
      <c r="DY5">
        <v>2</v>
      </c>
      <c r="DZ5" t="s">
        <v>73</v>
      </c>
      <c r="EA5">
        <v>2</v>
      </c>
      <c r="EB5" t="s">
        <v>73</v>
      </c>
      <c r="EC5">
        <v>2</v>
      </c>
      <c r="ED5" t="s">
        <v>73</v>
      </c>
      <c r="EE5">
        <v>2</v>
      </c>
      <c r="EF5" t="s">
        <v>73</v>
      </c>
      <c r="EG5">
        <v>2</v>
      </c>
      <c r="EH5" t="s">
        <v>73</v>
      </c>
      <c r="EI5">
        <v>2</v>
      </c>
      <c r="EJ5" t="s">
        <v>73</v>
      </c>
      <c r="EK5">
        <v>2</v>
      </c>
      <c r="EL5" t="s">
        <v>73</v>
      </c>
      <c r="EM5">
        <v>2</v>
      </c>
      <c r="EN5" t="s">
        <v>73</v>
      </c>
      <c r="EO5">
        <v>2</v>
      </c>
      <c r="EP5" t="s">
        <v>73</v>
      </c>
      <c r="EQ5">
        <v>2</v>
      </c>
      <c r="ER5" t="s">
        <v>73</v>
      </c>
      <c r="ES5">
        <v>2</v>
      </c>
      <c r="ET5" t="s">
        <v>73</v>
      </c>
      <c r="EU5">
        <v>2</v>
      </c>
      <c r="EV5" t="s">
        <v>73</v>
      </c>
      <c r="EW5">
        <v>2</v>
      </c>
      <c r="EX5" t="s">
        <v>73</v>
      </c>
      <c r="EY5">
        <v>2</v>
      </c>
      <c r="EZ5" t="s">
        <v>73</v>
      </c>
      <c r="FA5">
        <v>2</v>
      </c>
      <c r="FB5" t="s">
        <v>73</v>
      </c>
      <c r="FC5">
        <v>2</v>
      </c>
      <c r="FD5" t="s">
        <v>73</v>
      </c>
      <c r="FE5">
        <v>2</v>
      </c>
      <c r="FF5" t="s">
        <v>73</v>
      </c>
      <c r="FG5">
        <v>2</v>
      </c>
      <c r="FH5" t="s">
        <v>73</v>
      </c>
      <c r="FI5">
        <v>2</v>
      </c>
      <c r="FJ5" t="s">
        <v>73</v>
      </c>
      <c r="FK5">
        <v>2</v>
      </c>
      <c r="FL5" t="s">
        <v>73</v>
      </c>
      <c r="FM5">
        <v>2</v>
      </c>
      <c r="FN5" t="s">
        <v>73</v>
      </c>
      <c r="FO5">
        <v>2</v>
      </c>
      <c r="FP5" t="s">
        <v>73</v>
      </c>
      <c r="FQ5">
        <v>2</v>
      </c>
      <c r="FR5" t="s">
        <v>73</v>
      </c>
      <c r="FS5">
        <v>2</v>
      </c>
      <c r="FT5" t="s">
        <v>73</v>
      </c>
      <c r="FU5">
        <v>2</v>
      </c>
      <c r="FV5" t="s">
        <v>73</v>
      </c>
      <c r="FW5">
        <v>2</v>
      </c>
      <c r="FX5" t="s">
        <v>73</v>
      </c>
      <c r="FY5">
        <v>2</v>
      </c>
      <c r="FZ5" t="s">
        <v>73</v>
      </c>
      <c r="GA5">
        <v>2</v>
      </c>
      <c r="GC5" t="s">
        <v>73</v>
      </c>
      <c r="GD5">
        <v>2</v>
      </c>
      <c r="GE5" t="s">
        <v>73</v>
      </c>
      <c r="GF5">
        <v>2</v>
      </c>
      <c r="GG5" t="s">
        <v>73</v>
      </c>
      <c r="GH5">
        <v>2</v>
      </c>
      <c r="GI5" t="s">
        <v>73</v>
      </c>
      <c r="GJ5">
        <v>2</v>
      </c>
      <c r="GK5" t="s">
        <v>73</v>
      </c>
      <c r="GL5">
        <v>2</v>
      </c>
      <c r="GM5" t="s">
        <v>73</v>
      </c>
      <c r="GN5">
        <v>2</v>
      </c>
      <c r="GO5" t="s">
        <v>73</v>
      </c>
      <c r="GP5">
        <v>2</v>
      </c>
      <c r="GQ5" t="s">
        <v>73</v>
      </c>
      <c r="GR5">
        <v>2</v>
      </c>
      <c r="GS5" t="s">
        <v>73</v>
      </c>
      <c r="GT5">
        <v>2</v>
      </c>
      <c r="GU5" t="s">
        <v>73</v>
      </c>
      <c r="GV5">
        <v>2</v>
      </c>
      <c r="GW5" t="s">
        <v>73</v>
      </c>
      <c r="GX5">
        <v>2</v>
      </c>
      <c r="GY5" t="s">
        <v>73</v>
      </c>
      <c r="GZ5">
        <v>2</v>
      </c>
      <c r="HA5" t="s">
        <v>73</v>
      </c>
      <c r="HB5">
        <v>2</v>
      </c>
      <c r="HC5" t="s">
        <v>73</v>
      </c>
      <c r="HD5">
        <v>2</v>
      </c>
      <c r="HE5" t="s">
        <v>73</v>
      </c>
      <c r="HF5">
        <v>2</v>
      </c>
      <c r="HG5" t="s">
        <v>73</v>
      </c>
      <c r="HH5">
        <v>2</v>
      </c>
      <c r="HI5" t="s">
        <v>73</v>
      </c>
      <c r="HJ5">
        <v>2</v>
      </c>
      <c r="HK5" t="s">
        <v>73</v>
      </c>
      <c r="HL5">
        <v>2</v>
      </c>
      <c r="HM5" t="s">
        <v>73</v>
      </c>
      <c r="HN5">
        <v>2</v>
      </c>
      <c r="HO5" t="s">
        <v>73</v>
      </c>
      <c r="HP5">
        <v>2</v>
      </c>
      <c r="HQ5" t="s">
        <v>73</v>
      </c>
      <c r="HR5">
        <v>2</v>
      </c>
      <c r="HS5" t="s">
        <v>73</v>
      </c>
      <c r="HT5">
        <v>2</v>
      </c>
      <c r="HU5" t="s">
        <v>73</v>
      </c>
      <c r="HV5">
        <v>2</v>
      </c>
      <c r="HW5" t="s">
        <v>73</v>
      </c>
      <c r="HX5">
        <v>2</v>
      </c>
      <c r="HY5" t="s">
        <v>73</v>
      </c>
      <c r="HZ5">
        <v>2</v>
      </c>
      <c r="IA5" t="s">
        <v>73</v>
      </c>
      <c r="IB5">
        <v>2</v>
      </c>
      <c r="IC5" t="s">
        <v>73</v>
      </c>
      <c r="ID5">
        <v>2</v>
      </c>
      <c r="IE5" t="s">
        <v>73</v>
      </c>
      <c r="IF5">
        <v>2</v>
      </c>
      <c r="IG5" t="s">
        <v>73</v>
      </c>
      <c r="IH5">
        <v>2</v>
      </c>
      <c r="II5" t="s">
        <v>73</v>
      </c>
      <c r="IJ5">
        <v>2</v>
      </c>
      <c r="IK5" t="s">
        <v>73</v>
      </c>
      <c r="IL5">
        <v>2</v>
      </c>
      <c r="IM5" t="s">
        <v>73</v>
      </c>
      <c r="IN5">
        <v>2</v>
      </c>
      <c r="IO5" t="s">
        <v>73</v>
      </c>
      <c r="IP5">
        <v>2</v>
      </c>
      <c r="IQ5" t="s">
        <v>73</v>
      </c>
      <c r="IR5">
        <v>2</v>
      </c>
      <c r="IS5" t="s">
        <v>73</v>
      </c>
      <c r="IT5">
        <v>2</v>
      </c>
      <c r="IU5" t="s">
        <v>73</v>
      </c>
      <c r="IV5">
        <v>2</v>
      </c>
      <c r="IW5" t="s">
        <v>73</v>
      </c>
      <c r="IX5">
        <v>2</v>
      </c>
      <c r="IY5" t="s">
        <v>73</v>
      </c>
      <c r="IZ5">
        <v>2</v>
      </c>
      <c r="JA5" t="s">
        <v>73</v>
      </c>
      <c r="JB5">
        <v>2</v>
      </c>
      <c r="JC5" t="s">
        <v>73</v>
      </c>
      <c r="JD5">
        <v>2</v>
      </c>
      <c r="JE5" t="s">
        <v>73</v>
      </c>
      <c r="JF5">
        <v>2</v>
      </c>
      <c r="JG5" t="s">
        <v>73</v>
      </c>
      <c r="JH5">
        <v>2</v>
      </c>
      <c r="JI5" t="s">
        <v>73</v>
      </c>
      <c r="JJ5">
        <v>2</v>
      </c>
      <c r="JK5" t="s">
        <v>73</v>
      </c>
      <c r="JL5">
        <v>2</v>
      </c>
      <c r="JM5" t="s">
        <v>73</v>
      </c>
      <c r="JN5">
        <v>2</v>
      </c>
      <c r="JO5" t="s">
        <v>73</v>
      </c>
      <c r="JP5">
        <v>2</v>
      </c>
      <c r="JQ5" t="s">
        <v>73</v>
      </c>
      <c r="JR5">
        <v>2</v>
      </c>
      <c r="JS5" t="s">
        <v>73</v>
      </c>
      <c r="JT5">
        <v>2</v>
      </c>
      <c r="JU5" t="s">
        <v>73</v>
      </c>
      <c r="JV5">
        <v>2</v>
      </c>
      <c r="JW5" t="s">
        <v>73</v>
      </c>
      <c r="JX5">
        <v>2</v>
      </c>
      <c r="JY5" t="s">
        <v>73</v>
      </c>
      <c r="JZ5">
        <v>2</v>
      </c>
      <c r="KA5" t="s">
        <v>73</v>
      </c>
      <c r="KB5">
        <v>2</v>
      </c>
      <c r="KD5" t="s">
        <v>73</v>
      </c>
      <c r="KE5">
        <v>2</v>
      </c>
      <c r="KF5" t="s">
        <v>73</v>
      </c>
      <c r="KG5">
        <v>2</v>
      </c>
      <c r="KH5" t="s">
        <v>73</v>
      </c>
      <c r="KI5">
        <v>2</v>
      </c>
      <c r="KJ5" s="13" t="s">
        <v>73</v>
      </c>
      <c r="KK5" s="13">
        <v>2</v>
      </c>
      <c r="KL5" t="s">
        <v>73</v>
      </c>
      <c r="KM5">
        <v>2</v>
      </c>
      <c r="KN5" t="s">
        <v>73</v>
      </c>
      <c r="KO5">
        <v>2</v>
      </c>
      <c r="KP5" t="s">
        <v>73</v>
      </c>
      <c r="KQ5">
        <v>2</v>
      </c>
      <c r="KR5" s="13" t="s">
        <v>73</v>
      </c>
      <c r="KS5" s="13">
        <v>2</v>
      </c>
      <c r="KT5" s="13" t="s">
        <v>73</v>
      </c>
      <c r="KU5" s="13">
        <v>2</v>
      </c>
      <c r="KV5" s="13" t="s">
        <v>73</v>
      </c>
      <c r="KW5" s="13">
        <v>2</v>
      </c>
      <c r="KX5" s="13" t="s">
        <v>73</v>
      </c>
      <c r="KY5" s="13">
        <v>2</v>
      </c>
      <c r="KZ5" s="13" t="s">
        <v>73</v>
      </c>
      <c r="LA5" s="13">
        <v>2</v>
      </c>
      <c r="LB5" s="13" t="s">
        <v>73</v>
      </c>
      <c r="LC5" s="13">
        <v>2</v>
      </c>
      <c r="LD5" s="60" t="s">
        <v>800</v>
      </c>
      <c r="LE5">
        <v>50</v>
      </c>
      <c r="LF5" s="64" t="s">
        <v>800</v>
      </c>
      <c r="LG5">
        <v>50</v>
      </c>
      <c r="LH5" s="64" t="s">
        <v>800</v>
      </c>
      <c r="LI5">
        <v>50</v>
      </c>
      <c r="LJ5" s="64" t="s">
        <v>800</v>
      </c>
      <c r="LK5">
        <v>50</v>
      </c>
      <c r="LL5" s="64" t="s">
        <v>865</v>
      </c>
      <c r="LM5">
        <v>200</v>
      </c>
      <c r="LN5" s="64" t="s">
        <v>840</v>
      </c>
      <c r="LO5">
        <v>50</v>
      </c>
      <c r="LP5" s="64" t="s">
        <v>840</v>
      </c>
      <c r="LQ5">
        <v>50</v>
      </c>
      <c r="LR5" s="64" t="s">
        <v>840</v>
      </c>
      <c r="LS5">
        <v>50</v>
      </c>
      <c r="LT5" s="64" t="s">
        <v>840</v>
      </c>
      <c r="LU5">
        <v>50</v>
      </c>
      <c r="LV5" s="64" t="s">
        <v>840</v>
      </c>
      <c r="LW5">
        <v>50</v>
      </c>
      <c r="LX5" s="64" t="s">
        <v>840</v>
      </c>
      <c r="LY5">
        <v>50</v>
      </c>
      <c r="LZ5" s="64" t="s">
        <v>840</v>
      </c>
      <c r="MA5">
        <v>50</v>
      </c>
      <c r="MB5" s="64" t="s">
        <v>866</v>
      </c>
      <c r="MC5">
        <v>25</v>
      </c>
      <c r="MD5" s="64" t="s">
        <v>840</v>
      </c>
      <c r="ME5">
        <v>50</v>
      </c>
      <c r="MF5" s="64" t="s">
        <v>840</v>
      </c>
      <c r="MG5">
        <v>50</v>
      </c>
      <c r="MH5" s="64" t="s">
        <v>840</v>
      </c>
      <c r="MI5">
        <v>50</v>
      </c>
      <c r="MJ5" s="64" t="s">
        <v>840</v>
      </c>
      <c r="MK5">
        <v>50</v>
      </c>
      <c r="ML5" s="64" t="s">
        <v>840</v>
      </c>
      <c r="MM5">
        <v>50</v>
      </c>
      <c r="MN5" s="64" t="s">
        <v>840</v>
      </c>
      <c r="MO5">
        <v>50</v>
      </c>
      <c r="MP5" s="64" t="s">
        <v>840</v>
      </c>
      <c r="MQ5">
        <v>50</v>
      </c>
      <c r="MR5" s="64" t="s">
        <v>840</v>
      </c>
      <c r="MS5">
        <v>50</v>
      </c>
      <c r="MT5" s="64" t="s">
        <v>840</v>
      </c>
      <c r="MU5">
        <v>50</v>
      </c>
      <c r="MV5" s="64" t="s">
        <v>840</v>
      </c>
      <c r="MW5">
        <v>50</v>
      </c>
      <c r="MX5" s="60" t="s">
        <v>840</v>
      </c>
      <c r="MY5">
        <v>50</v>
      </c>
      <c r="MZ5" s="64" t="s">
        <v>840</v>
      </c>
      <c r="NA5">
        <v>500</v>
      </c>
      <c r="NB5" s="64" t="s">
        <v>840</v>
      </c>
      <c r="NC5">
        <v>50</v>
      </c>
      <c r="ND5" s="64" t="s">
        <v>840</v>
      </c>
      <c r="NE5">
        <v>500</v>
      </c>
      <c r="NF5" s="64" t="s">
        <v>840</v>
      </c>
      <c r="NG5">
        <v>50</v>
      </c>
      <c r="NH5" s="64" t="s">
        <v>840</v>
      </c>
      <c r="NI5">
        <v>500</v>
      </c>
      <c r="NJ5" s="64" t="s">
        <v>840</v>
      </c>
      <c r="NK5">
        <v>50</v>
      </c>
      <c r="NL5" s="64" t="s">
        <v>840</v>
      </c>
      <c r="NM5">
        <v>500</v>
      </c>
      <c r="NN5" s="64" t="s">
        <v>840</v>
      </c>
      <c r="NO5">
        <v>50</v>
      </c>
      <c r="NP5" s="64" t="s">
        <v>840</v>
      </c>
      <c r="NQ5">
        <v>500</v>
      </c>
      <c r="NR5" s="64" t="s">
        <v>840</v>
      </c>
      <c r="NS5">
        <v>50</v>
      </c>
      <c r="NT5" s="64" t="s">
        <v>840</v>
      </c>
      <c r="NU5">
        <v>500</v>
      </c>
      <c r="NV5" s="64" t="s">
        <v>840</v>
      </c>
      <c r="NW5">
        <v>50</v>
      </c>
      <c r="NX5" s="64" t="s">
        <v>840</v>
      </c>
      <c r="NY5">
        <v>500</v>
      </c>
      <c r="NZ5" s="64" t="s">
        <v>840</v>
      </c>
      <c r="OA5">
        <v>50</v>
      </c>
      <c r="OB5" s="64" t="s">
        <v>840</v>
      </c>
      <c r="OC5">
        <v>500</v>
      </c>
      <c r="OD5" s="64" t="s">
        <v>840</v>
      </c>
      <c r="OE5">
        <v>25</v>
      </c>
      <c r="OF5" s="64" t="s">
        <v>840</v>
      </c>
      <c r="OG5">
        <v>500</v>
      </c>
      <c r="OH5" s="64" t="s">
        <v>840</v>
      </c>
      <c r="OI5">
        <v>50</v>
      </c>
      <c r="OJ5" s="64" t="s">
        <v>800</v>
      </c>
      <c r="OK5">
        <v>50</v>
      </c>
      <c r="OL5" s="64" t="s">
        <v>840</v>
      </c>
      <c r="OM5">
        <v>200</v>
      </c>
      <c r="ON5" s="64" t="s">
        <v>840</v>
      </c>
      <c r="OO5">
        <v>500</v>
      </c>
      <c r="OP5" s="64" t="s">
        <v>840</v>
      </c>
      <c r="OQ5">
        <v>250</v>
      </c>
      <c r="OR5" s="64" t="s">
        <v>800</v>
      </c>
      <c r="OS5">
        <v>50</v>
      </c>
      <c r="OT5" s="64" t="s">
        <v>840</v>
      </c>
      <c r="OU5">
        <v>50</v>
      </c>
      <c r="OV5" s="64" t="s">
        <v>840</v>
      </c>
      <c r="OW5">
        <v>500</v>
      </c>
      <c r="OX5" s="64" t="s">
        <v>800</v>
      </c>
      <c r="OY5">
        <v>50</v>
      </c>
      <c r="OZ5" s="64" t="s">
        <v>840</v>
      </c>
      <c r="PA5">
        <v>50</v>
      </c>
      <c r="PB5" s="64" t="s">
        <v>840</v>
      </c>
      <c r="PC5">
        <v>500</v>
      </c>
      <c r="PD5" s="64" t="s">
        <v>840</v>
      </c>
      <c r="PE5">
        <v>50</v>
      </c>
      <c r="PF5" s="64" t="s">
        <v>840</v>
      </c>
      <c r="PG5">
        <v>500</v>
      </c>
      <c r="PH5" s="64" t="s">
        <v>840</v>
      </c>
      <c r="PI5">
        <v>50</v>
      </c>
      <c r="PJ5" s="64" t="s">
        <v>840</v>
      </c>
      <c r="PK5">
        <v>500</v>
      </c>
      <c r="PL5" s="64" t="s">
        <v>840</v>
      </c>
      <c r="PM5">
        <v>400</v>
      </c>
      <c r="PN5" s="64" t="s">
        <v>840</v>
      </c>
      <c r="PO5">
        <v>50</v>
      </c>
      <c r="PP5" s="64" t="s">
        <v>840</v>
      </c>
      <c r="PQ5">
        <v>200</v>
      </c>
      <c r="PR5" s="64" t="s">
        <v>840</v>
      </c>
      <c r="PS5">
        <v>250</v>
      </c>
      <c r="PT5" s="64" t="s">
        <v>840</v>
      </c>
      <c r="PU5">
        <v>50</v>
      </c>
      <c r="PV5" s="64" t="s">
        <v>840</v>
      </c>
      <c r="PW5">
        <v>500</v>
      </c>
      <c r="PX5" s="64" t="s">
        <v>840</v>
      </c>
      <c r="PY5">
        <v>50</v>
      </c>
      <c r="PZ5" s="64" t="s">
        <v>840</v>
      </c>
      <c r="QA5">
        <v>500</v>
      </c>
      <c r="QB5" s="64" t="s">
        <v>840</v>
      </c>
      <c r="QC5">
        <v>50</v>
      </c>
      <c r="QD5" s="64" t="s">
        <v>840</v>
      </c>
      <c r="QE5">
        <v>500</v>
      </c>
      <c r="QF5" s="64" t="s">
        <v>840</v>
      </c>
      <c r="QG5">
        <v>400</v>
      </c>
      <c r="QH5" s="64" t="s">
        <v>840</v>
      </c>
      <c r="QI5">
        <v>50</v>
      </c>
      <c r="QJ5" s="64" t="s">
        <v>840</v>
      </c>
      <c r="QK5">
        <v>500</v>
      </c>
      <c r="QL5" s="64" t="s">
        <v>840</v>
      </c>
      <c r="QM5">
        <v>50</v>
      </c>
      <c r="QN5" s="64" t="s">
        <v>840</v>
      </c>
      <c r="QO5">
        <v>500</v>
      </c>
      <c r="QP5" s="64" t="s">
        <v>840</v>
      </c>
      <c r="QQ5">
        <v>50</v>
      </c>
      <c r="QR5" s="64" t="s">
        <v>840</v>
      </c>
      <c r="QS5">
        <v>500</v>
      </c>
      <c r="QT5" s="64" t="s">
        <v>840</v>
      </c>
      <c r="QU5">
        <v>50</v>
      </c>
      <c r="QV5" s="64" t="s">
        <v>840</v>
      </c>
      <c r="QW5">
        <v>500</v>
      </c>
      <c r="QX5" s="64" t="s">
        <v>840</v>
      </c>
      <c r="QY5">
        <v>100</v>
      </c>
      <c r="QZ5" s="64" t="s">
        <v>840</v>
      </c>
      <c r="RA5">
        <v>500</v>
      </c>
      <c r="RB5" s="64" t="s">
        <v>840</v>
      </c>
      <c r="RC5">
        <v>500</v>
      </c>
      <c r="RD5" s="64" t="s">
        <v>840</v>
      </c>
      <c r="RE5">
        <v>50</v>
      </c>
      <c r="RF5" s="64" t="s">
        <v>840</v>
      </c>
      <c r="RG5">
        <v>500</v>
      </c>
      <c r="RH5" s="64" t="s">
        <v>840</v>
      </c>
      <c r="RI5">
        <v>50</v>
      </c>
      <c r="RJ5" s="64" t="s">
        <v>840</v>
      </c>
      <c r="RK5">
        <v>50</v>
      </c>
      <c r="RL5" s="64" t="s">
        <v>840</v>
      </c>
      <c r="RM5">
        <v>500</v>
      </c>
      <c r="RN5" s="64" t="s">
        <v>840</v>
      </c>
      <c r="RO5">
        <v>50</v>
      </c>
      <c r="RP5" s="64" t="s">
        <v>840</v>
      </c>
      <c r="RQ5">
        <v>500</v>
      </c>
      <c r="RR5" s="64" t="s">
        <v>840</v>
      </c>
      <c r="RS5">
        <v>500</v>
      </c>
    </row>
    <row r="6" spans="1:487" x14ac:dyDescent="0.3">
      <c r="A6" s="6" t="s">
        <v>11</v>
      </c>
      <c r="B6" s="6">
        <v>4</v>
      </c>
      <c r="C6" s="6" t="s">
        <v>65</v>
      </c>
      <c r="D6" s="6">
        <v>3</v>
      </c>
      <c r="F6" t="s">
        <v>82</v>
      </c>
      <c r="G6">
        <v>1000</v>
      </c>
      <c r="H6" t="s">
        <v>82</v>
      </c>
      <c r="I6">
        <v>1000</v>
      </c>
      <c r="J6" t="s">
        <v>82</v>
      </c>
      <c r="K6">
        <v>1000</v>
      </c>
      <c r="L6" t="s">
        <v>82</v>
      </c>
      <c r="M6">
        <v>1000</v>
      </c>
      <c r="N6" t="s">
        <v>82</v>
      </c>
      <c r="O6">
        <v>1000</v>
      </c>
      <c r="P6" t="s">
        <v>82</v>
      </c>
      <c r="Q6">
        <v>1000</v>
      </c>
      <c r="R6" t="s">
        <v>82</v>
      </c>
      <c r="S6">
        <v>1000</v>
      </c>
      <c r="T6" t="s">
        <v>82</v>
      </c>
      <c r="U6">
        <v>1000</v>
      </c>
      <c r="V6" t="s">
        <v>82</v>
      </c>
      <c r="W6">
        <v>1000</v>
      </c>
      <c r="X6" t="s">
        <v>82</v>
      </c>
      <c r="Y6">
        <v>1000</v>
      </c>
      <c r="Z6" t="s">
        <v>82</v>
      </c>
      <c r="AA6">
        <v>1000</v>
      </c>
      <c r="AB6" t="s">
        <v>82</v>
      </c>
      <c r="AC6">
        <v>1000</v>
      </c>
      <c r="AD6" t="s">
        <v>82</v>
      </c>
      <c r="AE6">
        <v>1000</v>
      </c>
      <c r="AF6" t="s">
        <v>82</v>
      </c>
      <c r="AG6">
        <v>1000</v>
      </c>
      <c r="AH6" t="s">
        <v>82</v>
      </c>
      <c r="AI6">
        <v>1000</v>
      </c>
      <c r="AJ6" t="s">
        <v>82</v>
      </c>
      <c r="AK6">
        <v>1000</v>
      </c>
      <c r="AL6" t="s">
        <v>82</v>
      </c>
      <c r="AM6">
        <v>1000</v>
      </c>
      <c r="AN6" t="s">
        <v>82</v>
      </c>
      <c r="AO6">
        <v>1000</v>
      </c>
      <c r="AP6" t="s">
        <v>82</v>
      </c>
      <c r="AQ6">
        <v>1000</v>
      </c>
      <c r="AR6" t="s">
        <v>82</v>
      </c>
      <c r="AS6">
        <v>1000</v>
      </c>
      <c r="AT6" t="s">
        <v>82</v>
      </c>
      <c r="AU6">
        <v>1000</v>
      </c>
      <c r="AV6" t="s">
        <v>82</v>
      </c>
      <c r="AW6">
        <v>1000</v>
      </c>
      <c r="AX6" t="s">
        <v>82</v>
      </c>
      <c r="AY6">
        <v>1000</v>
      </c>
      <c r="AZ6" t="s">
        <v>82</v>
      </c>
      <c r="BA6">
        <v>1000</v>
      </c>
      <c r="BB6" t="s">
        <v>82</v>
      </c>
      <c r="BC6">
        <v>1000</v>
      </c>
      <c r="BD6" t="s">
        <v>82</v>
      </c>
      <c r="BE6">
        <v>1000</v>
      </c>
      <c r="BF6" t="s">
        <v>82</v>
      </c>
      <c r="BG6" s="1">
        <v>3000</v>
      </c>
      <c r="BH6" t="s">
        <v>82</v>
      </c>
      <c r="BI6" s="1">
        <v>100</v>
      </c>
      <c r="BJ6" t="s">
        <v>82</v>
      </c>
      <c r="BK6" s="1">
        <v>1000</v>
      </c>
      <c r="BL6" t="s">
        <v>82</v>
      </c>
      <c r="BM6" s="1">
        <v>3000</v>
      </c>
      <c r="BN6" t="s">
        <v>82</v>
      </c>
      <c r="BO6" s="1">
        <v>6000</v>
      </c>
      <c r="BP6" s="5" t="s">
        <v>82</v>
      </c>
      <c r="BQ6" s="14">
        <v>100</v>
      </c>
      <c r="BR6" s="5" t="s">
        <v>82</v>
      </c>
      <c r="BS6" s="14">
        <v>6000</v>
      </c>
      <c r="BT6" s="5" t="s">
        <v>82</v>
      </c>
      <c r="BU6" s="14">
        <v>12000</v>
      </c>
      <c r="BV6" s="5" t="s">
        <v>82</v>
      </c>
      <c r="BW6" s="14">
        <v>24000</v>
      </c>
      <c r="BX6" s="5" t="s">
        <v>82</v>
      </c>
      <c r="BY6" s="14">
        <v>24000</v>
      </c>
      <c r="BZ6" s="5" t="s">
        <v>82</v>
      </c>
      <c r="CA6" s="14">
        <v>1000</v>
      </c>
      <c r="CB6" s="5" t="s">
        <v>82</v>
      </c>
      <c r="CC6" s="14">
        <v>10000</v>
      </c>
      <c r="CD6" s="5" t="s">
        <v>82</v>
      </c>
      <c r="CE6" s="14">
        <v>10000</v>
      </c>
      <c r="CF6" s="5" t="s">
        <v>82</v>
      </c>
      <c r="CG6" s="14">
        <v>10000</v>
      </c>
      <c r="CH6" s="5" t="s">
        <v>82</v>
      </c>
      <c r="CI6" s="14">
        <v>10000</v>
      </c>
      <c r="CJ6" s="5" t="s">
        <v>82</v>
      </c>
      <c r="CK6" s="14">
        <v>1000</v>
      </c>
      <c r="CL6" s="5" t="s">
        <v>82</v>
      </c>
      <c r="CM6" s="14">
        <v>100</v>
      </c>
      <c r="CN6" s="5" t="s">
        <v>82</v>
      </c>
      <c r="CO6" s="14">
        <v>1000</v>
      </c>
      <c r="CP6" s="5" t="s">
        <v>82</v>
      </c>
      <c r="CQ6" s="14">
        <v>1000</v>
      </c>
      <c r="CR6" s="5" t="s">
        <v>82</v>
      </c>
      <c r="CS6" s="14">
        <v>10000</v>
      </c>
      <c r="CT6" s="11" t="s">
        <v>82</v>
      </c>
      <c r="CU6" s="34">
        <v>10000</v>
      </c>
      <c r="CV6" s="11" t="s">
        <v>82</v>
      </c>
      <c r="CW6" s="34">
        <v>10000</v>
      </c>
      <c r="CX6" s="5" t="s">
        <v>82</v>
      </c>
      <c r="CY6" s="14">
        <v>1000</v>
      </c>
      <c r="CZ6" s="5" t="s">
        <v>82</v>
      </c>
      <c r="DA6" s="14">
        <v>1000</v>
      </c>
      <c r="DB6" s="5" t="s">
        <v>82</v>
      </c>
      <c r="DC6" s="14">
        <v>1000</v>
      </c>
      <c r="DD6" s="11" t="s">
        <v>82</v>
      </c>
      <c r="DE6" s="34">
        <v>10000</v>
      </c>
      <c r="DF6" s="5" t="s">
        <v>82</v>
      </c>
      <c r="DG6" s="14">
        <v>20000</v>
      </c>
      <c r="DH6" s="11" t="s">
        <v>82</v>
      </c>
      <c r="DI6" s="34">
        <v>5000</v>
      </c>
      <c r="DJ6" s="11" t="s">
        <v>82</v>
      </c>
      <c r="DK6" s="34">
        <v>5000</v>
      </c>
      <c r="DL6" s="5" t="s">
        <v>82</v>
      </c>
      <c r="DM6" s="14">
        <v>1000</v>
      </c>
      <c r="DN6" s="5" t="s">
        <v>82</v>
      </c>
      <c r="DO6" s="14">
        <v>1000</v>
      </c>
      <c r="DP6" s="5" t="s">
        <v>82</v>
      </c>
      <c r="DQ6" s="14">
        <v>1000</v>
      </c>
      <c r="DR6" s="5" t="s">
        <v>82</v>
      </c>
      <c r="DS6" s="14">
        <v>1000</v>
      </c>
      <c r="DT6" s="11" t="s">
        <v>82</v>
      </c>
      <c r="DU6" s="34">
        <v>1000</v>
      </c>
      <c r="DV6" s="5" t="s">
        <v>82</v>
      </c>
      <c r="DW6" s="14">
        <v>10000</v>
      </c>
      <c r="DX6" s="5" t="s">
        <v>82</v>
      </c>
      <c r="DY6" s="14">
        <v>1000</v>
      </c>
      <c r="DZ6" s="5" t="s">
        <v>82</v>
      </c>
      <c r="EA6" s="14">
        <v>10000</v>
      </c>
      <c r="EB6" s="5" t="s">
        <v>82</v>
      </c>
      <c r="EC6" s="14">
        <v>1000</v>
      </c>
      <c r="ED6" s="5" t="s">
        <v>82</v>
      </c>
      <c r="EE6" s="14">
        <v>1000</v>
      </c>
      <c r="EF6" s="5" t="s">
        <v>82</v>
      </c>
      <c r="EG6" s="14">
        <v>10000</v>
      </c>
      <c r="EH6" s="5" t="s">
        <v>82</v>
      </c>
      <c r="EI6" s="14">
        <v>10000</v>
      </c>
      <c r="EJ6" s="5" t="s">
        <v>82</v>
      </c>
      <c r="EK6" s="14">
        <v>1000</v>
      </c>
      <c r="EL6" s="5" t="s">
        <v>82</v>
      </c>
      <c r="EM6" s="14">
        <v>1000</v>
      </c>
      <c r="EN6" s="5" t="s">
        <v>82</v>
      </c>
      <c r="EO6" s="14">
        <v>10000</v>
      </c>
      <c r="EP6" s="5" t="s">
        <v>82</v>
      </c>
      <c r="EQ6" s="14">
        <v>10000</v>
      </c>
      <c r="ER6" s="5" t="s">
        <v>82</v>
      </c>
      <c r="ES6" s="14">
        <v>10000</v>
      </c>
      <c r="ET6" s="5" t="s">
        <v>82</v>
      </c>
      <c r="EU6" s="14">
        <v>1000</v>
      </c>
      <c r="EV6" s="5" t="s">
        <v>82</v>
      </c>
      <c r="EW6" s="14">
        <v>1000</v>
      </c>
      <c r="EX6" s="5" t="s">
        <v>82</v>
      </c>
      <c r="EY6" s="14">
        <v>1000</v>
      </c>
      <c r="EZ6" s="5" t="s">
        <v>82</v>
      </c>
      <c r="FA6" s="14">
        <v>10000</v>
      </c>
      <c r="FB6" s="5" t="s">
        <v>82</v>
      </c>
      <c r="FC6" s="14">
        <v>10000</v>
      </c>
      <c r="FD6" s="5" t="s">
        <v>82</v>
      </c>
      <c r="FE6" s="14">
        <v>1000</v>
      </c>
      <c r="FF6" s="5" t="s">
        <v>82</v>
      </c>
      <c r="FG6" s="14">
        <v>1000</v>
      </c>
      <c r="FH6" s="5" t="s">
        <v>82</v>
      </c>
      <c r="FI6" s="14">
        <v>2000</v>
      </c>
      <c r="FJ6" s="5" t="s">
        <v>82</v>
      </c>
      <c r="FK6" s="14">
        <v>3000</v>
      </c>
      <c r="FL6" s="5" t="s">
        <v>82</v>
      </c>
      <c r="FM6" s="14">
        <v>3000</v>
      </c>
      <c r="FN6" s="5" t="s">
        <v>82</v>
      </c>
      <c r="FO6" s="14">
        <v>10000</v>
      </c>
      <c r="FP6" s="5" t="s">
        <v>82</v>
      </c>
      <c r="FQ6" s="14">
        <v>1000</v>
      </c>
      <c r="FR6" s="5" t="s">
        <v>82</v>
      </c>
      <c r="FS6" s="14">
        <v>1000</v>
      </c>
      <c r="FT6" s="5" t="s">
        <v>82</v>
      </c>
      <c r="FU6" s="14">
        <v>10000</v>
      </c>
      <c r="FV6" s="5" t="s">
        <v>82</v>
      </c>
      <c r="FW6" s="14">
        <v>10000</v>
      </c>
      <c r="FX6" s="5" t="s">
        <v>82</v>
      </c>
      <c r="FY6" s="14">
        <v>1000</v>
      </c>
      <c r="FZ6" s="5" t="s">
        <v>82</v>
      </c>
      <c r="GA6" s="14">
        <v>1000</v>
      </c>
      <c r="GC6" s="5" t="s">
        <v>82</v>
      </c>
      <c r="GD6" s="14">
        <v>1000</v>
      </c>
      <c r="GE6" s="5" t="s">
        <v>82</v>
      </c>
      <c r="GF6" s="14">
        <v>10000</v>
      </c>
      <c r="GG6" s="5" t="s">
        <v>82</v>
      </c>
      <c r="GH6" s="14">
        <v>1000</v>
      </c>
      <c r="GI6" s="5" t="s">
        <v>82</v>
      </c>
      <c r="GJ6" s="14">
        <v>1000</v>
      </c>
      <c r="GK6" s="5" t="s">
        <v>82</v>
      </c>
      <c r="GL6" s="14">
        <v>10000</v>
      </c>
      <c r="GM6" s="5" t="s">
        <v>82</v>
      </c>
      <c r="GN6" s="14">
        <v>1000</v>
      </c>
      <c r="GO6" s="5" t="s">
        <v>82</v>
      </c>
      <c r="GP6" s="14">
        <v>10000</v>
      </c>
      <c r="GQ6" s="5" t="s">
        <v>82</v>
      </c>
      <c r="GR6" s="14">
        <v>1000</v>
      </c>
      <c r="GS6" s="5" t="s">
        <v>82</v>
      </c>
      <c r="GT6" s="14">
        <v>10000</v>
      </c>
      <c r="GU6" s="5" t="s">
        <v>82</v>
      </c>
      <c r="GV6" s="14">
        <v>1000</v>
      </c>
      <c r="GW6" s="5" t="s">
        <v>82</v>
      </c>
      <c r="GX6" s="14">
        <v>10000</v>
      </c>
      <c r="GY6" s="5" t="s">
        <v>82</v>
      </c>
      <c r="GZ6" s="14">
        <v>1000</v>
      </c>
      <c r="HA6" s="5" t="s">
        <v>82</v>
      </c>
      <c r="HB6" s="14">
        <v>10000</v>
      </c>
      <c r="HC6" s="5" t="s">
        <v>82</v>
      </c>
      <c r="HD6" s="14">
        <v>1000</v>
      </c>
      <c r="HE6" s="5" t="s">
        <v>82</v>
      </c>
      <c r="HF6" s="14">
        <v>10000</v>
      </c>
      <c r="HG6" s="5" t="s">
        <v>82</v>
      </c>
      <c r="HH6" s="14">
        <v>5000</v>
      </c>
      <c r="HI6" s="5" t="s">
        <v>82</v>
      </c>
      <c r="HJ6" s="14">
        <v>5000</v>
      </c>
      <c r="HK6" s="5" t="s">
        <v>82</v>
      </c>
      <c r="HL6" s="14">
        <v>1000</v>
      </c>
      <c r="HM6" s="5" t="s">
        <v>82</v>
      </c>
      <c r="HN6" s="14">
        <v>1000</v>
      </c>
      <c r="HO6" s="5" t="s">
        <v>82</v>
      </c>
      <c r="HP6" s="14">
        <v>4000</v>
      </c>
      <c r="HQ6" s="5" t="s">
        <v>82</v>
      </c>
      <c r="HR6" s="14">
        <v>5000</v>
      </c>
      <c r="HS6" s="5" t="s">
        <v>82</v>
      </c>
      <c r="HT6" s="14">
        <v>2000</v>
      </c>
      <c r="HU6" s="5" t="s">
        <v>82</v>
      </c>
      <c r="HV6" s="14">
        <v>2000</v>
      </c>
      <c r="HW6" s="5" t="s">
        <v>82</v>
      </c>
      <c r="HX6" s="14">
        <v>3000</v>
      </c>
      <c r="HY6" s="5" t="s">
        <v>82</v>
      </c>
      <c r="HZ6" s="14">
        <v>2000</v>
      </c>
      <c r="IA6" s="5" t="s">
        <v>82</v>
      </c>
      <c r="IB6" s="14">
        <v>1000</v>
      </c>
      <c r="IC6" s="5" t="s">
        <v>82</v>
      </c>
      <c r="ID6" s="14">
        <v>500</v>
      </c>
      <c r="IE6" s="5" t="s">
        <v>82</v>
      </c>
      <c r="IF6" s="14">
        <v>500</v>
      </c>
      <c r="IG6" s="5" t="s">
        <v>82</v>
      </c>
      <c r="IH6" s="14">
        <v>1000</v>
      </c>
      <c r="II6" s="5" t="s">
        <v>82</v>
      </c>
      <c r="IJ6" s="14">
        <v>1000</v>
      </c>
      <c r="IK6" s="5" t="s">
        <v>82</v>
      </c>
      <c r="IL6" s="14">
        <v>1000</v>
      </c>
      <c r="IM6" s="5" t="s">
        <v>82</v>
      </c>
      <c r="IN6" s="14">
        <v>1000</v>
      </c>
      <c r="IO6" s="5" t="s">
        <v>82</v>
      </c>
      <c r="IP6" s="14">
        <v>1000</v>
      </c>
      <c r="IQ6" s="5" t="s">
        <v>82</v>
      </c>
      <c r="IR6" s="14">
        <v>10000</v>
      </c>
      <c r="IS6" s="5" t="s">
        <v>82</v>
      </c>
      <c r="IT6" s="14">
        <v>1000</v>
      </c>
      <c r="IU6" s="5" t="s">
        <v>82</v>
      </c>
      <c r="IV6" s="14">
        <v>1000</v>
      </c>
      <c r="IW6" s="5" t="s">
        <v>82</v>
      </c>
      <c r="IX6" s="14">
        <v>10000</v>
      </c>
      <c r="IY6" s="5" t="s">
        <v>82</v>
      </c>
      <c r="IZ6" s="14">
        <v>10000</v>
      </c>
      <c r="JA6" s="5" t="s">
        <v>82</v>
      </c>
      <c r="JB6" s="14">
        <v>1000</v>
      </c>
      <c r="JC6" s="5" t="s">
        <v>82</v>
      </c>
      <c r="JD6" s="14">
        <v>1000</v>
      </c>
      <c r="JE6" s="5" t="s">
        <v>82</v>
      </c>
      <c r="JF6" s="14">
        <v>1000</v>
      </c>
      <c r="JG6" s="5" t="s">
        <v>82</v>
      </c>
      <c r="JH6" s="14">
        <v>1000</v>
      </c>
      <c r="JI6" s="5" t="s">
        <v>82</v>
      </c>
      <c r="JJ6" s="14">
        <v>1000</v>
      </c>
      <c r="JK6" s="5" t="s">
        <v>82</v>
      </c>
      <c r="JL6" s="14">
        <v>10000</v>
      </c>
      <c r="JM6" s="5" t="s">
        <v>82</v>
      </c>
      <c r="JN6" s="14">
        <v>10000</v>
      </c>
      <c r="JO6" s="5" t="s">
        <v>82</v>
      </c>
      <c r="JP6" s="14">
        <v>1000</v>
      </c>
      <c r="JQ6" s="5" t="s">
        <v>82</v>
      </c>
      <c r="JR6" s="14">
        <v>1000</v>
      </c>
      <c r="JS6" s="5" t="s">
        <v>82</v>
      </c>
      <c r="JT6" s="14">
        <v>10000</v>
      </c>
      <c r="JU6" s="5" t="s">
        <v>82</v>
      </c>
      <c r="JV6" s="14">
        <v>10000</v>
      </c>
      <c r="JW6" s="5" t="s">
        <v>82</v>
      </c>
      <c r="JX6" s="14">
        <v>1000</v>
      </c>
      <c r="JY6" s="5" t="s">
        <v>82</v>
      </c>
      <c r="JZ6" s="14">
        <v>1000</v>
      </c>
      <c r="KA6" s="5" t="s">
        <v>82</v>
      </c>
      <c r="KB6" s="14">
        <v>10000</v>
      </c>
      <c r="KD6" s="5" t="s">
        <v>82</v>
      </c>
      <c r="KE6" s="14">
        <v>1000</v>
      </c>
      <c r="KF6" s="5" t="s">
        <v>82</v>
      </c>
      <c r="KG6" s="14">
        <v>1000</v>
      </c>
      <c r="KH6" s="5" t="s">
        <v>82</v>
      </c>
      <c r="KI6" s="14">
        <v>1000</v>
      </c>
      <c r="KJ6" s="11" t="s">
        <v>82</v>
      </c>
      <c r="KK6" s="14">
        <v>1000</v>
      </c>
      <c r="KL6" s="5" t="s">
        <v>82</v>
      </c>
      <c r="KM6" s="14">
        <v>1000</v>
      </c>
      <c r="KN6" s="5" t="s">
        <v>82</v>
      </c>
      <c r="KO6" s="14">
        <v>1000</v>
      </c>
      <c r="KP6" s="5" t="s">
        <v>82</v>
      </c>
      <c r="KQ6" s="14">
        <v>1000</v>
      </c>
      <c r="KR6" s="11" t="s">
        <v>82</v>
      </c>
      <c r="KS6" s="14">
        <v>1000</v>
      </c>
      <c r="KT6" s="11" t="s">
        <v>82</v>
      </c>
      <c r="KU6" s="14">
        <v>1000</v>
      </c>
      <c r="KV6" s="11" t="s">
        <v>82</v>
      </c>
      <c r="KW6" s="14">
        <v>1000</v>
      </c>
      <c r="KX6" s="11" t="s">
        <v>82</v>
      </c>
      <c r="KY6" s="14">
        <v>1000</v>
      </c>
      <c r="KZ6" s="11" t="s">
        <v>82</v>
      </c>
      <c r="LA6" s="14">
        <v>1000</v>
      </c>
      <c r="LB6" s="11" t="s">
        <v>82</v>
      </c>
      <c r="LC6" s="14">
        <v>1000</v>
      </c>
      <c r="LD6" s="61" t="s">
        <v>801</v>
      </c>
      <c r="LE6" s="33">
        <v>10</v>
      </c>
      <c r="LF6" s="66" t="s">
        <v>801</v>
      </c>
      <c r="LG6" s="33">
        <v>40</v>
      </c>
      <c r="LH6" s="66" t="s">
        <v>801</v>
      </c>
      <c r="LI6" s="33">
        <v>40</v>
      </c>
      <c r="LJ6" s="66" t="s">
        <v>801</v>
      </c>
      <c r="LK6" s="33">
        <v>100</v>
      </c>
      <c r="LL6" s="66" t="s">
        <v>801</v>
      </c>
      <c r="LM6" s="33">
        <v>100</v>
      </c>
      <c r="LN6" s="66" t="s">
        <v>83</v>
      </c>
      <c r="LO6" s="33">
        <v>20</v>
      </c>
      <c r="LP6" s="66" t="s">
        <v>83</v>
      </c>
      <c r="LQ6" s="33">
        <v>20</v>
      </c>
      <c r="LR6" s="66" t="s">
        <v>83</v>
      </c>
      <c r="LS6" s="33">
        <v>20</v>
      </c>
      <c r="LT6" s="66" t="s">
        <v>83</v>
      </c>
      <c r="LU6" s="33">
        <v>20</v>
      </c>
      <c r="LV6" s="66" t="s">
        <v>83</v>
      </c>
      <c r="LW6" s="33">
        <v>20</v>
      </c>
      <c r="LX6" s="66" t="s">
        <v>83</v>
      </c>
      <c r="LY6" s="33">
        <v>20</v>
      </c>
      <c r="LZ6" s="66" t="s">
        <v>83</v>
      </c>
      <c r="MA6" s="33">
        <v>20</v>
      </c>
      <c r="MB6" s="66" t="s">
        <v>801</v>
      </c>
      <c r="MC6" s="33">
        <v>20</v>
      </c>
      <c r="MD6" s="66" t="s">
        <v>83</v>
      </c>
      <c r="ME6" s="33">
        <v>20</v>
      </c>
      <c r="MF6" s="66" t="s">
        <v>83</v>
      </c>
      <c r="MG6" s="33">
        <v>20</v>
      </c>
      <c r="MH6" s="66" t="s">
        <v>83</v>
      </c>
      <c r="MI6" s="33">
        <v>20</v>
      </c>
      <c r="MJ6" s="66" t="s">
        <v>83</v>
      </c>
      <c r="MK6" s="33">
        <v>20</v>
      </c>
      <c r="ML6" s="66" t="s">
        <v>83</v>
      </c>
      <c r="MM6" s="33">
        <v>20</v>
      </c>
      <c r="MN6" s="66" t="s">
        <v>83</v>
      </c>
      <c r="MO6" s="33">
        <v>20</v>
      </c>
      <c r="MP6" s="66" t="s">
        <v>83</v>
      </c>
      <c r="MQ6" s="33">
        <v>20</v>
      </c>
      <c r="MR6" s="66" t="s">
        <v>83</v>
      </c>
      <c r="MS6" s="33">
        <v>20</v>
      </c>
      <c r="MT6" s="66" t="s">
        <v>83</v>
      </c>
      <c r="MU6" s="33">
        <v>20</v>
      </c>
      <c r="MV6" s="66" t="s">
        <v>83</v>
      </c>
      <c r="MW6" s="33">
        <v>20</v>
      </c>
      <c r="MX6" s="61" t="s">
        <v>83</v>
      </c>
      <c r="MY6" s="33">
        <v>20</v>
      </c>
      <c r="MZ6" s="66" t="s">
        <v>83</v>
      </c>
      <c r="NA6" s="33">
        <v>20</v>
      </c>
      <c r="NB6" s="66" t="s">
        <v>83</v>
      </c>
      <c r="NC6" s="33">
        <v>20</v>
      </c>
      <c r="ND6" s="66" t="s">
        <v>83</v>
      </c>
      <c r="NE6" s="33">
        <v>20</v>
      </c>
      <c r="NF6" s="66" t="s">
        <v>83</v>
      </c>
      <c r="NG6" s="33">
        <v>20</v>
      </c>
      <c r="NH6" s="66" t="s">
        <v>83</v>
      </c>
      <c r="NI6" s="33">
        <v>20</v>
      </c>
      <c r="NJ6" s="66" t="s">
        <v>83</v>
      </c>
      <c r="NK6" s="33">
        <v>20</v>
      </c>
      <c r="NL6" s="66" t="s">
        <v>83</v>
      </c>
      <c r="NM6" s="33">
        <v>20</v>
      </c>
      <c r="NN6" s="66" t="s">
        <v>83</v>
      </c>
      <c r="NO6" s="33">
        <v>20</v>
      </c>
      <c r="NP6" s="66" t="s">
        <v>83</v>
      </c>
      <c r="NQ6" s="33">
        <v>20</v>
      </c>
      <c r="NR6" s="66" t="s">
        <v>83</v>
      </c>
      <c r="NS6" s="33">
        <v>20</v>
      </c>
      <c r="NT6" s="66" t="s">
        <v>83</v>
      </c>
      <c r="NU6" s="33">
        <v>20</v>
      </c>
      <c r="NV6" s="66" t="s">
        <v>83</v>
      </c>
      <c r="NW6" s="33">
        <v>20</v>
      </c>
      <c r="NX6" s="66" t="s">
        <v>83</v>
      </c>
      <c r="NY6" s="33">
        <v>20</v>
      </c>
      <c r="NZ6" s="66" t="s">
        <v>83</v>
      </c>
      <c r="OA6" s="33">
        <v>20</v>
      </c>
      <c r="OB6" s="66" t="s">
        <v>83</v>
      </c>
      <c r="OC6" s="33">
        <v>20</v>
      </c>
      <c r="OD6" s="66" t="s">
        <v>801</v>
      </c>
      <c r="OE6" s="33">
        <v>20</v>
      </c>
      <c r="OF6" s="66" t="s">
        <v>801</v>
      </c>
      <c r="OG6" s="33">
        <v>40</v>
      </c>
      <c r="OH6" s="66" t="s">
        <v>83</v>
      </c>
      <c r="OI6" s="33">
        <v>20</v>
      </c>
      <c r="OJ6" s="66" t="s">
        <v>801</v>
      </c>
      <c r="OK6" s="33">
        <v>40</v>
      </c>
      <c r="OL6" s="66" t="s">
        <v>83</v>
      </c>
      <c r="OM6" s="33">
        <v>20</v>
      </c>
      <c r="ON6" s="66" t="s">
        <v>801</v>
      </c>
      <c r="OO6" s="33">
        <v>40</v>
      </c>
      <c r="OP6" s="66" t="s">
        <v>83</v>
      </c>
      <c r="OQ6" s="33">
        <v>20</v>
      </c>
      <c r="OR6" s="66" t="s">
        <v>801</v>
      </c>
      <c r="OS6" s="33">
        <v>40</v>
      </c>
      <c r="OT6" s="66" t="s">
        <v>83</v>
      </c>
      <c r="OU6" s="33">
        <v>20</v>
      </c>
      <c r="OV6" s="66" t="s">
        <v>83</v>
      </c>
      <c r="OW6" s="33">
        <v>20</v>
      </c>
      <c r="OX6" s="66" t="s">
        <v>801</v>
      </c>
      <c r="OY6" s="33">
        <v>40</v>
      </c>
      <c r="OZ6" s="66" t="s">
        <v>83</v>
      </c>
      <c r="PA6" s="33">
        <v>20</v>
      </c>
      <c r="PB6" s="66" t="s">
        <v>83</v>
      </c>
      <c r="PC6" s="33">
        <v>20</v>
      </c>
      <c r="PD6" s="66" t="s">
        <v>83</v>
      </c>
      <c r="PE6" s="33">
        <v>20</v>
      </c>
      <c r="PF6" s="66" t="s">
        <v>83</v>
      </c>
      <c r="PG6" s="33">
        <v>20</v>
      </c>
      <c r="PH6" s="66" t="s">
        <v>83</v>
      </c>
      <c r="PI6" s="33">
        <v>20</v>
      </c>
      <c r="PJ6" s="66" t="s">
        <v>83</v>
      </c>
      <c r="PK6" s="33">
        <v>20</v>
      </c>
      <c r="PL6" s="66" t="s">
        <v>801</v>
      </c>
      <c r="PM6" s="33">
        <v>40</v>
      </c>
      <c r="PN6" s="66" t="s">
        <v>83</v>
      </c>
      <c r="PO6" s="33">
        <v>20</v>
      </c>
      <c r="PP6" s="66" t="s">
        <v>83</v>
      </c>
      <c r="PQ6" s="33">
        <v>20</v>
      </c>
      <c r="PR6" s="66" t="s">
        <v>83</v>
      </c>
      <c r="PS6" s="33">
        <v>20</v>
      </c>
      <c r="PT6" s="66" t="s">
        <v>83</v>
      </c>
      <c r="PU6" s="33">
        <v>20</v>
      </c>
      <c r="PV6" s="66" t="s">
        <v>83</v>
      </c>
      <c r="PW6" s="33">
        <v>20</v>
      </c>
      <c r="PX6" s="66" t="s">
        <v>83</v>
      </c>
      <c r="PY6" s="33">
        <v>20</v>
      </c>
      <c r="PZ6" s="66" t="s">
        <v>83</v>
      </c>
      <c r="QA6" s="33">
        <v>20</v>
      </c>
      <c r="QB6" s="66" t="s">
        <v>83</v>
      </c>
      <c r="QC6" s="33">
        <v>20</v>
      </c>
      <c r="QD6" s="66" t="s">
        <v>83</v>
      </c>
      <c r="QE6" s="33">
        <v>20</v>
      </c>
      <c r="QF6" s="66" t="s">
        <v>801</v>
      </c>
      <c r="QG6" s="33">
        <v>40</v>
      </c>
      <c r="QH6" s="66" t="s">
        <v>83</v>
      </c>
      <c r="QI6" s="33">
        <v>20</v>
      </c>
      <c r="QJ6" s="66" t="s">
        <v>83</v>
      </c>
      <c r="QK6" s="33">
        <v>20</v>
      </c>
      <c r="QL6" s="66" t="s">
        <v>83</v>
      </c>
      <c r="QM6" s="33">
        <v>20</v>
      </c>
      <c r="QN6" s="66" t="s">
        <v>83</v>
      </c>
      <c r="QO6" s="33">
        <v>20</v>
      </c>
      <c r="QP6" s="66" t="s">
        <v>83</v>
      </c>
      <c r="QQ6" s="33">
        <v>20</v>
      </c>
      <c r="QR6" s="66" t="s">
        <v>83</v>
      </c>
      <c r="QS6" s="33">
        <v>20</v>
      </c>
      <c r="QT6" s="66" t="s">
        <v>83</v>
      </c>
      <c r="QU6" s="33">
        <v>20</v>
      </c>
      <c r="QV6" s="66" t="s">
        <v>83</v>
      </c>
      <c r="QW6" s="33">
        <v>20</v>
      </c>
      <c r="QX6" s="66" t="s">
        <v>83</v>
      </c>
      <c r="QY6" s="33">
        <v>10</v>
      </c>
      <c r="QZ6" s="66" t="s">
        <v>83</v>
      </c>
      <c r="RA6" s="33">
        <v>10</v>
      </c>
      <c r="RB6" s="66" t="s">
        <v>83</v>
      </c>
      <c r="RC6" s="33">
        <v>10</v>
      </c>
      <c r="RD6" s="66" t="s">
        <v>83</v>
      </c>
      <c r="RE6" s="33">
        <v>20</v>
      </c>
      <c r="RF6" s="66" t="s">
        <v>83</v>
      </c>
      <c r="RG6" s="33">
        <v>20</v>
      </c>
      <c r="RH6" s="66" t="s">
        <v>83</v>
      </c>
      <c r="RI6" s="33">
        <v>20</v>
      </c>
      <c r="RJ6" s="66" t="s">
        <v>83</v>
      </c>
      <c r="RK6" s="33">
        <v>20</v>
      </c>
      <c r="RL6" s="66" t="s">
        <v>83</v>
      </c>
      <c r="RM6" s="33">
        <v>20</v>
      </c>
      <c r="RN6" s="66" t="s">
        <v>83</v>
      </c>
      <c r="RO6" s="33">
        <v>20</v>
      </c>
      <c r="RP6" s="66" t="s">
        <v>83</v>
      </c>
      <c r="RQ6" s="33">
        <v>20</v>
      </c>
      <c r="RR6" s="66" t="s">
        <v>83</v>
      </c>
      <c r="RS6" s="33">
        <v>20</v>
      </c>
    </row>
    <row r="7" spans="1:487" x14ac:dyDescent="0.3">
      <c r="A7" s="10" t="s">
        <v>2</v>
      </c>
      <c r="B7" s="10">
        <v>0.75</v>
      </c>
      <c r="C7" s="10" t="s">
        <v>66</v>
      </c>
      <c r="D7" s="10">
        <v>5</v>
      </c>
      <c r="F7" t="s">
        <v>84</v>
      </c>
      <c r="G7">
        <v>50</v>
      </c>
      <c r="H7" t="s">
        <v>84</v>
      </c>
      <c r="I7">
        <v>50</v>
      </c>
      <c r="J7" t="s">
        <v>84</v>
      </c>
      <c r="K7">
        <v>50</v>
      </c>
      <c r="L7" t="s">
        <v>84</v>
      </c>
      <c r="M7">
        <v>50</v>
      </c>
      <c r="N7" t="s">
        <v>84</v>
      </c>
      <c r="O7">
        <v>50</v>
      </c>
      <c r="P7" t="s">
        <v>84</v>
      </c>
      <c r="Q7">
        <v>50</v>
      </c>
      <c r="R7" t="s">
        <v>84</v>
      </c>
      <c r="S7">
        <v>50</v>
      </c>
      <c r="T7" t="s">
        <v>84</v>
      </c>
      <c r="U7">
        <v>50</v>
      </c>
      <c r="V7" t="s">
        <v>84</v>
      </c>
      <c r="W7">
        <v>50</v>
      </c>
      <c r="X7" t="s">
        <v>84</v>
      </c>
      <c r="Y7">
        <v>50</v>
      </c>
      <c r="Z7" t="s">
        <v>84</v>
      </c>
      <c r="AA7">
        <v>50</v>
      </c>
      <c r="AB7" t="s">
        <v>84</v>
      </c>
      <c r="AC7">
        <v>50</v>
      </c>
      <c r="AD7" t="s">
        <v>84</v>
      </c>
      <c r="AE7">
        <v>50</v>
      </c>
      <c r="AF7" t="s">
        <v>84</v>
      </c>
      <c r="AG7">
        <v>50</v>
      </c>
      <c r="AH7" t="s">
        <v>84</v>
      </c>
      <c r="AI7">
        <v>50</v>
      </c>
      <c r="AJ7" t="s">
        <v>84</v>
      </c>
      <c r="AK7">
        <v>50</v>
      </c>
      <c r="AL7" t="s">
        <v>84</v>
      </c>
      <c r="AM7">
        <v>50</v>
      </c>
      <c r="AN7" t="s">
        <v>84</v>
      </c>
      <c r="AO7">
        <v>50</v>
      </c>
      <c r="AP7" t="s">
        <v>84</v>
      </c>
      <c r="AQ7">
        <v>50</v>
      </c>
      <c r="AR7" t="s">
        <v>84</v>
      </c>
      <c r="AS7">
        <v>50</v>
      </c>
      <c r="AT7" t="s">
        <v>84</v>
      </c>
      <c r="AU7">
        <v>50</v>
      </c>
      <c r="AV7" t="s">
        <v>84</v>
      </c>
      <c r="AW7">
        <v>50</v>
      </c>
      <c r="AX7" t="s">
        <v>84</v>
      </c>
      <c r="AY7">
        <v>50</v>
      </c>
      <c r="AZ7" t="s">
        <v>84</v>
      </c>
      <c r="BA7">
        <v>50</v>
      </c>
      <c r="BB7" t="s">
        <v>84</v>
      </c>
      <c r="BC7">
        <v>50</v>
      </c>
      <c r="BD7" t="s">
        <v>84</v>
      </c>
      <c r="BE7">
        <v>50</v>
      </c>
      <c r="BF7" t="s">
        <v>84</v>
      </c>
      <c r="BG7">
        <v>150</v>
      </c>
      <c r="BH7" t="s">
        <v>84</v>
      </c>
      <c r="BI7">
        <v>5</v>
      </c>
      <c r="BJ7" t="s">
        <v>84</v>
      </c>
      <c r="BK7">
        <v>50</v>
      </c>
      <c r="BL7" t="s">
        <v>84</v>
      </c>
      <c r="BM7">
        <v>150</v>
      </c>
      <c r="BN7" t="s">
        <v>84</v>
      </c>
      <c r="BO7">
        <v>300</v>
      </c>
      <c r="BP7" t="s">
        <v>84</v>
      </c>
      <c r="BQ7">
        <v>5</v>
      </c>
      <c r="BR7" t="s">
        <v>84</v>
      </c>
      <c r="BS7">
        <v>300</v>
      </c>
      <c r="BT7" t="s">
        <v>84</v>
      </c>
      <c r="BU7">
        <v>600</v>
      </c>
      <c r="BV7" t="s">
        <v>84</v>
      </c>
      <c r="BW7">
        <v>1200</v>
      </c>
      <c r="BX7" t="s">
        <v>84</v>
      </c>
      <c r="BY7">
        <v>1200</v>
      </c>
      <c r="BZ7" t="s">
        <v>84</v>
      </c>
      <c r="CA7">
        <v>50</v>
      </c>
      <c r="CB7" t="s">
        <v>84</v>
      </c>
      <c r="CC7">
        <v>500</v>
      </c>
      <c r="CD7" t="s">
        <v>84</v>
      </c>
      <c r="CE7">
        <v>500</v>
      </c>
      <c r="CF7" t="s">
        <v>84</v>
      </c>
      <c r="CG7">
        <v>500</v>
      </c>
      <c r="CH7" t="s">
        <v>84</v>
      </c>
      <c r="CI7">
        <v>500</v>
      </c>
      <c r="CJ7" t="s">
        <v>84</v>
      </c>
      <c r="CK7">
        <v>50</v>
      </c>
      <c r="CL7" t="s">
        <v>84</v>
      </c>
      <c r="CM7">
        <v>5</v>
      </c>
      <c r="CN7" t="s">
        <v>84</v>
      </c>
      <c r="CO7">
        <v>50</v>
      </c>
      <c r="CP7" t="s">
        <v>84</v>
      </c>
      <c r="CQ7">
        <v>50</v>
      </c>
      <c r="CR7" t="s">
        <v>84</v>
      </c>
      <c r="CS7">
        <v>500</v>
      </c>
      <c r="CT7" s="13" t="s">
        <v>84</v>
      </c>
      <c r="CU7" s="13">
        <v>500</v>
      </c>
      <c r="CV7" s="13" t="s">
        <v>84</v>
      </c>
      <c r="CW7" s="13">
        <v>500</v>
      </c>
      <c r="CX7" t="s">
        <v>84</v>
      </c>
      <c r="CY7">
        <v>50</v>
      </c>
      <c r="CZ7" t="s">
        <v>84</v>
      </c>
      <c r="DA7">
        <v>50</v>
      </c>
      <c r="DB7" t="s">
        <v>84</v>
      </c>
      <c r="DC7">
        <v>50</v>
      </c>
      <c r="DD7" s="13" t="s">
        <v>84</v>
      </c>
      <c r="DE7" s="13">
        <v>500</v>
      </c>
      <c r="DF7" t="s">
        <v>84</v>
      </c>
      <c r="DG7">
        <v>1000</v>
      </c>
      <c r="DH7" s="13" t="s">
        <v>84</v>
      </c>
      <c r="DI7" s="13">
        <v>250</v>
      </c>
      <c r="DJ7" s="13" t="s">
        <v>84</v>
      </c>
      <c r="DK7" s="13">
        <v>250</v>
      </c>
      <c r="DL7" t="s">
        <v>84</v>
      </c>
      <c r="DM7">
        <v>50</v>
      </c>
      <c r="DN7" t="s">
        <v>84</v>
      </c>
      <c r="DO7">
        <v>50</v>
      </c>
      <c r="DP7" t="s">
        <v>84</v>
      </c>
      <c r="DQ7">
        <v>50</v>
      </c>
      <c r="DR7" t="s">
        <v>84</v>
      </c>
      <c r="DS7">
        <v>50</v>
      </c>
      <c r="DT7" s="13" t="s">
        <v>84</v>
      </c>
      <c r="DU7" s="13">
        <v>50</v>
      </c>
      <c r="DV7" t="s">
        <v>84</v>
      </c>
      <c r="DW7">
        <v>500</v>
      </c>
      <c r="DX7" t="s">
        <v>84</v>
      </c>
      <c r="DY7">
        <v>50</v>
      </c>
      <c r="DZ7" t="s">
        <v>84</v>
      </c>
      <c r="EA7">
        <v>500</v>
      </c>
      <c r="EB7" t="s">
        <v>84</v>
      </c>
      <c r="EC7">
        <v>50</v>
      </c>
      <c r="ED7" t="s">
        <v>84</v>
      </c>
      <c r="EE7">
        <v>50</v>
      </c>
      <c r="EF7" t="s">
        <v>84</v>
      </c>
      <c r="EG7">
        <v>500</v>
      </c>
      <c r="EH7" t="s">
        <v>84</v>
      </c>
      <c r="EI7">
        <v>500</v>
      </c>
      <c r="EJ7" t="s">
        <v>84</v>
      </c>
      <c r="EK7">
        <v>50</v>
      </c>
      <c r="EL7" t="s">
        <v>84</v>
      </c>
      <c r="EM7">
        <v>50</v>
      </c>
      <c r="EN7" t="s">
        <v>84</v>
      </c>
      <c r="EO7">
        <v>500</v>
      </c>
      <c r="EP7" t="s">
        <v>84</v>
      </c>
      <c r="EQ7">
        <v>500</v>
      </c>
      <c r="ER7" t="s">
        <v>84</v>
      </c>
      <c r="ES7">
        <v>500</v>
      </c>
      <c r="ET7" t="s">
        <v>84</v>
      </c>
      <c r="EU7">
        <v>50</v>
      </c>
      <c r="EV7" t="s">
        <v>84</v>
      </c>
      <c r="EW7">
        <v>50</v>
      </c>
      <c r="EX7" t="s">
        <v>84</v>
      </c>
      <c r="EY7">
        <v>50</v>
      </c>
      <c r="EZ7" t="s">
        <v>84</v>
      </c>
      <c r="FA7">
        <v>500</v>
      </c>
      <c r="FB7" t="s">
        <v>84</v>
      </c>
      <c r="FC7">
        <v>500</v>
      </c>
      <c r="FD7" t="s">
        <v>84</v>
      </c>
      <c r="FE7">
        <v>50</v>
      </c>
      <c r="FF7" t="s">
        <v>84</v>
      </c>
      <c r="FG7">
        <v>50</v>
      </c>
      <c r="FH7" t="s">
        <v>84</v>
      </c>
      <c r="FI7">
        <v>100</v>
      </c>
      <c r="FJ7" t="s">
        <v>84</v>
      </c>
      <c r="FK7">
        <v>150</v>
      </c>
      <c r="FL7" t="s">
        <v>84</v>
      </c>
      <c r="FM7">
        <v>150</v>
      </c>
      <c r="FN7" t="s">
        <v>84</v>
      </c>
      <c r="FO7">
        <v>500</v>
      </c>
      <c r="FP7" t="s">
        <v>84</v>
      </c>
      <c r="FQ7">
        <v>50</v>
      </c>
      <c r="FR7" t="s">
        <v>84</v>
      </c>
      <c r="FS7">
        <v>50</v>
      </c>
      <c r="FT7" t="s">
        <v>84</v>
      </c>
      <c r="FU7">
        <v>500</v>
      </c>
      <c r="FV7" t="s">
        <v>84</v>
      </c>
      <c r="FW7">
        <v>500</v>
      </c>
      <c r="FX7" t="s">
        <v>84</v>
      </c>
      <c r="FY7">
        <v>50</v>
      </c>
      <c r="FZ7" t="s">
        <v>84</v>
      </c>
      <c r="GA7">
        <v>50</v>
      </c>
      <c r="GC7" t="s">
        <v>84</v>
      </c>
      <c r="GD7">
        <v>50</v>
      </c>
      <c r="GE7" t="s">
        <v>84</v>
      </c>
      <c r="GF7">
        <v>500</v>
      </c>
      <c r="GG7" t="s">
        <v>84</v>
      </c>
      <c r="GH7">
        <v>50</v>
      </c>
      <c r="GI7" t="s">
        <v>84</v>
      </c>
      <c r="GJ7">
        <v>50</v>
      </c>
      <c r="GK7" t="s">
        <v>84</v>
      </c>
      <c r="GL7">
        <v>500</v>
      </c>
      <c r="GM7" t="s">
        <v>84</v>
      </c>
      <c r="GN7">
        <v>50</v>
      </c>
      <c r="GO7" t="s">
        <v>84</v>
      </c>
      <c r="GP7">
        <v>500</v>
      </c>
      <c r="GQ7" t="s">
        <v>84</v>
      </c>
      <c r="GR7">
        <v>50</v>
      </c>
      <c r="GS7" t="s">
        <v>84</v>
      </c>
      <c r="GT7">
        <v>500</v>
      </c>
      <c r="GU7" t="s">
        <v>84</v>
      </c>
      <c r="GV7">
        <v>50</v>
      </c>
      <c r="GW7" t="s">
        <v>84</v>
      </c>
      <c r="GX7">
        <v>500</v>
      </c>
      <c r="GY7" t="s">
        <v>84</v>
      </c>
      <c r="GZ7">
        <v>50</v>
      </c>
      <c r="HA7" t="s">
        <v>84</v>
      </c>
      <c r="HB7">
        <v>500</v>
      </c>
      <c r="HC7" t="s">
        <v>84</v>
      </c>
      <c r="HD7">
        <v>50</v>
      </c>
      <c r="HE7" t="s">
        <v>84</v>
      </c>
      <c r="HF7">
        <v>500</v>
      </c>
      <c r="HG7" t="s">
        <v>84</v>
      </c>
      <c r="HH7">
        <v>250</v>
      </c>
      <c r="HI7" t="s">
        <v>84</v>
      </c>
      <c r="HJ7">
        <v>250</v>
      </c>
      <c r="HK7" t="s">
        <v>84</v>
      </c>
      <c r="HL7">
        <v>50</v>
      </c>
      <c r="HM7" t="s">
        <v>84</v>
      </c>
      <c r="HN7">
        <v>50</v>
      </c>
      <c r="HO7" t="s">
        <v>84</v>
      </c>
      <c r="HP7">
        <v>200</v>
      </c>
      <c r="HQ7" t="s">
        <v>84</v>
      </c>
      <c r="HR7">
        <v>250</v>
      </c>
      <c r="HS7" t="s">
        <v>84</v>
      </c>
      <c r="HT7">
        <v>100</v>
      </c>
      <c r="HU7" t="s">
        <v>84</v>
      </c>
      <c r="HV7">
        <v>100</v>
      </c>
      <c r="HW7" t="s">
        <v>84</v>
      </c>
      <c r="HX7">
        <v>150</v>
      </c>
      <c r="HY7" t="s">
        <v>84</v>
      </c>
      <c r="HZ7">
        <v>100</v>
      </c>
      <c r="IA7" t="s">
        <v>84</v>
      </c>
      <c r="IB7">
        <v>50</v>
      </c>
      <c r="IC7" t="s">
        <v>84</v>
      </c>
      <c r="ID7">
        <v>25</v>
      </c>
      <c r="IE7" t="s">
        <v>84</v>
      </c>
      <c r="IF7">
        <v>50</v>
      </c>
      <c r="IG7" t="s">
        <v>84</v>
      </c>
      <c r="IH7">
        <v>50</v>
      </c>
      <c r="II7" t="s">
        <v>84</v>
      </c>
      <c r="IJ7">
        <v>50</v>
      </c>
      <c r="IK7" t="s">
        <v>84</v>
      </c>
      <c r="IL7">
        <v>50</v>
      </c>
      <c r="IM7" t="s">
        <v>84</v>
      </c>
      <c r="IN7">
        <v>50</v>
      </c>
      <c r="IO7" t="s">
        <v>84</v>
      </c>
      <c r="IP7">
        <v>50</v>
      </c>
      <c r="IQ7" t="s">
        <v>84</v>
      </c>
      <c r="IR7">
        <v>500</v>
      </c>
      <c r="IS7" t="s">
        <v>84</v>
      </c>
      <c r="IT7">
        <v>50</v>
      </c>
      <c r="IU7" t="s">
        <v>84</v>
      </c>
      <c r="IV7">
        <v>50</v>
      </c>
      <c r="IW7" t="s">
        <v>84</v>
      </c>
      <c r="IX7">
        <v>500</v>
      </c>
      <c r="IY7" t="s">
        <v>84</v>
      </c>
      <c r="IZ7">
        <v>500</v>
      </c>
      <c r="JA7" t="s">
        <v>84</v>
      </c>
      <c r="JB7">
        <v>50</v>
      </c>
      <c r="JC7" t="s">
        <v>84</v>
      </c>
      <c r="JD7">
        <v>50</v>
      </c>
      <c r="JE7" t="s">
        <v>84</v>
      </c>
      <c r="JF7">
        <v>50</v>
      </c>
      <c r="JG7" t="s">
        <v>84</v>
      </c>
      <c r="JH7">
        <v>50</v>
      </c>
      <c r="JI7" t="s">
        <v>84</v>
      </c>
      <c r="JJ7">
        <v>50</v>
      </c>
      <c r="JK7" t="s">
        <v>84</v>
      </c>
      <c r="JL7">
        <v>500</v>
      </c>
      <c r="JM7" t="s">
        <v>84</v>
      </c>
      <c r="JN7">
        <v>500</v>
      </c>
      <c r="JO7" t="s">
        <v>84</v>
      </c>
      <c r="JP7">
        <v>50</v>
      </c>
      <c r="JQ7" t="s">
        <v>84</v>
      </c>
      <c r="JR7">
        <v>50</v>
      </c>
      <c r="JS7" t="s">
        <v>84</v>
      </c>
      <c r="JT7">
        <v>500</v>
      </c>
      <c r="JU7" t="s">
        <v>84</v>
      </c>
      <c r="JV7">
        <v>500</v>
      </c>
      <c r="JW7" t="s">
        <v>84</v>
      </c>
      <c r="JX7">
        <v>50</v>
      </c>
      <c r="JY7" t="s">
        <v>84</v>
      </c>
      <c r="JZ7">
        <v>50</v>
      </c>
      <c r="KA7" t="s">
        <v>84</v>
      </c>
      <c r="KB7">
        <v>500</v>
      </c>
      <c r="KD7" t="s">
        <v>84</v>
      </c>
      <c r="KE7">
        <v>50</v>
      </c>
      <c r="KF7" t="s">
        <v>84</v>
      </c>
      <c r="KG7">
        <v>50</v>
      </c>
      <c r="KH7" t="s">
        <v>84</v>
      </c>
      <c r="KI7">
        <v>50</v>
      </c>
      <c r="KJ7" s="13" t="s">
        <v>84</v>
      </c>
      <c r="KK7">
        <v>50</v>
      </c>
      <c r="KL7" t="s">
        <v>84</v>
      </c>
      <c r="KM7">
        <v>50</v>
      </c>
      <c r="KN7" t="s">
        <v>84</v>
      </c>
      <c r="KO7">
        <v>50</v>
      </c>
      <c r="KP7" t="s">
        <v>84</v>
      </c>
      <c r="KQ7">
        <v>50</v>
      </c>
      <c r="KR7" s="13" t="s">
        <v>84</v>
      </c>
      <c r="KS7">
        <v>50</v>
      </c>
      <c r="KT7" s="13" t="s">
        <v>84</v>
      </c>
      <c r="KU7">
        <v>50</v>
      </c>
      <c r="KV7" s="13" t="s">
        <v>84</v>
      </c>
      <c r="KW7">
        <v>50</v>
      </c>
      <c r="KX7" s="13" t="s">
        <v>84</v>
      </c>
      <c r="KY7">
        <v>50</v>
      </c>
      <c r="KZ7" s="13" t="s">
        <v>84</v>
      </c>
      <c r="LA7">
        <v>50</v>
      </c>
      <c r="LB7" s="13" t="s">
        <v>84</v>
      </c>
      <c r="LC7">
        <v>50</v>
      </c>
      <c r="LD7" s="60" t="s">
        <v>802</v>
      </c>
      <c r="LE7" s="63" t="s">
        <v>664</v>
      </c>
      <c r="LF7" s="64" t="s">
        <v>810</v>
      </c>
      <c r="LG7" s="63" t="s">
        <v>85</v>
      </c>
      <c r="LH7" s="64" t="s">
        <v>810</v>
      </c>
      <c r="LI7" s="63" t="s">
        <v>85</v>
      </c>
      <c r="LJ7" s="64" t="s">
        <v>827</v>
      </c>
      <c r="LK7" s="63" t="s">
        <v>826</v>
      </c>
      <c r="LL7" s="64" t="s">
        <v>827</v>
      </c>
      <c r="LM7" s="63" t="s">
        <v>826</v>
      </c>
      <c r="LN7" s="64" t="s">
        <v>810</v>
      </c>
      <c r="LO7" s="63" t="s">
        <v>841</v>
      </c>
      <c r="LP7" s="64" t="s">
        <v>810</v>
      </c>
      <c r="LQ7" s="63" t="s">
        <v>841</v>
      </c>
      <c r="LR7" s="64" t="s">
        <v>810</v>
      </c>
      <c r="LS7" s="63" t="s">
        <v>841</v>
      </c>
      <c r="LT7" s="64" t="s">
        <v>810</v>
      </c>
      <c r="LU7" s="63" t="s">
        <v>841</v>
      </c>
      <c r="LV7" s="64" t="s">
        <v>810</v>
      </c>
      <c r="LW7" s="63" t="s">
        <v>841</v>
      </c>
      <c r="LX7" s="64" t="s">
        <v>810</v>
      </c>
      <c r="LY7" s="63" t="s">
        <v>841</v>
      </c>
      <c r="LZ7" s="64" t="s">
        <v>810</v>
      </c>
      <c r="MA7" s="63" t="s">
        <v>841</v>
      </c>
      <c r="MB7" s="64" t="s">
        <v>827</v>
      </c>
      <c r="MC7" s="63" t="s">
        <v>869</v>
      </c>
      <c r="MD7" s="64" t="s">
        <v>810</v>
      </c>
      <c r="ME7" s="63" t="s">
        <v>841</v>
      </c>
      <c r="MF7" s="64" t="s">
        <v>810</v>
      </c>
      <c r="MG7" s="63" t="s">
        <v>841</v>
      </c>
      <c r="MH7" s="64" t="s">
        <v>810</v>
      </c>
      <c r="MI7" s="63" t="s">
        <v>841</v>
      </c>
      <c r="MJ7" s="64" t="s">
        <v>810</v>
      </c>
      <c r="MK7" s="63" t="s">
        <v>841</v>
      </c>
      <c r="ML7" s="64" t="s">
        <v>810</v>
      </c>
      <c r="MM7" s="63" t="s">
        <v>841</v>
      </c>
      <c r="MN7" s="64" t="s">
        <v>810</v>
      </c>
      <c r="MO7" s="63" t="s">
        <v>841</v>
      </c>
      <c r="MP7" s="64" t="s">
        <v>810</v>
      </c>
      <c r="MQ7" s="63" t="s">
        <v>841</v>
      </c>
      <c r="MR7" s="64" t="s">
        <v>810</v>
      </c>
      <c r="MS7" s="63" t="s">
        <v>841</v>
      </c>
      <c r="MT7" s="64" t="s">
        <v>810</v>
      </c>
      <c r="MU7" s="63" t="s">
        <v>841</v>
      </c>
      <c r="MV7" s="64" t="s">
        <v>810</v>
      </c>
      <c r="MW7" s="63" t="s">
        <v>841</v>
      </c>
      <c r="MX7" s="60" t="s">
        <v>810</v>
      </c>
      <c r="MY7" s="63" t="s">
        <v>841</v>
      </c>
      <c r="MZ7" s="64" t="s">
        <v>810</v>
      </c>
      <c r="NA7" s="63" t="s">
        <v>904</v>
      </c>
      <c r="NB7" s="64" t="s">
        <v>810</v>
      </c>
      <c r="NC7" s="63" t="s">
        <v>841</v>
      </c>
      <c r="ND7" s="64" t="s">
        <v>810</v>
      </c>
      <c r="NE7" s="63" t="s">
        <v>904</v>
      </c>
      <c r="NF7" s="64" t="s">
        <v>810</v>
      </c>
      <c r="NG7" s="63" t="s">
        <v>841</v>
      </c>
      <c r="NH7" s="64" t="s">
        <v>810</v>
      </c>
      <c r="NI7" s="63" t="s">
        <v>904</v>
      </c>
      <c r="NJ7" s="64" t="s">
        <v>810</v>
      </c>
      <c r="NK7" s="63" t="s">
        <v>841</v>
      </c>
      <c r="NL7" s="64" t="s">
        <v>810</v>
      </c>
      <c r="NM7" s="63" t="s">
        <v>904</v>
      </c>
      <c r="NN7" s="64" t="s">
        <v>810</v>
      </c>
      <c r="NO7" s="63" t="s">
        <v>841</v>
      </c>
      <c r="NP7" s="64" t="s">
        <v>810</v>
      </c>
      <c r="NQ7" s="63" t="s">
        <v>904</v>
      </c>
      <c r="NR7" s="64" t="s">
        <v>810</v>
      </c>
      <c r="NS7" s="63" t="s">
        <v>841</v>
      </c>
      <c r="NT7" s="64" t="s">
        <v>810</v>
      </c>
      <c r="NU7" s="63" t="s">
        <v>904</v>
      </c>
      <c r="NV7" s="64" t="s">
        <v>810</v>
      </c>
      <c r="NW7" s="63" t="s">
        <v>841</v>
      </c>
      <c r="NX7" s="64" t="s">
        <v>810</v>
      </c>
      <c r="NY7" s="63" t="s">
        <v>904</v>
      </c>
      <c r="NZ7" s="64" t="s">
        <v>810</v>
      </c>
      <c r="OA7" s="63" t="s">
        <v>841</v>
      </c>
      <c r="OB7" s="64" t="s">
        <v>810</v>
      </c>
      <c r="OC7" s="63" t="s">
        <v>904</v>
      </c>
      <c r="OD7" s="64" t="s">
        <v>810</v>
      </c>
      <c r="OE7" s="63" t="s">
        <v>869</v>
      </c>
      <c r="OF7" s="64" t="s">
        <v>810</v>
      </c>
      <c r="OG7" s="63" t="s">
        <v>237</v>
      </c>
      <c r="OH7" s="64" t="s">
        <v>810</v>
      </c>
      <c r="OI7" s="63" t="s">
        <v>841</v>
      </c>
      <c r="OJ7" s="64" t="s">
        <v>810</v>
      </c>
      <c r="OK7" s="63" t="s">
        <v>85</v>
      </c>
      <c r="OL7" s="64" t="s">
        <v>810</v>
      </c>
      <c r="OM7" s="63" t="s">
        <v>1022</v>
      </c>
      <c r="ON7" s="64" t="s">
        <v>810</v>
      </c>
      <c r="OO7" s="63" t="s">
        <v>237</v>
      </c>
      <c r="OP7" s="64" t="s">
        <v>810</v>
      </c>
      <c r="OQ7" s="63" t="s">
        <v>1033</v>
      </c>
      <c r="OR7" s="64" t="s">
        <v>810</v>
      </c>
      <c r="OS7" s="63" t="s">
        <v>85</v>
      </c>
      <c r="OT7" s="64" t="s">
        <v>810</v>
      </c>
      <c r="OU7" s="63" t="s">
        <v>841</v>
      </c>
      <c r="OV7" s="64" t="s">
        <v>810</v>
      </c>
      <c r="OW7" s="63" t="s">
        <v>904</v>
      </c>
      <c r="OX7" s="64" t="s">
        <v>810</v>
      </c>
      <c r="OY7" s="63" t="s">
        <v>85</v>
      </c>
      <c r="OZ7" s="64" t="s">
        <v>810</v>
      </c>
      <c r="PA7" s="63" t="s">
        <v>841</v>
      </c>
      <c r="PB7" s="64" t="s">
        <v>810</v>
      </c>
      <c r="PC7" s="63" t="s">
        <v>904</v>
      </c>
      <c r="PD7" s="64" t="s">
        <v>810</v>
      </c>
      <c r="PE7" s="63" t="s">
        <v>841</v>
      </c>
      <c r="PF7" s="64" t="s">
        <v>810</v>
      </c>
      <c r="PG7" s="63" t="s">
        <v>904</v>
      </c>
      <c r="PH7" s="64" t="s">
        <v>810</v>
      </c>
      <c r="PI7" s="63" t="s">
        <v>841</v>
      </c>
      <c r="PJ7" s="64" t="s">
        <v>810</v>
      </c>
      <c r="PK7" s="63" t="s">
        <v>904</v>
      </c>
      <c r="PL7" s="64" t="s">
        <v>810</v>
      </c>
      <c r="PM7" s="63" t="s">
        <v>1082</v>
      </c>
      <c r="PN7" s="64" t="s">
        <v>810</v>
      </c>
      <c r="PO7" s="63" t="s">
        <v>841</v>
      </c>
      <c r="PP7" s="64" t="s">
        <v>810</v>
      </c>
      <c r="PQ7" s="63" t="s">
        <v>1022</v>
      </c>
      <c r="PR7" s="64" t="s">
        <v>810</v>
      </c>
      <c r="PS7" s="63" t="s">
        <v>1033</v>
      </c>
      <c r="PT7" s="64" t="s">
        <v>810</v>
      </c>
      <c r="PU7" s="63" t="s">
        <v>841</v>
      </c>
      <c r="PV7" s="64" t="s">
        <v>810</v>
      </c>
      <c r="PW7" s="63" t="s">
        <v>904</v>
      </c>
      <c r="PX7" s="64" t="s">
        <v>810</v>
      </c>
      <c r="PY7" s="63" t="s">
        <v>841</v>
      </c>
      <c r="PZ7" s="64" t="s">
        <v>810</v>
      </c>
      <c r="QA7" s="63" t="s">
        <v>904</v>
      </c>
      <c r="QB7" s="64" t="s">
        <v>810</v>
      </c>
      <c r="QC7" s="63" t="s">
        <v>841</v>
      </c>
      <c r="QD7" s="64" t="s">
        <v>810</v>
      </c>
      <c r="QE7" s="63" t="s">
        <v>904</v>
      </c>
      <c r="QF7" s="64" t="s">
        <v>810</v>
      </c>
      <c r="QG7" s="63" t="s">
        <v>1082</v>
      </c>
      <c r="QH7" s="64" t="s">
        <v>810</v>
      </c>
      <c r="QI7" s="63" t="s">
        <v>841</v>
      </c>
      <c r="QJ7" s="64" t="s">
        <v>810</v>
      </c>
      <c r="QK7" s="63" t="s">
        <v>904</v>
      </c>
      <c r="QL7" s="64" t="s">
        <v>810</v>
      </c>
      <c r="QM7" s="63" t="s">
        <v>841</v>
      </c>
      <c r="QN7" s="64" t="s">
        <v>810</v>
      </c>
      <c r="QO7" s="63" t="s">
        <v>904</v>
      </c>
      <c r="QP7" s="64" t="s">
        <v>810</v>
      </c>
      <c r="QQ7" s="63" t="s">
        <v>841</v>
      </c>
      <c r="QR7" s="64" t="s">
        <v>810</v>
      </c>
      <c r="QS7" s="63" t="s">
        <v>904</v>
      </c>
      <c r="QT7" s="64" t="s">
        <v>810</v>
      </c>
      <c r="QU7" s="63" t="s">
        <v>841</v>
      </c>
      <c r="QV7" s="64" t="s">
        <v>810</v>
      </c>
      <c r="QW7" s="63" t="s">
        <v>904</v>
      </c>
      <c r="QX7" s="64" t="s">
        <v>810</v>
      </c>
      <c r="QY7" s="63" t="s">
        <v>1149</v>
      </c>
      <c r="QZ7" s="64" t="s">
        <v>810</v>
      </c>
      <c r="RA7" s="63" t="s">
        <v>1152</v>
      </c>
      <c r="RB7" s="64" t="s">
        <v>810</v>
      </c>
      <c r="RC7" s="63" t="s">
        <v>1152</v>
      </c>
      <c r="RD7" s="64" t="s">
        <v>810</v>
      </c>
      <c r="RE7" s="63" t="s">
        <v>85</v>
      </c>
      <c r="RF7" s="64" t="s">
        <v>810</v>
      </c>
      <c r="RG7" s="63" t="s">
        <v>85</v>
      </c>
      <c r="RH7" s="64" t="s">
        <v>810</v>
      </c>
      <c r="RI7" s="63" t="s">
        <v>85</v>
      </c>
      <c r="RJ7" s="64" t="s">
        <v>810</v>
      </c>
      <c r="RK7" s="63" t="s">
        <v>85</v>
      </c>
      <c r="RL7" s="64" t="s">
        <v>810</v>
      </c>
      <c r="RM7" s="63" t="s">
        <v>85</v>
      </c>
      <c r="RN7" s="64" t="s">
        <v>810</v>
      </c>
      <c r="RO7" s="63" t="s">
        <v>85</v>
      </c>
      <c r="RP7" s="64" t="s">
        <v>810</v>
      </c>
      <c r="RQ7" s="63" t="s">
        <v>85</v>
      </c>
      <c r="RR7" s="64" t="s">
        <v>810</v>
      </c>
      <c r="RS7" s="63" t="s">
        <v>85</v>
      </c>
    </row>
    <row r="8" spans="1:487" x14ac:dyDescent="0.3">
      <c r="A8" s="10" t="s">
        <v>4</v>
      </c>
      <c r="B8" s="10">
        <v>100</v>
      </c>
      <c r="C8" s="10" t="s">
        <v>67</v>
      </c>
      <c r="D8" s="10">
        <v>5</v>
      </c>
      <c r="F8" t="s">
        <v>86</v>
      </c>
      <c r="G8" t="s">
        <v>85</v>
      </c>
      <c r="H8" t="s">
        <v>86</v>
      </c>
      <c r="I8" t="s">
        <v>85</v>
      </c>
      <c r="J8" t="s">
        <v>86</v>
      </c>
      <c r="K8" t="s">
        <v>85</v>
      </c>
      <c r="L8" t="s">
        <v>86</v>
      </c>
      <c r="M8" t="s">
        <v>85</v>
      </c>
      <c r="N8" t="s">
        <v>86</v>
      </c>
      <c r="O8" t="s">
        <v>85</v>
      </c>
      <c r="P8" t="s">
        <v>86</v>
      </c>
      <c r="Q8" t="s">
        <v>85</v>
      </c>
      <c r="R8" t="s">
        <v>86</v>
      </c>
      <c r="S8" t="s">
        <v>85</v>
      </c>
      <c r="T8" t="s">
        <v>86</v>
      </c>
      <c r="U8" t="s">
        <v>85</v>
      </c>
      <c r="V8" t="s">
        <v>86</v>
      </c>
      <c r="W8" t="s">
        <v>85</v>
      </c>
      <c r="X8" t="s">
        <v>86</v>
      </c>
      <c r="Y8" t="s">
        <v>85</v>
      </c>
      <c r="Z8" t="s">
        <v>86</v>
      </c>
      <c r="AA8" t="s">
        <v>85</v>
      </c>
      <c r="AB8" t="s">
        <v>86</v>
      </c>
      <c r="AC8" t="s">
        <v>85</v>
      </c>
      <c r="AD8" t="s">
        <v>86</v>
      </c>
      <c r="AE8" t="s">
        <v>85</v>
      </c>
      <c r="AF8" t="s">
        <v>86</v>
      </c>
      <c r="AG8" t="s">
        <v>85</v>
      </c>
      <c r="AH8" t="s">
        <v>86</v>
      </c>
      <c r="AI8" t="s">
        <v>85</v>
      </c>
      <c r="AJ8" t="s">
        <v>86</v>
      </c>
      <c r="AK8" t="s">
        <v>85</v>
      </c>
      <c r="AL8" t="s">
        <v>86</v>
      </c>
      <c r="AM8" t="s">
        <v>85</v>
      </c>
      <c r="AN8" t="s">
        <v>86</v>
      </c>
      <c r="AO8" t="s">
        <v>85</v>
      </c>
      <c r="AP8" t="s">
        <v>86</v>
      </c>
      <c r="AQ8" t="s">
        <v>85</v>
      </c>
      <c r="AR8" t="s">
        <v>86</v>
      </c>
      <c r="AS8" t="s">
        <v>85</v>
      </c>
      <c r="AT8" t="s">
        <v>86</v>
      </c>
      <c r="AU8" t="s">
        <v>85</v>
      </c>
      <c r="AV8" t="s">
        <v>86</v>
      </c>
      <c r="AW8" t="s">
        <v>85</v>
      </c>
      <c r="AX8" t="s">
        <v>86</v>
      </c>
      <c r="AY8" t="s">
        <v>85</v>
      </c>
      <c r="AZ8" t="s">
        <v>86</v>
      </c>
      <c r="BA8" t="s">
        <v>85</v>
      </c>
      <c r="BB8" t="s">
        <v>86</v>
      </c>
      <c r="BC8" t="s">
        <v>85</v>
      </c>
      <c r="BD8" t="s">
        <v>86</v>
      </c>
      <c r="BE8" t="s">
        <v>85</v>
      </c>
      <c r="BF8" t="s">
        <v>86</v>
      </c>
      <c r="BG8" t="s">
        <v>172</v>
      </c>
      <c r="BH8" t="s">
        <v>86</v>
      </c>
      <c r="BI8" t="s">
        <v>177</v>
      </c>
      <c r="BJ8" t="s">
        <v>86</v>
      </c>
      <c r="BK8" t="s">
        <v>85</v>
      </c>
      <c r="BL8" t="s">
        <v>86</v>
      </c>
      <c r="BM8" t="s">
        <v>172</v>
      </c>
      <c r="BN8" t="s">
        <v>86</v>
      </c>
      <c r="BO8" t="s">
        <v>184</v>
      </c>
      <c r="BP8" t="s">
        <v>86</v>
      </c>
      <c r="BQ8" t="s">
        <v>177</v>
      </c>
      <c r="BR8" t="s">
        <v>86</v>
      </c>
      <c r="BS8" t="s">
        <v>184</v>
      </c>
      <c r="BT8" t="s">
        <v>86</v>
      </c>
      <c r="BU8" t="s">
        <v>208</v>
      </c>
      <c r="BV8" t="s">
        <v>86</v>
      </c>
      <c r="BW8" t="s">
        <v>213</v>
      </c>
      <c r="BX8" t="s">
        <v>86</v>
      </c>
      <c r="BY8" t="s">
        <v>213</v>
      </c>
      <c r="BZ8" t="s">
        <v>86</v>
      </c>
      <c r="CA8" t="s">
        <v>85</v>
      </c>
      <c r="CB8" t="s">
        <v>86</v>
      </c>
      <c r="CC8" t="s">
        <v>237</v>
      </c>
      <c r="CD8" t="s">
        <v>86</v>
      </c>
      <c r="CE8" t="s">
        <v>237</v>
      </c>
      <c r="CF8" t="s">
        <v>86</v>
      </c>
      <c r="CG8" t="s">
        <v>237</v>
      </c>
      <c r="CH8" t="s">
        <v>86</v>
      </c>
      <c r="CI8" t="s">
        <v>237</v>
      </c>
      <c r="CJ8" t="s">
        <v>86</v>
      </c>
      <c r="CK8" t="s">
        <v>85</v>
      </c>
      <c r="CL8" t="s">
        <v>86</v>
      </c>
      <c r="CM8" t="s">
        <v>177</v>
      </c>
      <c r="CN8" t="s">
        <v>86</v>
      </c>
      <c r="CO8" t="s">
        <v>85</v>
      </c>
      <c r="CP8" t="s">
        <v>86</v>
      </c>
      <c r="CQ8" t="s">
        <v>85</v>
      </c>
      <c r="CR8" t="s">
        <v>86</v>
      </c>
      <c r="CS8" t="s">
        <v>237</v>
      </c>
      <c r="CT8" s="13" t="s">
        <v>86</v>
      </c>
      <c r="CU8" s="13" t="s">
        <v>237</v>
      </c>
      <c r="CV8" s="13" t="s">
        <v>86</v>
      </c>
      <c r="CW8" s="13" t="s">
        <v>237</v>
      </c>
      <c r="CX8" t="s">
        <v>86</v>
      </c>
      <c r="CY8" t="s">
        <v>85</v>
      </c>
      <c r="CZ8" t="s">
        <v>86</v>
      </c>
      <c r="DA8" t="s">
        <v>85</v>
      </c>
      <c r="DB8" t="s">
        <v>86</v>
      </c>
      <c r="DC8" t="s">
        <v>85</v>
      </c>
      <c r="DD8" s="13" t="s">
        <v>86</v>
      </c>
      <c r="DE8" s="13" t="s">
        <v>237</v>
      </c>
      <c r="DF8" t="s">
        <v>86</v>
      </c>
      <c r="DG8" t="s">
        <v>389</v>
      </c>
      <c r="DH8" s="13" t="s">
        <v>86</v>
      </c>
      <c r="DI8" s="13" t="s">
        <v>397</v>
      </c>
      <c r="DJ8" s="13" t="s">
        <v>86</v>
      </c>
      <c r="DK8" s="13" t="s">
        <v>397</v>
      </c>
      <c r="DL8" t="s">
        <v>86</v>
      </c>
      <c r="DM8" t="s">
        <v>85</v>
      </c>
      <c r="DN8" t="s">
        <v>86</v>
      </c>
      <c r="DO8" t="s">
        <v>85</v>
      </c>
      <c r="DP8" t="s">
        <v>86</v>
      </c>
      <c r="DQ8" t="s">
        <v>85</v>
      </c>
      <c r="DR8" t="s">
        <v>86</v>
      </c>
      <c r="DS8" t="s">
        <v>85</v>
      </c>
      <c r="DT8" s="13" t="s">
        <v>86</v>
      </c>
      <c r="DU8" s="13" t="s">
        <v>85</v>
      </c>
      <c r="DV8" t="s">
        <v>86</v>
      </c>
      <c r="DW8" t="s">
        <v>237</v>
      </c>
      <c r="DX8" t="s">
        <v>86</v>
      </c>
      <c r="DY8" t="s">
        <v>85</v>
      </c>
      <c r="DZ8" t="s">
        <v>86</v>
      </c>
      <c r="EA8" t="s">
        <v>237</v>
      </c>
      <c r="EB8" t="s">
        <v>86</v>
      </c>
      <c r="EC8" t="s">
        <v>85</v>
      </c>
      <c r="ED8" t="s">
        <v>86</v>
      </c>
      <c r="EE8" t="s">
        <v>85</v>
      </c>
      <c r="EF8" t="s">
        <v>86</v>
      </c>
      <c r="EG8" t="s">
        <v>237</v>
      </c>
      <c r="EH8" t="s">
        <v>86</v>
      </c>
      <c r="EI8" t="s">
        <v>237</v>
      </c>
      <c r="EJ8" t="s">
        <v>86</v>
      </c>
      <c r="EK8" t="s">
        <v>85</v>
      </c>
      <c r="EL8" t="s">
        <v>86</v>
      </c>
      <c r="EM8" t="s">
        <v>85</v>
      </c>
      <c r="EN8" t="s">
        <v>86</v>
      </c>
      <c r="EO8" t="s">
        <v>237</v>
      </c>
      <c r="EP8" t="s">
        <v>86</v>
      </c>
      <c r="EQ8" t="s">
        <v>237</v>
      </c>
      <c r="ER8" t="s">
        <v>86</v>
      </c>
      <c r="ES8" t="s">
        <v>237</v>
      </c>
      <c r="ET8" t="s">
        <v>86</v>
      </c>
      <c r="EU8" t="s">
        <v>85</v>
      </c>
      <c r="EV8" t="s">
        <v>86</v>
      </c>
      <c r="EW8" t="s">
        <v>85</v>
      </c>
      <c r="EX8" t="s">
        <v>86</v>
      </c>
      <c r="EY8" t="s">
        <v>85</v>
      </c>
      <c r="EZ8" t="s">
        <v>86</v>
      </c>
      <c r="FA8" t="s">
        <v>237</v>
      </c>
      <c r="FB8" t="s">
        <v>86</v>
      </c>
      <c r="FC8" t="s">
        <v>237</v>
      </c>
      <c r="FD8" t="s">
        <v>86</v>
      </c>
      <c r="FE8" t="s">
        <v>85</v>
      </c>
      <c r="FF8" t="s">
        <v>86</v>
      </c>
      <c r="FG8" t="s">
        <v>85</v>
      </c>
      <c r="FH8" t="s">
        <v>86</v>
      </c>
      <c r="FI8" t="s">
        <v>499</v>
      </c>
      <c r="FJ8" t="s">
        <v>86</v>
      </c>
      <c r="FK8" t="s">
        <v>172</v>
      </c>
      <c r="FL8" t="s">
        <v>86</v>
      </c>
      <c r="FM8" t="s">
        <v>172</v>
      </c>
      <c r="FN8" t="s">
        <v>86</v>
      </c>
      <c r="FO8" t="s">
        <v>237</v>
      </c>
      <c r="FP8" t="s">
        <v>86</v>
      </c>
      <c r="FQ8" t="s">
        <v>85</v>
      </c>
      <c r="FR8" t="s">
        <v>86</v>
      </c>
      <c r="FS8" t="s">
        <v>85</v>
      </c>
      <c r="FT8" t="s">
        <v>86</v>
      </c>
      <c r="FU8" t="s">
        <v>237</v>
      </c>
      <c r="FV8" t="s">
        <v>86</v>
      </c>
      <c r="FW8" t="s">
        <v>237</v>
      </c>
      <c r="FX8" t="s">
        <v>86</v>
      </c>
      <c r="FY8" t="s">
        <v>85</v>
      </c>
      <c r="FZ8" t="s">
        <v>86</v>
      </c>
      <c r="GA8" t="s">
        <v>85</v>
      </c>
      <c r="GC8" t="s">
        <v>86</v>
      </c>
      <c r="GD8" t="s">
        <v>85</v>
      </c>
      <c r="GE8" t="s">
        <v>86</v>
      </c>
      <c r="GF8" t="s">
        <v>237</v>
      </c>
      <c r="GG8" t="s">
        <v>86</v>
      </c>
      <c r="GH8" t="s">
        <v>85</v>
      </c>
      <c r="GI8" t="s">
        <v>86</v>
      </c>
      <c r="GJ8" t="s">
        <v>85</v>
      </c>
      <c r="GK8" t="s">
        <v>86</v>
      </c>
      <c r="GL8" t="s">
        <v>237</v>
      </c>
      <c r="GM8" t="s">
        <v>86</v>
      </c>
      <c r="GN8" t="s">
        <v>85</v>
      </c>
      <c r="GO8" t="s">
        <v>86</v>
      </c>
      <c r="GP8" t="s">
        <v>237</v>
      </c>
      <c r="GQ8" t="s">
        <v>86</v>
      </c>
      <c r="GR8" t="s">
        <v>85</v>
      </c>
      <c r="GS8" t="s">
        <v>86</v>
      </c>
      <c r="GT8" t="s">
        <v>237</v>
      </c>
      <c r="GU8" t="s">
        <v>86</v>
      </c>
      <c r="GV8" t="s">
        <v>85</v>
      </c>
      <c r="GW8" t="s">
        <v>86</v>
      </c>
      <c r="GX8" t="s">
        <v>237</v>
      </c>
      <c r="GY8" t="s">
        <v>86</v>
      </c>
      <c r="GZ8" t="s">
        <v>85</v>
      </c>
      <c r="HA8" t="s">
        <v>86</v>
      </c>
      <c r="HB8" t="s">
        <v>237</v>
      </c>
      <c r="HC8" t="s">
        <v>86</v>
      </c>
      <c r="HD8" t="s">
        <v>85</v>
      </c>
      <c r="HE8" t="s">
        <v>86</v>
      </c>
      <c r="HF8" t="s">
        <v>237</v>
      </c>
      <c r="HG8" t="s">
        <v>86</v>
      </c>
      <c r="HH8" t="s">
        <v>397</v>
      </c>
      <c r="HI8" t="s">
        <v>86</v>
      </c>
      <c r="HJ8" t="s">
        <v>397</v>
      </c>
      <c r="HK8" t="s">
        <v>86</v>
      </c>
      <c r="HL8" t="s">
        <v>85</v>
      </c>
      <c r="HM8" t="s">
        <v>86</v>
      </c>
      <c r="HN8" t="s">
        <v>85</v>
      </c>
      <c r="HO8" t="s">
        <v>86</v>
      </c>
      <c r="HP8" t="s">
        <v>634</v>
      </c>
      <c r="HQ8" t="s">
        <v>86</v>
      </c>
      <c r="HR8" t="s">
        <v>397</v>
      </c>
      <c r="HS8" t="s">
        <v>86</v>
      </c>
      <c r="HT8" t="s">
        <v>499</v>
      </c>
      <c r="HU8" t="s">
        <v>86</v>
      </c>
      <c r="HV8" t="s">
        <v>499</v>
      </c>
      <c r="HW8" t="s">
        <v>86</v>
      </c>
      <c r="HX8" t="s">
        <v>172</v>
      </c>
      <c r="HY8" t="s">
        <v>86</v>
      </c>
      <c r="HZ8" t="s">
        <v>499</v>
      </c>
      <c r="IA8" t="s">
        <v>86</v>
      </c>
      <c r="IB8" t="s">
        <v>85</v>
      </c>
      <c r="IC8" t="s">
        <v>86</v>
      </c>
      <c r="ID8" t="s">
        <v>662</v>
      </c>
      <c r="IE8" t="s">
        <v>86</v>
      </c>
      <c r="IF8" t="s">
        <v>664</v>
      </c>
      <c r="IG8" t="s">
        <v>86</v>
      </c>
      <c r="IH8" t="s">
        <v>85</v>
      </c>
      <c r="II8" t="s">
        <v>86</v>
      </c>
      <c r="IJ8" t="s">
        <v>85</v>
      </c>
      <c r="IK8" t="s">
        <v>86</v>
      </c>
      <c r="IL8" t="s">
        <v>85</v>
      </c>
      <c r="IM8" t="s">
        <v>86</v>
      </c>
      <c r="IN8" t="s">
        <v>85</v>
      </c>
      <c r="IO8" t="s">
        <v>86</v>
      </c>
      <c r="IP8" t="s">
        <v>85</v>
      </c>
      <c r="IQ8" t="s">
        <v>86</v>
      </c>
      <c r="IR8" t="s">
        <v>237</v>
      </c>
      <c r="IS8" t="s">
        <v>86</v>
      </c>
      <c r="IT8" t="s">
        <v>85</v>
      </c>
      <c r="IU8" t="s">
        <v>86</v>
      </c>
      <c r="IV8" t="s">
        <v>85</v>
      </c>
      <c r="IW8" t="s">
        <v>86</v>
      </c>
      <c r="IX8" t="s">
        <v>237</v>
      </c>
      <c r="IY8" t="s">
        <v>86</v>
      </c>
      <c r="IZ8" t="s">
        <v>237</v>
      </c>
      <c r="JA8" t="s">
        <v>86</v>
      </c>
      <c r="JB8" t="s">
        <v>85</v>
      </c>
      <c r="JC8" t="s">
        <v>86</v>
      </c>
      <c r="JD8" t="s">
        <v>85</v>
      </c>
      <c r="JE8" t="s">
        <v>86</v>
      </c>
      <c r="JF8" t="s">
        <v>85</v>
      </c>
      <c r="JG8" t="s">
        <v>86</v>
      </c>
      <c r="JH8" t="s">
        <v>85</v>
      </c>
      <c r="JI8" t="s">
        <v>86</v>
      </c>
      <c r="JJ8" t="s">
        <v>85</v>
      </c>
      <c r="JK8" t="s">
        <v>86</v>
      </c>
      <c r="JL8" t="s">
        <v>237</v>
      </c>
      <c r="JM8" t="s">
        <v>86</v>
      </c>
      <c r="JN8" t="s">
        <v>237</v>
      </c>
      <c r="JO8" t="s">
        <v>86</v>
      </c>
      <c r="JP8" t="s">
        <v>85</v>
      </c>
      <c r="JQ8" t="s">
        <v>86</v>
      </c>
      <c r="JR8" t="s">
        <v>85</v>
      </c>
      <c r="JS8" t="s">
        <v>86</v>
      </c>
      <c r="JT8" t="s">
        <v>237</v>
      </c>
      <c r="JU8" t="s">
        <v>86</v>
      </c>
      <c r="JV8" t="s">
        <v>237</v>
      </c>
      <c r="JW8" t="s">
        <v>86</v>
      </c>
      <c r="JX8" t="s">
        <v>85</v>
      </c>
      <c r="JY8" t="s">
        <v>86</v>
      </c>
      <c r="JZ8" t="s">
        <v>85</v>
      </c>
      <c r="KA8" t="s">
        <v>86</v>
      </c>
      <c r="KB8" t="s">
        <v>237</v>
      </c>
      <c r="KD8" t="s">
        <v>86</v>
      </c>
      <c r="KE8" t="s">
        <v>85</v>
      </c>
      <c r="KF8" t="s">
        <v>86</v>
      </c>
      <c r="KG8" t="s">
        <v>85</v>
      </c>
      <c r="KH8" t="s">
        <v>86</v>
      </c>
      <c r="KI8" t="s">
        <v>85</v>
      </c>
      <c r="KJ8" s="13" t="s">
        <v>86</v>
      </c>
      <c r="KK8" t="s">
        <v>85</v>
      </c>
      <c r="KL8" t="s">
        <v>86</v>
      </c>
      <c r="KM8" t="s">
        <v>85</v>
      </c>
      <c r="KN8" t="s">
        <v>86</v>
      </c>
      <c r="KO8" t="s">
        <v>85</v>
      </c>
      <c r="KP8" t="s">
        <v>86</v>
      </c>
      <c r="KQ8" t="s">
        <v>85</v>
      </c>
      <c r="KR8" s="13" t="s">
        <v>86</v>
      </c>
      <c r="KS8" t="s">
        <v>85</v>
      </c>
      <c r="KT8" s="13" t="s">
        <v>86</v>
      </c>
      <c r="KU8" t="s">
        <v>85</v>
      </c>
      <c r="KV8" s="13" t="s">
        <v>86</v>
      </c>
      <c r="KW8" t="s">
        <v>85</v>
      </c>
      <c r="KX8" s="13" t="s">
        <v>86</v>
      </c>
      <c r="KY8" t="s">
        <v>85</v>
      </c>
      <c r="KZ8" s="13" t="s">
        <v>86</v>
      </c>
      <c r="LA8" t="s">
        <v>85</v>
      </c>
      <c r="LB8" s="13" t="s">
        <v>86</v>
      </c>
      <c r="LC8" t="s">
        <v>85</v>
      </c>
      <c r="LD8" s="61" t="s">
        <v>76</v>
      </c>
      <c r="LE8" s="33">
        <v>50</v>
      </c>
      <c r="LF8" s="66" t="s">
        <v>76</v>
      </c>
      <c r="LG8" s="33">
        <v>50</v>
      </c>
      <c r="LH8" s="66" t="s">
        <v>76</v>
      </c>
      <c r="LI8" s="33">
        <v>50</v>
      </c>
      <c r="LJ8" s="66" t="s">
        <v>76</v>
      </c>
      <c r="LK8" s="33">
        <v>50</v>
      </c>
      <c r="LL8" s="66" t="s">
        <v>76</v>
      </c>
      <c r="LM8" s="33">
        <v>50</v>
      </c>
      <c r="LN8" s="66" t="s">
        <v>76</v>
      </c>
      <c r="LO8" s="33">
        <v>10</v>
      </c>
      <c r="LP8" s="66" t="s">
        <v>76</v>
      </c>
      <c r="LQ8" s="33">
        <v>10</v>
      </c>
      <c r="LR8" s="66" t="s">
        <v>76</v>
      </c>
      <c r="LS8" s="33">
        <v>10</v>
      </c>
      <c r="LT8" s="66" t="s">
        <v>76</v>
      </c>
      <c r="LU8" s="33">
        <v>10</v>
      </c>
      <c r="LV8" s="66" t="s">
        <v>76</v>
      </c>
      <c r="LW8" s="33">
        <v>10</v>
      </c>
      <c r="LX8" s="66" t="s">
        <v>76</v>
      </c>
      <c r="LY8" s="33">
        <v>10</v>
      </c>
      <c r="LZ8" s="66" t="s">
        <v>76</v>
      </c>
      <c r="MA8" s="33">
        <v>10</v>
      </c>
      <c r="MB8" s="66" t="s">
        <v>76</v>
      </c>
      <c r="MC8" s="33">
        <v>50</v>
      </c>
      <c r="MD8" s="66" t="s">
        <v>76</v>
      </c>
      <c r="ME8" s="33">
        <v>10</v>
      </c>
      <c r="MF8" s="66" t="s">
        <v>76</v>
      </c>
      <c r="MG8" s="33">
        <v>10</v>
      </c>
      <c r="MH8" s="66" t="s">
        <v>76</v>
      </c>
      <c r="MI8" s="33">
        <v>10</v>
      </c>
      <c r="MJ8" s="66" t="s">
        <v>76</v>
      </c>
      <c r="MK8" s="33">
        <v>10</v>
      </c>
      <c r="ML8" s="66" t="s">
        <v>76</v>
      </c>
      <c r="MM8" s="33">
        <v>10</v>
      </c>
      <c r="MN8" s="66" t="s">
        <v>76</v>
      </c>
      <c r="MO8" s="33">
        <v>10</v>
      </c>
      <c r="MP8" s="66" t="s">
        <v>76</v>
      </c>
      <c r="MQ8" s="33">
        <v>10</v>
      </c>
      <c r="MR8" s="66" t="s">
        <v>76</v>
      </c>
      <c r="MS8" s="33">
        <v>10</v>
      </c>
      <c r="MT8" s="66" t="s">
        <v>76</v>
      </c>
      <c r="MU8" s="33">
        <v>10</v>
      </c>
      <c r="MV8" s="66" t="s">
        <v>76</v>
      </c>
      <c r="MW8" s="33">
        <v>10</v>
      </c>
      <c r="MX8" s="61" t="s">
        <v>76</v>
      </c>
      <c r="MY8" s="33">
        <v>40</v>
      </c>
      <c r="MZ8" s="66" t="s">
        <v>76</v>
      </c>
      <c r="NA8" s="33">
        <v>40</v>
      </c>
      <c r="NB8" s="66" t="s">
        <v>76</v>
      </c>
      <c r="NC8" s="33">
        <v>40</v>
      </c>
      <c r="ND8" s="66" t="s">
        <v>76</v>
      </c>
      <c r="NE8" s="33">
        <v>40</v>
      </c>
      <c r="NF8" s="66" t="s">
        <v>76</v>
      </c>
      <c r="NG8" s="33">
        <v>30</v>
      </c>
      <c r="NH8" s="66" t="s">
        <v>76</v>
      </c>
      <c r="NI8" s="33">
        <v>30</v>
      </c>
      <c r="NJ8" s="66" t="s">
        <v>76</v>
      </c>
      <c r="NK8" s="33">
        <v>30</v>
      </c>
      <c r="NL8" s="66" t="s">
        <v>76</v>
      </c>
      <c r="NM8" s="33">
        <v>30</v>
      </c>
      <c r="NN8" s="66" t="s">
        <v>76</v>
      </c>
      <c r="NO8" s="33">
        <v>20</v>
      </c>
      <c r="NP8" s="66" t="s">
        <v>76</v>
      </c>
      <c r="NQ8" s="33">
        <v>20</v>
      </c>
      <c r="NR8" s="66" t="s">
        <v>76</v>
      </c>
      <c r="NS8" s="33">
        <v>50</v>
      </c>
      <c r="NT8" s="66" t="s">
        <v>76</v>
      </c>
      <c r="NU8" s="33">
        <v>50</v>
      </c>
      <c r="NV8" s="66" t="s">
        <v>76</v>
      </c>
      <c r="NW8" s="33">
        <v>40</v>
      </c>
      <c r="NX8" s="66" t="s">
        <v>76</v>
      </c>
      <c r="NY8" s="33">
        <v>40</v>
      </c>
      <c r="NZ8" s="66" t="s">
        <v>76</v>
      </c>
      <c r="OA8" s="33">
        <v>30</v>
      </c>
      <c r="OB8" s="66" t="s">
        <v>76</v>
      </c>
      <c r="OC8" s="33">
        <v>30</v>
      </c>
      <c r="OD8" s="66" t="s">
        <v>76</v>
      </c>
      <c r="OE8" s="33">
        <v>50</v>
      </c>
      <c r="OF8" s="66" t="s">
        <v>76</v>
      </c>
      <c r="OG8" s="33">
        <v>50</v>
      </c>
      <c r="OH8" s="66" t="s">
        <v>76</v>
      </c>
      <c r="OI8" s="33">
        <v>20</v>
      </c>
      <c r="OJ8" s="66" t="s">
        <v>76</v>
      </c>
      <c r="OK8" s="33">
        <v>40</v>
      </c>
      <c r="OL8" s="66" t="s">
        <v>76</v>
      </c>
      <c r="OM8" s="33">
        <v>20</v>
      </c>
      <c r="ON8" s="66" t="s">
        <v>76</v>
      </c>
      <c r="OO8" s="33">
        <v>40</v>
      </c>
      <c r="OP8" s="66" t="s">
        <v>76</v>
      </c>
      <c r="OQ8" s="33">
        <v>20</v>
      </c>
      <c r="OR8" s="66" t="s">
        <v>76</v>
      </c>
      <c r="OS8" s="33">
        <v>30</v>
      </c>
      <c r="OT8" s="66" t="s">
        <v>76</v>
      </c>
      <c r="OU8" s="33">
        <v>30</v>
      </c>
      <c r="OV8" s="66" t="s">
        <v>76</v>
      </c>
      <c r="OW8" s="33">
        <v>30</v>
      </c>
      <c r="OX8" s="66" t="s">
        <v>76</v>
      </c>
      <c r="OY8" s="33">
        <v>30</v>
      </c>
      <c r="OZ8" s="66" t="s">
        <v>76</v>
      </c>
      <c r="PA8" s="33">
        <v>20</v>
      </c>
      <c r="PB8" s="66" t="s">
        <v>76</v>
      </c>
      <c r="PC8" s="33">
        <v>20</v>
      </c>
      <c r="PD8" s="66" t="s">
        <v>76</v>
      </c>
      <c r="PE8" s="33">
        <v>50</v>
      </c>
      <c r="PF8" s="66" t="s">
        <v>76</v>
      </c>
      <c r="PG8" s="33">
        <v>50</v>
      </c>
      <c r="PH8" s="66" t="s">
        <v>76</v>
      </c>
      <c r="PI8" s="33">
        <v>50</v>
      </c>
      <c r="PJ8" s="66" t="s">
        <v>76</v>
      </c>
      <c r="PK8" s="33">
        <v>50</v>
      </c>
      <c r="PL8" s="66" t="s">
        <v>76</v>
      </c>
      <c r="PM8" s="33">
        <v>30</v>
      </c>
      <c r="PN8" s="66" t="s">
        <v>76</v>
      </c>
      <c r="PO8" s="33">
        <v>20</v>
      </c>
      <c r="PP8" s="66" t="s">
        <v>76</v>
      </c>
      <c r="PQ8" s="33">
        <v>20</v>
      </c>
      <c r="PR8" s="66" t="s">
        <v>76</v>
      </c>
      <c r="PS8" s="33">
        <v>20</v>
      </c>
      <c r="PT8" s="66" t="s">
        <v>76</v>
      </c>
      <c r="PU8" s="33">
        <v>30</v>
      </c>
      <c r="PV8" s="66" t="s">
        <v>76</v>
      </c>
      <c r="PW8" s="33">
        <v>30</v>
      </c>
      <c r="PX8" s="66" t="s">
        <v>76</v>
      </c>
      <c r="PY8" s="33">
        <v>50</v>
      </c>
      <c r="PZ8" s="66" t="s">
        <v>76</v>
      </c>
      <c r="QA8" s="33">
        <v>50</v>
      </c>
      <c r="QB8" s="66" t="s">
        <v>76</v>
      </c>
      <c r="QC8" s="33">
        <v>40</v>
      </c>
      <c r="QD8" s="66" t="s">
        <v>76</v>
      </c>
      <c r="QE8" s="33">
        <v>40</v>
      </c>
      <c r="QF8" s="66" t="s">
        <v>76</v>
      </c>
      <c r="QG8" s="33">
        <v>30</v>
      </c>
      <c r="QH8" s="66" t="s">
        <v>76</v>
      </c>
      <c r="QI8" s="33">
        <v>50</v>
      </c>
      <c r="QJ8" s="66" t="s">
        <v>76</v>
      </c>
      <c r="QK8" s="33">
        <v>50</v>
      </c>
      <c r="QL8" s="66" t="s">
        <v>76</v>
      </c>
      <c r="QM8" s="33">
        <v>30</v>
      </c>
      <c r="QN8" s="66" t="s">
        <v>76</v>
      </c>
      <c r="QO8" s="33">
        <v>30</v>
      </c>
      <c r="QP8" s="66" t="s">
        <v>76</v>
      </c>
      <c r="QQ8" s="33">
        <v>20</v>
      </c>
      <c r="QR8" s="66" t="s">
        <v>76</v>
      </c>
      <c r="QS8" s="33">
        <v>20</v>
      </c>
      <c r="QT8" s="66" t="s">
        <v>76</v>
      </c>
      <c r="QU8" s="33">
        <v>30</v>
      </c>
      <c r="QV8" s="66" t="s">
        <v>76</v>
      </c>
      <c r="QW8" s="33">
        <v>30</v>
      </c>
      <c r="QX8" s="66" t="s">
        <v>76</v>
      </c>
      <c r="QY8" s="33">
        <v>40</v>
      </c>
      <c r="QZ8" s="66" t="s">
        <v>76</v>
      </c>
      <c r="RA8" s="33">
        <v>40</v>
      </c>
      <c r="RB8" s="66" t="s">
        <v>76</v>
      </c>
      <c r="RC8" s="33">
        <v>40</v>
      </c>
      <c r="RD8" s="66" t="s">
        <v>76</v>
      </c>
      <c r="RE8" s="33">
        <v>30</v>
      </c>
      <c r="RF8" s="66" t="s">
        <v>76</v>
      </c>
      <c r="RG8" s="33">
        <v>30</v>
      </c>
      <c r="RH8" s="66" t="s">
        <v>76</v>
      </c>
      <c r="RI8" s="33">
        <v>30</v>
      </c>
      <c r="RJ8" s="66" t="s">
        <v>76</v>
      </c>
      <c r="RK8" s="33">
        <v>30</v>
      </c>
      <c r="RL8" s="66" t="s">
        <v>76</v>
      </c>
      <c r="RM8" s="33">
        <v>30</v>
      </c>
      <c r="RN8" s="66" t="s">
        <v>76</v>
      </c>
      <c r="RO8" s="33">
        <v>30</v>
      </c>
      <c r="RP8" s="66" t="s">
        <v>76</v>
      </c>
      <c r="RQ8" s="33">
        <v>30</v>
      </c>
      <c r="RR8" s="66" t="s">
        <v>76</v>
      </c>
      <c r="RS8" s="33">
        <v>30</v>
      </c>
    </row>
    <row r="9" spans="1:487" x14ac:dyDescent="0.3">
      <c r="A9" t="s">
        <v>68</v>
      </c>
      <c r="B9">
        <v>10</v>
      </c>
      <c r="C9" t="s">
        <v>69</v>
      </c>
      <c r="D9">
        <v>5</v>
      </c>
      <c r="F9" t="s">
        <v>83</v>
      </c>
      <c r="G9">
        <v>2</v>
      </c>
      <c r="H9" s="9" t="s">
        <v>83</v>
      </c>
      <c r="I9" s="9">
        <v>20</v>
      </c>
      <c r="J9" s="7" t="s">
        <v>83</v>
      </c>
      <c r="K9" s="7">
        <v>20</v>
      </c>
      <c r="L9" s="7" t="s">
        <v>83</v>
      </c>
      <c r="M9" s="7">
        <v>20</v>
      </c>
      <c r="N9" s="7" t="s">
        <v>83</v>
      </c>
      <c r="O9" s="7">
        <v>20</v>
      </c>
      <c r="P9" t="s">
        <v>83</v>
      </c>
      <c r="Q9">
        <v>20</v>
      </c>
      <c r="R9" t="s">
        <v>83</v>
      </c>
      <c r="S9">
        <v>20</v>
      </c>
      <c r="T9" t="s">
        <v>83</v>
      </c>
      <c r="U9">
        <v>20</v>
      </c>
      <c r="V9" t="s">
        <v>83</v>
      </c>
      <c r="W9">
        <v>20</v>
      </c>
      <c r="X9" t="s">
        <v>83</v>
      </c>
      <c r="Y9">
        <v>20</v>
      </c>
      <c r="Z9" s="9" t="s">
        <v>83</v>
      </c>
      <c r="AA9" s="9">
        <v>20</v>
      </c>
      <c r="AB9" s="7" t="s">
        <v>83</v>
      </c>
      <c r="AC9" s="7">
        <v>20</v>
      </c>
      <c r="AD9" s="7" t="s">
        <v>83</v>
      </c>
      <c r="AE9" s="7">
        <v>20</v>
      </c>
      <c r="AF9" s="7" t="s">
        <v>83</v>
      </c>
      <c r="AG9" s="7">
        <v>20</v>
      </c>
      <c r="AH9" s="7" t="s">
        <v>83</v>
      </c>
      <c r="AI9" s="7">
        <v>20</v>
      </c>
      <c r="AJ9" s="7" t="s">
        <v>83</v>
      </c>
      <c r="AK9" s="7">
        <v>20</v>
      </c>
      <c r="AL9" s="7" t="s">
        <v>83</v>
      </c>
      <c r="AM9" s="7">
        <v>20</v>
      </c>
      <c r="AN9" s="7" t="s">
        <v>83</v>
      </c>
      <c r="AO9" s="7">
        <v>20</v>
      </c>
      <c r="AP9" s="7" t="s">
        <v>83</v>
      </c>
      <c r="AQ9" s="7">
        <v>20</v>
      </c>
      <c r="AR9" s="7" t="s">
        <v>83</v>
      </c>
      <c r="AS9" s="7">
        <v>20</v>
      </c>
      <c r="AT9" s="7" t="s">
        <v>83</v>
      </c>
      <c r="AU9" s="7">
        <v>20</v>
      </c>
      <c r="AV9" s="7" t="s">
        <v>83</v>
      </c>
      <c r="AW9" s="7">
        <v>20</v>
      </c>
      <c r="AX9" s="7" t="s">
        <v>83</v>
      </c>
      <c r="AY9" s="7">
        <v>20</v>
      </c>
      <c r="AZ9" s="7" t="s">
        <v>83</v>
      </c>
      <c r="BA9" s="7">
        <v>20</v>
      </c>
      <c r="BB9" s="7" t="s">
        <v>83</v>
      </c>
      <c r="BC9" s="7">
        <v>20</v>
      </c>
      <c r="BD9" s="7" t="s">
        <v>83</v>
      </c>
      <c r="BE9" s="7">
        <v>20</v>
      </c>
      <c r="BF9" s="7" t="s">
        <v>83</v>
      </c>
      <c r="BG9" s="7">
        <v>20</v>
      </c>
      <c r="BH9" s="7" t="s">
        <v>83</v>
      </c>
      <c r="BI9" s="7">
        <v>20</v>
      </c>
      <c r="BJ9" s="7" t="s">
        <v>83</v>
      </c>
      <c r="BK9" s="7">
        <v>20</v>
      </c>
      <c r="BL9" s="7" t="s">
        <v>83</v>
      </c>
      <c r="BM9" s="7">
        <v>20</v>
      </c>
      <c r="BN9" s="7" t="s">
        <v>83</v>
      </c>
      <c r="BO9" s="7">
        <v>20</v>
      </c>
      <c r="BP9" s="7" t="s">
        <v>83</v>
      </c>
      <c r="BQ9" s="7">
        <v>20</v>
      </c>
      <c r="BR9" s="7" t="s">
        <v>83</v>
      </c>
      <c r="BS9" s="7">
        <v>20</v>
      </c>
      <c r="BT9" s="7" t="s">
        <v>83</v>
      </c>
      <c r="BU9" s="7">
        <v>20</v>
      </c>
      <c r="BV9" s="7" t="s">
        <v>83</v>
      </c>
      <c r="BW9" s="7">
        <v>20</v>
      </c>
      <c r="BX9" s="7" t="s">
        <v>83</v>
      </c>
      <c r="BY9" s="7">
        <v>20</v>
      </c>
      <c r="BZ9" s="7" t="s">
        <v>83</v>
      </c>
      <c r="CA9" s="7">
        <v>20</v>
      </c>
      <c r="CB9" s="7" t="s">
        <v>83</v>
      </c>
      <c r="CC9" s="7">
        <v>20</v>
      </c>
      <c r="CD9" s="7" t="s">
        <v>83</v>
      </c>
      <c r="CE9" s="7">
        <v>20</v>
      </c>
      <c r="CF9" s="7" t="s">
        <v>83</v>
      </c>
      <c r="CG9" s="7">
        <v>20</v>
      </c>
      <c r="CH9" s="7" t="s">
        <v>83</v>
      </c>
      <c r="CI9" s="7">
        <v>20</v>
      </c>
      <c r="CJ9" s="7" t="s">
        <v>83</v>
      </c>
      <c r="CK9" s="7">
        <v>20</v>
      </c>
      <c r="CL9" s="7" t="s">
        <v>83</v>
      </c>
      <c r="CM9" s="7">
        <v>20</v>
      </c>
      <c r="CN9" s="7" t="s">
        <v>83</v>
      </c>
      <c r="CO9" s="7">
        <v>20</v>
      </c>
      <c r="CP9" s="7" t="s">
        <v>83</v>
      </c>
      <c r="CQ9" s="7">
        <v>20</v>
      </c>
      <c r="CR9" s="7" t="s">
        <v>83</v>
      </c>
      <c r="CS9" s="7">
        <v>20</v>
      </c>
      <c r="CT9" s="33" t="s">
        <v>83</v>
      </c>
      <c r="CU9" s="33">
        <v>20</v>
      </c>
      <c r="CV9" s="33" t="s">
        <v>83</v>
      </c>
      <c r="CW9" s="33">
        <v>20</v>
      </c>
      <c r="CX9" s="7" t="s">
        <v>83</v>
      </c>
      <c r="CY9" s="7">
        <v>20</v>
      </c>
      <c r="CZ9" s="7" t="s">
        <v>83</v>
      </c>
      <c r="DA9" s="7">
        <v>20</v>
      </c>
      <c r="DB9" s="7" t="s">
        <v>83</v>
      </c>
      <c r="DC9" s="7">
        <v>20</v>
      </c>
      <c r="DD9" s="33" t="s">
        <v>83</v>
      </c>
      <c r="DE9" s="33">
        <v>20</v>
      </c>
      <c r="DF9" s="7" t="s">
        <v>83</v>
      </c>
      <c r="DG9" s="7">
        <v>20</v>
      </c>
      <c r="DH9" s="33" t="s">
        <v>83</v>
      </c>
      <c r="DI9" s="33">
        <v>20</v>
      </c>
      <c r="DJ9" s="33" t="s">
        <v>83</v>
      </c>
      <c r="DK9" s="33">
        <v>20</v>
      </c>
      <c r="DL9" s="7" t="s">
        <v>83</v>
      </c>
      <c r="DM9" s="7">
        <v>20</v>
      </c>
      <c r="DN9" s="7" t="s">
        <v>83</v>
      </c>
      <c r="DO9" s="7">
        <v>20</v>
      </c>
      <c r="DP9" s="7" t="s">
        <v>83</v>
      </c>
      <c r="DQ9" s="7">
        <v>20</v>
      </c>
      <c r="DR9" s="7" t="s">
        <v>83</v>
      </c>
      <c r="DS9" s="7">
        <v>20</v>
      </c>
      <c r="DT9" s="33" t="s">
        <v>83</v>
      </c>
      <c r="DU9" s="33">
        <v>20</v>
      </c>
      <c r="DV9" s="7" t="s">
        <v>83</v>
      </c>
      <c r="DW9" s="7">
        <v>20</v>
      </c>
      <c r="DX9" s="7" t="s">
        <v>83</v>
      </c>
      <c r="DY9" s="7">
        <v>20</v>
      </c>
      <c r="DZ9" s="7" t="s">
        <v>83</v>
      </c>
      <c r="EA9" s="7">
        <v>20</v>
      </c>
      <c r="EB9" s="7" t="s">
        <v>83</v>
      </c>
      <c r="EC9" s="7">
        <v>20</v>
      </c>
      <c r="ED9" s="7" t="s">
        <v>83</v>
      </c>
      <c r="EE9" s="7">
        <v>20</v>
      </c>
      <c r="EF9" s="7" t="s">
        <v>83</v>
      </c>
      <c r="EG9" s="7">
        <v>20</v>
      </c>
      <c r="EH9" s="7" t="s">
        <v>83</v>
      </c>
      <c r="EI9" s="7">
        <v>20</v>
      </c>
      <c r="EJ9" s="7" t="s">
        <v>83</v>
      </c>
      <c r="EK9" s="7">
        <v>20</v>
      </c>
      <c r="EL9" s="7" t="s">
        <v>83</v>
      </c>
      <c r="EM9" s="7">
        <v>20</v>
      </c>
      <c r="EN9" s="7" t="s">
        <v>83</v>
      </c>
      <c r="EO9" s="7">
        <v>20</v>
      </c>
      <c r="EP9" s="7" t="s">
        <v>83</v>
      </c>
      <c r="EQ9" s="7">
        <v>20</v>
      </c>
      <c r="ER9" s="7" t="s">
        <v>83</v>
      </c>
      <c r="ES9" s="7">
        <v>20</v>
      </c>
      <c r="ET9" s="7" t="s">
        <v>83</v>
      </c>
      <c r="EU9" s="7">
        <v>20</v>
      </c>
      <c r="EV9" s="7" t="s">
        <v>83</v>
      </c>
      <c r="EW9" s="7">
        <v>20</v>
      </c>
      <c r="EX9" s="7" t="s">
        <v>83</v>
      </c>
      <c r="EY9" s="7">
        <v>20</v>
      </c>
      <c r="EZ9" s="7" t="s">
        <v>83</v>
      </c>
      <c r="FA9" s="7">
        <v>20</v>
      </c>
      <c r="FB9" s="7" t="s">
        <v>83</v>
      </c>
      <c r="FC9" s="7">
        <v>20</v>
      </c>
      <c r="FD9" s="7" t="s">
        <v>83</v>
      </c>
      <c r="FE9" s="7">
        <v>20</v>
      </c>
      <c r="FF9" s="7" t="s">
        <v>83</v>
      </c>
      <c r="FG9" s="7">
        <v>20</v>
      </c>
      <c r="FH9" s="7" t="s">
        <v>83</v>
      </c>
      <c r="FI9" s="7">
        <v>20</v>
      </c>
      <c r="FJ9" s="7" t="s">
        <v>83</v>
      </c>
      <c r="FK9" s="7">
        <v>20</v>
      </c>
      <c r="FL9" s="7" t="s">
        <v>83</v>
      </c>
      <c r="FM9" s="7">
        <v>20</v>
      </c>
      <c r="FN9" s="7" t="s">
        <v>83</v>
      </c>
      <c r="FO9" s="7">
        <v>20</v>
      </c>
      <c r="FP9" s="7" t="s">
        <v>83</v>
      </c>
      <c r="FQ9" s="7">
        <v>20</v>
      </c>
      <c r="FR9" s="7" t="s">
        <v>83</v>
      </c>
      <c r="FS9" s="7">
        <v>20</v>
      </c>
      <c r="FT9" s="7" t="s">
        <v>83</v>
      </c>
      <c r="FU9" s="7">
        <v>20</v>
      </c>
      <c r="FV9" s="7" t="s">
        <v>83</v>
      </c>
      <c r="FW9" s="7">
        <v>20</v>
      </c>
      <c r="FX9" s="7" t="s">
        <v>83</v>
      </c>
      <c r="FY9" s="7">
        <v>20</v>
      </c>
      <c r="FZ9" s="7" t="s">
        <v>83</v>
      </c>
      <c r="GA9" s="7">
        <v>20</v>
      </c>
      <c r="GC9" s="7" t="s">
        <v>83</v>
      </c>
      <c r="GD9" s="7">
        <v>20</v>
      </c>
      <c r="GE9" s="7" t="s">
        <v>83</v>
      </c>
      <c r="GF9" s="7">
        <v>20</v>
      </c>
      <c r="GG9" s="7" t="s">
        <v>83</v>
      </c>
      <c r="GH9" s="7">
        <v>20</v>
      </c>
      <c r="GI9" s="7" t="s">
        <v>83</v>
      </c>
      <c r="GJ9" s="7">
        <v>20</v>
      </c>
      <c r="GK9" s="7" t="s">
        <v>83</v>
      </c>
      <c r="GL9" s="7">
        <v>20</v>
      </c>
      <c r="GM9" s="7" t="s">
        <v>83</v>
      </c>
      <c r="GN9" s="7">
        <v>20</v>
      </c>
      <c r="GO9" s="7" t="s">
        <v>83</v>
      </c>
      <c r="GP9" s="7">
        <v>20</v>
      </c>
      <c r="GQ9" s="7" t="s">
        <v>83</v>
      </c>
      <c r="GR9" s="7">
        <v>20</v>
      </c>
      <c r="GS9" s="7" t="s">
        <v>83</v>
      </c>
      <c r="GT9" s="7">
        <v>20</v>
      </c>
      <c r="GU9" s="7" t="s">
        <v>83</v>
      </c>
      <c r="GV9" s="7">
        <v>20</v>
      </c>
      <c r="GW9" s="7" t="s">
        <v>83</v>
      </c>
      <c r="GX9" s="7">
        <v>20</v>
      </c>
      <c r="GY9" s="7" t="s">
        <v>83</v>
      </c>
      <c r="GZ9" s="7">
        <v>20</v>
      </c>
      <c r="HA9" s="7" t="s">
        <v>83</v>
      </c>
      <c r="HB9" s="7">
        <v>20</v>
      </c>
      <c r="HC9" s="7" t="s">
        <v>83</v>
      </c>
      <c r="HD9" s="7">
        <v>20</v>
      </c>
      <c r="HE9" s="7" t="s">
        <v>83</v>
      </c>
      <c r="HF9" s="7">
        <v>20</v>
      </c>
      <c r="HG9" s="7" t="s">
        <v>83</v>
      </c>
      <c r="HH9" s="7">
        <v>20</v>
      </c>
      <c r="HI9" s="7" t="s">
        <v>83</v>
      </c>
      <c r="HJ9" s="7">
        <v>20</v>
      </c>
      <c r="HK9" s="7" t="s">
        <v>83</v>
      </c>
      <c r="HL9" s="7">
        <v>20</v>
      </c>
      <c r="HM9" s="7" t="s">
        <v>83</v>
      </c>
      <c r="HN9" s="7">
        <v>20</v>
      </c>
      <c r="HO9" s="7" t="s">
        <v>83</v>
      </c>
      <c r="HP9" s="7">
        <v>20</v>
      </c>
      <c r="HQ9" s="7" t="s">
        <v>83</v>
      </c>
      <c r="HR9" s="7">
        <v>20</v>
      </c>
      <c r="HS9" s="7" t="s">
        <v>83</v>
      </c>
      <c r="HT9" s="7">
        <v>20</v>
      </c>
      <c r="HU9" s="7" t="s">
        <v>83</v>
      </c>
      <c r="HV9" s="7">
        <v>20</v>
      </c>
      <c r="HW9" s="7" t="s">
        <v>83</v>
      </c>
      <c r="HX9" s="7">
        <v>20</v>
      </c>
      <c r="HY9" s="7" t="s">
        <v>83</v>
      </c>
      <c r="HZ9" s="7">
        <v>20</v>
      </c>
      <c r="IA9" s="7" t="s">
        <v>83</v>
      </c>
      <c r="IB9" s="7">
        <v>20</v>
      </c>
      <c r="IC9" s="7" t="s">
        <v>83</v>
      </c>
      <c r="ID9" s="7">
        <v>20</v>
      </c>
      <c r="IE9" s="7" t="s">
        <v>83</v>
      </c>
      <c r="IF9" s="7">
        <v>10</v>
      </c>
      <c r="IG9" s="7" t="s">
        <v>83</v>
      </c>
      <c r="IH9" s="7">
        <v>10</v>
      </c>
      <c r="II9" s="7" t="s">
        <v>83</v>
      </c>
      <c r="IJ9" s="7">
        <v>20</v>
      </c>
      <c r="IK9" s="7" t="s">
        <v>83</v>
      </c>
      <c r="IL9" s="7">
        <v>20</v>
      </c>
      <c r="IM9" s="7" t="s">
        <v>83</v>
      </c>
      <c r="IN9" s="7">
        <v>20</v>
      </c>
      <c r="IO9" s="7" t="s">
        <v>83</v>
      </c>
      <c r="IP9" s="7">
        <v>20</v>
      </c>
      <c r="IQ9" s="7" t="s">
        <v>83</v>
      </c>
      <c r="IR9" s="7">
        <v>20</v>
      </c>
      <c r="IS9" s="7" t="s">
        <v>83</v>
      </c>
      <c r="IT9" s="7">
        <v>20</v>
      </c>
      <c r="IU9" s="7" t="s">
        <v>83</v>
      </c>
      <c r="IV9" s="7">
        <v>20</v>
      </c>
      <c r="IW9" s="7" t="s">
        <v>83</v>
      </c>
      <c r="IX9" s="7">
        <v>20</v>
      </c>
      <c r="IY9" s="7" t="s">
        <v>83</v>
      </c>
      <c r="IZ9" s="7">
        <v>20</v>
      </c>
      <c r="JA9" s="7" t="s">
        <v>83</v>
      </c>
      <c r="JB9" s="7">
        <v>20</v>
      </c>
      <c r="JC9" s="7" t="s">
        <v>83</v>
      </c>
      <c r="JD9" s="7">
        <v>20</v>
      </c>
      <c r="JE9" s="7" t="s">
        <v>83</v>
      </c>
      <c r="JF9" s="7">
        <v>20</v>
      </c>
      <c r="JG9" s="7" t="s">
        <v>83</v>
      </c>
      <c r="JH9" s="7">
        <v>20</v>
      </c>
      <c r="JI9" s="7" t="s">
        <v>83</v>
      </c>
      <c r="JJ9" s="7">
        <v>20</v>
      </c>
      <c r="JK9" s="7" t="s">
        <v>83</v>
      </c>
      <c r="JL9" s="7">
        <v>20</v>
      </c>
      <c r="JM9" s="7" t="s">
        <v>83</v>
      </c>
      <c r="JN9" s="7">
        <v>20</v>
      </c>
      <c r="JO9" s="7" t="s">
        <v>83</v>
      </c>
      <c r="JP9" s="7">
        <v>20</v>
      </c>
      <c r="JQ9" s="7" t="s">
        <v>83</v>
      </c>
      <c r="JR9" s="7">
        <v>20</v>
      </c>
      <c r="JS9" s="7" t="s">
        <v>83</v>
      </c>
      <c r="JT9" s="7">
        <v>20</v>
      </c>
      <c r="JU9" s="7" t="s">
        <v>83</v>
      </c>
      <c r="JV9" s="7">
        <v>20</v>
      </c>
      <c r="JW9" s="7" t="s">
        <v>83</v>
      </c>
      <c r="JX9" s="7">
        <v>20</v>
      </c>
      <c r="JY9" s="7" t="s">
        <v>83</v>
      </c>
      <c r="JZ9" s="7">
        <v>20</v>
      </c>
      <c r="KA9" s="7" t="s">
        <v>83</v>
      </c>
      <c r="KB9" s="7">
        <v>20</v>
      </c>
      <c r="KD9" s="7" t="s">
        <v>83</v>
      </c>
      <c r="KE9" s="7">
        <v>20</v>
      </c>
      <c r="KF9" s="7" t="s">
        <v>83</v>
      </c>
      <c r="KG9" s="7">
        <v>20</v>
      </c>
      <c r="KH9" s="7" t="s">
        <v>83</v>
      </c>
      <c r="KI9" s="7">
        <v>20</v>
      </c>
      <c r="KJ9" s="33" t="s">
        <v>83</v>
      </c>
      <c r="KK9" s="33">
        <v>20</v>
      </c>
      <c r="KL9" s="7" t="s">
        <v>83</v>
      </c>
      <c r="KM9" s="7">
        <v>20</v>
      </c>
      <c r="KN9" s="7" t="s">
        <v>83</v>
      </c>
      <c r="KO9" s="7">
        <v>20</v>
      </c>
      <c r="KP9" s="7" t="s">
        <v>83</v>
      </c>
      <c r="KQ9" s="7">
        <v>20</v>
      </c>
      <c r="KR9" s="33" t="s">
        <v>83</v>
      </c>
      <c r="KS9" s="33">
        <v>20</v>
      </c>
      <c r="KT9" s="33" t="s">
        <v>83</v>
      </c>
      <c r="KU9" s="33">
        <v>20</v>
      </c>
      <c r="KV9" s="33" t="s">
        <v>83</v>
      </c>
      <c r="KW9" s="33">
        <v>20</v>
      </c>
      <c r="KX9" s="33" t="s">
        <v>83</v>
      </c>
      <c r="KY9" s="33">
        <v>20</v>
      </c>
      <c r="KZ9" s="33" t="s">
        <v>83</v>
      </c>
      <c r="LA9" s="33">
        <v>20</v>
      </c>
      <c r="LB9" s="33" t="s">
        <v>83</v>
      </c>
      <c r="LC9" s="33">
        <v>20</v>
      </c>
      <c r="LD9" s="60" t="s">
        <v>75</v>
      </c>
      <c r="LE9" s="13">
        <v>200</v>
      </c>
      <c r="LF9" s="64" t="s">
        <v>75</v>
      </c>
      <c r="LG9" s="13">
        <v>200</v>
      </c>
      <c r="LH9" s="64" t="s">
        <v>75</v>
      </c>
      <c r="LI9" s="13">
        <v>200</v>
      </c>
      <c r="LJ9" s="64" t="s">
        <v>75</v>
      </c>
      <c r="LK9" s="13">
        <v>200</v>
      </c>
      <c r="LL9" s="64" t="s">
        <v>75</v>
      </c>
      <c r="LM9" s="13">
        <v>200</v>
      </c>
      <c r="LN9" s="64" t="s">
        <v>75</v>
      </c>
      <c r="LO9" s="33">
        <v>100</v>
      </c>
      <c r="LP9" s="64" t="s">
        <v>75</v>
      </c>
      <c r="LQ9" s="33">
        <v>100</v>
      </c>
      <c r="LR9" s="64" t="s">
        <v>75</v>
      </c>
      <c r="LS9" s="33">
        <v>100</v>
      </c>
      <c r="LT9" s="64" t="s">
        <v>75</v>
      </c>
      <c r="LU9" s="33">
        <v>100</v>
      </c>
      <c r="LV9" s="64" t="s">
        <v>75</v>
      </c>
      <c r="LW9" s="33">
        <v>100</v>
      </c>
      <c r="LX9" s="64" t="s">
        <v>75</v>
      </c>
      <c r="LY9" s="33">
        <v>100</v>
      </c>
      <c r="LZ9" s="64" t="s">
        <v>75</v>
      </c>
      <c r="MA9" s="33">
        <v>100</v>
      </c>
      <c r="MB9" s="64" t="s">
        <v>75</v>
      </c>
      <c r="MC9" s="13">
        <v>200</v>
      </c>
      <c r="MD9" s="64" t="s">
        <v>75</v>
      </c>
      <c r="ME9" s="33">
        <v>100</v>
      </c>
      <c r="MF9" s="64" t="s">
        <v>75</v>
      </c>
      <c r="MG9" s="33">
        <v>100</v>
      </c>
      <c r="MH9" s="64" t="s">
        <v>75</v>
      </c>
      <c r="MI9" s="33">
        <v>100</v>
      </c>
      <c r="MJ9" s="64" t="s">
        <v>75</v>
      </c>
      <c r="MK9" s="33">
        <v>50</v>
      </c>
      <c r="ML9" s="64" t="s">
        <v>75</v>
      </c>
      <c r="MM9" s="33">
        <v>50</v>
      </c>
      <c r="MN9" s="64" t="s">
        <v>75</v>
      </c>
      <c r="MO9" s="33">
        <v>50</v>
      </c>
      <c r="MP9" s="64" t="s">
        <v>75</v>
      </c>
      <c r="MQ9" s="33">
        <v>50</v>
      </c>
      <c r="MR9" s="64" t="s">
        <v>75</v>
      </c>
      <c r="MS9" s="33">
        <v>50</v>
      </c>
      <c r="MT9" s="64" t="s">
        <v>75</v>
      </c>
      <c r="MU9" s="33">
        <v>50</v>
      </c>
      <c r="MV9" s="64" t="s">
        <v>75</v>
      </c>
      <c r="MW9" s="33">
        <v>50</v>
      </c>
      <c r="MX9" s="60" t="s">
        <v>75</v>
      </c>
      <c r="MY9" s="33">
        <v>100</v>
      </c>
      <c r="MZ9" s="64" t="s">
        <v>75</v>
      </c>
      <c r="NA9" s="33">
        <v>100</v>
      </c>
      <c r="NB9" s="64" t="s">
        <v>75</v>
      </c>
      <c r="NC9" s="33">
        <v>50</v>
      </c>
      <c r="ND9" s="64" t="s">
        <v>75</v>
      </c>
      <c r="NE9" s="33">
        <v>50</v>
      </c>
      <c r="NF9" s="64" t="s">
        <v>75</v>
      </c>
      <c r="NG9" s="33">
        <v>100</v>
      </c>
      <c r="NH9" s="64" t="s">
        <v>75</v>
      </c>
      <c r="NI9" s="33">
        <v>100</v>
      </c>
      <c r="NJ9" s="64" t="s">
        <v>75</v>
      </c>
      <c r="NK9" s="33">
        <v>400</v>
      </c>
      <c r="NL9" s="64" t="s">
        <v>75</v>
      </c>
      <c r="NM9" s="33">
        <v>400</v>
      </c>
      <c r="NN9" s="64" t="s">
        <v>75</v>
      </c>
      <c r="NO9" s="33">
        <v>100</v>
      </c>
      <c r="NP9" s="64" t="s">
        <v>75</v>
      </c>
      <c r="NQ9" s="33">
        <v>100</v>
      </c>
      <c r="NR9" s="64" t="s">
        <v>75</v>
      </c>
      <c r="NS9" s="33">
        <v>200</v>
      </c>
      <c r="NT9" s="64" t="s">
        <v>75</v>
      </c>
      <c r="NU9" s="33">
        <v>200</v>
      </c>
      <c r="NV9" s="64" t="s">
        <v>75</v>
      </c>
      <c r="NW9" s="33">
        <v>200</v>
      </c>
      <c r="NX9" s="64" t="s">
        <v>75</v>
      </c>
      <c r="NY9" s="33">
        <v>200</v>
      </c>
      <c r="NZ9" s="64" t="s">
        <v>75</v>
      </c>
      <c r="OA9" s="33">
        <v>50</v>
      </c>
      <c r="OB9" s="64" t="s">
        <v>75</v>
      </c>
      <c r="OC9" s="33">
        <v>50</v>
      </c>
      <c r="OD9" s="64" t="s">
        <v>75</v>
      </c>
      <c r="OE9" s="13">
        <v>200</v>
      </c>
      <c r="OF9" s="64" t="s">
        <v>75</v>
      </c>
      <c r="OG9" s="13">
        <v>200</v>
      </c>
      <c r="OH9" s="64" t="s">
        <v>75</v>
      </c>
      <c r="OI9" s="33">
        <v>400</v>
      </c>
      <c r="OJ9" s="64" t="s">
        <v>75</v>
      </c>
      <c r="OK9" s="13">
        <v>50</v>
      </c>
      <c r="OL9" s="64" t="s">
        <v>75</v>
      </c>
      <c r="OM9" s="33">
        <v>400</v>
      </c>
      <c r="ON9" s="64" t="s">
        <v>75</v>
      </c>
      <c r="OO9" s="13">
        <v>50</v>
      </c>
      <c r="OP9" s="64" t="s">
        <v>75</v>
      </c>
      <c r="OQ9" s="33">
        <v>400</v>
      </c>
      <c r="OR9" s="64" t="s">
        <v>75</v>
      </c>
      <c r="OS9" s="13">
        <v>200</v>
      </c>
      <c r="OT9" s="64" t="s">
        <v>75</v>
      </c>
      <c r="OU9" s="33">
        <v>200</v>
      </c>
      <c r="OV9" s="64" t="s">
        <v>75</v>
      </c>
      <c r="OW9" s="33">
        <v>200</v>
      </c>
      <c r="OX9" s="64" t="s">
        <v>75</v>
      </c>
      <c r="OY9" s="13">
        <v>200</v>
      </c>
      <c r="OZ9" s="64" t="s">
        <v>75</v>
      </c>
      <c r="PA9" s="33">
        <v>50</v>
      </c>
      <c r="PB9" s="64" t="s">
        <v>75</v>
      </c>
      <c r="PC9" s="33">
        <v>50</v>
      </c>
      <c r="PD9" s="64" t="s">
        <v>75</v>
      </c>
      <c r="PE9" s="33">
        <v>400</v>
      </c>
      <c r="PF9" s="64" t="s">
        <v>75</v>
      </c>
      <c r="PG9" s="33">
        <v>400</v>
      </c>
      <c r="PH9" s="64" t="s">
        <v>75</v>
      </c>
      <c r="PI9" s="33">
        <v>100</v>
      </c>
      <c r="PJ9" s="64" t="s">
        <v>75</v>
      </c>
      <c r="PK9" s="33">
        <v>100</v>
      </c>
      <c r="PL9" s="64" t="s">
        <v>75</v>
      </c>
      <c r="PM9" s="13">
        <v>200</v>
      </c>
      <c r="PN9" s="64" t="s">
        <v>75</v>
      </c>
      <c r="PO9" s="33">
        <v>400</v>
      </c>
      <c r="PP9" s="64" t="s">
        <v>75</v>
      </c>
      <c r="PQ9" s="33">
        <v>400</v>
      </c>
      <c r="PR9" s="64" t="s">
        <v>75</v>
      </c>
      <c r="PS9" s="33">
        <v>400</v>
      </c>
      <c r="PT9" s="64" t="s">
        <v>75</v>
      </c>
      <c r="PU9" s="33">
        <v>50</v>
      </c>
      <c r="PV9" s="64" t="s">
        <v>75</v>
      </c>
      <c r="PW9" s="33">
        <v>50</v>
      </c>
      <c r="PX9" s="64" t="s">
        <v>75</v>
      </c>
      <c r="PY9" s="33">
        <v>200</v>
      </c>
      <c r="PZ9" s="64" t="s">
        <v>75</v>
      </c>
      <c r="QA9" s="33">
        <v>200</v>
      </c>
      <c r="QB9" s="64" t="s">
        <v>75</v>
      </c>
      <c r="QC9" s="33">
        <v>400</v>
      </c>
      <c r="QD9" s="64" t="s">
        <v>75</v>
      </c>
      <c r="QE9" s="33">
        <v>400</v>
      </c>
      <c r="QF9" s="64" t="s">
        <v>75</v>
      </c>
      <c r="QG9" s="13">
        <v>200</v>
      </c>
      <c r="QH9" s="64" t="s">
        <v>75</v>
      </c>
      <c r="QI9" s="33">
        <v>50</v>
      </c>
      <c r="QJ9" s="64" t="s">
        <v>75</v>
      </c>
      <c r="QK9" s="33">
        <v>50</v>
      </c>
      <c r="QL9" s="64" t="s">
        <v>75</v>
      </c>
      <c r="QM9" s="33">
        <v>400</v>
      </c>
      <c r="QN9" s="64" t="s">
        <v>75</v>
      </c>
      <c r="QO9" s="33">
        <v>400</v>
      </c>
      <c r="QP9" s="64" t="s">
        <v>75</v>
      </c>
      <c r="QQ9" s="33">
        <v>200</v>
      </c>
      <c r="QR9" s="64" t="s">
        <v>75</v>
      </c>
      <c r="QS9" s="33">
        <v>200</v>
      </c>
      <c r="QT9" s="64" t="s">
        <v>75</v>
      </c>
      <c r="QU9" s="33">
        <v>100</v>
      </c>
      <c r="QV9" s="64" t="s">
        <v>75</v>
      </c>
      <c r="QW9" s="33">
        <v>100</v>
      </c>
      <c r="QX9" s="64" t="s">
        <v>75</v>
      </c>
      <c r="QY9" s="33">
        <v>100</v>
      </c>
      <c r="QZ9" s="64" t="s">
        <v>75</v>
      </c>
      <c r="RA9" s="33">
        <v>100</v>
      </c>
      <c r="RB9" s="64" t="s">
        <v>75</v>
      </c>
      <c r="RC9" s="33">
        <v>100</v>
      </c>
      <c r="RD9" s="64" t="s">
        <v>75</v>
      </c>
      <c r="RE9" s="33">
        <v>50</v>
      </c>
      <c r="RF9" s="64" t="s">
        <v>75</v>
      </c>
      <c r="RG9" s="33">
        <v>50</v>
      </c>
      <c r="RH9" s="64" t="s">
        <v>75</v>
      </c>
      <c r="RI9" s="33">
        <v>50</v>
      </c>
      <c r="RJ9" s="64" t="s">
        <v>75</v>
      </c>
      <c r="RK9" s="33">
        <v>50</v>
      </c>
      <c r="RL9" s="64" t="s">
        <v>75</v>
      </c>
      <c r="RM9" s="33">
        <v>50</v>
      </c>
      <c r="RN9" s="64" t="s">
        <v>75</v>
      </c>
      <c r="RO9" s="33">
        <v>50</v>
      </c>
      <c r="RP9" s="64" t="s">
        <v>75</v>
      </c>
      <c r="RQ9" s="33">
        <v>50</v>
      </c>
      <c r="RR9" s="64" t="s">
        <v>75</v>
      </c>
      <c r="RS9" s="33">
        <v>50</v>
      </c>
    </row>
    <row r="10" spans="1:487" x14ac:dyDescent="0.3">
      <c r="A10" s="6" t="s">
        <v>17</v>
      </c>
      <c r="B10" s="6"/>
      <c r="C10" s="6" t="s">
        <v>70</v>
      </c>
      <c r="D10" s="6">
        <v>5</v>
      </c>
      <c r="F10" t="s">
        <v>74</v>
      </c>
      <c r="G10">
        <v>10</v>
      </c>
      <c r="H10" t="s">
        <v>74</v>
      </c>
      <c r="I10">
        <v>10</v>
      </c>
      <c r="J10" t="s">
        <v>74</v>
      </c>
      <c r="K10">
        <v>10</v>
      </c>
      <c r="L10" t="s">
        <v>74</v>
      </c>
      <c r="M10">
        <v>10</v>
      </c>
      <c r="N10" t="s">
        <v>74</v>
      </c>
      <c r="O10">
        <v>10</v>
      </c>
      <c r="P10" t="s">
        <v>74</v>
      </c>
      <c r="Q10">
        <v>10</v>
      </c>
      <c r="R10" t="s">
        <v>74</v>
      </c>
      <c r="S10">
        <v>10</v>
      </c>
      <c r="T10" t="s">
        <v>74</v>
      </c>
      <c r="U10">
        <v>10</v>
      </c>
      <c r="V10" t="s">
        <v>74</v>
      </c>
      <c r="W10">
        <v>10</v>
      </c>
      <c r="X10" t="s">
        <v>74</v>
      </c>
      <c r="Y10">
        <v>10</v>
      </c>
      <c r="Z10" t="s">
        <v>74</v>
      </c>
      <c r="AA10">
        <v>10</v>
      </c>
      <c r="AB10" t="s">
        <v>74</v>
      </c>
      <c r="AC10">
        <v>10</v>
      </c>
      <c r="AD10" t="s">
        <v>74</v>
      </c>
      <c r="AE10">
        <v>10</v>
      </c>
      <c r="AF10" t="s">
        <v>74</v>
      </c>
      <c r="AG10">
        <v>10</v>
      </c>
      <c r="AH10" s="9" t="s">
        <v>74</v>
      </c>
      <c r="AI10" s="9">
        <v>20</v>
      </c>
      <c r="AJ10" s="9" t="s">
        <v>74</v>
      </c>
      <c r="AK10" s="9">
        <v>5</v>
      </c>
      <c r="AL10" s="9" t="s">
        <v>74</v>
      </c>
      <c r="AM10" s="9">
        <v>2</v>
      </c>
      <c r="AN10" s="9" t="s">
        <v>74</v>
      </c>
      <c r="AO10" s="9">
        <v>40</v>
      </c>
      <c r="AP10" s="9" t="s">
        <v>74</v>
      </c>
      <c r="AQ10" s="9">
        <v>1</v>
      </c>
      <c r="AR10" s="7" t="s">
        <v>74</v>
      </c>
      <c r="AS10" s="7">
        <v>10</v>
      </c>
      <c r="AT10" s="7" t="s">
        <v>74</v>
      </c>
      <c r="AU10" s="7">
        <v>10</v>
      </c>
      <c r="AV10" t="s">
        <v>74</v>
      </c>
      <c r="AW10">
        <v>10</v>
      </c>
      <c r="AX10" t="s">
        <v>74</v>
      </c>
      <c r="AY10">
        <v>10</v>
      </c>
      <c r="AZ10" t="s">
        <v>74</v>
      </c>
      <c r="BA10">
        <v>10</v>
      </c>
      <c r="BB10" t="s">
        <v>74</v>
      </c>
      <c r="BC10">
        <v>10</v>
      </c>
      <c r="BD10" t="s">
        <v>74</v>
      </c>
      <c r="BE10">
        <v>10</v>
      </c>
      <c r="BF10" t="s">
        <v>74</v>
      </c>
      <c r="BG10">
        <v>10</v>
      </c>
      <c r="BH10" t="s">
        <v>74</v>
      </c>
      <c r="BI10">
        <v>10</v>
      </c>
      <c r="BJ10" t="s">
        <v>74</v>
      </c>
      <c r="BK10">
        <v>10</v>
      </c>
      <c r="BL10" t="s">
        <v>74</v>
      </c>
      <c r="BM10">
        <v>10</v>
      </c>
      <c r="BN10" t="s">
        <v>74</v>
      </c>
      <c r="BO10">
        <v>10</v>
      </c>
      <c r="BP10" t="s">
        <v>74</v>
      </c>
      <c r="BQ10">
        <v>10</v>
      </c>
      <c r="BR10" t="s">
        <v>74</v>
      </c>
      <c r="BS10">
        <v>10</v>
      </c>
      <c r="BT10" t="s">
        <v>74</v>
      </c>
      <c r="BU10">
        <v>10</v>
      </c>
      <c r="BV10" t="s">
        <v>74</v>
      </c>
      <c r="BW10">
        <v>10</v>
      </c>
      <c r="BX10" t="s">
        <v>74</v>
      </c>
      <c r="BY10">
        <v>10</v>
      </c>
      <c r="BZ10" t="s">
        <v>74</v>
      </c>
      <c r="CA10">
        <v>10</v>
      </c>
      <c r="CB10" t="s">
        <v>74</v>
      </c>
      <c r="CC10">
        <v>10</v>
      </c>
      <c r="CD10" t="s">
        <v>74</v>
      </c>
      <c r="CE10">
        <v>10</v>
      </c>
      <c r="CF10" t="s">
        <v>74</v>
      </c>
      <c r="CG10">
        <v>10</v>
      </c>
      <c r="CH10" t="s">
        <v>74</v>
      </c>
      <c r="CI10">
        <v>10</v>
      </c>
      <c r="CJ10" t="s">
        <v>74</v>
      </c>
      <c r="CK10">
        <v>10</v>
      </c>
      <c r="CL10" t="s">
        <v>74</v>
      </c>
      <c r="CM10">
        <v>10</v>
      </c>
      <c r="CN10" t="s">
        <v>74</v>
      </c>
      <c r="CO10">
        <v>10</v>
      </c>
      <c r="CP10" t="s">
        <v>74</v>
      </c>
      <c r="CQ10">
        <v>10</v>
      </c>
      <c r="CR10" t="s">
        <v>74</v>
      </c>
      <c r="CS10">
        <v>10</v>
      </c>
      <c r="CT10" s="13" t="s">
        <v>74</v>
      </c>
      <c r="CU10" s="13">
        <v>10</v>
      </c>
      <c r="CV10" s="13" t="s">
        <v>74</v>
      </c>
      <c r="CW10" s="13">
        <v>10</v>
      </c>
      <c r="CX10" t="s">
        <v>74</v>
      </c>
      <c r="CY10">
        <v>10</v>
      </c>
      <c r="CZ10" t="s">
        <v>74</v>
      </c>
      <c r="DA10">
        <v>10</v>
      </c>
      <c r="DB10" t="s">
        <v>74</v>
      </c>
      <c r="DC10">
        <v>10</v>
      </c>
      <c r="DD10" s="13" t="s">
        <v>74</v>
      </c>
      <c r="DE10" s="13">
        <v>10</v>
      </c>
      <c r="DF10" t="s">
        <v>74</v>
      </c>
      <c r="DG10">
        <v>10</v>
      </c>
      <c r="DH10" s="13" t="s">
        <v>74</v>
      </c>
      <c r="DI10" s="13">
        <v>10</v>
      </c>
      <c r="DJ10" s="13" t="s">
        <v>74</v>
      </c>
      <c r="DK10" s="13">
        <v>10</v>
      </c>
      <c r="DL10" t="s">
        <v>74</v>
      </c>
      <c r="DM10">
        <v>10</v>
      </c>
      <c r="DN10" t="s">
        <v>74</v>
      </c>
      <c r="DO10">
        <v>10</v>
      </c>
      <c r="DP10" t="s">
        <v>74</v>
      </c>
      <c r="DQ10">
        <v>10</v>
      </c>
      <c r="DR10" t="s">
        <v>74</v>
      </c>
      <c r="DS10">
        <v>10</v>
      </c>
      <c r="DT10" s="13" t="s">
        <v>74</v>
      </c>
      <c r="DU10" s="13">
        <v>10</v>
      </c>
      <c r="DV10" t="s">
        <v>74</v>
      </c>
      <c r="DW10" s="5">
        <v>40</v>
      </c>
      <c r="DX10" t="s">
        <v>74</v>
      </c>
      <c r="DY10" s="5">
        <v>40</v>
      </c>
      <c r="DZ10" t="s">
        <v>74</v>
      </c>
      <c r="EA10" s="5">
        <v>2</v>
      </c>
      <c r="EB10" t="s">
        <v>74</v>
      </c>
      <c r="EC10" s="5">
        <v>2</v>
      </c>
      <c r="ED10" t="s">
        <v>74</v>
      </c>
      <c r="EE10" s="5">
        <v>10</v>
      </c>
      <c r="EF10" t="s">
        <v>74</v>
      </c>
      <c r="EG10" s="5">
        <v>10</v>
      </c>
      <c r="EH10" t="s">
        <v>74</v>
      </c>
      <c r="EI10" s="5">
        <v>10</v>
      </c>
      <c r="EJ10" t="s">
        <v>74</v>
      </c>
      <c r="EK10" s="5">
        <v>10</v>
      </c>
      <c r="EL10" t="s">
        <v>74</v>
      </c>
      <c r="EM10" s="5">
        <v>10</v>
      </c>
      <c r="EN10" t="s">
        <v>74</v>
      </c>
      <c r="EO10" s="5">
        <v>10</v>
      </c>
      <c r="EP10" t="s">
        <v>74</v>
      </c>
      <c r="EQ10" s="5">
        <v>40</v>
      </c>
      <c r="ER10" t="s">
        <v>74</v>
      </c>
      <c r="ES10" s="7">
        <v>10</v>
      </c>
      <c r="ET10" s="5" t="s">
        <v>74</v>
      </c>
      <c r="EU10" s="5" t="s">
        <v>477</v>
      </c>
      <c r="EV10" s="5" t="s">
        <v>74</v>
      </c>
      <c r="EW10" s="5">
        <v>40</v>
      </c>
      <c r="EX10" s="5" t="s">
        <v>74</v>
      </c>
      <c r="EY10" s="5">
        <v>2</v>
      </c>
      <c r="EZ10" s="5" t="s">
        <v>74</v>
      </c>
      <c r="FA10" s="5">
        <v>2</v>
      </c>
      <c r="FB10" s="5" t="s">
        <v>74</v>
      </c>
      <c r="FC10" s="5">
        <v>40</v>
      </c>
      <c r="FD10" t="s">
        <v>74</v>
      </c>
      <c r="FE10" s="7">
        <v>10</v>
      </c>
      <c r="FF10" t="s">
        <v>74</v>
      </c>
      <c r="FG10" s="7">
        <v>10</v>
      </c>
      <c r="FH10" t="s">
        <v>74</v>
      </c>
      <c r="FI10" s="7">
        <v>10</v>
      </c>
      <c r="FJ10" t="s">
        <v>74</v>
      </c>
      <c r="FK10" s="7">
        <v>10</v>
      </c>
      <c r="FL10" t="s">
        <v>74</v>
      </c>
      <c r="FM10" s="7">
        <v>10</v>
      </c>
      <c r="FN10" t="s">
        <v>74</v>
      </c>
      <c r="FO10" s="7">
        <v>10</v>
      </c>
      <c r="FP10" t="s">
        <v>74</v>
      </c>
      <c r="FQ10" s="7">
        <v>10</v>
      </c>
      <c r="FR10" t="s">
        <v>74</v>
      </c>
      <c r="FS10" s="7">
        <v>10</v>
      </c>
      <c r="FT10" t="s">
        <v>74</v>
      </c>
      <c r="FU10" s="7">
        <v>10</v>
      </c>
      <c r="FV10" t="s">
        <v>74</v>
      </c>
      <c r="FW10" s="7">
        <v>10</v>
      </c>
      <c r="FX10" t="s">
        <v>74</v>
      </c>
      <c r="FY10" s="7">
        <v>10</v>
      </c>
      <c r="FZ10" s="5" t="s">
        <v>74</v>
      </c>
      <c r="GA10" s="5">
        <v>100</v>
      </c>
      <c r="GC10" s="7" t="s">
        <v>74</v>
      </c>
      <c r="GD10" s="6">
        <v>10</v>
      </c>
      <c r="GE10" s="7" t="s">
        <v>74</v>
      </c>
      <c r="GF10" s="6">
        <v>10</v>
      </c>
      <c r="GG10" s="5" t="s">
        <v>74</v>
      </c>
      <c r="GH10" s="5">
        <v>10</v>
      </c>
      <c r="GI10" s="5" t="s">
        <v>74</v>
      </c>
      <c r="GJ10" s="5">
        <v>10</v>
      </c>
      <c r="GK10" s="5" t="s">
        <v>74</v>
      </c>
      <c r="GL10" s="5">
        <v>10</v>
      </c>
      <c r="GM10" s="5" t="s">
        <v>74</v>
      </c>
      <c r="GN10" s="5">
        <v>40</v>
      </c>
      <c r="GO10" s="5" t="s">
        <v>74</v>
      </c>
      <c r="GP10" s="5">
        <v>40</v>
      </c>
      <c r="GQ10" s="5" t="s">
        <v>74</v>
      </c>
      <c r="GR10" s="5">
        <v>10</v>
      </c>
      <c r="GS10" s="5" t="s">
        <v>74</v>
      </c>
      <c r="GT10" s="5">
        <v>10</v>
      </c>
      <c r="GU10" s="5" t="s">
        <v>74</v>
      </c>
      <c r="GV10" s="5">
        <v>100</v>
      </c>
      <c r="GW10" s="5" t="s">
        <v>74</v>
      </c>
      <c r="GX10" s="5">
        <v>100</v>
      </c>
      <c r="GY10" s="5" t="s">
        <v>74</v>
      </c>
      <c r="GZ10" s="5">
        <v>40</v>
      </c>
      <c r="HA10" s="5" t="s">
        <v>74</v>
      </c>
      <c r="HB10" s="5">
        <v>40</v>
      </c>
      <c r="HC10" s="5" t="s">
        <v>74</v>
      </c>
      <c r="HD10" s="5">
        <v>100</v>
      </c>
      <c r="HE10" s="5" t="s">
        <v>74</v>
      </c>
      <c r="HF10" s="5">
        <v>100</v>
      </c>
      <c r="HG10" s="5" t="s">
        <v>74</v>
      </c>
      <c r="HH10" s="5">
        <v>100</v>
      </c>
      <c r="HI10" s="5" t="s">
        <v>74</v>
      </c>
      <c r="HJ10" s="5">
        <v>100</v>
      </c>
      <c r="HK10" s="5" t="s">
        <v>74</v>
      </c>
      <c r="HL10" s="5">
        <v>0</v>
      </c>
      <c r="HM10" s="5" t="s">
        <v>74</v>
      </c>
      <c r="HN10" s="5">
        <v>100</v>
      </c>
      <c r="HO10" s="5" t="s">
        <v>74</v>
      </c>
      <c r="HP10" s="5">
        <v>100</v>
      </c>
      <c r="HQ10" s="5" t="s">
        <v>74</v>
      </c>
      <c r="HR10" s="5">
        <v>100</v>
      </c>
      <c r="HS10" s="5" t="s">
        <v>74</v>
      </c>
      <c r="HT10" s="5">
        <v>10</v>
      </c>
      <c r="HU10" s="5" t="s">
        <v>74</v>
      </c>
      <c r="HV10" s="5">
        <v>10</v>
      </c>
      <c r="HW10" s="5" t="s">
        <v>74</v>
      </c>
      <c r="HX10" s="5">
        <v>10</v>
      </c>
      <c r="HY10" s="5" t="s">
        <v>74</v>
      </c>
      <c r="HZ10" s="5">
        <v>10</v>
      </c>
      <c r="IA10" s="5" t="s">
        <v>74</v>
      </c>
      <c r="IB10" s="5">
        <v>0</v>
      </c>
      <c r="IC10" s="5" t="s">
        <v>74</v>
      </c>
      <c r="ID10" s="5">
        <v>0</v>
      </c>
      <c r="IE10" s="5" t="s">
        <v>74</v>
      </c>
      <c r="IF10" s="5">
        <v>0</v>
      </c>
      <c r="IG10" s="5" t="s">
        <v>74</v>
      </c>
      <c r="IH10" s="5">
        <v>100</v>
      </c>
      <c r="II10" s="5" t="s">
        <v>74</v>
      </c>
      <c r="IJ10" s="5">
        <v>0</v>
      </c>
      <c r="IK10" s="5" t="s">
        <v>74</v>
      </c>
      <c r="IL10" s="5">
        <v>0</v>
      </c>
      <c r="IM10" s="5" t="s">
        <v>74</v>
      </c>
      <c r="IN10" s="5">
        <v>0</v>
      </c>
      <c r="IO10" s="5" t="s">
        <v>74</v>
      </c>
      <c r="IP10" s="5">
        <v>0</v>
      </c>
      <c r="IQ10" s="5" t="s">
        <v>74</v>
      </c>
      <c r="IR10" s="5">
        <v>10</v>
      </c>
      <c r="IS10" s="5" t="s">
        <v>74</v>
      </c>
      <c r="IT10" s="5">
        <v>10</v>
      </c>
      <c r="IU10" s="5" t="s">
        <v>74</v>
      </c>
      <c r="IV10" s="5">
        <v>40</v>
      </c>
      <c r="IW10" s="5" t="s">
        <v>74</v>
      </c>
      <c r="IX10" s="5">
        <v>40</v>
      </c>
      <c r="IY10" s="5" t="s">
        <v>74</v>
      </c>
      <c r="IZ10" s="5">
        <v>100</v>
      </c>
      <c r="JA10" s="5" t="s">
        <v>74</v>
      </c>
      <c r="JB10" s="5">
        <v>100</v>
      </c>
      <c r="JC10" s="5" t="s">
        <v>74</v>
      </c>
      <c r="JD10" s="5">
        <v>0</v>
      </c>
      <c r="JE10" s="5" t="s">
        <v>74</v>
      </c>
      <c r="JF10" s="5">
        <v>0</v>
      </c>
      <c r="JG10" s="5" t="s">
        <v>74</v>
      </c>
      <c r="JH10" s="5">
        <v>0</v>
      </c>
      <c r="JI10" s="5" t="s">
        <v>74</v>
      </c>
      <c r="JJ10" s="5">
        <v>0</v>
      </c>
      <c r="JK10" s="5" t="s">
        <v>74</v>
      </c>
      <c r="JL10" s="5">
        <v>0</v>
      </c>
      <c r="JM10" s="5" t="s">
        <v>74</v>
      </c>
      <c r="JN10" s="5">
        <v>0</v>
      </c>
      <c r="JO10" s="5" t="s">
        <v>74</v>
      </c>
      <c r="JP10" s="5">
        <v>0</v>
      </c>
      <c r="JQ10" s="5" t="s">
        <v>74</v>
      </c>
      <c r="JR10" s="5">
        <v>40</v>
      </c>
      <c r="JS10" s="5" t="s">
        <v>74</v>
      </c>
      <c r="JT10" s="5">
        <v>40</v>
      </c>
      <c r="JU10" s="5" t="s">
        <v>74</v>
      </c>
      <c r="JV10" s="5">
        <v>10</v>
      </c>
      <c r="JW10" s="5" t="s">
        <v>74</v>
      </c>
      <c r="JX10" s="5">
        <v>10</v>
      </c>
      <c r="JY10" s="5" t="s">
        <v>74</v>
      </c>
      <c r="JZ10" s="5">
        <v>10</v>
      </c>
      <c r="KA10" s="5" t="s">
        <v>74</v>
      </c>
      <c r="KB10" s="5">
        <v>10</v>
      </c>
      <c r="KD10" t="s">
        <v>74</v>
      </c>
      <c r="KE10" s="7">
        <v>10</v>
      </c>
      <c r="KF10" t="s">
        <v>74</v>
      </c>
      <c r="KG10" s="7">
        <v>10</v>
      </c>
      <c r="KH10" t="s">
        <v>74</v>
      </c>
      <c r="KI10" s="7">
        <v>10</v>
      </c>
      <c r="KJ10" s="13" t="s">
        <v>74</v>
      </c>
      <c r="KK10" s="13">
        <v>10</v>
      </c>
      <c r="KL10" t="s">
        <v>74</v>
      </c>
      <c r="KM10" s="7">
        <v>10</v>
      </c>
      <c r="KN10" t="s">
        <v>74</v>
      </c>
      <c r="KO10" s="7">
        <v>10</v>
      </c>
      <c r="KP10" t="s">
        <v>74</v>
      </c>
      <c r="KQ10" s="7">
        <v>10</v>
      </c>
      <c r="KR10" s="13" t="s">
        <v>74</v>
      </c>
      <c r="KS10" s="13">
        <v>10</v>
      </c>
      <c r="KT10" s="13" t="s">
        <v>74</v>
      </c>
      <c r="KU10" s="13">
        <v>40</v>
      </c>
      <c r="KV10" s="13" t="s">
        <v>74</v>
      </c>
      <c r="KW10" s="13">
        <v>0</v>
      </c>
      <c r="KX10" s="13" t="s">
        <v>74</v>
      </c>
      <c r="KY10" s="13">
        <v>40</v>
      </c>
      <c r="KZ10" s="13" t="s">
        <v>74</v>
      </c>
      <c r="LA10" s="13">
        <v>40</v>
      </c>
      <c r="LB10" s="13" t="s">
        <v>74</v>
      </c>
      <c r="LC10" s="13">
        <v>40</v>
      </c>
      <c r="LD10" s="60" t="s">
        <v>74</v>
      </c>
      <c r="LE10" s="13">
        <v>40</v>
      </c>
      <c r="LF10" s="64" t="s">
        <v>74</v>
      </c>
      <c r="LG10" s="13">
        <v>40</v>
      </c>
      <c r="LH10" s="64" t="s">
        <v>74</v>
      </c>
      <c r="LI10" s="13">
        <v>40</v>
      </c>
      <c r="LJ10" s="64" t="s">
        <v>74</v>
      </c>
      <c r="LK10" s="13">
        <v>40</v>
      </c>
      <c r="LL10" s="64" t="s">
        <v>74</v>
      </c>
      <c r="LM10" s="13">
        <v>40</v>
      </c>
      <c r="LN10" s="64" t="s">
        <v>74</v>
      </c>
      <c r="LO10" s="13">
        <v>10</v>
      </c>
      <c r="LP10" s="64" t="s">
        <v>74</v>
      </c>
      <c r="LQ10" s="13">
        <v>10</v>
      </c>
      <c r="LR10" s="64" t="s">
        <v>74</v>
      </c>
      <c r="LS10" s="13">
        <v>10</v>
      </c>
      <c r="LT10" s="64" t="s">
        <v>74</v>
      </c>
      <c r="LU10" s="13">
        <v>10</v>
      </c>
      <c r="LV10" s="64" t="s">
        <v>74</v>
      </c>
      <c r="LW10" s="13">
        <v>10</v>
      </c>
      <c r="LX10" s="64" t="s">
        <v>74</v>
      </c>
      <c r="LY10" s="13">
        <v>10</v>
      </c>
      <c r="LZ10" s="64" t="s">
        <v>74</v>
      </c>
      <c r="MA10" s="13">
        <v>10</v>
      </c>
      <c r="MB10" s="64" t="s">
        <v>74</v>
      </c>
      <c r="MC10" s="13">
        <v>40</v>
      </c>
      <c r="MD10" s="64" t="s">
        <v>74</v>
      </c>
      <c r="ME10" s="13">
        <v>10</v>
      </c>
      <c r="MF10" s="64" t="s">
        <v>74</v>
      </c>
      <c r="MG10" s="13">
        <v>10</v>
      </c>
      <c r="MH10" s="64" t="s">
        <v>74</v>
      </c>
      <c r="MI10" s="13">
        <v>10</v>
      </c>
      <c r="MJ10" s="64" t="s">
        <v>74</v>
      </c>
      <c r="MK10" s="13">
        <v>0</v>
      </c>
      <c r="ML10" s="64" t="s">
        <v>74</v>
      </c>
      <c r="MM10" s="13">
        <v>0</v>
      </c>
      <c r="MN10" s="64" t="s">
        <v>74</v>
      </c>
      <c r="MO10" s="13">
        <v>0</v>
      </c>
      <c r="MP10" s="64" t="s">
        <v>74</v>
      </c>
      <c r="MQ10" s="13">
        <v>0</v>
      </c>
      <c r="MR10" s="64" t="s">
        <v>74</v>
      </c>
      <c r="MS10" s="13">
        <v>0</v>
      </c>
      <c r="MT10" s="64" t="s">
        <v>74</v>
      </c>
      <c r="MU10" s="13">
        <v>0</v>
      </c>
      <c r="MV10" s="64" t="s">
        <v>74</v>
      </c>
      <c r="MW10" s="13">
        <v>0</v>
      </c>
      <c r="MX10" s="60" t="s">
        <v>74</v>
      </c>
      <c r="MY10" s="13">
        <v>10</v>
      </c>
      <c r="MZ10" s="64" t="s">
        <v>74</v>
      </c>
      <c r="NA10" s="13">
        <v>10</v>
      </c>
      <c r="NB10" s="64" t="s">
        <v>74</v>
      </c>
      <c r="NC10" s="13">
        <v>0</v>
      </c>
      <c r="ND10" s="64" t="s">
        <v>74</v>
      </c>
      <c r="NE10" s="13">
        <v>0</v>
      </c>
      <c r="NF10" s="64" t="s">
        <v>74</v>
      </c>
      <c r="NG10" s="13">
        <v>10</v>
      </c>
      <c r="NH10" s="64" t="s">
        <v>74</v>
      </c>
      <c r="NI10" s="13">
        <v>10</v>
      </c>
      <c r="NJ10" s="64" t="s">
        <v>74</v>
      </c>
      <c r="NK10" s="13">
        <v>100</v>
      </c>
      <c r="NL10" s="64" t="s">
        <v>74</v>
      </c>
      <c r="NM10" s="13">
        <v>100</v>
      </c>
      <c r="NN10" s="64" t="s">
        <v>74</v>
      </c>
      <c r="NO10" s="13">
        <v>40</v>
      </c>
      <c r="NP10" s="64" t="s">
        <v>74</v>
      </c>
      <c r="NQ10" s="13">
        <v>40</v>
      </c>
      <c r="NR10" s="64" t="s">
        <v>74</v>
      </c>
      <c r="NS10" s="13">
        <v>100</v>
      </c>
      <c r="NT10" s="64" t="s">
        <v>74</v>
      </c>
      <c r="NU10" s="13">
        <v>100</v>
      </c>
      <c r="NV10" s="64" t="s">
        <v>74</v>
      </c>
      <c r="NW10" s="13">
        <v>0</v>
      </c>
      <c r="NX10" s="64" t="s">
        <v>74</v>
      </c>
      <c r="NY10" s="13">
        <v>0</v>
      </c>
      <c r="NZ10" s="64" t="s">
        <v>74</v>
      </c>
      <c r="OA10" s="13">
        <v>0</v>
      </c>
      <c r="OB10" s="64" t="s">
        <v>74</v>
      </c>
      <c r="OC10" s="13">
        <v>0</v>
      </c>
      <c r="OD10" s="64" t="s">
        <v>74</v>
      </c>
      <c r="OE10" s="13">
        <v>40</v>
      </c>
      <c r="OF10" s="64" t="s">
        <v>74</v>
      </c>
      <c r="OG10" s="13">
        <v>40</v>
      </c>
      <c r="OH10" s="64" t="s">
        <v>74</v>
      </c>
      <c r="OI10" s="13">
        <v>100</v>
      </c>
      <c r="OJ10" s="64" t="s">
        <v>74</v>
      </c>
      <c r="OK10" s="13">
        <v>100</v>
      </c>
      <c r="OL10" s="64" t="s">
        <v>74</v>
      </c>
      <c r="OM10" s="13">
        <v>100</v>
      </c>
      <c r="ON10" s="64" t="s">
        <v>74</v>
      </c>
      <c r="OO10" s="13">
        <v>100</v>
      </c>
      <c r="OP10" s="64" t="s">
        <v>74</v>
      </c>
      <c r="OQ10" s="13">
        <v>100</v>
      </c>
      <c r="OR10" s="64" t="s">
        <v>74</v>
      </c>
      <c r="OS10" s="13">
        <v>0</v>
      </c>
      <c r="OT10" s="64" t="s">
        <v>74</v>
      </c>
      <c r="OU10" s="13">
        <v>40</v>
      </c>
      <c r="OV10" s="64" t="s">
        <v>74</v>
      </c>
      <c r="OW10" s="13">
        <v>40</v>
      </c>
      <c r="OX10" s="64" t="s">
        <v>74</v>
      </c>
      <c r="OY10" s="13">
        <v>0</v>
      </c>
      <c r="OZ10" s="64" t="s">
        <v>74</v>
      </c>
      <c r="PA10" s="13">
        <v>10</v>
      </c>
      <c r="PB10" s="64" t="s">
        <v>74</v>
      </c>
      <c r="PC10" s="13">
        <v>10</v>
      </c>
      <c r="PD10" s="64" t="s">
        <v>74</v>
      </c>
      <c r="PE10" s="13">
        <v>10</v>
      </c>
      <c r="PF10" s="64" t="s">
        <v>74</v>
      </c>
      <c r="PG10" s="13">
        <v>10</v>
      </c>
      <c r="PH10" s="64" t="s">
        <v>74</v>
      </c>
      <c r="PI10" s="13">
        <v>100</v>
      </c>
      <c r="PJ10" s="64" t="s">
        <v>74</v>
      </c>
      <c r="PK10" s="13">
        <v>100</v>
      </c>
      <c r="PL10" s="64" t="s">
        <v>74</v>
      </c>
      <c r="PM10" s="13">
        <v>0</v>
      </c>
      <c r="PN10" s="64" t="s">
        <v>74</v>
      </c>
      <c r="PO10" s="13">
        <v>10</v>
      </c>
      <c r="PP10" s="64" t="s">
        <v>74</v>
      </c>
      <c r="PQ10" s="13">
        <v>10</v>
      </c>
      <c r="PR10" s="64" t="s">
        <v>74</v>
      </c>
      <c r="PS10" s="13">
        <v>10</v>
      </c>
      <c r="PT10" s="64" t="s">
        <v>74</v>
      </c>
      <c r="PU10" s="13">
        <v>40</v>
      </c>
      <c r="PV10" s="64" t="s">
        <v>74</v>
      </c>
      <c r="PW10" s="13">
        <v>40</v>
      </c>
      <c r="PX10" s="64" t="s">
        <v>74</v>
      </c>
      <c r="PY10" s="13">
        <v>100</v>
      </c>
      <c r="PZ10" s="64" t="s">
        <v>74</v>
      </c>
      <c r="QA10" s="13">
        <v>100</v>
      </c>
      <c r="QB10" s="64" t="s">
        <v>74</v>
      </c>
      <c r="QC10" s="13">
        <v>0</v>
      </c>
      <c r="QD10" s="64" t="s">
        <v>74</v>
      </c>
      <c r="QE10" s="13">
        <v>0</v>
      </c>
      <c r="QF10" s="64" t="s">
        <v>74</v>
      </c>
      <c r="QG10" s="13">
        <v>0</v>
      </c>
      <c r="QH10" s="64" t="s">
        <v>74</v>
      </c>
      <c r="QI10" s="13">
        <v>100</v>
      </c>
      <c r="QJ10" s="64" t="s">
        <v>74</v>
      </c>
      <c r="QK10" s="13">
        <v>100</v>
      </c>
      <c r="QL10" s="64" t="s">
        <v>74</v>
      </c>
      <c r="QM10" s="13">
        <v>40</v>
      </c>
      <c r="QN10" s="64" t="s">
        <v>74</v>
      </c>
      <c r="QO10" s="13">
        <v>40</v>
      </c>
      <c r="QP10" s="64" t="s">
        <v>74</v>
      </c>
      <c r="QQ10" s="13">
        <v>10</v>
      </c>
      <c r="QR10" s="64" t="s">
        <v>74</v>
      </c>
      <c r="QS10" s="13">
        <v>10</v>
      </c>
      <c r="QT10" s="64" t="s">
        <v>74</v>
      </c>
      <c r="QU10" s="13">
        <v>10</v>
      </c>
      <c r="QV10" s="64" t="s">
        <v>74</v>
      </c>
      <c r="QW10" s="13">
        <v>10</v>
      </c>
      <c r="QX10" s="64" t="s">
        <v>74</v>
      </c>
      <c r="QY10" s="13">
        <v>40</v>
      </c>
      <c r="QZ10" s="64" t="s">
        <v>74</v>
      </c>
      <c r="RA10" s="13">
        <v>40</v>
      </c>
      <c r="RB10" s="64" t="s">
        <v>74</v>
      </c>
      <c r="RC10" s="13">
        <v>40</v>
      </c>
      <c r="RD10" s="64" t="s">
        <v>74</v>
      </c>
      <c r="RE10" s="33">
        <v>0</v>
      </c>
      <c r="RF10" s="64" t="s">
        <v>74</v>
      </c>
      <c r="RG10" s="33">
        <v>0</v>
      </c>
      <c r="RH10" s="64" t="s">
        <v>74</v>
      </c>
      <c r="RI10" s="33">
        <v>0</v>
      </c>
      <c r="RJ10" s="64" t="s">
        <v>74</v>
      </c>
      <c r="RK10" s="33">
        <v>0</v>
      </c>
      <c r="RL10" s="64" t="s">
        <v>74</v>
      </c>
      <c r="RM10" s="33">
        <v>0</v>
      </c>
      <c r="RN10" s="64" t="s">
        <v>74</v>
      </c>
      <c r="RO10" s="33">
        <v>0</v>
      </c>
      <c r="RP10" s="64" t="s">
        <v>74</v>
      </c>
      <c r="RQ10" s="33">
        <v>0</v>
      </c>
      <c r="RR10" s="64" t="s">
        <v>74</v>
      </c>
      <c r="RS10" s="33">
        <v>0</v>
      </c>
    </row>
    <row r="11" spans="1:487" s="7" customFormat="1" x14ac:dyDescent="0.3">
      <c r="D11" s="7">
        <f>SUM(D5:D10)</f>
        <v>28</v>
      </c>
      <c r="F11" s="7" t="s">
        <v>75</v>
      </c>
      <c r="G11" s="7">
        <v>100</v>
      </c>
      <c r="H11" s="7" t="s">
        <v>75</v>
      </c>
      <c r="I11" s="7">
        <v>100</v>
      </c>
      <c r="J11" s="7" t="s">
        <v>75</v>
      </c>
      <c r="K11" s="7">
        <v>100</v>
      </c>
      <c r="L11" s="7" t="s">
        <v>75</v>
      </c>
      <c r="M11" s="7">
        <v>100</v>
      </c>
      <c r="N11" s="7" t="s">
        <v>75</v>
      </c>
      <c r="O11" s="7">
        <v>100</v>
      </c>
      <c r="P11" s="4" t="s">
        <v>75</v>
      </c>
      <c r="Q11" s="4">
        <v>25</v>
      </c>
      <c r="R11" s="4" t="s">
        <v>75</v>
      </c>
      <c r="S11" s="4">
        <v>200</v>
      </c>
      <c r="T11" s="4" t="s">
        <v>75</v>
      </c>
      <c r="U11" s="4">
        <v>400</v>
      </c>
      <c r="V11" s="4" t="s">
        <v>75</v>
      </c>
      <c r="W11" s="4">
        <v>50</v>
      </c>
      <c r="X11" s="7" t="s">
        <v>75</v>
      </c>
      <c r="Y11" s="7">
        <v>100</v>
      </c>
      <c r="Z11" s="7" t="s">
        <v>75</v>
      </c>
      <c r="AA11" s="7">
        <v>100</v>
      </c>
      <c r="AB11" s="7" t="s">
        <v>75</v>
      </c>
      <c r="AC11" s="7">
        <v>100</v>
      </c>
      <c r="AD11" s="7" t="s">
        <v>75</v>
      </c>
      <c r="AE11" s="7">
        <v>100</v>
      </c>
      <c r="AF11" s="7" t="s">
        <v>75</v>
      </c>
      <c r="AG11" s="7">
        <v>100</v>
      </c>
      <c r="AH11" s="7" t="s">
        <v>75</v>
      </c>
      <c r="AI11" s="7">
        <v>100</v>
      </c>
      <c r="AJ11" s="7" t="s">
        <v>75</v>
      </c>
      <c r="AK11" s="7">
        <v>100</v>
      </c>
      <c r="AL11" s="7" t="s">
        <v>75</v>
      </c>
      <c r="AM11" s="7">
        <v>100</v>
      </c>
      <c r="AN11" s="7" t="s">
        <v>75</v>
      </c>
      <c r="AO11" s="7">
        <v>100</v>
      </c>
      <c r="AP11" s="7" t="s">
        <v>75</v>
      </c>
      <c r="AQ11" s="7">
        <v>100</v>
      </c>
      <c r="AR11" s="4" t="s">
        <v>75</v>
      </c>
      <c r="AS11" s="4">
        <v>50</v>
      </c>
      <c r="AT11" s="4" t="s">
        <v>75</v>
      </c>
      <c r="AU11" s="4">
        <v>25</v>
      </c>
      <c r="AV11" s="7" t="s">
        <v>75</v>
      </c>
      <c r="AW11" s="7">
        <v>100</v>
      </c>
      <c r="AX11" s="7" t="s">
        <v>75</v>
      </c>
      <c r="AY11" s="7">
        <v>100</v>
      </c>
      <c r="AZ11" s="7" t="s">
        <v>75</v>
      </c>
      <c r="BA11" s="7">
        <v>100</v>
      </c>
      <c r="BB11" s="7" t="s">
        <v>75</v>
      </c>
      <c r="BC11" s="7">
        <v>100</v>
      </c>
      <c r="BD11" s="7" t="s">
        <v>75</v>
      </c>
      <c r="BE11" s="7">
        <v>100</v>
      </c>
      <c r="BF11" s="7" t="s">
        <v>75</v>
      </c>
      <c r="BG11" s="7">
        <v>100</v>
      </c>
      <c r="BH11" s="7" t="s">
        <v>75</v>
      </c>
      <c r="BI11" s="7">
        <v>100</v>
      </c>
      <c r="BJ11" s="7" t="s">
        <v>75</v>
      </c>
      <c r="BK11" s="7">
        <v>100</v>
      </c>
      <c r="BL11" s="7" t="s">
        <v>75</v>
      </c>
      <c r="BM11" s="7">
        <v>100</v>
      </c>
      <c r="BN11" s="7" t="s">
        <v>75</v>
      </c>
      <c r="BO11" s="7">
        <v>100</v>
      </c>
      <c r="BP11" s="7" t="s">
        <v>75</v>
      </c>
      <c r="BQ11" s="7">
        <v>100</v>
      </c>
      <c r="BR11" s="7" t="s">
        <v>75</v>
      </c>
      <c r="BS11" s="7">
        <v>100</v>
      </c>
      <c r="BT11" s="7" t="s">
        <v>75</v>
      </c>
      <c r="BU11" s="7">
        <v>100</v>
      </c>
      <c r="BV11" s="7" t="s">
        <v>75</v>
      </c>
      <c r="BW11" s="7">
        <v>100</v>
      </c>
      <c r="BX11" s="7" t="s">
        <v>75</v>
      </c>
      <c r="BY11" s="7">
        <v>100</v>
      </c>
      <c r="BZ11" s="7" t="s">
        <v>75</v>
      </c>
      <c r="CA11" s="7">
        <v>100</v>
      </c>
      <c r="CB11" s="7" t="s">
        <v>75</v>
      </c>
      <c r="CC11" s="7">
        <v>100</v>
      </c>
      <c r="CD11" s="7" t="s">
        <v>75</v>
      </c>
      <c r="CE11" s="7">
        <v>100</v>
      </c>
      <c r="CF11" s="7" t="s">
        <v>75</v>
      </c>
      <c r="CG11" s="7">
        <v>100</v>
      </c>
      <c r="CH11" s="7" t="s">
        <v>75</v>
      </c>
      <c r="CI11" s="7">
        <v>100</v>
      </c>
      <c r="CJ11" s="7" t="s">
        <v>75</v>
      </c>
      <c r="CK11" s="7">
        <v>100</v>
      </c>
      <c r="CL11" s="7" t="s">
        <v>75</v>
      </c>
      <c r="CM11" s="7">
        <v>100</v>
      </c>
      <c r="CN11" s="7" t="s">
        <v>75</v>
      </c>
      <c r="CO11" s="7">
        <v>100</v>
      </c>
      <c r="CP11" s="7" t="s">
        <v>75</v>
      </c>
      <c r="CQ11" s="7">
        <v>100</v>
      </c>
      <c r="CR11" s="7" t="s">
        <v>75</v>
      </c>
      <c r="CS11" s="7">
        <v>100</v>
      </c>
      <c r="CT11" s="33" t="s">
        <v>75</v>
      </c>
      <c r="CU11" s="33">
        <v>100</v>
      </c>
      <c r="CV11" s="33" t="s">
        <v>75</v>
      </c>
      <c r="CW11" s="33">
        <v>100</v>
      </c>
      <c r="CX11" s="7" t="s">
        <v>75</v>
      </c>
      <c r="CY11" s="7">
        <v>100</v>
      </c>
      <c r="CZ11" s="7" t="s">
        <v>75</v>
      </c>
      <c r="DA11" s="7">
        <v>100</v>
      </c>
      <c r="DB11" s="7" t="s">
        <v>75</v>
      </c>
      <c r="DC11" s="7">
        <v>100</v>
      </c>
      <c r="DD11" s="33" t="s">
        <v>75</v>
      </c>
      <c r="DE11" s="33">
        <v>100</v>
      </c>
      <c r="DF11" s="7" t="s">
        <v>75</v>
      </c>
      <c r="DG11" s="7">
        <v>100</v>
      </c>
      <c r="DH11" s="33" t="s">
        <v>75</v>
      </c>
      <c r="DI11" s="33">
        <v>100</v>
      </c>
      <c r="DJ11" s="33" t="s">
        <v>75</v>
      </c>
      <c r="DK11" s="33">
        <v>100</v>
      </c>
      <c r="DL11" s="7" t="s">
        <v>75</v>
      </c>
      <c r="DM11" s="7">
        <v>100</v>
      </c>
      <c r="DN11" s="7" t="s">
        <v>75</v>
      </c>
      <c r="DO11" s="7">
        <v>100</v>
      </c>
      <c r="DP11" s="7" t="s">
        <v>75</v>
      </c>
      <c r="DQ11" s="7">
        <v>100</v>
      </c>
      <c r="DR11" s="7" t="s">
        <v>75</v>
      </c>
      <c r="DS11" s="7">
        <v>100</v>
      </c>
      <c r="DT11" s="33" t="s">
        <v>75</v>
      </c>
      <c r="DU11" s="33">
        <v>100</v>
      </c>
      <c r="DV11" s="7" t="s">
        <v>75</v>
      </c>
      <c r="DW11" s="7">
        <v>100</v>
      </c>
      <c r="DX11" s="7" t="s">
        <v>75</v>
      </c>
      <c r="DY11" s="7">
        <v>100</v>
      </c>
      <c r="DZ11" s="7" t="s">
        <v>75</v>
      </c>
      <c r="EA11" s="7">
        <v>100</v>
      </c>
      <c r="EB11" s="7" t="s">
        <v>75</v>
      </c>
      <c r="EC11" s="7">
        <v>100</v>
      </c>
      <c r="ED11" s="7" t="s">
        <v>75</v>
      </c>
      <c r="EE11" s="7">
        <v>200</v>
      </c>
      <c r="EF11" s="7" t="s">
        <v>75</v>
      </c>
      <c r="EG11" s="7">
        <v>200</v>
      </c>
      <c r="EH11" s="7" t="s">
        <v>75</v>
      </c>
      <c r="EI11" s="7">
        <v>400</v>
      </c>
      <c r="EJ11" s="7" t="s">
        <v>75</v>
      </c>
      <c r="EK11" s="7">
        <v>400</v>
      </c>
      <c r="EL11" s="7" t="s">
        <v>75</v>
      </c>
      <c r="EM11" s="7">
        <v>50</v>
      </c>
      <c r="EN11" s="7" t="s">
        <v>75</v>
      </c>
      <c r="EO11" s="7">
        <v>50</v>
      </c>
      <c r="EP11" s="7" t="s">
        <v>75</v>
      </c>
      <c r="EQ11" s="7">
        <v>100</v>
      </c>
      <c r="ER11" s="7" t="s">
        <v>75</v>
      </c>
      <c r="ES11" s="7">
        <v>100</v>
      </c>
      <c r="ET11" s="7" t="s">
        <v>75</v>
      </c>
      <c r="EU11" s="7">
        <v>100</v>
      </c>
      <c r="EV11" s="7" t="s">
        <v>75</v>
      </c>
      <c r="EW11" s="7">
        <v>100</v>
      </c>
      <c r="EX11" s="7" t="s">
        <v>75</v>
      </c>
      <c r="EY11" s="7">
        <v>100</v>
      </c>
      <c r="EZ11" s="7" t="s">
        <v>75</v>
      </c>
      <c r="FA11" s="7">
        <v>100</v>
      </c>
      <c r="FB11" s="7" t="s">
        <v>75</v>
      </c>
      <c r="FC11" s="7">
        <v>100</v>
      </c>
      <c r="FD11" s="7" t="s">
        <v>75</v>
      </c>
      <c r="FE11" s="7">
        <v>100</v>
      </c>
      <c r="FF11" s="7" t="s">
        <v>75</v>
      </c>
      <c r="FG11" s="7">
        <v>50</v>
      </c>
      <c r="FH11" s="7" t="s">
        <v>75</v>
      </c>
      <c r="FI11" s="7">
        <v>50</v>
      </c>
      <c r="FJ11" s="7" t="s">
        <v>75</v>
      </c>
      <c r="FK11" s="7">
        <v>50</v>
      </c>
      <c r="FL11" s="7" t="s">
        <v>75</v>
      </c>
      <c r="FM11" s="7">
        <v>50</v>
      </c>
      <c r="FN11" s="7" t="s">
        <v>75</v>
      </c>
      <c r="FO11" s="7">
        <v>100</v>
      </c>
      <c r="FP11" s="7" t="s">
        <v>75</v>
      </c>
      <c r="FQ11" s="7">
        <v>100</v>
      </c>
      <c r="FR11" s="7" t="s">
        <v>75</v>
      </c>
      <c r="FS11" s="7">
        <v>100</v>
      </c>
      <c r="FT11" s="7" t="s">
        <v>75</v>
      </c>
      <c r="FU11" s="7">
        <v>100</v>
      </c>
      <c r="FV11" s="7" t="s">
        <v>75</v>
      </c>
      <c r="FW11" s="7">
        <v>100</v>
      </c>
      <c r="FX11" s="7" t="s">
        <v>75</v>
      </c>
      <c r="FY11" s="7">
        <v>100</v>
      </c>
      <c r="FZ11" s="7" t="s">
        <v>75</v>
      </c>
      <c r="GA11" s="7">
        <v>100</v>
      </c>
      <c r="GC11" s="7" t="s">
        <v>75</v>
      </c>
      <c r="GD11" s="7">
        <v>100</v>
      </c>
      <c r="GE11" s="7" t="s">
        <v>75</v>
      </c>
      <c r="GF11" s="7">
        <v>100</v>
      </c>
      <c r="GG11" s="7" t="s">
        <v>75</v>
      </c>
      <c r="GH11" s="7">
        <v>100</v>
      </c>
      <c r="GI11" s="7" t="s">
        <v>75</v>
      </c>
      <c r="GJ11" s="7">
        <v>100</v>
      </c>
      <c r="GK11" s="7" t="s">
        <v>75</v>
      </c>
      <c r="GL11" s="7">
        <v>100</v>
      </c>
      <c r="GM11" s="7" t="s">
        <v>75</v>
      </c>
      <c r="GN11" s="7">
        <v>200</v>
      </c>
      <c r="GO11" s="7" t="s">
        <v>75</v>
      </c>
      <c r="GP11" s="7">
        <v>200</v>
      </c>
      <c r="GQ11" s="7" t="s">
        <v>75</v>
      </c>
      <c r="GR11" s="7">
        <v>100</v>
      </c>
      <c r="GS11" s="7" t="s">
        <v>75</v>
      </c>
      <c r="GT11" s="7">
        <v>100</v>
      </c>
      <c r="GU11" s="7" t="s">
        <v>75</v>
      </c>
      <c r="GV11" s="7">
        <v>400</v>
      </c>
      <c r="GW11" s="7" t="s">
        <v>75</v>
      </c>
      <c r="GX11" s="7">
        <v>400</v>
      </c>
      <c r="GY11" s="7" t="s">
        <v>75</v>
      </c>
      <c r="GZ11" s="7">
        <v>100</v>
      </c>
      <c r="HA11" s="7" t="s">
        <v>75</v>
      </c>
      <c r="HB11" s="7">
        <v>100</v>
      </c>
      <c r="HC11" s="7" t="s">
        <v>75</v>
      </c>
      <c r="HD11" s="7">
        <v>200</v>
      </c>
      <c r="HE11" s="7" t="s">
        <v>75</v>
      </c>
      <c r="HF11" s="7">
        <v>200</v>
      </c>
      <c r="HG11" s="7" t="s">
        <v>75</v>
      </c>
      <c r="HH11" s="7">
        <v>200</v>
      </c>
      <c r="HI11" s="7" t="s">
        <v>75</v>
      </c>
      <c r="HJ11" s="7">
        <v>200</v>
      </c>
      <c r="HK11" s="7" t="s">
        <v>75</v>
      </c>
      <c r="HL11" s="7">
        <v>200</v>
      </c>
      <c r="HM11" s="7" t="s">
        <v>75</v>
      </c>
      <c r="HN11" s="7">
        <v>400</v>
      </c>
      <c r="HO11" s="7" t="s">
        <v>75</v>
      </c>
      <c r="HP11" s="7">
        <v>400</v>
      </c>
      <c r="HQ11" s="7" t="s">
        <v>75</v>
      </c>
      <c r="HR11" s="7">
        <v>400</v>
      </c>
      <c r="HS11" s="7" t="s">
        <v>75</v>
      </c>
      <c r="HT11" s="7">
        <v>100</v>
      </c>
      <c r="HU11" s="7" t="s">
        <v>75</v>
      </c>
      <c r="HV11" s="7">
        <v>100</v>
      </c>
      <c r="HW11" s="7" t="s">
        <v>75</v>
      </c>
      <c r="HX11" s="7">
        <v>100</v>
      </c>
      <c r="HY11" s="7" t="s">
        <v>75</v>
      </c>
      <c r="HZ11" s="7">
        <v>100</v>
      </c>
      <c r="IA11" s="7" t="s">
        <v>75</v>
      </c>
      <c r="IB11" s="7">
        <v>200</v>
      </c>
      <c r="IC11" s="7" t="s">
        <v>75</v>
      </c>
      <c r="ID11" s="7">
        <v>100</v>
      </c>
      <c r="IE11" s="7" t="s">
        <v>75</v>
      </c>
      <c r="IF11" s="7">
        <v>100</v>
      </c>
      <c r="IG11" s="7" t="s">
        <v>75</v>
      </c>
      <c r="IH11" s="7">
        <v>50</v>
      </c>
      <c r="II11" s="7" t="s">
        <v>75</v>
      </c>
      <c r="IJ11" s="7">
        <v>200</v>
      </c>
      <c r="IK11" s="7" t="s">
        <v>75</v>
      </c>
      <c r="IL11" s="7">
        <v>200</v>
      </c>
      <c r="IM11" s="7" t="s">
        <v>75</v>
      </c>
      <c r="IN11" s="7">
        <v>200</v>
      </c>
      <c r="IO11" s="7" t="s">
        <v>75</v>
      </c>
      <c r="IP11" s="7">
        <v>200</v>
      </c>
      <c r="IQ11" s="7" t="s">
        <v>75</v>
      </c>
      <c r="IR11" s="7">
        <v>100</v>
      </c>
      <c r="IS11" s="7" t="s">
        <v>75</v>
      </c>
      <c r="IT11" s="7">
        <v>100</v>
      </c>
      <c r="IU11" s="7" t="s">
        <v>75</v>
      </c>
      <c r="IV11" s="7">
        <v>100</v>
      </c>
      <c r="IW11" s="7" t="s">
        <v>75</v>
      </c>
      <c r="IX11" s="7">
        <v>100</v>
      </c>
      <c r="IY11" s="7" t="s">
        <v>75</v>
      </c>
      <c r="IZ11" s="7">
        <v>100</v>
      </c>
      <c r="JA11" s="7" t="s">
        <v>75</v>
      </c>
      <c r="JB11" s="7">
        <v>100</v>
      </c>
      <c r="JC11" s="7" t="s">
        <v>75</v>
      </c>
      <c r="JD11" s="7">
        <v>200</v>
      </c>
      <c r="JE11" s="7" t="s">
        <v>75</v>
      </c>
      <c r="JF11" s="7">
        <v>200</v>
      </c>
      <c r="JG11" s="7" t="s">
        <v>75</v>
      </c>
      <c r="JH11" s="7">
        <v>200</v>
      </c>
      <c r="JI11" s="7" t="s">
        <v>75</v>
      </c>
      <c r="JJ11" s="7">
        <v>200</v>
      </c>
      <c r="JK11" s="7" t="s">
        <v>75</v>
      </c>
      <c r="JL11" s="7">
        <v>200</v>
      </c>
      <c r="JM11" s="7" t="s">
        <v>75</v>
      </c>
      <c r="JN11" s="7">
        <v>200</v>
      </c>
      <c r="JO11" s="7" t="s">
        <v>75</v>
      </c>
      <c r="JP11" s="7">
        <v>200</v>
      </c>
      <c r="JQ11" s="7" t="s">
        <v>75</v>
      </c>
      <c r="JR11" s="7">
        <v>200</v>
      </c>
      <c r="JS11" s="7" t="s">
        <v>75</v>
      </c>
      <c r="JT11" s="7">
        <v>200</v>
      </c>
      <c r="JU11" s="7" t="s">
        <v>75</v>
      </c>
      <c r="JV11" s="7">
        <v>400</v>
      </c>
      <c r="JW11" s="7" t="s">
        <v>75</v>
      </c>
      <c r="JX11" s="7">
        <v>400</v>
      </c>
      <c r="JY11" s="7" t="s">
        <v>75</v>
      </c>
      <c r="JZ11" s="7">
        <v>50</v>
      </c>
      <c r="KA11" s="7" t="s">
        <v>75</v>
      </c>
      <c r="KB11" s="7">
        <v>50</v>
      </c>
      <c r="KD11" s="7" t="s">
        <v>75</v>
      </c>
      <c r="KE11" s="7">
        <v>100</v>
      </c>
      <c r="KF11" s="7" t="s">
        <v>75</v>
      </c>
      <c r="KG11" s="7">
        <v>100</v>
      </c>
      <c r="KH11" s="7" t="s">
        <v>75</v>
      </c>
      <c r="KI11" s="7">
        <v>100</v>
      </c>
      <c r="KJ11" s="33" t="s">
        <v>75</v>
      </c>
      <c r="KK11" s="33">
        <v>100</v>
      </c>
      <c r="KL11" s="7" t="s">
        <v>75</v>
      </c>
      <c r="KM11" s="7">
        <v>100</v>
      </c>
      <c r="KN11" s="7" t="s">
        <v>75</v>
      </c>
      <c r="KO11" s="7">
        <v>100</v>
      </c>
      <c r="KP11" s="7" t="s">
        <v>75</v>
      </c>
      <c r="KQ11" s="7">
        <v>100</v>
      </c>
      <c r="KR11" s="33" t="s">
        <v>75</v>
      </c>
      <c r="KS11" s="33">
        <v>100</v>
      </c>
      <c r="KT11" s="33" t="s">
        <v>75</v>
      </c>
      <c r="KU11" s="33">
        <v>200</v>
      </c>
      <c r="KV11" s="33" t="s">
        <v>75</v>
      </c>
      <c r="KW11" s="33">
        <v>50</v>
      </c>
      <c r="KX11" s="33" t="s">
        <v>75</v>
      </c>
      <c r="KY11" s="33">
        <v>200</v>
      </c>
      <c r="KZ11" s="33" t="s">
        <v>75</v>
      </c>
      <c r="LA11" s="33">
        <v>100</v>
      </c>
      <c r="LB11" s="33" t="s">
        <v>75</v>
      </c>
      <c r="LC11" s="33">
        <v>100</v>
      </c>
      <c r="LD11" s="61" t="s">
        <v>2</v>
      </c>
      <c r="LE11" s="33" t="s">
        <v>767</v>
      </c>
      <c r="LF11" s="66" t="s">
        <v>2</v>
      </c>
      <c r="LG11" s="33" t="s">
        <v>767</v>
      </c>
      <c r="LH11" s="66" t="s">
        <v>2</v>
      </c>
      <c r="LI11" s="33" t="s">
        <v>767</v>
      </c>
      <c r="LJ11" s="66" t="s">
        <v>2</v>
      </c>
      <c r="LK11" s="33" t="s">
        <v>767</v>
      </c>
      <c r="LL11" s="66" t="s">
        <v>2</v>
      </c>
      <c r="LM11" s="33" t="s">
        <v>767</v>
      </c>
      <c r="LN11" s="66" t="s">
        <v>2</v>
      </c>
      <c r="LO11" s="33" t="s">
        <v>417</v>
      </c>
      <c r="LP11" s="66" t="s">
        <v>2</v>
      </c>
      <c r="LQ11" s="33" t="s">
        <v>417</v>
      </c>
      <c r="LR11" s="66" t="s">
        <v>2</v>
      </c>
      <c r="LS11" s="33" t="s">
        <v>417</v>
      </c>
      <c r="LT11" s="66" t="s">
        <v>2</v>
      </c>
      <c r="LU11" s="33" t="s">
        <v>417</v>
      </c>
      <c r="LV11" s="66" t="s">
        <v>2</v>
      </c>
      <c r="LW11" s="33" t="s">
        <v>417</v>
      </c>
      <c r="LX11" s="66" t="s">
        <v>2</v>
      </c>
      <c r="LY11" s="33" t="s">
        <v>417</v>
      </c>
      <c r="LZ11" s="66" t="s">
        <v>2</v>
      </c>
      <c r="MA11" s="33" t="s">
        <v>417</v>
      </c>
      <c r="MB11" s="66" t="s">
        <v>2</v>
      </c>
      <c r="MC11" s="33" t="s">
        <v>767</v>
      </c>
      <c r="MD11" s="66" t="s">
        <v>2</v>
      </c>
      <c r="ME11" s="33" t="s">
        <v>417</v>
      </c>
      <c r="MF11" s="66" t="s">
        <v>2</v>
      </c>
      <c r="MG11" s="33" t="s">
        <v>417</v>
      </c>
      <c r="MH11" s="66" t="s">
        <v>2</v>
      </c>
      <c r="MI11" s="33" t="s">
        <v>417</v>
      </c>
      <c r="MJ11" s="66" t="s">
        <v>2</v>
      </c>
      <c r="MK11" s="33" t="s">
        <v>417</v>
      </c>
      <c r="ML11" s="66" t="s">
        <v>2</v>
      </c>
      <c r="MM11" s="33" t="s">
        <v>417</v>
      </c>
      <c r="MN11" s="66" t="s">
        <v>2</v>
      </c>
      <c r="MO11" s="33" t="s">
        <v>417</v>
      </c>
      <c r="MP11" s="66" t="s">
        <v>2</v>
      </c>
      <c r="MQ11" s="33" t="s">
        <v>417</v>
      </c>
      <c r="MR11" s="66" t="s">
        <v>2</v>
      </c>
      <c r="MS11" s="33" t="s">
        <v>417</v>
      </c>
      <c r="MT11" s="66" t="s">
        <v>2</v>
      </c>
      <c r="MU11" s="33" t="s">
        <v>417</v>
      </c>
      <c r="MV11" s="66" t="s">
        <v>2</v>
      </c>
      <c r="MW11" s="33" t="s">
        <v>417</v>
      </c>
      <c r="MX11" s="61" t="s">
        <v>2</v>
      </c>
      <c r="MY11" s="33" t="s">
        <v>417</v>
      </c>
      <c r="MZ11" s="66" t="s">
        <v>2</v>
      </c>
      <c r="NA11" s="33" t="s">
        <v>417</v>
      </c>
      <c r="NB11" s="66" t="s">
        <v>2</v>
      </c>
      <c r="NC11" s="33" t="s">
        <v>417</v>
      </c>
      <c r="ND11" s="66" t="s">
        <v>2</v>
      </c>
      <c r="NE11" s="33" t="s">
        <v>417</v>
      </c>
      <c r="NF11" s="66" t="s">
        <v>2</v>
      </c>
      <c r="NG11" s="33" t="s">
        <v>527</v>
      </c>
      <c r="NH11" s="66" t="s">
        <v>2</v>
      </c>
      <c r="NI11" s="33" t="s">
        <v>527</v>
      </c>
      <c r="NJ11" s="66" t="s">
        <v>2</v>
      </c>
      <c r="NK11" s="33" t="s">
        <v>469</v>
      </c>
      <c r="NL11" s="66" t="s">
        <v>2</v>
      </c>
      <c r="NM11" s="33" t="s">
        <v>469</v>
      </c>
      <c r="NN11" s="66" t="s">
        <v>2</v>
      </c>
      <c r="NO11" s="33" t="s">
        <v>519</v>
      </c>
      <c r="NP11" s="66" t="s">
        <v>2</v>
      </c>
      <c r="NQ11" s="33" t="s">
        <v>519</v>
      </c>
      <c r="NR11" s="66" t="s">
        <v>2</v>
      </c>
      <c r="NS11" s="33" t="s">
        <v>469</v>
      </c>
      <c r="NT11" s="66" t="s">
        <v>2</v>
      </c>
      <c r="NU11" s="33" t="s">
        <v>469</v>
      </c>
      <c r="NV11" s="66" t="s">
        <v>2</v>
      </c>
      <c r="NW11" s="33" t="s">
        <v>527</v>
      </c>
      <c r="NX11" s="66" t="s">
        <v>2</v>
      </c>
      <c r="NY11" s="33" t="s">
        <v>527</v>
      </c>
      <c r="NZ11" s="66" t="s">
        <v>2</v>
      </c>
      <c r="OA11" s="33" t="s">
        <v>417</v>
      </c>
      <c r="OB11" s="66" t="s">
        <v>2</v>
      </c>
      <c r="OC11" s="33" t="s">
        <v>417</v>
      </c>
      <c r="OD11" s="66" t="s">
        <v>2</v>
      </c>
      <c r="OE11" s="33" t="s">
        <v>767</v>
      </c>
      <c r="OF11" s="66" t="s">
        <v>2</v>
      </c>
      <c r="OG11" s="33" t="s">
        <v>767</v>
      </c>
      <c r="OH11" s="66" t="s">
        <v>2</v>
      </c>
      <c r="OI11" s="33" t="s">
        <v>519</v>
      </c>
      <c r="OJ11" s="66" t="s">
        <v>2</v>
      </c>
      <c r="OK11" s="44" t="s">
        <v>527</v>
      </c>
      <c r="OL11" s="66" t="s">
        <v>2</v>
      </c>
      <c r="OM11" s="33" t="s">
        <v>519</v>
      </c>
      <c r="ON11" s="66" t="s">
        <v>2</v>
      </c>
      <c r="OO11" s="44" t="s">
        <v>527</v>
      </c>
      <c r="OP11" s="66" t="s">
        <v>2</v>
      </c>
      <c r="OQ11" s="33" t="s">
        <v>519</v>
      </c>
      <c r="OR11" s="66" t="s">
        <v>2</v>
      </c>
      <c r="OS11" s="44" t="s">
        <v>469</v>
      </c>
      <c r="OT11" s="66" t="s">
        <v>2</v>
      </c>
      <c r="OU11" s="33" t="s">
        <v>417</v>
      </c>
      <c r="OV11" s="66" t="s">
        <v>2</v>
      </c>
      <c r="OW11" s="33" t="s">
        <v>417</v>
      </c>
      <c r="OX11" s="66" t="s">
        <v>2</v>
      </c>
      <c r="OY11" s="44" t="s">
        <v>469</v>
      </c>
      <c r="OZ11" s="66" t="s">
        <v>2</v>
      </c>
      <c r="PA11" s="33" t="s">
        <v>519</v>
      </c>
      <c r="PB11" s="66" t="s">
        <v>2</v>
      </c>
      <c r="PC11" s="33" t="s">
        <v>519</v>
      </c>
      <c r="PD11" s="66" t="s">
        <v>2</v>
      </c>
      <c r="PE11" s="33" t="s">
        <v>469</v>
      </c>
      <c r="PF11" s="66" t="s">
        <v>2</v>
      </c>
      <c r="PG11" s="33" t="s">
        <v>469</v>
      </c>
      <c r="PH11" s="66" t="s">
        <v>2</v>
      </c>
      <c r="PI11" s="33" t="s">
        <v>519</v>
      </c>
      <c r="PJ11" s="66" t="s">
        <v>2</v>
      </c>
      <c r="PK11" s="33" t="s">
        <v>519</v>
      </c>
      <c r="PL11" s="66" t="s">
        <v>2</v>
      </c>
      <c r="PM11" s="44" t="s">
        <v>469</v>
      </c>
      <c r="PN11" s="66" t="s">
        <v>2</v>
      </c>
      <c r="PO11" s="33" t="s">
        <v>527</v>
      </c>
      <c r="PP11" s="66" t="s">
        <v>2</v>
      </c>
      <c r="PQ11" s="33" t="s">
        <v>527</v>
      </c>
      <c r="PR11" s="66" t="s">
        <v>2</v>
      </c>
      <c r="PS11" s="33" t="s">
        <v>527</v>
      </c>
      <c r="PT11" s="66" t="s">
        <v>2</v>
      </c>
      <c r="PU11" s="33" t="s">
        <v>417</v>
      </c>
      <c r="PV11" s="66" t="s">
        <v>2</v>
      </c>
      <c r="PW11" s="33" t="s">
        <v>417</v>
      </c>
      <c r="PX11" s="66" t="s">
        <v>2</v>
      </c>
      <c r="PY11" s="33" t="s">
        <v>469</v>
      </c>
      <c r="PZ11" s="66" t="s">
        <v>2</v>
      </c>
      <c r="QA11" s="33" t="s">
        <v>469</v>
      </c>
      <c r="QB11" s="66" t="s">
        <v>2</v>
      </c>
      <c r="QC11" s="33" t="s">
        <v>469</v>
      </c>
      <c r="QD11" s="66" t="s">
        <v>2</v>
      </c>
      <c r="QE11" s="33" t="s">
        <v>469</v>
      </c>
      <c r="QF11" s="66" t="s">
        <v>2</v>
      </c>
      <c r="QG11" s="44" t="s">
        <v>469</v>
      </c>
      <c r="QH11" s="66" t="s">
        <v>2</v>
      </c>
      <c r="QI11" s="33" t="s">
        <v>469</v>
      </c>
      <c r="QJ11" s="66" t="s">
        <v>2</v>
      </c>
      <c r="QK11" s="33" t="s">
        <v>469</v>
      </c>
      <c r="QL11" s="66" t="s">
        <v>2</v>
      </c>
      <c r="QM11" s="33" t="s">
        <v>417</v>
      </c>
      <c r="QN11" s="66" t="s">
        <v>2</v>
      </c>
      <c r="QO11" s="33" t="s">
        <v>417</v>
      </c>
      <c r="QP11" s="66" t="s">
        <v>2</v>
      </c>
      <c r="QQ11" s="33" t="s">
        <v>519</v>
      </c>
      <c r="QR11" s="66" t="s">
        <v>2</v>
      </c>
      <c r="QS11" s="33" t="s">
        <v>519</v>
      </c>
      <c r="QT11" s="66" t="s">
        <v>2</v>
      </c>
      <c r="QU11" s="33" t="s">
        <v>527</v>
      </c>
      <c r="QV11" s="66" t="s">
        <v>2</v>
      </c>
      <c r="QW11" s="33" t="s">
        <v>527</v>
      </c>
      <c r="QX11" s="66" t="s">
        <v>2</v>
      </c>
      <c r="QY11" s="33" t="s">
        <v>527</v>
      </c>
      <c r="QZ11" s="66" t="s">
        <v>2</v>
      </c>
      <c r="RA11" s="33" t="s">
        <v>527</v>
      </c>
      <c r="RB11" s="66" t="s">
        <v>2</v>
      </c>
      <c r="RC11" s="33" t="s">
        <v>527</v>
      </c>
      <c r="RD11" s="66" t="s">
        <v>2</v>
      </c>
      <c r="RE11" s="66" t="s">
        <v>417</v>
      </c>
      <c r="RF11" s="66" t="s">
        <v>2</v>
      </c>
      <c r="RG11" s="66" t="s">
        <v>417</v>
      </c>
      <c r="RH11" s="66" t="s">
        <v>2</v>
      </c>
      <c r="RI11" s="66" t="s">
        <v>417</v>
      </c>
      <c r="RJ11" s="66" t="s">
        <v>2</v>
      </c>
      <c r="RK11" s="66" t="s">
        <v>417</v>
      </c>
      <c r="RL11" s="66" t="s">
        <v>2</v>
      </c>
      <c r="RM11" s="66" t="s">
        <v>417</v>
      </c>
      <c r="RN11" s="66" t="s">
        <v>2</v>
      </c>
      <c r="RO11" s="66" t="s">
        <v>417</v>
      </c>
      <c r="RP11" s="66" t="s">
        <v>2</v>
      </c>
      <c r="RQ11" s="66" t="s">
        <v>417</v>
      </c>
      <c r="RR11" s="66" t="s">
        <v>2</v>
      </c>
      <c r="RS11" s="66" t="s">
        <v>417</v>
      </c>
    </row>
    <row r="12" spans="1:487" x14ac:dyDescent="0.3">
      <c r="F12" t="s">
        <v>76</v>
      </c>
      <c r="G12">
        <v>50</v>
      </c>
      <c r="H12" t="s">
        <v>76</v>
      </c>
      <c r="I12">
        <v>50</v>
      </c>
      <c r="J12" t="s">
        <v>76</v>
      </c>
      <c r="K12">
        <v>50</v>
      </c>
      <c r="L12" t="s">
        <v>76</v>
      </c>
      <c r="M12">
        <v>50</v>
      </c>
      <c r="N12" t="s">
        <v>76</v>
      </c>
      <c r="O12">
        <v>50</v>
      </c>
      <c r="P12" t="s">
        <v>76</v>
      </c>
      <c r="Q12">
        <v>50</v>
      </c>
      <c r="R12" t="s">
        <v>76</v>
      </c>
      <c r="S12">
        <v>50</v>
      </c>
      <c r="T12" t="s">
        <v>76</v>
      </c>
      <c r="U12">
        <v>50</v>
      </c>
      <c r="V12" t="s">
        <v>76</v>
      </c>
      <c r="W12">
        <v>50</v>
      </c>
      <c r="X12" s="9" t="s">
        <v>76</v>
      </c>
      <c r="Y12" s="9">
        <v>25</v>
      </c>
      <c r="Z12" s="9" t="s">
        <v>76</v>
      </c>
      <c r="AA12" s="9">
        <v>50</v>
      </c>
      <c r="AB12" s="9" t="s">
        <v>76</v>
      </c>
      <c r="AC12" s="9">
        <v>10</v>
      </c>
      <c r="AD12" s="9" t="s">
        <v>76</v>
      </c>
      <c r="AE12" s="9">
        <v>40</v>
      </c>
      <c r="AF12" s="9" t="s">
        <v>76</v>
      </c>
      <c r="AG12" s="9">
        <v>30</v>
      </c>
      <c r="AH12" s="7" t="s">
        <v>76</v>
      </c>
      <c r="AI12" s="7">
        <v>50</v>
      </c>
      <c r="AJ12" s="7" t="s">
        <v>76</v>
      </c>
      <c r="AK12" s="7">
        <v>50</v>
      </c>
      <c r="AL12" s="7" t="s">
        <v>76</v>
      </c>
      <c r="AM12" s="7">
        <v>50</v>
      </c>
      <c r="AN12" s="7" t="s">
        <v>76</v>
      </c>
      <c r="AO12" s="7">
        <v>50</v>
      </c>
      <c r="AP12" s="7" t="s">
        <v>76</v>
      </c>
      <c r="AQ12" s="7">
        <v>50</v>
      </c>
      <c r="AR12" s="9" t="s">
        <v>76</v>
      </c>
      <c r="AS12" s="9">
        <v>25</v>
      </c>
      <c r="AT12" s="9" t="s">
        <v>76</v>
      </c>
      <c r="AU12" s="9">
        <v>25</v>
      </c>
      <c r="AV12" s="9" t="s">
        <v>76</v>
      </c>
      <c r="AW12" s="9">
        <v>18</v>
      </c>
      <c r="AX12" s="9" t="s">
        <v>76</v>
      </c>
      <c r="AY12" s="9">
        <v>50</v>
      </c>
      <c r="AZ12" s="9" t="s">
        <v>76</v>
      </c>
      <c r="BA12" s="9">
        <v>50</v>
      </c>
      <c r="BB12" s="9" t="s">
        <v>76</v>
      </c>
      <c r="BC12" s="9">
        <v>50</v>
      </c>
      <c r="BD12" s="7" t="s">
        <v>76</v>
      </c>
      <c r="BE12" s="7">
        <v>50</v>
      </c>
      <c r="BF12" s="7" t="s">
        <v>76</v>
      </c>
      <c r="BG12" s="7">
        <v>50</v>
      </c>
      <c r="BH12" s="7" t="s">
        <v>76</v>
      </c>
      <c r="BI12" s="7">
        <v>50</v>
      </c>
      <c r="BJ12" s="7" t="s">
        <v>76</v>
      </c>
      <c r="BK12" s="7">
        <v>50</v>
      </c>
      <c r="BL12" s="7" t="s">
        <v>76</v>
      </c>
      <c r="BM12" s="7">
        <v>50</v>
      </c>
      <c r="BN12" s="7" t="s">
        <v>76</v>
      </c>
      <c r="BO12" s="7">
        <v>50</v>
      </c>
      <c r="BP12" s="7" t="s">
        <v>76</v>
      </c>
      <c r="BQ12" s="7">
        <v>50</v>
      </c>
      <c r="BR12" s="7" t="s">
        <v>76</v>
      </c>
      <c r="BS12" s="7">
        <v>50</v>
      </c>
      <c r="BT12" s="7" t="s">
        <v>76</v>
      </c>
      <c r="BU12" s="7">
        <v>50</v>
      </c>
      <c r="BV12" s="7" t="s">
        <v>76</v>
      </c>
      <c r="BW12" s="7">
        <v>50</v>
      </c>
      <c r="BX12" s="7" t="s">
        <v>76</v>
      </c>
      <c r="BY12" s="7">
        <v>50</v>
      </c>
      <c r="BZ12" s="5" t="s">
        <v>76</v>
      </c>
      <c r="CA12" s="5">
        <v>50</v>
      </c>
      <c r="CB12" s="7" t="s">
        <v>76</v>
      </c>
      <c r="CC12" s="7">
        <v>50</v>
      </c>
      <c r="CD12" s="5" t="s">
        <v>76</v>
      </c>
      <c r="CE12" s="5">
        <v>50</v>
      </c>
      <c r="CF12" s="7" t="s">
        <v>76</v>
      </c>
      <c r="CG12" s="5">
        <v>30</v>
      </c>
      <c r="CH12" s="7" t="s">
        <v>76</v>
      </c>
      <c r="CI12" s="5">
        <v>10</v>
      </c>
      <c r="CJ12" s="7" t="s">
        <v>76</v>
      </c>
      <c r="CK12" s="5">
        <v>30</v>
      </c>
      <c r="CL12" s="7" t="s">
        <v>76</v>
      </c>
      <c r="CM12" s="5">
        <v>10</v>
      </c>
      <c r="CN12" s="7" t="s">
        <v>76</v>
      </c>
      <c r="CO12" s="5">
        <v>10</v>
      </c>
      <c r="CP12" s="7" t="s">
        <v>76</v>
      </c>
      <c r="CQ12" s="7">
        <v>50</v>
      </c>
      <c r="CR12" s="7" t="s">
        <v>76</v>
      </c>
      <c r="CS12" s="7">
        <v>30</v>
      </c>
      <c r="CT12" s="11" t="s">
        <v>76</v>
      </c>
      <c r="CU12" s="11">
        <v>40</v>
      </c>
      <c r="CV12" s="11" t="s">
        <v>76</v>
      </c>
      <c r="CW12" s="11">
        <v>50</v>
      </c>
      <c r="CX12" s="5" t="s">
        <v>76</v>
      </c>
      <c r="CY12" s="5">
        <v>50</v>
      </c>
      <c r="CZ12" s="5" t="s">
        <v>76</v>
      </c>
      <c r="DA12" s="5">
        <v>40</v>
      </c>
      <c r="DB12" s="5" t="s">
        <v>76</v>
      </c>
      <c r="DC12" s="5">
        <v>30</v>
      </c>
      <c r="DD12" s="11" t="s">
        <v>76</v>
      </c>
      <c r="DE12" s="11">
        <v>30</v>
      </c>
      <c r="DF12" s="5" t="s">
        <v>76</v>
      </c>
      <c r="DG12" s="5">
        <v>30</v>
      </c>
      <c r="DH12" s="11" t="s">
        <v>76</v>
      </c>
      <c r="DI12" s="11">
        <v>20</v>
      </c>
      <c r="DJ12" s="11" t="s">
        <v>76</v>
      </c>
      <c r="DK12" s="11">
        <v>20</v>
      </c>
      <c r="DL12" s="5" t="s">
        <v>76</v>
      </c>
      <c r="DM12" s="5">
        <v>10</v>
      </c>
      <c r="DN12" s="5" t="s">
        <v>76</v>
      </c>
      <c r="DO12" s="5">
        <v>10</v>
      </c>
      <c r="DP12" s="5" t="s">
        <v>76</v>
      </c>
      <c r="DQ12" s="5">
        <v>10</v>
      </c>
      <c r="DR12" s="5" t="s">
        <v>76</v>
      </c>
      <c r="DS12" s="5">
        <v>10</v>
      </c>
      <c r="DT12" s="11" t="s">
        <v>76</v>
      </c>
      <c r="DU12" s="11">
        <v>20</v>
      </c>
      <c r="DV12" s="5" t="s">
        <v>76</v>
      </c>
      <c r="DW12" s="5">
        <v>30</v>
      </c>
      <c r="DX12" s="5" t="s">
        <v>76</v>
      </c>
      <c r="DY12" s="5">
        <v>30</v>
      </c>
      <c r="DZ12" s="5" t="s">
        <v>76</v>
      </c>
      <c r="EA12" s="5">
        <v>30</v>
      </c>
      <c r="EB12" s="5" t="s">
        <v>76</v>
      </c>
      <c r="EC12" s="5">
        <v>30</v>
      </c>
      <c r="ED12" s="5" t="s">
        <v>76</v>
      </c>
      <c r="EE12" s="5">
        <v>30</v>
      </c>
      <c r="EF12" s="5" t="s">
        <v>76</v>
      </c>
      <c r="EG12" s="5">
        <v>30</v>
      </c>
      <c r="EH12" s="5" t="s">
        <v>76</v>
      </c>
      <c r="EI12" s="5">
        <v>30</v>
      </c>
      <c r="EJ12" s="5" t="s">
        <v>76</v>
      </c>
      <c r="EK12" s="5">
        <v>30</v>
      </c>
      <c r="EL12" s="5" t="s">
        <v>76</v>
      </c>
      <c r="EM12" s="5">
        <v>30</v>
      </c>
      <c r="EN12" s="5" t="s">
        <v>76</v>
      </c>
      <c r="EO12" s="5">
        <v>30</v>
      </c>
      <c r="EP12" s="5" t="s">
        <v>76</v>
      </c>
      <c r="EQ12" s="5">
        <v>30</v>
      </c>
      <c r="ER12" s="7" t="s">
        <v>76</v>
      </c>
      <c r="ES12" s="7">
        <v>30</v>
      </c>
      <c r="ET12" s="5" t="s">
        <v>76</v>
      </c>
      <c r="EU12" s="5">
        <v>50</v>
      </c>
      <c r="EV12" s="5" t="s">
        <v>76</v>
      </c>
      <c r="EW12" s="5">
        <v>50</v>
      </c>
      <c r="EX12" s="5" t="s">
        <v>76</v>
      </c>
      <c r="EY12" s="5">
        <v>50</v>
      </c>
      <c r="EZ12" s="5" t="s">
        <v>76</v>
      </c>
      <c r="FA12" s="5">
        <v>50</v>
      </c>
      <c r="FB12" s="5" t="s">
        <v>76</v>
      </c>
      <c r="FC12" s="5">
        <v>50</v>
      </c>
      <c r="FD12" s="7" t="s">
        <v>76</v>
      </c>
      <c r="FE12" s="7">
        <v>30</v>
      </c>
      <c r="FF12" s="5" t="s">
        <v>76</v>
      </c>
      <c r="FG12" s="5">
        <v>10</v>
      </c>
      <c r="FH12" s="5" t="s">
        <v>76</v>
      </c>
      <c r="FI12" s="5">
        <v>10</v>
      </c>
      <c r="FJ12" s="5" t="s">
        <v>76</v>
      </c>
      <c r="FK12" s="5">
        <v>10</v>
      </c>
      <c r="FL12" s="5" t="s">
        <v>76</v>
      </c>
      <c r="FM12" s="5">
        <v>10</v>
      </c>
      <c r="FN12" s="5" t="s">
        <v>76</v>
      </c>
      <c r="FO12" s="5">
        <v>30</v>
      </c>
      <c r="FP12" s="5" t="s">
        <v>76</v>
      </c>
      <c r="FQ12" s="5">
        <v>30</v>
      </c>
      <c r="FR12" s="5" t="s">
        <v>76</v>
      </c>
      <c r="FS12" s="5">
        <v>30</v>
      </c>
      <c r="FT12" s="5" t="s">
        <v>76</v>
      </c>
      <c r="FU12" s="5">
        <v>30</v>
      </c>
      <c r="FV12" s="5" t="s">
        <v>76</v>
      </c>
      <c r="FW12" s="5">
        <v>30</v>
      </c>
      <c r="FX12" s="5" t="s">
        <v>76</v>
      </c>
      <c r="FY12" s="5">
        <v>30</v>
      </c>
      <c r="FZ12" s="7" t="s">
        <v>76</v>
      </c>
      <c r="GA12" s="7">
        <v>30</v>
      </c>
      <c r="GC12" s="7" t="s">
        <v>76</v>
      </c>
      <c r="GD12" s="7">
        <v>30</v>
      </c>
      <c r="GE12" s="7" t="s">
        <v>76</v>
      </c>
      <c r="GF12" s="7">
        <v>30</v>
      </c>
      <c r="GG12" s="5" t="s">
        <v>76</v>
      </c>
      <c r="GH12" s="5">
        <v>10</v>
      </c>
      <c r="GI12" s="5" t="s">
        <v>76</v>
      </c>
      <c r="GJ12" s="5">
        <v>10</v>
      </c>
      <c r="GK12" s="5" t="s">
        <v>76</v>
      </c>
      <c r="GL12" s="5">
        <v>10</v>
      </c>
      <c r="GM12" s="5" t="s">
        <v>76</v>
      </c>
      <c r="GN12" s="5">
        <v>50</v>
      </c>
      <c r="GO12" s="5" t="s">
        <v>76</v>
      </c>
      <c r="GP12" s="5">
        <v>50</v>
      </c>
      <c r="GQ12" s="5" t="s">
        <v>76</v>
      </c>
      <c r="GR12" s="5">
        <v>30</v>
      </c>
      <c r="GS12" s="5" t="s">
        <v>76</v>
      </c>
      <c r="GT12" s="5">
        <v>30</v>
      </c>
      <c r="GU12" s="5" t="s">
        <v>76</v>
      </c>
      <c r="GV12" s="5">
        <v>30</v>
      </c>
      <c r="GW12" s="5" t="s">
        <v>76</v>
      </c>
      <c r="GX12" s="5">
        <v>30</v>
      </c>
      <c r="GY12" s="5" t="s">
        <v>76</v>
      </c>
      <c r="GZ12" s="5">
        <v>20</v>
      </c>
      <c r="HA12" s="5" t="s">
        <v>76</v>
      </c>
      <c r="HB12" s="5">
        <v>20</v>
      </c>
      <c r="HC12" s="5" t="s">
        <v>76</v>
      </c>
      <c r="HD12" s="5">
        <v>50</v>
      </c>
      <c r="HE12" s="5" t="s">
        <v>76</v>
      </c>
      <c r="HF12" s="5">
        <v>50</v>
      </c>
      <c r="HG12" s="5" t="s">
        <v>76</v>
      </c>
      <c r="HH12" s="5">
        <v>50</v>
      </c>
      <c r="HI12" s="5" t="s">
        <v>76</v>
      </c>
      <c r="HJ12" s="5">
        <v>50</v>
      </c>
      <c r="HK12" s="5" t="s">
        <v>76</v>
      </c>
      <c r="HL12" s="5">
        <v>10</v>
      </c>
      <c r="HM12" s="5" t="s">
        <v>76</v>
      </c>
      <c r="HN12" s="5">
        <v>20</v>
      </c>
      <c r="HO12" s="5" t="s">
        <v>76</v>
      </c>
      <c r="HP12" s="5">
        <v>20</v>
      </c>
      <c r="HQ12" s="5" t="s">
        <v>76</v>
      </c>
      <c r="HR12" s="5">
        <v>20</v>
      </c>
      <c r="HS12" s="5" t="s">
        <v>76</v>
      </c>
      <c r="HT12" s="5">
        <v>10</v>
      </c>
      <c r="HU12" s="5" t="s">
        <v>76</v>
      </c>
      <c r="HV12" s="5">
        <v>10</v>
      </c>
      <c r="HW12" s="5" t="s">
        <v>76</v>
      </c>
      <c r="HX12" s="5">
        <v>10</v>
      </c>
      <c r="HY12" s="5" t="s">
        <v>76</v>
      </c>
      <c r="HZ12" s="5">
        <v>10</v>
      </c>
      <c r="IA12" s="5" t="s">
        <v>76</v>
      </c>
      <c r="IB12" s="5">
        <v>10</v>
      </c>
      <c r="IC12" s="5" t="s">
        <v>76</v>
      </c>
      <c r="ID12" s="5">
        <v>50</v>
      </c>
      <c r="IE12" s="5" t="s">
        <v>76</v>
      </c>
      <c r="IF12" s="5">
        <v>50</v>
      </c>
      <c r="IG12" s="5" t="s">
        <v>76</v>
      </c>
      <c r="IH12" s="5">
        <v>30</v>
      </c>
      <c r="II12" s="5" t="s">
        <v>76</v>
      </c>
      <c r="IJ12" s="5">
        <v>10</v>
      </c>
      <c r="IK12" s="5" t="s">
        <v>76</v>
      </c>
      <c r="IL12" s="5">
        <v>10</v>
      </c>
      <c r="IM12" s="5" t="s">
        <v>76</v>
      </c>
      <c r="IN12" s="5">
        <v>10</v>
      </c>
      <c r="IO12" s="5" t="s">
        <v>76</v>
      </c>
      <c r="IP12" s="5">
        <v>10</v>
      </c>
      <c r="IQ12" s="7" t="s">
        <v>76</v>
      </c>
      <c r="IR12" s="7">
        <v>30</v>
      </c>
      <c r="IS12" s="7" t="s">
        <v>76</v>
      </c>
      <c r="IT12" s="7">
        <v>30</v>
      </c>
      <c r="IU12" s="7" t="s">
        <v>76</v>
      </c>
      <c r="IV12" s="7">
        <v>30</v>
      </c>
      <c r="IW12" s="7" t="s">
        <v>76</v>
      </c>
      <c r="IX12" s="7">
        <v>30</v>
      </c>
      <c r="IY12" s="7" t="s">
        <v>76</v>
      </c>
      <c r="IZ12" s="7">
        <v>30</v>
      </c>
      <c r="JA12" s="7" t="s">
        <v>76</v>
      </c>
      <c r="JB12" s="7">
        <v>30</v>
      </c>
      <c r="JC12" s="5" t="s">
        <v>76</v>
      </c>
      <c r="JD12" s="5">
        <v>10</v>
      </c>
      <c r="JE12" s="5" t="s">
        <v>76</v>
      </c>
      <c r="JF12" s="5">
        <v>10</v>
      </c>
      <c r="JG12" s="5" t="s">
        <v>76</v>
      </c>
      <c r="JH12" s="5">
        <v>10</v>
      </c>
      <c r="JI12" s="5" t="s">
        <v>76</v>
      </c>
      <c r="JJ12" s="5">
        <v>10</v>
      </c>
      <c r="JK12" s="5" t="s">
        <v>76</v>
      </c>
      <c r="JL12" s="5">
        <v>30</v>
      </c>
      <c r="JM12" s="5" t="s">
        <v>76</v>
      </c>
      <c r="JN12" s="5">
        <v>30</v>
      </c>
      <c r="JO12" s="5" t="s">
        <v>76</v>
      </c>
      <c r="JP12" s="5">
        <v>30</v>
      </c>
      <c r="JQ12" s="5" t="s">
        <v>76</v>
      </c>
      <c r="JR12" s="5">
        <v>30</v>
      </c>
      <c r="JS12" s="5" t="s">
        <v>76</v>
      </c>
      <c r="JT12" s="5">
        <v>30</v>
      </c>
      <c r="JU12" s="5" t="s">
        <v>76</v>
      </c>
      <c r="JV12" s="5">
        <v>50</v>
      </c>
      <c r="JW12" s="5" t="s">
        <v>76</v>
      </c>
      <c r="JX12" s="5">
        <v>50</v>
      </c>
      <c r="JY12" s="5" t="s">
        <v>76</v>
      </c>
      <c r="JZ12" s="5">
        <v>20</v>
      </c>
      <c r="KA12" s="5" t="s">
        <v>76</v>
      </c>
      <c r="KB12" s="5">
        <v>20</v>
      </c>
      <c r="KD12" s="5" t="s">
        <v>76</v>
      </c>
      <c r="KE12" s="5">
        <v>30</v>
      </c>
      <c r="KF12" s="5" t="s">
        <v>76</v>
      </c>
      <c r="KG12" s="5">
        <v>30</v>
      </c>
      <c r="KH12" s="5" t="s">
        <v>76</v>
      </c>
      <c r="KI12" s="5">
        <v>30</v>
      </c>
      <c r="KJ12" s="11" t="s">
        <v>76</v>
      </c>
      <c r="KK12" s="11">
        <v>30</v>
      </c>
      <c r="KL12" s="5" t="s">
        <v>76</v>
      </c>
      <c r="KM12" s="5">
        <v>30</v>
      </c>
      <c r="KN12" s="5" t="s">
        <v>76</v>
      </c>
      <c r="KO12" s="5">
        <v>30</v>
      </c>
      <c r="KP12" s="5" t="s">
        <v>76</v>
      </c>
      <c r="KQ12" s="5">
        <v>30</v>
      </c>
      <c r="KR12" s="11" t="s">
        <v>76</v>
      </c>
      <c r="KS12" s="11">
        <v>30</v>
      </c>
      <c r="KT12" s="33" t="s">
        <v>76</v>
      </c>
      <c r="KU12" s="33">
        <v>50</v>
      </c>
      <c r="KV12" s="33" t="s">
        <v>76</v>
      </c>
      <c r="KW12" s="33">
        <v>10</v>
      </c>
      <c r="KX12" s="33" t="s">
        <v>76</v>
      </c>
      <c r="KY12" s="33">
        <v>50</v>
      </c>
      <c r="KZ12" s="33" t="s">
        <v>76</v>
      </c>
      <c r="LA12" s="33">
        <v>20</v>
      </c>
      <c r="LB12" s="33" t="s">
        <v>76</v>
      </c>
      <c r="LC12" s="33">
        <v>20</v>
      </c>
      <c r="LD12" s="60" t="s">
        <v>77</v>
      </c>
      <c r="LE12" s="64" t="s">
        <v>806</v>
      </c>
      <c r="LF12" s="64" t="s">
        <v>77</v>
      </c>
      <c r="LG12" s="64" t="s">
        <v>806</v>
      </c>
      <c r="LH12" s="64" t="s">
        <v>77</v>
      </c>
      <c r="LI12" s="64" t="s">
        <v>817</v>
      </c>
      <c r="LJ12" s="64" t="s">
        <v>77</v>
      </c>
      <c r="LK12" s="64" t="s">
        <v>817</v>
      </c>
      <c r="LL12" s="64" t="s">
        <v>77</v>
      </c>
      <c r="LM12" s="64" t="s">
        <v>817</v>
      </c>
      <c r="LN12" s="64" t="s">
        <v>77</v>
      </c>
      <c r="LO12" s="64" t="s">
        <v>844</v>
      </c>
      <c r="LP12" s="64" t="s">
        <v>77</v>
      </c>
      <c r="LQ12" s="64" t="s">
        <v>844</v>
      </c>
      <c r="LR12" s="64" t="s">
        <v>77</v>
      </c>
      <c r="LS12" s="64" t="s">
        <v>844</v>
      </c>
      <c r="LT12" s="64" t="s">
        <v>77</v>
      </c>
      <c r="LU12" s="64" t="s">
        <v>844</v>
      </c>
      <c r="LV12" s="64" t="s">
        <v>77</v>
      </c>
      <c r="LW12" s="64" t="s">
        <v>844</v>
      </c>
      <c r="LX12" s="64" t="s">
        <v>77</v>
      </c>
      <c r="LY12" s="64" t="s">
        <v>844</v>
      </c>
      <c r="LZ12" s="64" t="s">
        <v>77</v>
      </c>
      <c r="MA12" s="64" t="s">
        <v>844</v>
      </c>
      <c r="MB12" s="64" t="s">
        <v>77</v>
      </c>
      <c r="MC12" s="64" t="s">
        <v>817</v>
      </c>
      <c r="MD12" s="64" t="s">
        <v>77</v>
      </c>
      <c r="ME12" s="64" t="s">
        <v>844</v>
      </c>
      <c r="MF12" s="64" t="s">
        <v>77</v>
      </c>
      <c r="MG12" s="64" t="s">
        <v>844</v>
      </c>
      <c r="MH12" s="64" t="s">
        <v>77</v>
      </c>
      <c r="MI12" s="64" t="s">
        <v>844</v>
      </c>
      <c r="MJ12" s="64" t="s">
        <v>77</v>
      </c>
      <c r="MK12" s="64" t="s">
        <v>844</v>
      </c>
      <c r="ML12" s="64" t="s">
        <v>77</v>
      </c>
      <c r="MM12" s="64" t="s">
        <v>844</v>
      </c>
      <c r="MN12" s="64" t="s">
        <v>77</v>
      </c>
      <c r="MO12" s="64" t="s">
        <v>844</v>
      </c>
      <c r="MP12" s="64" t="s">
        <v>77</v>
      </c>
      <c r="MQ12" s="64" t="s">
        <v>844</v>
      </c>
      <c r="MR12" s="64" t="s">
        <v>77</v>
      </c>
      <c r="MS12" s="64" t="s">
        <v>844</v>
      </c>
      <c r="MT12" s="64" t="s">
        <v>77</v>
      </c>
      <c r="MU12" s="64" t="s">
        <v>844</v>
      </c>
      <c r="MV12" s="64" t="s">
        <v>77</v>
      </c>
      <c r="MW12" s="64" t="s">
        <v>844</v>
      </c>
      <c r="MX12" s="60" t="s">
        <v>77</v>
      </c>
      <c r="MY12" s="64" t="s">
        <v>844</v>
      </c>
      <c r="MZ12" s="64" t="s">
        <v>77</v>
      </c>
      <c r="NA12" s="64" t="s">
        <v>844</v>
      </c>
      <c r="NB12" s="64" t="s">
        <v>77</v>
      </c>
      <c r="NC12" s="64" t="s">
        <v>844</v>
      </c>
      <c r="ND12" s="64" t="s">
        <v>77</v>
      </c>
      <c r="NE12" s="64" t="s">
        <v>844</v>
      </c>
      <c r="NF12" s="64" t="s">
        <v>77</v>
      </c>
      <c r="NG12" s="64" t="s">
        <v>844</v>
      </c>
      <c r="NH12" s="64" t="s">
        <v>77</v>
      </c>
      <c r="NI12" s="64" t="s">
        <v>844</v>
      </c>
      <c r="NJ12" s="64" t="s">
        <v>77</v>
      </c>
      <c r="NK12" s="64" t="s">
        <v>844</v>
      </c>
      <c r="NL12" s="64" t="s">
        <v>77</v>
      </c>
      <c r="NM12" s="64" t="s">
        <v>844</v>
      </c>
      <c r="NN12" s="64" t="s">
        <v>77</v>
      </c>
      <c r="NO12" s="64" t="s">
        <v>844</v>
      </c>
      <c r="NP12" s="64" t="s">
        <v>77</v>
      </c>
      <c r="NQ12" s="64" t="s">
        <v>844</v>
      </c>
      <c r="NR12" s="64" t="s">
        <v>77</v>
      </c>
      <c r="NS12" s="64" t="s">
        <v>844</v>
      </c>
      <c r="NT12" s="64" t="s">
        <v>77</v>
      </c>
      <c r="NU12" s="64" t="s">
        <v>844</v>
      </c>
      <c r="NV12" s="64" t="s">
        <v>77</v>
      </c>
      <c r="NW12" s="64" t="s">
        <v>844</v>
      </c>
      <c r="NX12" s="64" t="s">
        <v>77</v>
      </c>
      <c r="NY12" s="64" t="s">
        <v>844</v>
      </c>
      <c r="NZ12" s="64" t="s">
        <v>77</v>
      </c>
      <c r="OA12" s="64" t="s">
        <v>844</v>
      </c>
      <c r="OB12" s="64" t="s">
        <v>77</v>
      </c>
      <c r="OC12" s="64" t="s">
        <v>844</v>
      </c>
      <c r="OD12" s="64" t="s">
        <v>77</v>
      </c>
      <c r="OE12" s="64" t="s">
        <v>817</v>
      </c>
      <c r="OF12" s="64" t="s">
        <v>77</v>
      </c>
      <c r="OG12" s="64" t="s">
        <v>844</v>
      </c>
      <c r="OH12" s="64" t="s">
        <v>77</v>
      </c>
      <c r="OI12" s="64" t="s">
        <v>844</v>
      </c>
      <c r="OJ12" s="64" t="s">
        <v>77</v>
      </c>
      <c r="OK12" s="64" t="s">
        <v>844</v>
      </c>
      <c r="OL12" s="64" t="s">
        <v>77</v>
      </c>
      <c r="OM12" s="64" t="s">
        <v>844</v>
      </c>
      <c r="ON12" s="64" t="s">
        <v>77</v>
      </c>
      <c r="OO12" s="64" t="s">
        <v>844</v>
      </c>
      <c r="OP12" s="64" t="s">
        <v>77</v>
      </c>
      <c r="OQ12" s="64" t="s">
        <v>844</v>
      </c>
      <c r="OR12" s="64" t="s">
        <v>77</v>
      </c>
      <c r="OS12" s="64" t="s">
        <v>844</v>
      </c>
      <c r="OT12" s="64" t="s">
        <v>77</v>
      </c>
      <c r="OU12" s="64" t="s">
        <v>844</v>
      </c>
      <c r="OV12" s="64" t="s">
        <v>77</v>
      </c>
      <c r="OW12" s="64" t="s">
        <v>844</v>
      </c>
      <c r="OX12" s="64" t="s">
        <v>77</v>
      </c>
      <c r="OY12" s="64" t="s">
        <v>844</v>
      </c>
      <c r="OZ12" s="64" t="s">
        <v>77</v>
      </c>
      <c r="PA12" s="64" t="s">
        <v>844</v>
      </c>
      <c r="PB12" s="64" t="s">
        <v>77</v>
      </c>
      <c r="PC12" s="64" t="s">
        <v>844</v>
      </c>
      <c r="PD12" s="64" t="s">
        <v>77</v>
      </c>
      <c r="PE12" s="64" t="s">
        <v>844</v>
      </c>
      <c r="PF12" s="64" t="s">
        <v>77</v>
      </c>
      <c r="PG12" s="64" t="s">
        <v>844</v>
      </c>
      <c r="PH12" s="64" t="s">
        <v>77</v>
      </c>
      <c r="PI12" s="64" t="s">
        <v>844</v>
      </c>
      <c r="PJ12" s="64" t="s">
        <v>77</v>
      </c>
      <c r="PK12" s="64" t="s">
        <v>844</v>
      </c>
      <c r="PL12" s="64" t="s">
        <v>77</v>
      </c>
      <c r="PM12" s="64" t="s">
        <v>844</v>
      </c>
      <c r="PN12" s="64" t="s">
        <v>77</v>
      </c>
      <c r="PO12" s="64" t="s">
        <v>844</v>
      </c>
      <c r="PP12" s="64" t="s">
        <v>77</v>
      </c>
      <c r="PQ12" s="64" t="s">
        <v>844</v>
      </c>
      <c r="PR12" s="64" t="s">
        <v>77</v>
      </c>
      <c r="PS12" s="64" t="s">
        <v>844</v>
      </c>
      <c r="PT12" s="64" t="s">
        <v>77</v>
      </c>
      <c r="PU12" s="64" t="s">
        <v>844</v>
      </c>
      <c r="PV12" s="64" t="s">
        <v>77</v>
      </c>
      <c r="PW12" s="64" t="s">
        <v>844</v>
      </c>
      <c r="PX12" s="64" t="s">
        <v>77</v>
      </c>
      <c r="PY12" s="64" t="s">
        <v>844</v>
      </c>
      <c r="PZ12" s="64" t="s">
        <v>77</v>
      </c>
      <c r="QA12" s="64" t="s">
        <v>844</v>
      </c>
      <c r="QB12" s="64" t="s">
        <v>77</v>
      </c>
      <c r="QC12" s="64" t="s">
        <v>844</v>
      </c>
      <c r="QD12" s="64" t="s">
        <v>77</v>
      </c>
      <c r="QE12" s="64" t="s">
        <v>844</v>
      </c>
      <c r="QF12" s="64" t="s">
        <v>77</v>
      </c>
      <c r="QG12" s="64" t="s">
        <v>844</v>
      </c>
      <c r="QH12" s="64" t="s">
        <v>77</v>
      </c>
      <c r="QI12" s="64" t="s">
        <v>844</v>
      </c>
      <c r="QJ12" s="64" t="s">
        <v>77</v>
      </c>
      <c r="QK12" s="64" t="s">
        <v>844</v>
      </c>
      <c r="QL12" s="64" t="s">
        <v>77</v>
      </c>
      <c r="QM12" s="64" t="s">
        <v>844</v>
      </c>
      <c r="QN12" s="64" t="s">
        <v>77</v>
      </c>
      <c r="QO12" s="64" t="s">
        <v>844</v>
      </c>
      <c r="QP12" s="64" t="s">
        <v>77</v>
      </c>
      <c r="QQ12" s="64" t="s">
        <v>844</v>
      </c>
      <c r="QR12" s="64" t="s">
        <v>77</v>
      </c>
      <c r="QS12" s="64" t="s">
        <v>844</v>
      </c>
      <c r="QT12" s="64" t="s">
        <v>77</v>
      </c>
      <c r="QU12" s="64" t="s">
        <v>844</v>
      </c>
      <c r="QV12" s="64" t="s">
        <v>77</v>
      </c>
      <c r="QW12" s="64" t="s">
        <v>844</v>
      </c>
      <c r="QX12" s="64" t="s">
        <v>77</v>
      </c>
      <c r="QY12" s="64" t="s">
        <v>844</v>
      </c>
      <c r="QZ12" s="64" t="s">
        <v>77</v>
      </c>
      <c r="RA12" s="64" t="s">
        <v>844</v>
      </c>
      <c r="RB12" s="64" t="s">
        <v>77</v>
      </c>
      <c r="RC12" s="64" t="s">
        <v>844</v>
      </c>
      <c r="RD12" s="64" t="s">
        <v>77</v>
      </c>
      <c r="RE12" s="64" t="s">
        <v>844</v>
      </c>
      <c r="RF12" s="64" t="s">
        <v>77</v>
      </c>
      <c r="RG12" s="64" t="s">
        <v>844</v>
      </c>
      <c r="RH12" s="64" t="s">
        <v>77</v>
      </c>
      <c r="RI12" s="64" t="s">
        <v>844</v>
      </c>
      <c r="RJ12" s="64" t="s">
        <v>77</v>
      </c>
      <c r="RK12" s="64" t="s">
        <v>844</v>
      </c>
      <c r="RL12" s="64" t="s">
        <v>77</v>
      </c>
      <c r="RM12" s="64" t="s">
        <v>844</v>
      </c>
      <c r="RN12" s="64" t="s">
        <v>77</v>
      </c>
      <c r="RO12" s="64" t="s">
        <v>844</v>
      </c>
      <c r="RP12" s="64" t="s">
        <v>77</v>
      </c>
      <c r="RQ12" s="64" t="s">
        <v>844</v>
      </c>
      <c r="RR12" s="64" t="s">
        <v>77</v>
      </c>
      <c r="RS12" s="64" t="s">
        <v>844</v>
      </c>
    </row>
    <row r="13" spans="1:487" x14ac:dyDescent="0.3">
      <c r="B13" t="s">
        <v>78</v>
      </c>
      <c r="C13" t="s">
        <v>79</v>
      </c>
      <c r="F13" t="s">
        <v>90</v>
      </c>
      <c r="G13" s="8">
        <v>0.1</v>
      </c>
      <c r="H13" t="s">
        <v>90</v>
      </c>
      <c r="I13" s="8">
        <v>0.1</v>
      </c>
      <c r="J13" t="s">
        <v>90</v>
      </c>
      <c r="K13" s="8">
        <v>0.1</v>
      </c>
      <c r="L13" t="s">
        <v>90</v>
      </c>
      <c r="M13" s="8">
        <v>0.1</v>
      </c>
      <c r="N13" t="s">
        <v>90</v>
      </c>
      <c r="O13" s="8">
        <v>0.1</v>
      </c>
      <c r="P13" t="s">
        <v>90</v>
      </c>
      <c r="Q13" s="8">
        <v>0.1</v>
      </c>
      <c r="R13" t="s">
        <v>90</v>
      </c>
      <c r="S13" s="8">
        <v>0.1</v>
      </c>
      <c r="T13" t="s">
        <v>90</v>
      </c>
      <c r="U13" s="8">
        <v>0.1</v>
      </c>
      <c r="V13" t="s">
        <v>90</v>
      </c>
      <c r="W13" s="8">
        <v>0.1</v>
      </c>
      <c r="X13" t="s">
        <v>90</v>
      </c>
      <c r="Y13" s="8">
        <v>0.1</v>
      </c>
      <c r="Z13" t="s">
        <v>90</v>
      </c>
      <c r="AA13" s="8">
        <v>0.1</v>
      </c>
      <c r="AB13" t="s">
        <v>90</v>
      </c>
      <c r="AC13" s="8">
        <v>0.1</v>
      </c>
      <c r="AD13" t="s">
        <v>90</v>
      </c>
      <c r="AE13" s="8">
        <v>0.1</v>
      </c>
      <c r="AF13" t="s">
        <v>90</v>
      </c>
      <c r="AG13" s="8">
        <v>0.1</v>
      </c>
      <c r="AH13" t="s">
        <v>90</v>
      </c>
      <c r="AI13" s="8">
        <v>0.1</v>
      </c>
      <c r="AJ13" t="s">
        <v>90</v>
      </c>
      <c r="AK13" s="8">
        <v>0.1</v>
      </c>
      <c r="AL13" t="s">
        <v>90</v>
      </c>
      <c r="AM13" s="8">
        <v>0.1</v>
      </c>
      <c r="AN13" t="s">
        <v>90</v>
      </c>
      <c r="AO13" s="8">
        <v>0.1</v>
      </c>
      <c r="AP13" t="s">
        <v>90</v>
      </c>
      <c r="AQ13" s="8">
        <v>0.1</v>
      </c>
      <c r="AR13" t="s">
        <v>90</v>
      </c>
      <c r="AS13" s="8">
        <v>0.1</v>
      </c>
      <c r="AT13" t="s">
        <v>90</v>
      </c>
      <c r="AU13" s="8">
        <v>0.1</v>
      </c>
      <c r="AV13" t="s">
        <v>90</v>
      </c>
      <c r="AW13" s="8">
        <v>0.1</v>
      </c>
      <c r="AX13" t="s">
        <v>90</v>
      </c>
      <c r="AY13" s="8">
        <v>0.1</v>
      </c>
      <c r="AZ13" t="s">
        <v>90</v>
      </c>
      <c r="BA13" s="8">
        <v>0.1</v>
      </c>
      <c r="BB13" t="s">
        <v>90</v>
      </c>
      <c r="BC13" s="8">
        <v>0.1</v>
      </c>
      <c r="BD13" t="s">
        <v>90</v>
      </c>
      <c r="BE13" s="8">
        <v>0.1</v>
      </c>
      <c r="BF13" t="s">
        <v>90</v>
      </c>
      <c r="BG13" s="8">
        <v>0.1</v>
      </c>
      <c r="BH13" t="s">
        <v>90</v>
      </c>
      <c r="BI13" s="8">
        <v>0.1</v>
      </c>
      <c r="BJ13" t="s">
        <v>90</v>
      </c>
      <c r="BK13" s="8">
        <v>0.1</v>
      </c>
      <c r="BL13" t="s">
        <v>90</v>
      </c>
      <c r="BM13" s="8">
        <v>0.1</v>
      </c>
      <c r="BN13" t="s">
        <v>90</v>
      </c>
      <c r="BO13" s="8">
        <v>0.1</v>
      </c>
      <c r="BP13" t="s">
        <v>189</v>
      </c>
      <c r="BQ13" s="8">
        <v>0.1</v>
      </c>
      <c r="BR13" t="s">
        <v>189</v>
      </c>
      <c r="BS13" s="8">
        <v>0.1</v>
      </c>
      <c r="BT13" t="s">
        <v>189</v>
      </c>
      <c r="BU13" s="8">
        <v>0.1</v>
      </c>
      <c r="BV13" t="s">
        <v>189</v>
      </c>
      <c r="BW13" s="8">
        <v>0.1</v>
      </c>
      <c r="BX13" t="s">
        <v>189</v>
      </c>
      <c r="BY13" s="8">
        <v>0.1</v>
      </c>
      <c r="BZ13" t="s">
        <v>189</v>
      </c>
      <c r="CA13" s="8">
        <v>0.1</v>
      </c>
      <c r="CB13" t="s">
        <v>189</v>
      </c>
      <c r="CC13" s="8">
        <v>0.1</v>
      </c>
      <c r="CD13" t="s">
        <v>189</v>
      </c>
      <c r="CE13" s="8">
        <v>0.1</v>
      </c>
      <c r="CF13" t="s">
        <v>189</v>
      </c>
      <c r="CG13" s="8">
        <v>0.1</v>
      </c>
      <c r="CH13" t="s">
        <v>189</v>
      </c>
      <c r="CI13" s="8">
        <v>0.1</v>
      </c>
      <c r="CJ13" t="s">
        <v>189</v>
      </c>
      <c r="CK13" s="8">
        <v>0.1</v>
      </c>
      <c r="CL13" t="s">
        <v>189</v>
      </c>
      <c r="CM13" s="8">
        <v>0.1</v>
      </c>
      <c r="CN13" t="s">
        <v>189</v>
      </c>
      <c r="CO13" s="8">
        <v>0.1</v>
      </c>
      <c r="CP13" t="s">
        <v>189</v>
      </c>
      <c r="CQ13" s="8">
        <v>0.1</v>
      </c>
      <c r="CR13" t="s">
        <v>189</v>
      </c>
      <c r="CS13" s="8">
        <v>0.1</v>
      </c>
      <c r="CT13" s="13" t="s">
        <v>189</v>
      </c>
      <c r="CU13" s="35">
        <v>0.1</v>
      </c>
      <c r="CV13" s="13" t="s">
        <v>189</v>
      </c>
      <c r="CW13" s="35">
        <v>0.1</v>
      </c>
      <c r="CX13" t="s">
        <v>189</v>
      </c>
      <c r="CY13" s="8">
        <v>0.1</v>
      </c>
      <c r="CZ13" t="s">
        <v>189</v>
      </c>
      <c r="DA13" s="8">
        <v>0.1</v>
      </c>
      <c r="DB13" t="s">
        <v>189</v>
      </c>
      <c r="DC13" s="8">
        <v>0.1</v>
      </c>
      <c r="DD13" s="13" t="s">
        <v>189</v>
      </c>
      <c r="DE13" s="35">
        <v>0.1</v>
      </c>
      <c r="DF13" t="s">
        <v>189</v>
      </c>
      <c r="DG13" s="8">
        <v>0.1</v>
      </c>
      <c r="DH13" s="13" t="s">
        <v>189</v>
      </c>
      <c r="DI13" s="35">
        <v>0.1</v>
      </c>
      <c r="DJ13" s="13" t="s">
        <v>189</v>
      </c>
      <c r="DK13" s="35">
        <v>0.1</v>
      </c>
      <c r="DL13" t="s">
        <v>189</v>
      </c>
      <c r="DM13" s="8">
        <v>0.1</v>
      </c>
      <c r="DN13" t="s">
        <v>189</v>
      </c>
      <c r="DO13" s="8">
        <v>0.1</v>
      </c>
      <c r="DP13" t="s">
        <v>189</v>
      </c>
      <c r="DQ13" s="8">
        <v>0.1</v>
      </c>
      <c r="DR13" t="s">
        <v>189</v>
      </c>
      <c r="DS13" s="8">
        <v>0.1</v>
      </c>
      <c r="DT13" s="13" t="s">
        <v>189</v>
      </c>
      <c r="DU13" s="35">
        <v>0.1</v>
      </c>
      <c r="DV13" t="s">
        <v>189</v>
      </c>
      <c r="DW13" s="8">
        <v>0.1</v>
      </c>
      <c r="DX13" t="s">
        <v>189</v>
      </c>
      <c r="DY13" s="8">
        <v>0.1</v>
      </c>
      <c r="DZ13" t="s">
        <v>189</v>
      </c>
      <c r="EA13" s="8">
        <v>0.1</v>
      </c>
      <c r="EB13" t="s">
        <v>189</v>
      </c>
      <c r="EC13" s="8">
        <v>0.1</v>
      </c>
      <c r="ED13" t="s">
        <v>189</v>
      </c>
      <c r="EE13" s="8">
        <v>0.1</v>
      </c>
      <c r="EF13" t="s">
        <v>189</v>
      </c>
      <c r="EG13" s="8">
        <v>0.1</v>
      </c>
      <c r="EH13" t="s">
        <v>189</v>
      </c>
      <c r="EI13" s="8">
        <v>0.1</v>
      </c>
      <c r="EJ13" t="s">
        <v>189</v>
      </c>
      <c r="EK13" s="8">
        <v>0.1</v>
      </c>
      <c r="EL13" t="s">
        <v>189</v>
      </c>
      <c r="EM13" s="8">
        <v>0.1</v>
      </c>
      <c r="EN13" t="s">
        <v>189</v>
      </c>
      <c r="EO13" s="8">
        <v>0.1</v>
      </c>
      <c r="EP13" t="s">
        <v>189</v>
      </c>
      <c r="EQ13" s="8">
        <v>0.1</v>
      </c>
      <c r="ER13" t="s">
        <v>189</v>
      </c>
      <c r="ES13" s="36">
        <v>0.1</v>
      </c>
      <c r="ET13" t="s">
        <v>189</v>
      </c>
      <c r="EU13" s="36">
        <v>0.1</v>
      </c>
      <c r="EV13" t="s">
        <v>189</v>
      </c>
      <c r="EW13" s="36">
        <v>0.1</v>
      </c>
      <c r="EX13" t="s">
        <v>189</v>
      </c>
      <c r="EY13" s="36">
        <v>0.1</v>
      </c>
      <c r="EZ13" t="s">
        <v>189</v>
      </c>
      <c r="FA13" s="36">
        <v>0.1</v>
      </c>
      <c r="FB13" t="s">
        <v>189</v>
      </c>
      <c r="FC13" s="36">
        <v>0.1</v>
      </c>
      <c r="FD13" t="s">
        <v>189</v>
      </c>
      <c r="FE13" s="36">
        <v>0.1</v>
      </c>
      <c r="FF13" t="s">
        <v>189</v>
      </c>
      <c r="FG13" s="36">
        <v>0.1</v>
      </c>
      <c r="FH13" t="s">
        <v>189</v>
      </c>
      <c r="FI13" s="36">
        <v>0.1</v>
      </c>
      <c r="FJ13" t="s">
        <v>189</v>
      </c>
      <c r="FK13" s="36">
        <v>0.1</v>
      </c>
      <c r="FL13" t="s">
        <v>189</v>
      </c>
      <c r="FM13" s="36">
        <v>0.1</v>
      </c>
      <c r="FN13" t="s">
        <v>189</v>
      </c>
      <c r="FO13" s="36">
        <v>0.1</v>
      </c>
      <c r="FP13" t="s">
        <v>189</v>
      </c>
      <c r="FQ13" s="36">
        <v>0.1</v>
      </c>
      <c r="FR13" t="s">
        <v>189</v>
      </c>
      <c r="FS13" s="36">
        <v>0.1</v>
      </c>
      <c r="FT13" t="s">
        <v>189</v>
      </c>
      <c r="FU13" s="36">
        <v>0.1</v>
      </c>
      <c r="FV13" t="s">
        <v>189</v>
      </c>
      <c r="FW13" s="36">
        <v>0.1</v>
      </c>
      <c r="FX13" t="s">
        <v>189</v>
      </c>
      <c r="FY13" s="36">
        <v>0.1</v>
      </c>
      <c r="FZ13" t="s">
        <v>189</v>
      </c>
      <c r="GA13" s="36">
        <v>0.1</v>
      </c>
      <c r="GC13" t="s">
        <v>189</v>
      </c>
      <c r="GD13" s="36">
        <v>0.1</v>
      </c>
      <c r="GE13" t="s">
        <v>189</v>
      </c>
      <c r="GF13" s="36">
        <v>0.1</v>
      </c>
      <c r="GG13" t="s">
        <v>189</v>
      </c>
      <c r="GH13" s="36">
        <v>0.1</v>
      </c>
      <c r="GI13" t="s">
        <v>189</v>
      </c>
      <c r="GJ13" s="36">
        <v>0.1</v>
      </c>
      <c r="GK13" t="s">
        <v>189</v>
      </c>
      <c r="GL13" s="36">
        <v>0.1</v>
      </c>
      <c r="GM13" t="s">
        <v>189</v>
      </c>
      <c r="GN13" s="36">
        <v>0.1</v>
      </c>
      <c r="GO13" t="s">
        <v>189</v>
      </c>
      <c r="GP13" s="36">
        <v>0.1</v>
      </c>
      <c r="GQ13" t="s">
        <v>189</v>
      </c>
      <c r="GR13" s="36">
        <v>0.1</v>
      </c>
      <c r="GS13" t="s">
        <v>189</v>
      </c>
      <c r="GT13" s="36">
        <v>0.1</v>
      </c>
      <c r="GU13" t="s">
        <v>189</v>
      </c>
      <c r="GV13" s="36">
        <v>0.1</v>
      </c>
      <c r="GW13" t="s">
        <v>189</v>
      </c>
      <c r="GX13" s="36">
        <v>0.1</v>
      </c>
      <c r="GY13" t="s">
        <v>189</v>
      </c>
      <c r="GZ13" s="36">
        <v>0.1</v>
      </c>
      <c r="HA13" t="s">
        <v>189</v>
      </c>
      <c r="HB13" s="36">
        <v>0.1</v>
      </c>
      <c r="HC13" t="s">
        <v>189</v>
      </c>
      <c r="HD13" s="36">
        <v>0.1</v>
      </c>
      <c r="HE13" t="s">
        <v>189</v>
      </c>
      <c r="HF13" s="36">
        <v>0.1</v>
      </c>
      <c r="HG13" t="s">
        <v>189</v>
      </c>
      <c r="HH13" s="36">
        <v>0.1</v>
      </c>
      <c r="HI13" t="s">
        <v>189</v>
      </c>
      <c r="HJ13" s="36">
        <v>0.1</v>
      </c>
      <c r="HK13" t="s">
        <v>189</v>
      </c>
      <c r="HL13" s="36">
        <v>0.1</v>
      </c>
      <c r="HM13" t="s">
        <v>189</v>
      </c>
      <c r="HN13" s="36">
        <v>0.1</v>
      </c>
      <c r="HO13" t="s">
        <v>189</v>
      </c>
      <c r="HP13" s="36">
        <v>0.1</v>
      </c>
      <c r="HQ13" t="s">
        <v>189</v>
      </c>
      <c r="HR13" s="36">
        <v>0.1</v>
      </c>
      <c r="HS13" t="s">
        <v>189</v>
      </c>
      <c r="HT13" s="36">
        <v>0.1</v>
      </c>
      <c r="HU13" t="s">
        <v>189</v>
      </c>
      <c r="HV13" s="36">
        <v>0.1</v>
      </c>
      <c r="HW13" t="s">
        <v>189</v>
      </c>
      <c r="HX13" s="36">
        <v>0.1</v>
      </c>
      <c r="HY13" t="s">
        <v>189</v>
      </c>
      <c r="HZ13" s="36">
        <v>0.1</v>
      </c>
      <c r="IA13" t="s">
        <v>189</v>
      </c>
      <c r="IB13" s="36">
        <v>0.1</v>
      </c>
      <c r="IC13" t="s">
        <v>189</v>
      </c>
      <c r="ID13" s="36">
        <v>0.1</v>
      </c>
      <c r="IE13" t="s">
        <v>189</v>
      </c>
      <c r="IF13" s="36">
        <v>0.1</v>
      </c>
      <c r="IG13" t="s">
        <v>189</v>
      </c>
      <c r="IH13" s="36">
        <v>0.1</v>
      </c>
      <c r="II13" t="s">
        <v>189</v>
      </c>
      <c r="IJ13" s="36">
        <v>0.1</v>
      </c>
      <c r="IK13" t="s">
        <v>189</v>
      </c>
      <c r="IL13" s="36">
        <v>0.1</v>
      </c>
      <c r="IM13" t="s">
        <v>189</v>
      </c>
      <c r="IN13" s="36">
        <v>0.1</v>
      </c>
      <c r="IO13" t="s">
        <v>189</v>
      </c>
      <c r="IP13" s="36">
        <v>0.1</v>
      </c>
      <c r="IQ13" t="s">
        <v>189</v>
      </c>
      <c r="IR13" s="36">
        <v>0.1</v>
      </c>
      <c r="IS13" t="s">
        <v>189</v>
      </c>
      <c r="IT13" s="36">
        <v>0.1</v>
      </c>
      <c r="IU13" t="s">
        <v>189</v>
      </c>
      <c r="IV13" s="36">
        <v>0.1</v>
      </c>
      <c r="IW13" t="s">
        <v>189</v>
      </c>
      <c r="IX13" s="36">
        <v>0.1</v>
      </c>
      <c r="IY13" t="s">
        <v>189</v>
      </c>
      <c r="IZ13" s="36">
        <v>0.1</v>
      </c>
      <c r="JA13" t="s">
        <v>189</v>
      </c>
      <c r="JB13" s="36">
        <v>0.1</v>
      </c>
      <c r="JC13" t="s">
        <v>189</v>
      </c>
      <c r="JD13" s="36">
        <v>0.1</v>
      </c>
      <c r="JE13" t="s">
        <v>189</v>
      </c>
      <c r="JF13" s="36">
        <v>0.1</v>
      </c>
      <c r="JG13" t="s">
        <v>189</v>
      </c>
      <c r="JH13" s="36">
        <v>0.1</v>
      </c>
      <c r="JI13" t="s">
        <v>189</v>
      </c>
      <c r="JJ13" s="36">
        <v>0.1</v>
      </c>
      <c r="JK13" t="s">
        <v>189</v>
      </c>
      <c r="JL13" s="36">
        <v>0.1</v>
      </c>
      <c r="JM13" t="s">
        <v>189</v>
      </c>
      <c r="JN13" s="36">
        <v>0.1</v>
      </c>
      <c r="JO13" t="s">
        <v>189</v>
      </c>
      <c r="JP13" s="36">
        <v>0.1</v>
      </c>
      <c r="JQ13" t="s">
        <v>189</v>
      </c>
      <c r="JR13" s="36">
        <v>0.1</v>
      </c>
      <c r="JS13" t="s">
        <v>189</v>
      </c>
      <c r="JT13" s="36">
        <v>0.1</v>
      </c>
      <c r="JU13" t="s">
        <v>189</v>
      </c>
      <c r="JV13" s="36">
        <v>0.1</v>
      </c>
      <c r="JW13" t="s">
        <v>189</v>
      </c>
      <c r="JX13" s="36">
        <v>0.1</v>
      </c>
      <c r="JY13" t="s">
        <v>189</v>
      </c>
      <c r="JZ13" s="36">
        <v>0.1</v>
      </c>
      <c r="KA13" t="s">
        <v>189</v>
      </c>
      <c r="KB13" s="36">
        <v>0.1</v>
      </c>
      <c r="KD13" t="s">
        <v>189</v>
      </c>
      <c r="KE13" s="36">
        <v>0.1</v>
      </c>
      <c r="KF13" t="s">
        <v>189</v>
      </c>
      <c r="KG13" s="36">
        <v>0.1</v>
      </c>
      <c r="KH13" t="s">
        <v>189</v>
      </c>
      <c r="KI13" s="36">
        <v>0.1</v>
      </c>
      <c r="KJ13" s="13" t="s">
        <v>189</v>
      </c>
      <c r="KK13" s="35">
        <v>0.1</v>
      </c>
      <c r="KL13" t="s">
        <v>189</v>
      </c>
      <c r="KM13" s="36">
        <v>0.1</v>
      </c>
      <c r="KN13" t="s">
        <v>189</v>
      </c>
      <c r="KO13" s="36">
        <v>0.1</v>
      </c>
      <c r="KP13" t="s">
        <v>189</v>
      </c>
      <c r="KQ13" s="36">
        <v>0.1</v>
      </c>
      <c r="KR13" s="13" t="s">
        <v>189</v>
      </c>
      <c r="KS13" s="35">
        <v>0.1</v>
      </c>
      <c r="KT13" s="13" t="s">
        <v>189</v>
      </c>
      <c r="KU13" s="35">
        <v>0.1</v>
      </c>
      <c r="KV13" s="13" t="s">
        <v>189</v>
      </c>
      <c r="KW13" s="35">
        <v>0.1</v>
      </c>
      <c r="KX13" s="13" t="s">
        <v>189</v>
      </c>
      <c r="KY13" s="35">
        <v>0.1</v>
      </c>
      <c r="KZ13" s="13" t="s">
        <v>189</v>
      </c>
      <c r="LA13" s="35">
        <v>0.1</v>
      </c>
      <c r="LB13" s="13" t="s">
        <v>189</v>
      </c>
      <c r="LC13" s="35">
        <v>0.1</v>
      </c>
      <c r="LD13" s="59" t="s">
        <v>345</v>
      </c>
      <c r="LF13" s="65" t="s">
        <v>345</v>
      </c>
      <c r="LH13" s="65" t="s">
        <v>345</v>
      </c>
      <c r="LJ13" s="65" t="s">
        <v>337</v>
      </c>
      <c r="LL13" s="65" t="s">
        <v>337</v>
      </c>
      <c r="LN13" s="65" t="s">
        <v>345</v>
      </c>
      <c r="LP13" s="65" t="s">
        <v>337</v>
      </c>
      <c r="LR13" s="65" t="s">
        <v>337</v>
      </c>
      <c r="LT13" s="65" t="s">
        <v>337</v>
      </c>
      <c r="LV13" s="65" t="s">
        <v>337</v>
      </c>
      <c r="LX13" s="65" t="s">
        <v>337</v>
      </c>
      <c r="LZ13" s="65" t="s">
        <v>337</v>
      </c>
      <c r="MB13" s="65" t="s">
        <v>337</v>
      </c>
      <c r="MD13" s="65" t="s">
        <v>337</v>
      </c>
      <c r="MF13" s="65" t="s">
        <v>337</v>
      </c>
      <c r="MH13" s="65" t="s">
        <v>337</v>
      </c>
      <c r="MJ13" s="65" t="s">
        <v>345</v>
      </c>
      <c r="ML13" s="65" t="s">
        <v>345</v>
      </c>
      <c r="MN13" s="65" t="s">
        <v>345</v>
      </c>
      <c r="MP13" s="65" t="s">
        <v>337</v>
      </c>
      <c r="MR13" s="65" t="s">
        <v>337</v>
      </c>
      <c r="MT13" s="65" t="s">
        <v>337</v>
      </c>
      <c r="MV13" s="65" t="s">
        <v>337</v>
      </c>
      <c r="MX13" s="59" t="s">
        <v>345</v>
      </c>
      <c r="MZ13" s="65" t="s">
        <v>345</v>
      </c>
      <c r="NB13" s="65" t="s">
        <v>345</v>
      </c>
      <c r="ND13" s="65" t="s">
        <v>337</v>
      </c>
      <c r="NF13" s="65" t="s">
        <v>345</v>
      </c>
      <c r="NH13" s="65" t="s">
        <v>337</v>
      </c>
      <c r="NJ13" s="65" t="s">
        <v>345</v>
      </c>
      <c r="NL13" s="65" t="s">
        <v>337</v>
      </c>
      <c r="NN13" s="65" t="s">
        <v>345</v>
      </c>
      <c r="NP13" s="65" t="s">
        <v>345</v>
      </c>
      <c r="NR13" s="65" t="s">
        <v>345</v>
      </c>
      <c r="NT13" s="65" t="s">
        <v>337</v>
      </c>
      <c r="NV13" s="65" t="s">
        <v>345</v>
      </c>
      <c r="NX13" s="65" t="s">
        <v>337</v>
      </c>
      <c r="NZ13" s="65" t="s">
        <v>345</v>
      </c>
      <c r="OB13" s="65" t="s">
        <v>337</v>
      </c>
      <c r="OD13" s="65" t="s">
        <v>337</v>
      </c>
      <c r="OF13" s="65" t="s">
        <v>337</v>
      </c>
      <c r="OH13" s="65" t="s">
        <v>345</v>
      </c>
      <c r="OJ13" s="65" t="s">
        <v>345</v>
      </c>
      <c r="OL13" s="65" t="s">
        <v>337</v>
      </c>
      <c r="ON13" s="65" t="s">
        <v>337</v>
      </c>
      <c r="OP13" s="65" t="s">
        <v>337</v>
      </c>
      <c r="OR13" s="65" t="s">
        <v>345</v>
      </c>
      <c r="OT13" s="65" t="s">
        <v>345</v>
      </c>
      <c r="OV13" s="65" t="s">
        <v>337</v>
      </c>
      <c r="OX13" s="65" t="s">
        <v>345</v>
      </c>
      <c r="OZ13" s="65" t="s">
        <v>345</v>
      </c>
      <c r="PB13" s="65" t="s">
        <v>337</v>
      </c>
      <c r="PD13" s="65" t="s">
        <v>345</v>
      </c>
      <c r="PF13" s="65" t="s">
        <v>337</v>
      </c>
      <c r="PH13" s="65" t="s">
        <v>345</v>
      </c>
      <c r="PJ13" s="65" t="s">
        <v>337</v>
      </c>
      <c r="PL13" s="65" t="s">
        <v>345</v>
      </c>
      <c r="PN13" s="65" t="s">
        <v>345</v>
      </c>
      <c r="PP13" s="65" t="s">
        <v>337</v>
      </c>
      <c r="PR13" s="65" t="s">
        <v>337</v>
      </c>
      <c r="PT13" s="65" t="s">
        <v>345</v>
      </c>
      <c r="PV13" s="65" t="s">
        <v>337</v>
      </c>
      <c r="PX13" s="65" t="s">
        <v>345</v>
      </c>
      <c r="PZ13" s="65" t="s">
        <v>337</v>
      </c>
      <c r="QB13" s="65" t="s">
        <v>345</v>
      </c>
      <c r="QD13" s="65" t="s">
        <v>337</v>
      </c>
      <c r="QF13" s="65" t="s">
        <v>337</v>
      </c>
      <c r="QH13" s="65" t="s">
        <v>345</v>
      </c>
      <c r="QJ13" s="65" t="s">
        <v>337</v>
      </c>
      <c r="QL13" s="65" t="s">
        <v>345</v>
      </c>
      <c r="QN13" s="65" t="s">
        <v>337</v>
      </c>
      <c r="QP13" s="65" t="s">
        <v>345</v>
      </c>
      <c r="QR13" s="65" t="s">
        <v>337</v>
      </c>
      <c r="QT13" s="65" t="s">
        <v>345</v>
      </c>
      <c r="QV13" s="65" t="s">
        <v>337</v>
      </c>
      <c r="QX13" s="65" t="s">
        <v>345</v>
      </c>
      <c r="QZ13" s="65" t="s">
        <v>337</v>
      </c>
      <c r="RB13" s="65" t="s">
        <v>337</v>
      </c>
      <c r="RD13" s="65" t="s">
        <v>337</v>
      </c>
      <c r="RF13" s="65" t="s">
        <v>337</v>
      </c>
      <c r="RH13" s="65" t="s">
        <v>345</v>
      </c>
      <c r="RJ13" s="65" t="s">
        <v>345</v>
      </c>
      <c r="RL13" s="65" t="s">
        <v>337</v>
      </c>
      <c r="RN13" s="65" t="s">
        <v>345</v>
      </c>
      <c r="RP13" s="65" t="s">
        <v>337</v>
      </c>
      <c r="RR13" s="65" t="s">
        <v>337</v>
      </c>
    </row>
    <row r="14" spans="1:487" x14ac:dyDescent="0.3">
      <c r="B14" t="s">
        <v>80</v>
      </c>
      <c r="C14" t="s">
        <v>81</v>
      </c>
      <c r="AZ14" t="s">
        <v>163</v>
      </c>
      <c r="BB14" t="s">
        <v>163</v>
      </c>
      <c r="BX14" t="s">
        <v>77</v>
      </c>
      <c r="BY14">
        <v>8092</v>
      </c>
      <c r="BZ14" t="s">
        <v>77</v>
      </c>
      <c r="CA14">
        <v>8092</v>
      </c>
      <c r="CB14" t="s">
        <v>77</v>
      </c>
      <c r="CC14">
        <v>8092</v>
      </c>
      <c r="CD14" t="s">
        <v>77</v>
      </c>
      <c r="CE14">
        <v>8092</v>
      </c>
      <c r="CF14" t="s">
        <v>77</v>
      </c>
      <c r="CG14">
        <v>8092</v>
      </c>
      <c r="CH14" t="s">
        <v>77</v>
      </c>
      <c r="CI14">
        <v>8092</v>
      </c>
      <c r="CJ14" t="s">
        <v>77</v>
      </c>
      <c r="CK14">
        <v>8092</v>
      </c>
      <c r="CL14" t="s">
        <v>77</v>
      </c>
      <c r="CM14">
        <v>8092</v>
      </c>
      <c r="CN14" t="s">
        <v>77</v>
      </c>
      <c r="CO14">
        <v>8092</v>
      </c>
      <c r="CP14" t="s">
        <v>77</v>
      </c>
      <c r="CQ14">
        <v>8092</v>
      </c>
      <c r="CR14" t="s">
        <v>77</v>
      </c>
      <c r="CS14">
        <v>8092</v>
      </c>
      <c r="CT14" s="13" t="s">
        <v>77</v>
      </c>
      <c r="CU14" s="13">
        <v>8092</v>
      </c>
      <c r="CV14" s="13" t="s">
        <v>77</v>
      </c>
      <c r="CW14" s="13">
        <v>8092</v>
      </c>
      <c r="CX14" t="s">
        <v>77</v>
      </c>
      <c r="CY14">
        <v>8092</v>
      </c>
      <c r="CZ14" t="s">
        <v>77</v>
      </c>
      <c r="DA14">
        <v>8092</v>
      </c>
      <c r="DB14" t="s">
        <v>77</v>
      </c>
      <c r="DC14">
        <v>8092</v>
      </c>
      <c r="DD14" s="13" t="s">
        <v>77</v>
      </c>
      <c r="DE14" s="13">
        <v>8092</v>
      </c>
      <c r="DF14" t="s">
        <v>77</v>
      </c>
      <c r="DG14">
        <v>8092</v>
      </c>
      <c r="DH14" s="13" t="s">
        <v>77</v>
      </c>
      <c r="DI14" s="13">
        <v>8092</v>
      </c>
      <c r="DJ14" s="13" t="s">
        <v>77</v>
      </c>
      <c r="DK14" s="13">
        <v>8092</v>
      </c>
      <c r="DL14" t="s">
        <v>77</v>
      </c>
      <c r="DM14">
        <v>8092</v>
      </c>
      <c r="DN14" t="s">
        <v>77</v>
      </c>
      <c r="DO14">
        <v>8092</v>
      </c>
      <c r="DP14" t="s">
        <v>77</v>
      </c>
      <c r="DQ14">
        <v>8092</v>
      </c>
      <c r="DR14" t="s">
        <v>77</v>
      </c>
      <c r="DS14">
        <v>8092</v>
      </c>
      <c r="DT14" s="13" t="s">
        <v>77</v>
      </c>
      <c r="DU14" s="13">
        <v>8092</v>
      </c>
      <c r="DV14" t="s">
        <v>77</v>
      </c>
      <c r="DW14">
        <v>8092</v>
      </c>
      <c r="DX14" t="s">
        <v>77</v>
      </c>
      <c r="DY14">
        <v>8092</v>
      </c>
      <c r="DZ14" t="s">
        <v>77</v>
      </c>
      <c r="EA14">
        <v>8092</v>
      </c>
      <c r="EB14" t="s">
        <v>77</v>
      </c>
      <c r="EC14">
        <v>8092</v>
      </c>
      <c r="ED14" t="s">
        <v>77</v>
      </c>
      <c r="EE14">
        <v>8092</v>
      </c>
      <c r="EF14" t="s">
        <v>77</v>
      </c>
      <c r="EG14">
        <v>8092</v>
      </c>
      <c r="EH14" t="s">
        <v>77</v>
      </c>
      <c r="EI14">
        <v>8092</v>
      </c>
      <c r="EJ14" t="s">
        <v>77</v>
      </c>
      <c r="EK14">
        <v>8092</v>
      </c>
      <c r="EL14" t="s">
        <v>77</v>
      </c>
      <c r="EM14">
        <v>8092</v>
      </c>
      <c r="EN14" t="s">
        <v>77</v>
      </c>
      <c r="EO14">
        <v>8092</v>
      </c>
      <c r="EP14" t="s">
        <v>77</v>
      </c>
      <c r="EQ14">
        <v>8092</v>
      </c>
      <c r="ER14" t="s">
        <v>77</v>
      </c>
      <c r="ES14">
        <v>8092</v>
      </c>
      <c r="ET14" t="s">
        <v>77</v>
      </c>
      <c r="EU14">
        <v>8092</v>
      </c>
      <c r="EV14" t="s">
        <v>77</v>
      </c>
      <c r="EW14">
        <v>8092</v>
      </c>
      <c r="EX14" t="s">
        <v>77</v>
      </c>
      <c r="EY14">
        <v>8092</v>
      </c>
      <c r="EZ14" t="s">
        <v>77</v>
      </c>
      <c r="FA14">
        <v>8092</v>
      </c>
      <c r="FB14" t="s">
        <v>77</v>
      </c>
      <c r="FC14">
        <v>8092</v>
      </c>
      <c r="FD14" t="s">
        <v>77</v>
      </c>
      <c r="FE14">
        <v>8092</v>
      </c>
      <c r="FF14" t="s">
        <v>77</v>
      </c>
      <c r="FG14">
        <v>8092</v>
      </c>
      <c r="FH14" t="s">
        <v>77</v>
      </c>
      <c r="FI14">
        <v>8092</v>
      </c>
      <c r="FJ14" t="s">
        <v>77</v>
      </c>
      <c r="FK14">
        <v>8092</v>
      </c>
      <c r="FL14" t="s">
        <v>77</v>
      </c>
      <c r="FM14">
        <v>8092</v>
      </c>
      <c r="FN14" t="s">
        <v>77</v>
      </c>
      <c r="FO14">
        <v>8092</v>
      </c>
      <c r="FP14" t="s">
        <v>77</v>
      </c>
      <c r="FQ14">
        <v>8092</v>
      </c>
      <c r="FR14" t="s">
        <v>77</v>
      </c>
      <c r="FS14">
        <v>8092</v>
      </c>
      <c r="FT14" t="s">
        <v>77</v>
      </c>
      <c r="FU14">
        <v>8092</v>
      </c>
      <c r="FV14" t="s">
        <v>77</v>
      </c>
      <c r="FW14">
        <v>8092</v>
      </c>
      <c r="FX14" t="s">
        <v>77</v>
      </c>
      <c r="FY14">
        <v>8092</v>
      </c>
      <c r="FZ14" t="s">
        <v>77</v>
      </c>
      <c r="GA14">
        <v>8092</v>
      </c>
      <c r="GC14" t="s">
        <v>77</v>
      </c>
      <c r="GD14">
        <v>8092</v>
      </c>
      <c r="GE14" t="s">
        <v>77</v>
      </c>
      <c r="GF14">
        <v>8092</v>
      </c>
      <c r="GG14" t="s">
        <v>77</v>
      </c>
      <c r="GH14">
        <v>8092</v>
      </c>
      <c r="GI14" t="s">
        <v>77</v>
      </c>
      <c r="GJ14">
        <v>8092</v>
      </c>
      <c r="GK14" t="s">
        <v>77</v>
      </c>
      <c r="GL14">
        <v>8092</v>
      </c>
      <c r="GM14" t="s">
        <v>77</v>
      </c>
      <c r="GN14">
        <v>8092</v>
      </c>
      <c r="GO14" t="s">
        <v>77</v>
      </c>
      <c r="GP14">
        <v>8092</v>
      </c>
      <c r="GQ14" t="s">
        <v>77</v>
      </c>
      <c r="GR14">
        <v>8092</v>
      </c>
      <c r="GS14" t="s">
        <v>77</v>
      </c>
      <c r="GT14">
        <v>8092</v>
      </c>
      <c r="GU14" t="s">
        <v>77</v>
      </c>
      <c r="GV14">
        <v>8092</v>
      </c>
      <c r="GW14" t="s">
        <v>77</v>
      </c>
      <c r="GX14">
        <v>8092</v>
      </c>
      <c r="GY14" t="s">
        <v>77</v>
      </c>
      <c r="GZ14">
        <v>8092</v>
      </c>
      <c r="HA14" t="s">
        <v>77</v>
      </c>
      <c r="HB14">
        <v>8092</v>
      </c>
      <c r="HC14" t="s">
        <v>77</v>
      </c>
      <c r="HD14">
        <v>8092</v>
      </c>
      <c r="HE14" t="s">
        <v>77</v>
      </c>
      <c r="HF14">
        <v>8092</v>
      </c>
      <c r="HG14" t="s">
        <v>77</v>
      </c>
      <c r="HH14">
        <v>8092</v>
      </c>
      <c r="HI14" t="s">
        <v>77</v>
      </c>
      <c r="HJ14">
        <v>8092</v>
      </c>
      <c r="HK14" t="s">
        <v>77</v>
      </c>
      <c r="HL14">
        <v>8092</v>
      </c>
      <c r="HM14" t="s">
        <v>77</v>
      </c>
      <c r="HN14">
        <v>8092</v>
      </c>
      <c r="HO14" t="s">
        <v>77</v>
      </c>
      <c r="HP14">
        <v>8092</v>
      </c>
      <c r="HQ14" t="s">
        <v>77</v>
      </c>
      <c r="HR14">
        <v>8092</v>
      </c>
      <c r="HS14" t="s">
        <v>77</v>
      </c>
      <c r="HT14">
        <v>8092</v>
      </c>
      <c r="HU14" t="s">
        <v>77</v>
      </c>
      <c r="HV14">
        <v>8092</v>
      </c>
      <c r="HW14" t="s">
        <v>77</v>
      </c>
      <c r="HX14">
        <v>8092</v>
      </c>
      <c r="HY14" t="s">
        <v>77</v>
      </c>
      <c r="HZ14">
        <v>8092</v>
      </c>
      <c r="IA14" t="s">
        <v>77</v>
      </c>
      <c r="IB14">
        <v>8092</v>
      </c>
      <c r="IC14" t="s">
        <v>77</v>
      </c>
      <c r="ID14">
        <v>8092</v>
      </c>
      <c r="IE14" t="s">
        <v>77</v>
      </c>
      <c r="IF14">
        <v>8092</v>
      </c>
      <c r="IG14" t="s">
        <v>77</v>
      </c>
      <c r="IH14">
        <v>8092</v>
      </c>
      <c r="II14" t="s">
        <v>77</v>
      </c>
      <c r="IJ14">
        <v>8092</v>
      </c>
      <c r="IK14" t="s">
        <v>77</v>
      </c>
      <c r="IL14">
        <v>8092</v>
      </c>
      <c r="IM14" t="s">
        <v>77</v>
      </c>
      <c r="IN14">
        <v>8092</v>
      </c>
      <c r="IO14" t="s">
        <v>77</v>
      </c>
      <c r="IP14">
        <v>8092</v>
      </c>
      <c r="IQ14" t="s">
        <v>77</v>
      </c>
      <c r="IR14">
        <v>8092</v>
      </c>
      <c r="IS14" t="s">
        <v>77</v>
      </c>
      <c r="IT14">
        <v>8092</v>
      </c>
      <c r="IU14" t="s">
        <v>77</v>
      </c>
      <c r="IV14">
        <v>8092</v>
      </c>
      <c r="IW14" t="s">
        <v>77</v>
      </c>
      <c r="IX14">
        <v>8092</v>
      </c>
      <c r="IY14" t="s">
        <v>77</v>
      </c>
      <c r="IZ14">
        <v>8092</v>
      </c>
      <c r="JA14" t="s">
        <v>77</v>
      </c>
      <c r="JB14">
        <v>8092</v>
      </c>
      <c r="JC14" t="s">
        <v>77</v>
      </c>
      <c r="JD14">
        <v>8092</v>
      </c>
      <c r="JE14" t="s">
        <v>77</v>
      </c>
      <c r="JF14">
        <v>8092</v>
      </c>
      <c r="JG14" t="s">
        <v>77</v>
      </c>
      <c r="JH14">
        <v>8092</v>
      </c>
      <c r="JI14" t="s">
        <v>77</v>
      </c>
      <c r="JJ14">
        <v>8092</v>
      </c>
      <c r="JK14" t="s">
        <v>77</v>
      </c>
      <c r="JL14">
        <v>8092</v>
      </c>
      <c r="JM14" t="s">
        <v>77</v>
      </c>
      <c r="JN14">
        <v>8092</v>
      </c>
      <c r="JO14" t="s">
        <v>77</v>
      </c>
      <c r="JP14">
        <v>8092</v>
      </c>
      <c r="JQ14" t="s">
        <v>77</v>
      </c>
      <c r="JR14">
        <v>8092</v>
      </c>
      <c r="JS14" t="s">
        <v>77</v>
      </c>
      <c r="JT14">
        <v>8092</v>
      </c>
      <c r="JU14" t="s">
        <v>77</v>
      </c>
      <c r="JV14">
        <v>8092</v>
      </c>
      <c r="JW14" t="s">
        <v>77</v>
      </c>
      <c r="JX14">
        <v>8092</v>
      </c>
      <c r="JY14" t="s">
        <v>77</v>
      </c>
      <c r="JZ14">
        <v>8092</v>
      </c>
      <c r="KA14" t="s">
        <v>77</v>
      </c>
      <c r="KB14">
        <v>8092</v>
      </c>
      <c r="KD14" t="s">
        <v>77</v>
      </c>
      <c r="KE14">
        <v>8092</v>
      </c>
      <c r="KF14" t="s">
        <v>77</v>
      </c>
      <c r="KG14">
        <v>8092</v>
      </c>
      <c r="KH14" t="s">
        <v>77</v>
      </c>
      <c r="KI14">
        <v>8092</v>
      </c>
      <c r="KJ14" s="13" t="s">
        <v>77</v>
      </c>
      <c r="KK14" s="13">
        <v>8092</v>
      </c>
      <c r="KL14" t="s">
        <v>77</v>
      </c>
      <c r="KM14">
        <v>8092</v>
      </c>
      <c r="KN14" t="s">
        <v>77</v>
      </c>
      <c r="KO14">
        <v>8092</v>
      </c>
      <c r="KP14" t="s">
        <v>77</v>
      </c>
      <c r="KQ14">
        <v>8092</v>
      </c>
      <c r="KR14" s="13" t="s">
        <v>77</v>
      </c>
      <c r="KS14" s="13">
        <v>8092</v>
      </c>
      <c r="KT14" s="13" t="s">
        <v>77</v>
      </c>
      <c r="KU14" s="13">
        <v>8092</v>
      </c>
      <c r="KV14" s="13" t="s">
        <v>77</v>
      </c>
      <c r="KW14" s="13">
        <v>8092</v>
      </c>
      <c r="KX14" s="13" t="s">
        <v>77</v>
      </c>
      <c r="KY14" s="13">
        <v>8092</v>
      </c>
      <c r="KZ14" s="13" t="s">
        <v>77</v>
      </c>
      <c r="LA14" s="13">
        <v>8092</v>
      </c>
      <c r="LB14" s="13" t="s">
        <v>77</v>
      </c>
      <c r="LC14" s="13">
        <v>8092</v>
      </c>
      <c r="LD14" s="60"/>
      <c r="LE14" s="35"/>
      <c r="LF14" s="64"/>
      <c r="LG14" s="35"/>
      <c r="LH14" s="64"/>
      <c r="LI14" s="35"/>
      <c r="LN14" s="64" t="s">
        <v>857</v>
      </c>
      <c r="LO14" s="1">
        <v>1000</v>
      </c>
      <c r="LQ14" s="1">
        <v>2000</v>
      </c>
      <c r="LS14" s="1">
        <v>3000</v>
      </c>
      <c r="LU14" s="1">
        <v>4000</v>
      </c>
      <c r="LW14" s="1">
        <v>5000</v>
      </c>
      <c r="LY14" s="1">
        <v>6000</v>
      </c>
      <c r="MA14" s="1">
        <v>7000</v>
      </c>
      <c r="ME14" s="1">
        <v>8000</v>
      </c>
      <c r="MG14" s="1">
        <v>9000</v>
      </c>
      <c r="MI14" s="1">
        <v>10000</v>
      </c>
      <c r="MK14" s="1">
        <v>1000</v>
      </c>
      <c r="MM14" s="1">
        <v>2000</v>
      </c>
      <c r="MO14" s="1">
        <v>3000</v>
      </c>
      <c r="MQ14" s="1">
        <v>4000</v>
      </c>
      <c r="MS14" s="1">
        <v>5000</v>
      </c>
      <c r="MU14" s="1">
        <v>6000</v>
      </c>
      <c r="MW14" s="1">
        <v>7000</v>
      </c>
      <c r="MY14" s="1"/>
      <c r="NA14" s="1"/>
      <c r="NC14" s="1"/>
      <c r="NE14" s="1"/>
      <c r="NG14" s="1"/>
      <c r="NI14" s="1"/>
      <c r="NK14" s="1"/>
      <c r="NM14" s="1"/>
      <c r="NO14" s="1"/>
      <c r="NQ14" s="1"/>
      <c r="NS14" s="1"/>
      <c r="NU14" s="1"/>
      <c r="NW14" s="1"/>
      <c r="NY14" s="1"/>
      <c r="OA14" s="1"/>
      <c r="OC14" s="1"/>
      <c r="OD14" s="64"/>
      <c r="OE14" s="35"/>
      <c r="OF14" s="64"/>
      <c r="OG14" s="35"/>
      <c r="OI14" s="1"/>
      <c r="OJ14" s="64"/>
      <c r="OK14" s="35"/>
      <c r="OM14" s="1"/>
      <c r="ON14" s="64"/>
      <c r="OO14" s="35"/>
      <c r="OQ14" s="1"/>
      <c r="OR14" s="64"/>
      <c r="OS14" s="35"/>
      <c r="OU14" s="1"/>
      <c r="OW14" s="1"/>
      <c r="OX14" s="64"/>
      <c r="OY14" s="35"/>
      <c r="PA14" s="1"/>
      <c r="PC14" s="1"/>
      <c r="PE14" s="1"/>
      <c r="PG14" s="1"/>
      <c r="PI14" s="1"/>
      <c r="PK14" s="1"/>
      <c r="PL14" s="64"/>
      <c r="PM14" s="35"/>
      <c r="PO14" s="1"/>
      <c r="PQ14" s="1"/>
      <c r="PS14" s="1"/>
      <c r="PU14" s="1"/>
      <c r="PW14" s="1"/>
      <c r="PY14" s="1"/>
      <c r="QA14" s="1"/>
      <c r="QC14" s="1"/>
      <c r="QE14" s="1"/>
      <c r="QF14" s="64"/>
      <c r="QG14" s="35"/>
      <c r="QI14" s="1"/>
      <c r="QK14" s="1"/>
      <c r="QM14" s="1"/>
      <c r="QO14" s="1"/>
      <c r="QQ14" s="1"/>
      <c r="QS14" s="1"/>
      <c r="QU14" s="1"/>
      <c r="QW14" s="1"/>
      <c r="QY14" s="1"/>
      <c r="RA14" s="1"/>
      <c r="RC14" s="1"/>
    </row>
    <row r="15" spans="1:487" x14ac:dyDescent="0.3">
      <c r="F15" t="s">
        <v>77</v>
      </c>
      <c r="G15">
        <f>8092</f>
        <v>8092</v>
      </c>
      <c r="H15" t="s">
        <v>77</v>
      </c>
      <c r="I15">
        <f>8092</f>
        <v>8092</v>
      </c>
      <c r="J15" t="s">
        <v>77</v>
      </c>
      <c r="K15">
        <f>8092</f>
        <v>8092</v>
      </c>
      <c r="L15" t="s">
        <v>77</v>
      </c>
      <c r="M15">
        <f>8092</f>
        <v>8092</v>
      </c>
      <c r="N15" t="s">
        <v>77</v>
      </c>
      <c r="O15">
        <f>8092</f>
        <v>8092</v>
      </c>
      <c r="P15" t="s">
        <v>77</v>
      </c>
      <c r="Q15">
        <f>8092</f>
        <v>8092</v>
      </c>
      <c r="R15" t="s">
        <v>77</v>
      </c>
      <c r="S15">
        <f>8092</f>
        <v>8092</v>
      </c>
      <c r="T15" t="s">
        <v>77</v>
      </c>
      <c r="U15">
        <f>8092</f>
        <v>8092</v>
      </c>
      <c r="V15" t="s">
        <v>77</v>
      </c>
      <c r="W15">
        <f>8092</f>
        <v>8092</v>
      </c>
      <c r="X15" t="s">
        <v>77</v>
      </c>
      <c r="Y15">
        <f>8092</f>
        <v>8092</v>
      </c>
      <c r="Z15" t="s">
        <v>77</v>
      </c>
      <c r="AA15">
        <f>8092</f>
        <v>8092</v>
      </c>
      <c r="AB15" t="s">
        <v>77</v>
      </c>
      <c r="AC15">
        <f>8092</f>
        <v>8092</v>
      </c>
      <c r="AD15" t="s">
        <v>77</v>
      </c>
      <c r="AE15">
        <f>8092</f>
        <v>8092</v>
      </c>
      <c r="AF15" t="s">
        <v>77</v>
      </c>
      <c r="AG15">
        <f>8092</f>
        <v>8092</v>
      </c>
      <c r="AH15" t="s">
        <v>77</v>
      </c>
      <c r="AI15">
        <f>8092</f>
        <v>8092</v>
      </c>
      <c r="AJ15" t="s">
        <v>77</v>
      </c>
      <c r="AK15">
        <f>8092</f>
        <v>8092</v>
      </c>
      <c r="AL15" t="s">
        <v>77</v>
      </c>
      <c r="AM15">
        <f>8092</f>
        <v>8092</v>
      </c>
      <c r="AN15" t="s">
        <v>77</v>
      </c>
      <c r="AO15">
        <f>8092</f>
        <v>8092</v>
      </c>
      <c r="AP15" t="s">
        <v>77</v>
      </c>
      <c r="AQ15">
        <f>8092</f>
        <v>8092</v>
      </c>
      <c r="AR15" t="s">
        <v>77</v>
      </c>
      <c r="AS15">
        <f>8092</f>
        <v>8092</v>
      </c>
      <c r="AT15" t="s">
        <v>77</v>
      </c>
      <c r="AU15">
        <f>8092</f>
        <v>8092</v>
      </c>
      <c r="AV15" t="s">
        <v>77</v>
      </c>
      <c r="AW15">
        <f>8092</f>
        <v>8092</v>
      </c>
      <c r="AX15" t="s">
        <v>77</v>
      </c>
      <c r="AY15">
        <f>8092</f>
        <v>8092</v>
      </c>
      <c r="AZ15" t="s">
        <v>77</v>
      </c>
      <c r="BA15">
        <f>8092</f>
        <v>8092</v>
      </c>
      <c r="BB15" t="s">
        <v>77</v>
      </c>
      <c r="BC15">
        <v>4096</v>
      </c>
      <c r="BD15" t="s">
        <v>77</v>
      </c>
      <c r="BE15">
        <v>8092</v>
      </c>
      <c r="BF15" t="s">
        <v>77</v>
      </c>
      <c r="BG15">
        <v>8092</v>
      </c>
      <c r="BH15" t="s">
        <v>77</v>
      </c>
      <c r="BI15">
        <v>8092</v>
      </c>
      <c r="BJ15" t="s">
        <v>77</v>
      </c>
      <c r="BK15">
        <v>8092</v>
      </c>
      <c r="BL15" t="s">
        <v>77</v>
      </c>
      <c r="BM15">
        <v>8092</v>
      </c>
      <c r="BN15" t="s">
        <v>77</v>
      </c>
      <c r="BO15">
        <v>8092</v>
      </c>
      <c r="BP15" t="s">
        <v>77</v>
      </c>
      <c r="BQ15">
        <v>8092</v>
      </c>
      <c r="BR15" t="s">
        <v>77</v>
      </c>
      <c r="BS15">
        <v>8092</v>
      </c>
      <c r="BT15" t="s">
        <v>77</v>
      </c>
      <c r="BU15">
        <v>8092</v>
      </c>
      <c r="BV15" t="s">
        <v>77</v>
      </c>
      <c r="BW15">
        <v>8092</v>
      </c>
      <c r="BX15" t="s">
        <v>230</v>
      </c>
      <c r="BZ15" t="s">
        <v>230</v>
      </c>
      <c r="CB15" t="s">
        <v>238</v>
      </c>
      <c r="CD15" t="s">
        <v>238</v>
      </c>
      <c r="CF15" t="s">
        <v>238</v>
      </c>
      <c r="CH15" t="s">
        <v>238</v>
      </c>
      <c r="CJ15" t="s">
        <v>230</v>
      </c>
      <c r="CL15" t="s">
        <v>230</v>
      </c>
      <c r="CN15" t="s">
        <v>337</v>
      </c>
      <c r="CP15" t="s">
        <v>345</v>
      </c>
      <c r="CR15" t="s">
        <v>337</v>
      </c>
      <c r="CT15" s="13" t="s">
        <v>337</v>
      </c>
      <c r="CV15" s="13" t="s">
        <v>337</v>
      </c>
      <c r="CX15" s="5" t="s">
        <v>345</v>
      </c>
      <c r="CZ15" s="5" t="s">
        <v>345</v>
      </c>
      <c r="DB15" s="5" t="s">
        <v>345</v>
      </c>
      <c r="DD15" s="11" t="s">
        <v>337</v>
      </c>
      <c r="DF15" s="5" t="s">
        <v>337</v>
      </c>
      <c r="DH15" s="11" t="s">
        <v>337</v>
      </c>
      <c r="DJ15" s="11" t="s">
        <v>337</v>
      </c>
      <c r="DL15" s="5" t="s">
        <v>345</v>
      </c>
      <c r="DN15" s="5" t="s">
        <v>337</v>
      </c>
      <c r="DP15" s="5" t="s">
        <v>337</v>
      </c>
      <c r="DR15" s="5" t="s">
        <v>337</v>
      </c>
      <c r="DT15" s="11" t="s">
        <v>345</v>
      </c>
      <c r="DV15" s="5" t="s">
        <v>337</v>
      </c>
      <c r="DX15" s="5" t="s">
        <v>345</v>
      </c>
      <c r="DZ15" s="5" t="s">
        <v>337</v>
      </c>
      <c r="EB15" s="5" t="s">
        <v>345</v>
      </c>
      <c r="ED15" s="5" t="s">
        <v>345</v>
      </c>
      <c r="EF15" s="5" t="s">
        <v>337</v>
      </c>
      <c r="EH15" s="5" t="s">
        <v>337</v>
      </c>
      <c r="EJ15" s="5" t="s">
        <v>345</v>
      </c>
      <c r="EL15" s="5" t="s">
        <v>345</v>
      </c>
      <c r="EN15" s="5" t="s">
        <v>337</v>
      </c>
      <c r="EP15" s="5" t="s">
        <v>337</v>
      </c>
      <c r="ER15" s="5" t="s">
        <v>337</v>
      </c>
      <c r="ET15" s="5" t="s">
        <v>345</v>
      </c>
      <c r="EV15" s="5" t="s">
        <v>345</v>
      </c>
      <c r="EX15" s="5" t="s">
        <v>345</v>
      </c>
      <c r="EZ15" s="5" t="s">
        <v>337</v>
      </c>
      <c r="FB15" s="5" t="s">
        <v>337</v>
      </c>
      <c r="FD15" s="5" t="s">
        <v>345</v>
      </c>
      <c r="FF15" s="5" t="s">
        <v>345</v>
      </c>
      <c r="FH15" s="5" t="s">
        <v>337</v>
      </c>
      <c r="FJ15" s="5" t="s">
        <v>337</v>
      </c>
      <c r="FL15" s="5" t="s">
        <v>337</v>
      </c>
      <c r="FN15" s="5" t="s">
        <v>337</v>
      </c>
      <c r="FP15" s="5" t="s">
        <v>345</v>
      </c>
      <c r="FR15" s="5" t="s">
        <v>345</v>
      </c>
      <c r="FT15" s="5" t="s">
        <v>345</v>
      </c>
      <c r="FV15" s="5" t="s">
        <v>337</v>
      </c>
      <c r="FX15" s="5" t="s">
        <v>345</v>
      </c>
      <c r="FZ15" s="5" t="s">
        <v>345</v>
      </c>
      <c r="GC15" s="5" t="s">
        <v>345</v>
      </c>
      <c r="GE15" s="5" t="s">
        <v>337</v>
      </c>
      <c r="GG15" s="5" t="s">
        <v>337</v>
      </c>
      <c r="GI15" s="5" t="s">
        <v>345</v>
      </c>
      <c r="GK15" s="5" t="s">
        <v>337</v>
      </c>
      <c r="GM15" s="5" t="s">
        <v>345</v>
      </c>
      <c r="GO15" s="5" t="s">
        <v>337</v>
      </c>
      <c r="GQ15" s="5" t="s">
        <v>345</v>
      </c>
      <c r="GS15" s="5" t="s">
        <v>337</v>
      </c>
      <c r="GU15" s="5" t="s">
        <v>345</v>
      </c>
      <c r="GW15" s="5" t="s">
        <v>337</v>
      </c>
      <c r="GY15" s="5" t="s">
        <v>345</v>
      </c>
      <c r="HA15" s="5" t="s">
        <v>337</v>
      </c>
      <c r="HC15" s="5" t="s">
        <v>345</v>
      </c>
      <c r="HE15" s="5" t="s">
        <v>337</v>
      </c>
      <c r="HG15" s="5" t="s">
        <v>337</v>
      </c>
      <c r="HI15" s="5" t="s">
        <v>337</v>
      </c>
      <c r="HK15" s="5" t="s">
        <v>345</v>
      </c>
      <c r="HM15" s="5" t="s">
        <v>345</v>
      </c>
      <c r="HO15" s="5" t="s">
        <v>337</v>
      </c>
      <c r="HQ15" s="5" t="s">
        <v>337</v>
      </c>
      <c r="HS15" s="5" t="s">
        <v>337</v>
      </c>
      <c r="HU15" s="5" t="s">
        <v>337</v>
      </c>
      <c r="HW15" s="5" t="s">
        <v>337</v>
      </c>
      <c r="HY15" s="5" t="s">
        <v>337</v>
      </c>
      <c r="IA15" s="5" t="s">
        <v>337</v>
      </c>
      <c r="IC15" s="5" t="s">
        <v>337</v>
      </c>
      <c r="IE15" s="5" t="s">
        <v>337</v>
      </c>
      <c r="IG15" s="5" t="s">
        <v>337</v>
      </c>
      <c r="II15" s="5" t="s">
        <v>337</v>
      </c>
      <c r="IK15" s="5" t="s">
        <v>337</v>
      </c>
      <c r="IM15" s="5" t="s">
        <v>337</v>
      </c>
      <c r="IO15" s="5" t="s">
        <v>337</v>
      </c>
      <c r="IQ15" s="5" t="s">
        <v>337</v>
      </c>
      <c r="IS15" s="5" t="s">
        <v>345</v>
      </c>
      <c r="IU15" s="5" t="s">
        <v>345</v>
      </c>
      <c r="IW15" s="5" t="s">
        <v>337</v>
      </c>
      <c r="IY15" s="5" t="s">
        <v>337</v>
      </c>
      <c r="JA15" s="5" t="s">
        <v>345</v>
      </c>
      <c r="JC15" s="5" t="s">
        <v>337</v>
      </c>
      <c r="JE15" s="5" t="s">
        <v>337</v>
      </c>
      <c r="JG15" s="5" t="s">
        <v>337</v>
      </c>
      <c r="JI15" s="5" t="s">
        <v>337</v>
      </c>
      <c r="JK15" s="5" t="s">
        <v>337</v>
      </c>
      <c r="JM15" s="5" t="s">
        <v>337</v>
      </c>
      <c r="JO15" s="5" t="s">
        <v>345</v>
      </c>
      <c r="JQ15" s="5" t="s">
        <v>345</v>
      </c>
      <c r="JS15" s="5" t="s">
        <v>337</v>
      </c>
      <c r="JU15" s="5" t="s">
        <v>337</v>
      </c>
      <c r="JW15" s="5" t="s">
        <v>345</v>
      </c>
      <c r="JY15" s="5" t="s">
        <v>345</v>
      </c>
      <c r="KA15" s="5" t="s">
        <v>337</v>
      </c>
      <c r="KD15" s="5" t="s">
        <v>345</v>
      </c>
      <c r="KF15" s="5" t="s">
        <v>345</v>
      </c>
      <c r="KH15" s="5" t="s">
        <v>345</v>
      </c>
      <c r="KJ15" s="11" t="s">
        <v>337</v>
      </c>
      <c r="KK15" s="13"/>
      <c r="KL15" s="5" t="s">
        <v>345</v>
      </c>
      <c r="KN15" s="5" t="s">
        <v>345</v>
      </c>
      <c r="KP15" s="5" t="s">
        <v>345</v>
      </c>
      <c r="KR15" s="11" t="s">
        <v>337</v>
      </c>
      <c r="KS15" s="13"/>
      <c r="KT15" s="11" t="s">
        <v>345</v>
      </c>
      <c r="KU15" s="13"/>
      <c r="KV15" s="11" t="s">
        <v>345</v>
      </c>
      <c r="KW15" s="13"/>
      <c r="KX15" s="11" t="s">
        <v>345</v>
      </c>
      <c r="KY15" s="13"/>
      <c r="KZ15" s="11" t="s">
        <v>345</v>
      </c>
      <c r="LA15" s="13"/>
      <c r="LB15" s="11" t="s">
        <v>345</v>
      </c>
      <c r="LC15" s="13"/>
      <c r="LD15" s="62" t="s">
        <v>798</v>
      </c>
      <c r="LE15" s="13"/>
      <c r="LF15" s="25" t="s">
        <v>798</v>
      </c>
      <c r="LG15" s="13"/>
      <c r="LH15" s="48" t="s">
        <v>798</v>
      </c>
      <c r="LI15" s="5"/>
      <c r="LJ15" s="5" t="s">
        <v>798</v>
      </c>
      <c r="LL15" s="5" t="s">
        <v>798</v>
      </c>
      <c r="LN15" s="5" t="s">
        <v>839</v>
      </c>
      <c r="LP15" s="5" t="s">
        <v>839</v>
      </c>
      <c r="LR15" s="5" t="s">
        <v>839</v>
      </c>
      <c r="LT15" s="5" t="s">
        <v>839</v>
      </c>
      <c r="LV15" s="5" t="s">
        <v>839</v>
      </c>
      <c r="LX15" s="5" t="s">
        <v>839</v>
      </c>
      <c r="LZ15" s="5" t="s">
        <v>839</v>
      </c>
      <c r="MB15" s="5" t="s">
        <v>798</v>
      </c>
      <c r="MD15" s="5" t="s">
        <v>839</v>
      </c>
      <c r="MF15" s="5" t="s">
        <v>839</v>
      </c>
      <c r="MH15" s="5" t="s">
        <v>839</v>
      </c>
      <c r="MJ15" s="5" t="s">
        <v>839</v>
      </c>
      <c r="ML15" s="5" t="s">
        <v>839</v>
      </c>
      <c r="MN15" s="5" t="s">
        <v>839</v>
      </c>
      <c r="MP15" s="5" t="s">
        <v>839</v>
      </c>
      <c r="MR15" s="5" t="s">
        <v>839</v>
      </c>
      <c r="MT15" s="5" t="s">
        <v>839</v>
      </c>
      <c r="MV15" s="5" t="s">
        <v>839</v>
      </c>
      <c r="MX15" s="67" t="s">
        <v>839</v>
      </c>
      <c r="MZ15" s="5" t="s">
        <v>839</v>
      </c>
      <c r="NB15" s="5" t="s">
        <v>839</v>
      </c>
      <c r="ND15" s="5" t="s">
        <v>839</v>
      </c>
      <c r="NF15" s="5" t="s">
        <v>839</v>
      </c>
      <c r="NH15" s="5" t="s">
        <v>839</v>
      </c>
      <c r="NJ15" s="5" t="s">
        <v>839</v>
      </c>
      <c r="NL15" s="5" t="s">
        <v>839</v>
      </c>
      <c r="NN15" s="5" t="s">
        <v>839</v>
      </c>
      <c r="NP15" s="5" t="s">
        <v>839</v>
      </c>
      <c r="NR15" s="5" t="s">
        <v>839</v>
      </c>
      <c r="NT15" s="5" t="s">
        <v>839</v>
      </c>
      <c r="NV15" s="5" t="s">
        <v>839</v>
      </c>
      <c r="NX15" s="5" t="s">
        <v>839</v>
      </c>
      <c r="NZ15" s="5" t="s">
        <v>839</v>
      </c>
      <c r="OB15" s="5" t="s">
        <v>839</v>
      </c>
      <c r="OD15" s="48" t="s">
        <v>798</v>
      </c>
      <c r="OE15" s="5"/>
      <c r="OF15" s="48" t="s">
        <v>798</v>
      </c>
      <c r="OG15" s="5"/>
      <c r="OH15" s="5" t="s">
        <v>839</v>
      </c>
      <c r="OJ15" s="48" t="s">
        <v>798</v>
      </c>
      <c r="OK15" s="5"/>
      <c r="OL15" s="5" t="s">
        <v>839</v>
      </c>
      <c r="ON15" s="48" t="s">
        <v>798</v>
      </c>
      <c r="OO15" s="5"/>
      <c r="OP15" s="5" t="s">
        <v>839</v>
      </c>
      <c r="OR15" s="48" t="s">
        <v>798</v>
      </c>
      <c r="OS15" s="5"/>
      <c r="OT15" s="5" t="s">
        <v>839</v>
      </c>
      <c r="OV15" s="5" t="s">
        <v>839</v>
      </c>
      <c r="OX15" s="48" t="s">
        <v>798</v>
      </c>
      <c r="OY15" s="5"/>
      <c r="OZ15" s="5" t="s">
        <v>839</v>
      </c>
      <c r="PB15" s="5" t="s">
        <v>839</v>
      </c>
      <c r="PD15" s="5" t="s">
        <v>839</v>
      </c>
      <c r="PF15" s="5" t="s">
        <v>839</v>
      </c>
      <c r="PH15" s="5" t="s">
        <v>839</v>
      </c>
      <c r="PJ15" s="5" t="s">
        <v>839</v>
      </c>
      <c r="PL15" s="48" t="s">
        <v>798</v>
      </c>
      <c r="PM15" s="5"/>
      <c r="PN15" s="5" t="s">
        <v>839</v>
      </c>
      <c r="PP15" s="5" t="s">
        <v>839</v>
      </c>
      <c r="PR15" s="5" t="s">
        <v>839</v>
      </c>
      <c r="PT15" s="5" t="s">
        <v>839</v>
      </c>
      <c r="PV15" s="5" t="s">
        <v>839</v>
      </c>
      <c r="PX15" s="5" t="s">
        <v>839</v>
      </c>
      <c r="PZ15" s="5" t="s">
        <v>839</v>
      </c>
      <c r="QB15" s="5" t="s">
        <v>839</v>
      </c>
      <c r="QD15" s="5" t="s">
        <v>839</v>
      </c>
      <c r="QF15" s="48" t="s">
        <v>798</v>
      </c>
      <c r="QG15" s="5"/>
      <c r="QH15" s="5" t="s">
        <v>839</v>
      </c>
      <c r="QJ15" s="5" t="s">
        <v>839</v>
      </c>
      <c r="QL15" s="5" t="s">
        <v>839</v>
      </c>
      <c r="QN15" s="5" t="s">
        <v>839</v>
      </c>
      <c r="QP15" s="5" t="s">
        <v>839</v>
      </c>
      <c r="QR15" s="5" t="s">
        <v>839</v>
      </c>
      <c r="QT15" s="5" t="s">
        <v>839</v>
      </c>
      <c r="QV15" s="5" t="s">
        <v>839</v>
      </c>
      <c r="QX15" s="5" t="s">
        <v>798</v>
      </c>
      <c r="QZ15" s="5" t="s">
        <v>798</v>
      </c>
      <c r="RB15" s="5" t="s">
        <v>798</v>
      </c>
      <c r="RD15" s="5" t="s">
        <v>839</v>
      </c>
      <c r="RF15" s="5" t="s">
        <v>839</v>
      </c>
      <c r="RH15" s="5" t="s">
        <v>839</v>
      </c>
      <c r="RJ15" s="5" t="s">
        <v>839</v>
      </c>
      <c r="RL15" s="5" t="s">
        <v>839</v>
      </c>
      <c r="RN15" s="5" t="s">
        <v>839</v>
      </c>
      <c r="RP15" s="5" t="s">
        <v>839</v>
      </c>
      <c r="RR15" s="5" t="s">
        <v>839</v>
      </c>
    </row>
    <row r="16" spans="1:487" x14ac:dyDescent="0.3">
      <c r="F16" t="s">
        <v>92</v>
      </c>
      <c r="H16" t="s">
        <v>92</v>
      </c>
      <c r="J16" t="s">
        <v>92</v>
      </c>
      <c r="L16" t="s">
        <v>92</v>
      </c>
      <c r="N16" t="s">
        <v>92</v>
      </c>
      <c r="P16" t="s">
        <v>92</v>
      </c>
      <c r="R16" t="s">
        <v>92</v>
      </c>
      <c r="T16" t="s">
        <v>92</v>
      </c>
      <c r="V16" t="s">
        <v>92</v>
      </c>
      <c r="X16" t="s">
        <v>92</v>
      </c>
      <c r="Z16" t="s">
        <v>92</v>
      </c>
      <c r="AB16" t="s">
        <v>92</v>
      </c>
      <c r="AD16" t="s">
        <v>92</v>
      </c>
      <c r="AF16" t="s">
        <v>92</v>
      </c>
      <c r="AH16" t="s">
        <v>92</v>
      </c>
      <c r="AJ16" t="s">
        <v>92</v>
      </c>
      <c r="AL16" t="s">
        <v>92</v>
      </c>
      <c r="AN16" t="s">
        <v>92</v>
      </c>
      <c r="AP16" t="s">
        <v>92</v>
      </c>
      <c r="AR16" t="s">
        <v>92</v>
      </c>
      <c r="AT16" t="s">
        <v>92</v>
      </c>
      <c r="AV16" t="s">
        <v>92</v>
      </c>
      <c r="AX16" t="s">
        <v>92</v>
      </c>
      <c r="AZ16" t="s">
        <v>92</v>
      </c>
      <c r="BB16" t="s">
        <v>92</v>
      </c>
      <c r="BD16" t="s">
        <v>92</v>
      </c>
      <c r="BF16" t="s">
        <v>92</v>
      </c>
      <c r="BH16" t="s">
        <v>92</v>
      </c>
      <c r="BJ16" t="s">
        <v>92</v>
      </c>
      <c r="BL16" t="s">
        <v>92</v>
      </c>
      <c r="BN16" t="s">
        <v>92</v>
      </c>
      <c r="BP16" t="s">
        <v>92</v>
      </c>
      <c r="BR16" t="s">
        <v>92</v>
      </c>
      <c r="BT16" t="s">
        <v>92</v>
      </c>
      <c r="BV16" t="s">
        <v>92</v>
      </c>
      <c r="BX16" t="s">
        <v>92</v>
      </c>
      <c r="BZ16" t="s">
        <v>92</v>
      </c>
      <c r="CB16" t="s">
        <v>92</v>
      </c>
      <c r="CD16" t="s">
        <v>92</v>
      </c>
      <c r="CF16" t="s">
        <v>92</v>
      </c>
      <c r="CH16" t="s">
        <v>92</v>
      </c>
      <c r="CJ16" t="s">
        <v>92</v>
      </c>
      <c r="CL16" t="s">
        <v>92</v>
      </c>
      <c r="CN16" t="s">
        <v>92</v>
      </c>
      <c r="CP16" t="s">
        <v>92</v>
      </c>
      <c r="CR16" t="s">
        <v>92</v>
      </c>
      <c r="CT16" s="13" t="s">
        <v>92</v>
      </c>
      <c r="CV16" s="13" t="s">
        <v>92</v>
      </c>
      <c r="CX16" t="s">
        <v>92</v>
      </c>
      <c r="CZ16" t="s">
        <v>92</v>
      </c>
      <c r="DB16" t="s">
        <v>92</v>
      </c>
      <c r="DD16" s="13" t="s">
        <v>92</v>
      </c>
      <c r="DF16" t="s">
        <v>92</v>
      </c>
      <c r="DH16" s="13" t="s">
        <v>92</v>
      </c>
      <c r="DJ16" s="13" t="s">
        <v>92</v>
      </c>
      <c r="DL16" t="s">
        <v>92</v>
      </c>
      <c r="DN16" t="s">
        <v>92</v>
      </c>
      <c r="DP16" t="s">
        <v>92</v>
      </c>
      <c r="DR16" t="s">
        <v>92</v>
      </c>
      <c r="DT16" s="13" t="s">
        <v>92</v>
      </c>
      <c r="DV16" t="s">
        <v>92</v>
      </c>
      <c r="DX16" t="s">
        <v>92</v>
      </c>
      <c r="DZ16" t="s">
        <v>92</v>
      </c>
      <c r="EB16" t="s">
        <v>92</v>
      </c>
      <c r="ED16" t="s">
        <v>92</v>
      </c>
      <c r="EF16" t="s">
        <v>92</v>
      </c>
      <c r="EH16" t="s">
        <v>92</v>
      </c>
      <c r="EJ16" t="s">
        <v>92</v>
      </c>
      <c r="EL16" t="s">
        <v>92</v>
      </c>
      <c r="EN16" t="s">
        <v>92</v>
      </c>
      <c r="EP16" t="s">
        <v>92</v>
      </c>
      <c r="ER16" t="s">
        <v>92</v>
      </c>
      <c r="ET16" t="s">
        <v>92</v>
      </c>
      <c r="EV16" t="s">
        <v>92</v>
      </c>
      <c r="EX16" t="s">
        <v>92</v>
      </c>
      <c r="EZ16" t="s">
        <v>92</v>
      </c>
      <c r="FB16" t="s">
        <v>92</v>
      </c>
      <c r="FD16" t="s">
        <v>92</v>
      </c>
      <c r="FF16" t="s">
        <v>92</v>
      </c>
      <c r="FH16" t="s">
        <v>92</v>
      </c>
      <c r="FJ16" t="s">
        <v>92</v>
      </c>
      <c r="FL16" t="s">
        <v>92</v>
      </c>
      <c r="FN16" t="s">
        <v>92</v>
      </c>
      <c r="FP16" t="s">
        <v>92</v>
      </c>
      <c r="FR16" t="s">
        <v>92</v>
      </c>
      <c r="FT16" t="s">
        <v>92</v>
      </c>
      <c r="FV16" t="s">
        <v>92</v>
      </c>
      <c r="FX16" t="s">
        <v>92</v>
      </c>
      <c r="FZ16" t="s">
        <v>92</v>
      </c>
      <c r="GC16" t="s">
        <v>92</v>
      </c>
      <c r="GE16" t="s">
        <v>92</v>
      </c>
      <c r="GG16" t="s">
        <v>92</v>
      </c>
      <c r="GI16" t="s">
        <v>92</v>
      </c>
      <c r="GK16" t="s">
        <v>92</v>
      </c>
      <c r="GM16" t="s">
        <v>92</v>
      </c>
      <c r="GO16" t="s">
        <v>92</v>
      </c>
      <c r="GQ16" t="s">
        <v>92</v>
      </c>
      <c r="GS16" t="s">
        <v>92</v>
      </c>
      <c r="GU16" t="s">
        <v>92</v>
      </c>
      <c r="GW16" t="s">
        <v>92</v>
      </c>
      <c r="GY16" t="s">
        <v>92</v>
      </c>
      <c r="HA16" t="s">
        <v>92</v>
      </c>
      <c r="HC16" t="s">
        <v>92</v>
      </c>
      <c r="HE16" t="s">
        <v>92</v>
      </c>
      <c r="HG16" t="s">
        <v>92</v>
      </c>
      <c r="HI16" t="s">
        <v>92</v>
      </c>
      <c r="HK16" t="s">
        <v>92</v>
      </c>
      <c r="HM16" t="s">
        <v>92</v>
      </c>
      <c r="HO16" t="s">
        <v>92</v>
      </c>
      <c r="HQ16" t="s">
        <v>92</v>
      </c>
      <c r="HS16" t="s">
        <v>92</v>
      </c>
      <c r="HU16" t="s">
        <v>92</v>
      </c>
      <c r="HW16" t="s">
        <v>92</v>
      </c>
      <c r="HY16" t="s">
        <v>92</v>
      </c>
      <c r="IA16" t="s">
        <v>92</v>
      </c>
      <c r="IC16" t="s">
        <v>92</v>
      </c>
      <c r="IE16" t="s">
        <v>92</v>
      </c>
      <c r="IG16" t="s">
        <v>92</v>
      </c>
      <c r="II16" t="s">
        <v>92</v>
      </c>
      <c r="IK16" t="s">
        <v>92</v>
      </c>
      <c r="IM16" t="s">
        <v>92</v>
      </c>
      <c r="IO16" t="s">
        <v>92</v>
      </c>
      <c r="IQ16" t="s">
        <v>92</v>
      </c>
      <c r="IS16" t="s">
        <v>92</v>
      </c>
      <c r="IU16" t="s">
        <v>92</v>
      </c>
      <c r="IW16" t="s">
        <v>92</v>
      </c>
      <c r="IY16" t="s">
        <v>92</v>
      </c>
      <c r="JA16" t="s">
        <v>92</v>
      </c>
      <c r="JC16" t="s">
        <v>92</v>
      </c>
      <c r="JE16" t="s">
        <v>92</v>
      </c>
      <c r="JG16" t="s">
        <v>92</v>
      </c>
      <c r="JI16" t="s">
        <v>92</v>
      </c>
      <c r="JK16" t="s">
        <v>92</v>
      </c>
      <c r="JM16" t="s">
        <v>92</v>
      </c>
      <c r="JO16" t="s">
        <v>92</v>
      </c>
      <c r="JQ16" t="s">
        <v>92</v>
      </c>
      <c r="JS16" t="s">
        <v>92</v>
      </c>
      <c r="JU16" t="s">
        <v>92</v>
      </c>
      <c r="JW16" t="s">
        <v>92</v>
      </c>
      <c r="JY16" t="s">
        <v>92</v>
      </c>
      <c r="KA16" t="s">
        <v>92</v>
      </c>
      <c r="KD16" t="s">
        <v>92</v>
      </c>
      <c r="KF16" t="s">
        <v>92</v>
      </c>
      <c r="KH16" t="s">
        <v>92</v>
      </c>
      <c r="KJ16" s="13" t="s">
        <v>92</v>
      </c>
      <c r="KK16" s="13"/>
      <c r="KL16" t="s">
        <v>92</v>
      </c>
      <c r="KN16" t="s">
        <v>92</v>
      </c>
      <c r="KP16" t="s">
        <v>92</v>
      </c>
      <c r="KR16" s="13" t="s">
        <v>92</v>
      </c>
      <c r="KS16" s="13"/>
      <c r="KT16" s="13" t="s">
        <v>92</v>
      </c>
      <c r="KU16" s="13"/>
      <c r="KV16" s="13" t="s">
        <v>92</v>
      </c>
      <c r="KW16" s="13"/>
      <c r="KX16" s="13" t="s">
        <v>92</v>
      </c>
      <c r="KY16" s="13"/>
      <c r="KZ16" s="13" t="s">
        <v>92</v>
      </c>
      <c r="LA16" s="13"/>
      <c r="LB16" s="13" t="s">
        <v>92</v>
      </c>
      <c r="LC16" s="13"/>
      <c r="LD16" s="62" t="s">
        <v>799</v>
      </c>
      <c r="LE16" s="13"/>
      <c r="LF16" s="25" t="s">
        <v>799</v>
      </c>
      <c r="LG16" s="13"/>
      <c r="LH16" s="25" t="s">
        <v>799</v>
      </c>
      <c r="LI16" s="13"/>
      <c r="LJ16">
        <f>10000/200</f>
        <v>50</v>
      </c>
      <c r="LL16" t="s">
        <v>799</v>
      </c>
      <c r="LN16" t="s">
        <v>843</v>
      </c>
      <c r="LO16">
        <v>123.3</v>
      </c>
      <c r="LP16" t="s">
        <v>843</v>
      </c>
      <c r="LQ16">
        <v>99.97</v>
      </c>
      <c r="LR16" t="s">
        <v>843</v>
      </c>
      <c r="LS16">
        <v>99.98</v>
      </c>
      <c r="LT16" t="s">
        <v>843</v>
      </c>
      <c r="LU16">
        <v>92.61</v>
      </c>
      <c r="LV16" t="s">
        <v>843</v>
      </c>
      <c r="LW16">
        <v>97.02</v>
      </c>
      <c r="LX16" t="s">
        <v>843</v>
      </c>
      <c r="LY16">
        <v>97.7</v>
      </c>
      <c r="LZ16" t="s">
        <v>843</v>
      </c>
      <c r="MA16">
        <v>101.76</v>
      </c>
      <c r="MB16" t="s">
        <v>864</v>
      </c>
      <c r="MD16" t="s">
        <v>843</v>
      </c>
      <c r="ME16">
        <v>98.7</v>
      </c>
      <c r="MF16" t="s">
        <v>843</v>
      </c>
      <c r="MG16">
        <v>93.64</v>
      </c>
      <c r="MH16" t="s">
        <v>843</v>
      </c>
      <c r="MI16">
        <v>110.92</v>
      </c>
      <c r="MJ16" t="s">
        <v>843</v>
      </c>
      <c r="MK16">
        <v>72.61</v>
      </c>
      <c r="ML16" t="s">
        <v>843</v>
      </c>
      <c r="MM16">
        <v>73.290000000000006</v>
      </c>
      <c r="MN16" t="s">
        <v>843</v>
      </c>
      <c r="MO16">
        <v>74.31</v>
      </c>
      <c r="MP16" t="s">
        <v>843</v>
      </c>
      <c r="MQ16">
        <v>52.96</v>
      </c>
      <c r="MR16" t="s">
        <v>843</v>
      </c>
      <c r="MS16">
        <v>50.9</v>
      </c>
      <c r="MT16" t="s">
        <v>843</v>
      </c>
      <c r="MU16">
        <v>48.9</v>
      </c>
      <c r="MV16" t="s">
        <v>843</v>
      </c>
      <c r="MW16">
        <v>48.05</v>
      </c>
      <c r="MX16" s="62" t="s">
        <v>843</v>
      </c>
      <c r="MY16">
        <v>11.26</v>
      </c>
      <c r="MZ16" t="s">
        <v>843</v>
      </c>
      <c r="NA16">
        <v>113.96</v>
      </c>
      <c r="NB16" t="s">
        <v>843</v>
      </c>
      <c r="NC16">
        <v>10.24</v>
      </c>
      <c r="ND16" t="s">
        <v>843</v>
      </c>
      <c r="NE16">
        <v>72.27</v>
      </c>
      <c r="NF16" t="s">
        <v>843</v>
      </c>
      <c r="NG16">
        <v>15.33</v>
      </c>
      <c r="NH16" t="s">
        <v>843</v>
      </c>
      <c r="NI16">
        <v>142.44999999999999</v>
      </c>
      <c r="NJ16" t="s">
        <v>843</v>
      </c>
      <c r="NK16">
        <v>36.68</v>
      </c>
      <c r="NL16" t="s">
        <v>843</v>
      </c>
      <c r="NN16" t="s">
        <v>843</v>
      </c>
      <c r="NO16">
        <v>26.51</v>
      </c>
      <c r="NP16" t="s">
        <v>843</v>
      </c>
      <c r="NQ16">
        <v>249.16</v>
      </c>
      <c r="NR16" t="s">
        <v>843</v>
      </c>
      <c r="NS16">
        <v>10.24</v>
      </c>
      <c r="NT16" t="s">
        <v>843</v>
      </c>
      <c r="NU16">
        <v>92.58</v>
      </c>
      <c r="NV16" t="s">
        <v>843</v>
      </c>
      <c r="NW16">
        <v>16.350000000000001</v>
      </c>
      <c r="NX16" t="s">
        <v>843</v>
      </c>
      <c r="NY16">
        <v>178</v>
      </c>
      <c r="NZ16" t="s">
        <v>843</v>
      </c>
      <c r="OA16">
        <v>11.26</v>
      </c>
      <c r="OB16" t="s">
        <v>843</v>
      </c>
      <c r="OC16">
        <v>88.55</v>
      </c>
      <c r="OD16" t="s">
        <v>843</v>
      </c>
      <c r="OE16" s="13">
        <v>12</v>
      </c>
      <c r="OF16" t="s">
        <v>1017</v>
      </c>
      <c r="OG16" s="13">
        <f>1173/60</f>
        <v>19.55</v>
      </c>
      <c r="OH16" t="s">
        <v>843</v>
      </c>
      <c r="OI16">
        <v>136.35</v>
      </c>
      <c r="OJ16" t="s">
        <v>843</v>
      </c>
      <c r="OK16" s="13">
        <v>88</v>
      </c>
      <c r="OL16" t="s">
        <v>843</v>
      </c>
      <c r="OM16">
        <v>556</v>
      </c>
      <c r="ON16" t="s">
        <v>1017</v>
      </c>
      <c r="OO16" s="13">
        <f>675/60</f>
        <v>11.25</v>
      </c>
      <c r="OP16" t="s">
        <v>843</v>
      </c>
      <c r="OQ16">
        <v>677.4</v>
      </c>
      <c r="OR16" t="s">
        <v>843</v>
      </c>
      <c r="OS16" s="13">
        <v>135</v>
      </c>
      <c r="OT16" t="s">
        <v>843</v>
      </c>
      <c r="OU16">
        <v>36.74</v>
      </c>
      <c r="OV16" t="s">
        <v>843</v>
      </c>
      <c r="OW16">
        <v>388.58</v>
      </c>
      <c r="OX16" t="s">
        <v>843</v>
      </c>
      <c r="OY16" s="13">
        <v>65</v>
      </c>
      <c r="OZ16" t="s">
        <v>843</v>
      </c>
      <c r="PA16">
        <v>32.020000000000003</v>
      </c>
      <c r="PB16" t="s">
        <v>843</v>
      </c>
      <c r="PC16">
        <v>263.5</v>
      </c>
      <c r="PD16" t="s">
        <v>843</v>
      </c>
      <c r="PE16">
        <v>29.95</v>
      </c>
      <c r="PF16" t="s">
        <v>843</v>
      </c>
      <c r="PG16">
        <v>318.39999999999998</v>
      </c>
      <c r="PH16" t="s">
        <v>843</v>
      </c>
      <c r="PI16">
        <v>11.3</v>
      </c>
      <c r="PJ16" t="s">
        <v>843</v>
      </c>
      <c r="PK16">
        <v>98.77</v>
      </c>
      <c r="PL16" t="s">
        <v>843</v>
      </c>
      <c r="PM16" s="13"/>
      <c r="PN16" t="s">
        <v>843</v>
      </c>
      <c r="PO16">
        <v>139.4</v>
      </c>
      <c r="PP16" t="s">
        <v>843</v>
      </c>
      <c r="PQ16">
        <v>607.05999999999995</v>
      </c>
      <c r="PR16" t="s">
        <v>843</v>
      </c>
      <c r="PS16">
        <v>651.82000000000005</v>
      </c>
      <c r="PT16" t="s">
        <v>843</v>
      </c>
      <c r="PU16">
        <v>16.7</v>
      </c>
      <c r="PV16" t="s">
        <v>843</v>
      </c>
      <c r="PW16">
        <v>143.51</v>
      </c>
      <c r="PX16" t="s">
        <v>843</v>
      </c>
      <c r="PY16">
        <v>16.41</v>
      </c>
      <c r="PZ16" t="s">
        <v>843</v>
      </c>
      <c r="QA16">
        <v>154.83000000000001</v>
      </c>
      <c r="QB16" t="s">
        <v>843</v>
      </c>
      <c r="QC16">
        <v>26.55</v>
      </c>
      <c r="QD16" t="s">
        <v>843</v>
      </c>
      <c r="QE16">
        <v>494.3</v>
      </c>
      <c r="QF16" t="s">
        <v>843</v>
      </c>
      <c r="QG16" s="13">
        <v>194.28</v>
      </c>
      <c r="QH16" t="s">
        <v>843</v>
      </c>
      <c r="QI16">
        <v>13.34</v>
      </c>
      <c r="QJ16" t="s">
        <v>843</v>
      </c>
      <c r="QK16">
        <v>102.83</v>
      </c>
      <c r="QL16" t="s">
        <v>843</v>
      </c>
      <c r="QM16">
        <v>93.74</v>
      </c>
      <c r="QN16" t="s">
        <v>843</v>
      </c>
      <c r="QO16">
        <v>910.2</v>
      </c>
      <c r="QP16" t="s">
        <v>843</v>
      </c>
      <c r="QQ16">
        <v>126.2</v>
      </c>
      <c r="QR16" t="s">
        <v>843</v>
      </c>
      <c r="QS16">
        <v>1531.4</v>
      </c>
      <c r="QT16" t="s">
        <v>843</v>
      </c>
      <c r="QU16">
        <v>31.65</v>
      </c>
      <c r="QV16" t="s">
        <v>843</v>
      </c>
      <c r="QW16">
        <v>277.7</v>
      </c>
      <c r="QX16" t="s">
        <v>843</v>
      </c>
      <c r="QY16" t="s">
        <v>1151</v>
      </c>
      <c r="QZ16" t="s">
        <v>843</v>
      </c>
      <c r="RA16" t="s">
        <v>1160</v>
      </c>
      <c r="RB16" t="s">
        <v>843</v>
      </c>
      <c r="RC16" t="s">
        <v>1168</v>
      </c>
      <c r="RD16" t="s">
        <v>843</v>
      </c>
      <c r="RE16">
        <v>9.4499999999999993</v>
      </c>
      <c r="RF16" t="s">
        <v>843</v>
      </c>
      <c r="RG16">
        <v>88.77</v>
      </c>
      <c r="RH16" t="s">
        <v>843</v>
      </c>
      <c r="RJ16" t="s">
        <v>843</v>
      </c>
      <c r="RK16">
        <v>13.33</v>
      </c>
      <c r="RL16" t="s">
        <v>843</v>
      </c>
      <c r="RM16">
        <v>90.58</v>
      </c>
      <c r="RN16" t="s">
        <v>843</v>
      </c>
      <c r="RO16">
        <v>13.29</v>
      </c>
      <c r="RP16" t="s">
        <v>843</v>
      </c>
      <c r="RQ16">
        <v>106.87</v>
      </c>
      <c r="RR16" t="s">
        <v>843</v>
      </c>
      <c r="RS16">
        <v>93.6</v>
      </c>
    </row>
    <row r="17" spans="2:486" x14ac:dyDescent="0.3">
      <c r="F17" t="s">
        <v>87</v>
      </c>
      <c r="G17" t="s">
        <v>88</v>
      </c>
      <c r="H17" t="s">
        <v>87</v>
      </c>
      <c r="I17" t="s">
        <v>93</v>
      </c>
      <c r="J17" t="s">
        <v>87</v>
      </c>
      <c r="K17" t="s">
        <v>93</v>
      </c>
      <c r="L17" t="s">
        <v>87</v>
      </c>
      <c r="M17" t="s">
        <v>93</v>
      </c>
      <c r="N17" t="s">
        <v>87</v>
      </c>
      <c r="O17" t="s">
        <v>93</v>
      </c>
      <c r="P17" t="s">
        <v>87</v>
      </c>
      <c r="Q17" t="s">
        <v>109</v>
      </c>
      <c r="R17" t="s">
        <v>87</v>
      </c>
      <c r="S17" t="s">
        <v>111</v>
      </c>
      <c r="T17" t="s">
        <v>87</v>
      </c>
      <c r="U17" t="s">
        <v>114</v>
      </c>
      <c r="V17" t="s">
        <v>87</v>
      </c>
      <c r="W17" t="s">
        <v>117</v>
      </c>
      <c r="X17" t="s">
        <v>87</v>
      </c>
      <c r="Y17" t="s">
        <v>121</v>
      </c>
      <c r="Z17" t="s">
        <v>87</v>
      </c>
      <c r="AA17" t="s">
        <v>93</v>
      </c>
      <c r="AB17" t="s">
        <v>87</v>
      </c>
      <c r="AC17" t="s">
        <v>125</v>
      </c>
      <c r="AD17" t="s">
        <v>87</v>
      </c>
      <c r="AE17" t="s">
        <v>127</v>
      </c>
      <c r="AF17" t="s">
        <v>87</v>
      </c>
      <c r="AG17" t="s">
        <v>131</v>
      </c>
      <c r="AH17" t="s">
        <v>87</v>
      </c>
      <c r="AI17" t="s">
        <v>93</v>
      </c>
      <c r="AJ17" t="s">
        <v>87</v>
      </c>
      <c r="AK17">
        <v>7.4</v>
      </c>
      <c r="AL17" t="s">
        <v>87</v>
      </c>
      <c r="AM17" t="s">
        <v>93</v>
      </c>
      <c r="AN17" t="s">
        <v>87</v>
      </c>
      <c r="AO17" t="s">
        <v>141</v>
      </c>
      <c r="AP17" t="s">
        <v>87</v>
      </c>
      <c r="AQ17" t="s">
        <v>143</v>
      </c>
      <c r="AR17" t="s">
        <v>87</v>
      </c>
      <c r="AS17" t="s">
        <v>146</v>
      </c>
      <c r="AT17" t="s">
        <v>87</v>
      </c>
      <c r="AU17" t="s">
        <v>148</v>
      </c>
      <c r="AV17" t="s">
        <v>87</v>
      </c>
      <c r="AW17" t="s">
        <v>156</v>
      </c>
      <c r="AX17" t="s">
        <v>87</v>
      </c>
      <c r="AY17" t="s">
        <v>93</v>
      </c>
      <c r="AZ17" t="s">
        <v>87</v>
      </c>
      <c r="BA17" t="s">
        <v>143</v>
      </c>
      <c r="BB17" t="s">
        <v>87</v>
      </c>
      <c r="BC17" t="s">
        <v>93</v>
      </c>
      <c r="BD17" t="s">
        <v>87</v>
      </c>
      <c r="BE17" t="s">
        <v>143</v>
      </c>
      <c r="BF17" t="s">
        <v>87</v>
      </c>
      <c r="BG17" t="s">
        <v>173</v>
      </c>
      <c r="BH17" t="s">
        <v>87</v>
      </c>
      <c r="BI17" t="s">
        <v>178</v>
      </c>
      <c r="BJ17" t="s">
        <v>87</v>
      </c>
      <c r="BK17" t="s">
        <v>181</v>
      </c>
      <c r="BL17" t="s">
        <v>87</v>
      </c>
      <c r="BM17" t="s">
        <v>121</v>
      </c>
      <c r="BN17" t="s">
        <v>87</v>
      </c>
      <c r="BO17" t="s">
        <v>185</v>
      </c>
      <c r="BP17" t="s">
        <v>193</v>
      </c>
      <c r="BQ17" t="s">
        <v>191</v>
      </c>
      <c r="BR17" t="s">
        <v>193</v>
      </c>
      <c r="BS17" t="s">
        <v>203</v>
      </c>
      <c r="BT17" t="s">
        <v>193</v>
      </c>
      <c r="BU17" t="s">
        <v>214</v>
      </c>
      <c r="BV17" t="s">
        <v>193</v>
      </c>
      <c r="BW17" t="s">
        <v>216</v>
      </c>
      <c r="BX17" t="s">
        <v>193</v>
      </c>
      <c r="BY17" t="s">
        <v>223</v>
      </c>
      <c r="BZ17" t="s">
        <v>193</v>
      </c>
      <c r="CA17" t="s">
        <v>231</v>
      </c>
      <c r="CB17" t="s">
        <v>193</v>
      </c>
      <c r="CC17" t="s">
        <v>243</v>
      </c>
      <c r="CD17" t="s">
        <v>193</v>
      </c>
      <c r="CE17" t="s">
        <v>247</v>
      </c>
      <c r="CF17" t="s">
        <v>193</v>
      </c>
      <c r="CG17" t="s">
        <v>306</v>
      </c>
      <c r="CH17" t="s">
        <v>193</v>
      </c>
      <c r="CJ17" t="s">
        <v>193</v>
      </c>
      <c r="CK17" t="s">
        <v>328</v>
      </c>
      <c r="CL17" t="s">
        <v>193</v>
      </c>
      <c r="CM17" t="s">
        <v>334</v>
      </c>
      <c r="CN17" t="s">
        <v>193</v>
      </c>
      <c r="CO17" t="s">
        <v>339</v>
      </c>
      <c r="CP17" t="s">
        <v>193</v>
      </c>
      <c r="CQ17" t="s">
        <v>349</v>
      </c>
      <c r="CR17" t="s">
        <v>193</v>
      </c>
      <c r="CS17" t="s">
        <v>356</v>
      </c>
      <c r="CT17" s="13" t="s">
        <v>193</v>
      </c>
      <c r="CU17" s="13" t="s">
        <v>361</v>
      </c>
      <c r="CV17" s="13" t="s">
        <v>193</v>
      </c>
      <c r="CW17" s="13" t="s">
        <v>368</v>
      </c>
      <c r="CX17" t="s">
        <v>193</v>
      </c>
      <c r="CY17" t="s">
        <v>371</v>
      </c>
      <c r="CZ17" t="s">
        <v>193</v>
      </c>
      <c r="DA17">
        <v>14.4</v>
      </c>
      <c r="DB17" t="s">
        <v>193</v>
      </c>
      <c r="DC17">
        <v>20.5</v>
      </c>
      <c r="DD17" s="13" t="s">
        <v>193</v>
      </c>
      <c r="DE17" s="13">
        <v>200.6</v>
      </c>
      <c r="DF17" t="s">
        <v>193</v>
      </c>
      <c r="DG17">
        <v>294.2</v>
      </c>
      <c r="DH17" s="13" t="s">
        <v>193</v>
      </c>
      <c r="DI17" s="13">
        <v>177.5</v>
      </c>
      <c r="DJ17" s="13" t="s">
        <v>193</v>
      </c>
      <c r="DK17" s="13">
        <v>177.3</v>
      </c>
      <c r="DL17" t="s">
        <v>193</v>
      </c>
      <c r="DM17">
        <v>180.3</v>
      </c>
      <c r="DN17" t="s">
        <v>193</v>
      </c>
      <c r="DO17">
        <v>151.80000000000001</v>
      </c>
      <c r="DP17" t="s">
        <v>193</v>
      </c>
      <c r="DQ17">
        <v>154.80000000000001</v>
      </c>
      <c r="DR17" t="s">
        <v>193</v>
      </c>
      <c r="DS17">
        <v>4.3</v>
      </c>
      <c r="DT17" s="13" t="s">
        <v>193</v>
      </c>
      <c r="DU17" s="13">
        <v>40.799999999999997</v>
      </c>
      <c r="DV17" t="s">
        <v>193</v>
      </c>
      <c r="DX17" t="s">
        <v>193</v>
      </c>
      <c r="DY17">
        <v>19.5</v>
      </c>
      <c r="DZ17" t="s">
        <v>193</v>
      </c>
      <c r="EA17">
        <v>176.2</v>
      </c>
      <c r="EB17" t="s">
        <v>193</v>
      </c>
      <c r="EC17">
        <v>19.5</v>
      </c>
      <c r="ED17" t="s">
        <v>193</v>
      </c>
      <c r="EE17">
        <v>33.799999999999997</v>
      </c>
      <c r="EF17" t="s">
        <v>193</v>
      </c>
      <c r="EG17">
        <v>358.4</v>
      </c>
      <c r="EH17" t="s">
        <v>193</v>
      </c>
      <c r="EI17">
        <v>473.9</v>
      </c>
      <c r="EJ17" t="s">
        <v>193</v>
      </c>
      <c r="EK17">
        <v>39.799999999999997</v>
      </c>
      <c r="EL17" t="s">
        <v>193</v>
      </c>
      <c r="EM17">
        <v>4.3</v>
      </c>
      <c r="EN17" t="s">
        <v>193</v>
      </c>
      <c r="EO17">
        <v>81.599999999999994</v>
      </c>
      <c r="EP17" t="s">
        <v>193</v>
      </c>
      <c r="EQ17">
        <v>130.4</v>
      </c>
      <c r="ER17" t="s">
        <v>193</v>
      </c>
      <c r="ES17">
        <v>126.4</v>
      </c>
      <c r="ET17" t="s">
        <v>193</v>
      </c>
      <c r="EV17" t="s">
        <v>193</v>
      </c>
      <c r="EW17">
        <v>7.2</v>
      </c>
      <c r="EX17" t="s">
        <v>193</v>
      </c>
      <c r="EY17">
        <v>7.2</v>
      </c>
      <c r="EZ17" t="s">
        <v>193</v>
      </c>
      <c r="FA17">
        <v>62.2</v>
      </c>
      <c r="FB17" t="s">
        <v>193</v>
      </c>
      <c r="FC17">
        <v>61.2</v>
      </c>
      <c r="FD17" t="s">
        <v>193</v>
      </c>
      <c r="FE17">
        <v>14.4</v>
      </c>
      <c r="FF17" t="s">
        <v>193</v>
      </c>
      <c r="FG17">
        <v>82.5</v>
      </c>
      <c r="FH17" t="s">
        <v>193</v>
      </c>
      <c r="FI17">
        <v>118.1</v>
      </c>
      <c r="FJ17" t="s">
        <v>193</v>
      </c>
      <c r="FK17">
        <v>156.80000000000001</v>
      </c>
      <c r="FL17" t="s">
        <v>193</v>
      </c>
      <c r="FM17">
        <v>157.80000000000001</v>
      </c>
      <c r="FN17" t="s">
        <v>193</v>
      </c>
      <c r="FO17">
        <v>121.2</v>
      </c>
      <c r="FP17" t="s">
        <v>193</v>
      </c>
      <c r="FQ17">
        <v>14.4</v>
      </c>
      <c r="FR17" t="s">
        <v>193</v>
      </c>
      <c r="FS17">
        <v>16.399999999999999</v>
      </c>
      <c r="FT17" t="s">
        <v>193</v>
      </c>
      <c r="FU17">
        <v>170</v>
      </c>
      <c r="FV17" t="s">
        <v>193</v>
      </c>
      <c r="FW17">
        <v>148.69999999999999</v>
      </c>
      <c r="FX17" t="s">
        <v>193</v>
      </c>
      <c r="FY17">
        <v>18.399999999999999</v>
      </c>
      <c r="FZ17" t="s">
        <v>193</v>
      </c>
      <c r="GA17">
        <v>22.96</v>
      </c>
      <c r="GC17" t="s">
        <v>193</v>
      </c>
      <c r="GD17">
        <v>13.3</v>
      </c>
      <c r="GE17" t="s">
        <v>193</v>
      </c>
      <c r="GF17">
        <v>120.1</v>
      </c>
      <c r="GG17" t="s">
        <v>193</v>
      </c>
      <c r="GH17">
        <v>80.400000000000006</v>
      </c>
      <c r="GI17" t="s">
        <v>193</v>
      </c>
      <c r="GJ17">
        <v>102.8</v>
      </c>
      <c r="GK17" t="s">
        <v>193</v>
      </c>
      <c r="GM17" t="s">
        <v>193</v>
      </c>
      <c r="GN17">
        <v>11.3</v>
      </c>
      <c r="GO17" t="s">
        <v>193</v>
      </c>
      <c r="GP17">
        <v>113.965</v>
      </c>
      <c r="GQ17" t="s">
        <v>193</v>
      </c>
      <c r="GR17">
        <v>16.399999999999999</v>
      </c>
      <c r="GS17" t="s">
        <v>193</v>
      </c>
      <c r="GT17">
        <v>147.5</v>
      </c>
      <c r="GU17" t="s">
        <v>193</v>
      </c>
      <c r="GV17">
        <v>38.700000000000003</v>
      </c>
      <c r="GW17" t="s">
        <v>193</v>
      </c>
      <c r="GX17">
        <v>473</v>
      </c>
      <c r="GY17" t="s">
        <v>193</v>
      </c>
      <c r="GZ17">
        <v>22.5</v>
      </c>
      <c r="HA17" t="s">
        <v>193</v>
      </c>
      <c r="HB17">
        <v>203.5</v>
      </c>
      <c r="HC17" t="s">
        <v>193</v>
      </c>
      <c r="HD17">
        <v>10.3</v>
      </c>
      <c r="HE17" t="s">
        <v>193</v>
      </c>
      <c r="HG17" t="s">
        <v>193</v>
      </c>
      <c r="HH17">
        <v>45.8</v>
      </c>
      <c r="HI17" t="s">
        <v>193</v>
      </c>
      <c r="HJ17">
        <v>45.9</v>
      </c>
      <c r="HK17" t="s">
        <v>193</v>
      </c>
      <c r="HL17">
        <v>266.39999999999998</v>
      </c>
      <c r="HM17" t="s">
        <v>193</v>
      </c>
      <c r="HN17">
        <v>97.7</v>
      </c>
      <c r="HO17" t="s">
        <v>193</v>
      </c>
      <c r="HP17">
        <v>415.1</v>
      </c>
      <c r="HQ17" t="s">
        <v>193</v>
      </c>
      <c r="HR17">
        <v>523.9</v>
      </c>
      <c r="HS17" t="s">
        <v>193</v>
      </c>
      <c r="HT17">
        <v>241.2</v>
      </c>
      <c r="HU17" t="s">
        <v>193</v>
      </c>
      <c r="HV17">
        <v>254.4</v>
      </c>
      <c r="HW17" t="s">
        <v>193</v>
      </c>
      <c r="HX17">
        <v>297</v>
      </c>
      <c r="HY17" t="s">
        <v>193</v>
      </c>
      <c r="HZ17">
        <v>167.9</v>
      </c>
      <c r="IA17" t="s">
        <v>193</v>
      </c>
      <c r="IB17">
        <v>282.7</v>
      </c>
      <c r="IC17" t="s">
        <v>193</v>
      </c>
      <c r="ID17">
        <v>5.2</v>
      </c>
      <c r="IE17" t="s">
        <v>193</v>
      </c>
      <c r="IF17">
        <v>14.4</v>
      </c>
      <c r="IG17" t="s">
        <v>193</v>
      </c>
      <c r="IH17">
        <v>10.3</v>
      </c>
      <c r="II17" t="s">
        <v>193</v>
      </c>
      <c r="IJ17">
        <v>271.60000000000002</v>
      </c>
      <c r="IK17" t="s">
        <v>193</v>
      </c>
      <c r="IL17">
        <v>204.6</v>
      </c>
      <c r="IM17" t="s">
        <v>193</v>
      </c>
      <c r="IN17">
        <v>232.9</v>
      </c>
      <c r="IO17" t="s">
        <v>193</v>
      </c>
      <c r="IP17">
        <v>213.6</v>
      </c>
      <c r="IQ17" t="s">
        <v>193</v>
      </c>
      <c r="IR17">
        <v>124.1</v>
      </c>
      <c r="IS17" t="s">
        <v>193</v>
      </c>
      <c r="IT17">
        <v>14.3</v>
      </c>
      <c r="IU17" t="s">
        <v>193</v>
      </c>
      <c r="IV17">
        <v>13.3</v>
      </c>
      <c r="IW17" t="s">
        <v>193</v>
      </c>
      <c r="IX17">
        <v>121.1</v>
      </c>
      <c r="IY17" t="s">
        <v>193</v>
      </c>
      <c r="IZ17">
        <v>166.8</v>
      </c>
      <c r="JA17" t="s">
        <v>193</v>
      </c>
      <c r="JB17">
        <v>13.3</v>
      </c>
      <c r="JC17" t="s">
        <v>193</v>
      </c>
      <c r="JD17">
        <v>227.8</v>
      </c>
      <c r="JE17" t="s">
        <v>193</v>
      </c>
      <c r="JF17">
        <v>241.6</v>
      </c>
      <c r="JG17" t="s">
        <v>193</v>
      </c>
      <c r="JH17">
        <v>207.6</v>
      </c>
      <c r="JI17" t="s">
        <v>193</v>
      </c>
      <c r="JJ17">
        <v>207.6</v>
      </c>
      <c r="JK17" t="s">
        <v>193</v>
      </c>
      <c r="JM17" t="s">
        <v>193</v>
      </c>
      <c r="JN17">
        <v>257.39999999999998</v>
      </c>
      <c r="JO17" t="s">
        <v>193</v>
      </c>
      <c r="JP17">
        <v>23.5</v>
      </c>
      <c r="JQ17" t="s">
        <v>193</v>
      </c>
      <c r="JR17">
        <v>22.5</v>
      </c>
      <c r="JS17" t="s">
        <v>193</v>
      </c>
      <c r="JT17">
        <v>250.3</v>
      </c>
      <c r="JU17" t="s">
        <v>193</v>
      </c>
      <c r="JV17">
        <v>217.7</v>
      </c>
      <c r="JW17" t="s">
        <v>193</v>
      </c>
      <c r="JX17">
        <v>18.399999999999999</v>
      </c>
      <c r="JY17" t="s">
        <v>193</v>
      </c>
      <c r="JZ17">
        <v>20.399999999999999</v>
      </c>
      <c r="KA17" t="s">
        <v>193</v>
      </c>
      <c r="KB17">
        <v>139.4</v>
      </c>
      <c r="KD17" t="s">
        <v>193</v>
      </c>
      <c r="KE17">
        <v>13.3</v>
      </c>
      <c r="KF17" t="s">
        <v>193</v>
      </c>
      <c r="KG17">
        <v>13.3</v>
      </c>
      <c r="KH17" t="s">
        <v>193</v>
      </c>
      <c r="KI17">
        <v>15.3</v>
      </c>
      <c r="KJ17" s="13" t="s">
        <v>193</v>
      </c>
      <c r="KK17" s="13">
        <v>13.3</v>
      </c>
      <c r="KL17" t="s">
        <v>193</v>
      </c>
      <c r="KM17">
        <v>13.3</v>
      </c>
      <c r="KN17" t="s">
        <v>193</v>
      </c>
      <c r="KO17">
        <v>14.3</v>
      </c>
      <c r="KP17" t="s">
        <v>193</v>
      </c>
      <c r="KQ17">
        <v>15.3</v>
      </c>
      <c r="KR17" s="13" t="s">
        <v>193</v>
      </c>
      <c r="KS17" s="13">
        <v>13.3</v>
      </c>
      <c r="KT17" s="13" t="s">
        <v>193</v>
      </c>
      <c r="KU17" s="13">
        <v>11.3</v>
      </c>
      <c r="KV17" s="13" t="s">
        <v>193</v>
      </c>
      <c r="KW17" s="13">
        <v>60.1</v>
      </c>
      <c r="KX17" s="13" t="s">
        <v>193</v>
      </c>
      <c r="KY17" s="13">
        <v>11.3</v>
      </c>
      <c r="KZ17" s="13" t="s">
        <v>193</v>
      </c>
      <c r="LA17" s="13">
        <v>22.4</v>
      </c>
      <c r="LB17" s="13" t="s">
        <v>193</v>
      </c>
      <c r="LC17" s="13">
        <v>25.5</v>
      </c>
      <c r="LD17" s="62" t="s">
        <v>813</v>
      </c>
      <c r="LF17" s="64" t="s">
        <v>813</v>
      </c>
      <c r="LI17" s="13"/>
      <c r="LN17" s="5"/>
      <c r="LP17" s="5"/>
      <c r="LR17" s="5"/>
      <c r="LT17" s="5"/>
      <c r="LV17" s="5"/>
      <c r="LX17" s="5"/>
      <c r="LZ17" s="5"/>
      <c r="MD17" s="5"/>
      <c r="MF17" s="5"/>
      <c r="MH17" s="5"/>
      <c r="MJ17" s="5"/>
      <c r="ML17" s="5"/>
      <c r="MN17" s="5"/>
      <c r="MP17" s="5"/>
      <c r="MR17" s="5"/>
      <c r="MT17" s="5"/>
      <c r="MV17" s="5"/>
      <c r="MX17" s="67"/>
      <c r="MZ17" s="5"/>
      <c r="NB17" s="5"/>
      <c r="ND17" s="5"/>
      <c r="NF17" s="5"/>
      <c r="NH17" s="5"/>
      <c r="NJ17" s="5"/>
      <c r="NL17" s="5"/>
      <c r="NN17" s="5"/>
      <c r="NP17" s="5"/>
      <c r="NR17" s="5"/>
      <c r="NT17" s="5"/>
      <c r="NV17" s="5"/>
      <c r="NX17" s="5"/>
      <c r="NZ17" s="5"/>
      <c r="OB17" s="5"/>
      <c r="OE17" s="13"/>
      <c r="OG17" s="13"/>
      <c r="OH17" s="5"/>
      <c r="OK17" s="13"/>
      <c r="OL17" s="5"/>
      <c r="OO17" s="13"/>
      <c r="OP17" s="5"/>
      <c r="OS17" s="13"/>
      <c r="OT17" s="5"/>
      <c r="OV17" s="5"/>
      <c r="OY17" s="13"/>
      <c r="OZ17" s="5"/>
      <c r="PB17" s="5"/>
      <c r="PD17" s="5"/>
      <c r="PF17" s="5"/>
      <c r="PH17" s="5"/>
      <c r="PJ17" s="5"/>
      <c r="PM17" s="13"/>
      <c r="PN17" s="5"/>
      <c r="PP17" s="5"/>
      <c r="PR17" s="5"/>
      <c r="PT17" s="5"/>
      <c r="PV17" s="5"/>
      <c r="PX17" s="5"/>
      <c r="PZ17" s="5"/>
      <c r="QB17" s="5"/>
      <c r="QD17" s="5"/>
      <c r="QG17" s="13"/>
      <c r="QH17" s="5"/>
      <c r="QJ17" s="5"/>
      <c r="QL17" s="5"/>
      <c r="QN17" s="5"/>
      <c r="QP17" s="5"/>
      <c r="QR17" s="5"/>
      <c r="QT17" s="5"/>
      <c r="QV17" s="5"/>
      <c r="QX17" s="5"/>
      <c r="QZ17" s="5"/>
      <c r="RB17" s="5"/>
    </row>
    <row r="18" spans="2:486" x14ac:dyDescent="0.3">
      <c r="BP18" t="s">
        <v>194</v>
      </c>
      <c r="BQ18" t="s">
        <v>195</v>
      </c>
      <c r="BR18" t="s">
        <v>194</v>
      </c>
      <c r="BS18" t="s">
        <v>202</v>
      </c>
      <c r="BT18" t="s">
        <v>194</v>
      </c>
      <c r="BU18" t="s">
        <v>209</v>
      </c>
      <c r="BV18" t="s">
        <v>194</v>
      </c>
      <c r="BW18" t="s">
        <v>215</v>
      </c>
      <c r="BX18" t="s">
        <v>194</v>
      </c>
      <c r="BY18" t="s">
        <v>226</v>
      </c>
      <c r="BZ18" t="s">
        <v>194</v>
      </c>
      <c r="CA18" t="s">
        <v>232</v>
      </c>
      <c r="CB18" t="s">
        <v>194</v>
      </c>
      <c r="CC18" t="s">
        <v>239</v>
      </c>
      <c r="CD18" t="s">
        <v>194</v>
      </c>
      <c r="CE18" t="s">
        <v>246</v>
      </c>
      <c r="CF18" t="s">
        <v>194</v>
      </c>
      <c r="CG18" t="s">
        <v>286</v>
      </c>
      <c r="CH18" t="s">
        <v>194</v>
      </c>
      <c r="CI18" t="s">
        <v>239</v>
      </c>
      <c r="CJ18" t="s">
        <v>194</v>
      </c>
      <c r="CK18" t="s">
        <v>327</v>
      </c>
      <c r="CL18" t="s">
        <v>194</v>
      </c>
      <c r="CM18" t="s">
        <v>333</v>
      </c>
      <c r="CN18" t="s">
        <v>194</v>
      </c>
      <c r="CO18" t="s">
        <v>338</v>
      </c>
      <c r="CP18" t="s">
        <v>194</v>
      </c>
      <c r="CQ18" t="s">
        <v>239</v>
      </c>
      <c r="CR18" t="s">
        <v>194</v>
      </c>
      <c r="CS18" t="s">
        <v>327</v>
      </c>
      <c r="CT18" s="13" t="s">
        <v>194</v>
      </c>
      <c r="CU18" s="13" t="s">
        <v>360</v>
      </c>
      <c r="CV18" s="13" t="s">
        <v>194</v>
      </c>
      <c r="CW18" s="13" t="s">
        <v>360</v>
      </c>
      <c r="CX18" t="s">
        <v>194</v>
      </c>
      <c r="CY18" t="s">
        <v>372</v>
      </c>
      <c r="CZ18" t="s">
        <v>194</v>
      </c>
      <c r="DA18">
        <v>5.6</v>
      </c>
      <c r="DB18" t="s">
        <v>194</v>
      </c>
      <c r="DC18">
        <v>4.3</v>
      </c>
      <c r="DD18" s="13" t="s">
        <v>194</v>
      </c>
      <c r="DE18" s="13">
        <v>4.7</v>
      </c>
      <c r="DF18" t="s">
        <v>194</v>
      </c>
      <c r="DG18">
        <v>4.5</v>
      </c>
      <c r="DH18" s="13" t="s">
        <v>194</v>
      </c>
      <c r="DI18" s="13">
        <v>4.0999999999999996</v>
      </c>
      <c r="DJ18" s="13" t="s">
        <v>194</v>
      </c>
      <c r="DK18" s="13">
        <v>4.3</v>
      </c>
      <c r="DL18" t="s">
        <v>194</v>
      </c>
      <c r="DM18">
        <v>3.7</v>
      </c>
      <c r="DN18" t="s">
        <v>194</v>
      </c>
      <c r="DO18">
        <v>3.8</v>
      </c>
      <c r="DP18" t="s">
        <v>194</v>
      </c>
      <c r="DQ18">
        <v>4.9000000000000004</v>
      </c>
      <c r="DR18" t="s">
        <v>194</v>
      </c>
      <c r="DS18">
        <v>4.3</v>
      </c>
      <c r="DT18" s="13" t="s">
        <v>194</v>
      </c>
      <c r="DU18" s="13">
        <v>4.3</v>
      </c>
      <c r="DV18" t="s">
        <v>194</v>
      </c>
      <c r="DW18">
        <v>5.2</v>
      </c>
      <c r="DX18" t="s">
        <v>194</v>
      </c>
      <c r="DY18">
        <v>4.7</v>
      </c>
      <c r="DZ18" t="s">
        <v>194</v>
      </c>
      <c r="EA18">
        <v>4.4000000000000004</v>
      </c>
      <c r="EB18" t="s">
        <v>194</v>
      </c>
      <c r="EC18">
        <v>4.7</v>
      </c>
      <c r="ED18" t="s">
        <v>194</v>
      </c>
      <c r="EE18">
        <v>5.5</v>
      </c>
      <c r="EF18" t="s">
        <v>194</v>
      </c>
      <c r="EG18">
        <v>4.5</v>
      </c>
      <c r="EH18" t="s">
        <v>194</v>
      </c>
      <c r="EI18">
        <v>7.5</v>
      </c>
      <c r="EJ18" t="s">
        <v>194</v>
      </c>
      <c r="EK18">
        <v>4.4000000000000004</v>
      </c>
      <c r="EL18" t="s">
        <v>194</v>
      </c>
      <c r="EM18">
        <v>4.3</v>
      </c>
      <c r="EN18" t="s">
        <v>194</v>
      </c>
      <c r="EO18">
        <v>4.0999999999999996</v>
      </c>
      <c r="EP18" t="s">
        <v>194</v>
      </c>
      <c r="EQ18">
        <v>4.5999999999999996</v>
      </c>
      <c r="ER18" t="s">
        <v>194</v>
      </c>
      <c r="ES18">
        <v>4</v>
      </c>
      <c r="ET18" t="s">
        <v>194</v>
      </c>
      <c r="EU18">
        <v>3.5</v>
      </c>
      <c r="EV18" t="s">
        <v>194</v>
      </c>
      <c r="EW18">
        <v>3.9</v>
      </c>
      <c r="EX18" t="s">
        <v>194</v>
      </c>
      <c r="EY18">
        <v>3.7</v>
      </c>
      <c r="EZ18" t="s">
        <v>194</v>
      </c>
      <c r="FA18">
        <v>3.5</v>
      </c>
      <c r="FB18" t="s">
        <v>194</v>
      </c>
      <c r="FC18">
        <v>3.6</v>
      </c>
      <c r="FD18" t="s">
        <v>194</v>
      </c>
      <c r="FE18">
        <v>4.3</v>
      </c>
      <c r="FF18" t="s">
        <v>194</v>
      </c>
      <c r="FG18">
        <v>4.8</v>
      </c>
      <c r="FH18" t="s">
        <v>194</v>
      </c>
      <c r="FI18">
        <v>4.5999999999999996</v>
      </c>
      <c r="FJ18" t="s">
        <v>194</v>
      </c>
      <c r="FK18">
        <v>3.9</v>
      </c>
      <c r="FL18" t="s">
        <v>194</v>
      </c>
      <c r="FM18">
        <v>5.2</v>
      </c>
      <c r="FN18" t="s">
        <v>194</v>
      </c>
      <c r="FO18">
        <v>3.7</v>
      </c>
      <c r="FP18" t="s">
        <v>194</v>
      </c>
      <c r="FQ18">
        <v>4.2</v>
      </c>
      <c r="FR18" t="s">
        <v>194</v>
      </c>
      <c r="FS18">
        <v>3.7</v>
      </c>
      <c r="FT18" t="s">
        <v>194</v>
      </c>
      <c r="FU18">
        <v>5</v>
      </c>
      <c r="FV18" t="s">
        <v>194</v>
      </c>
      <c r="FW18">
        <v>4.2</v>
      </c>
      <c r="FX18" t="s">
        <v>194</v>
      </c>
      <c r="FY18">
        <v>0.6</v>
      </c>
      <c r="FZ18" t="s">
        <v>194</v>
      </c>
      <c r="GA18">
        <v>0.6</v>
      </c>
      <c r="GC18" t="s">
        <v>194</v>
      </c>
      <c r="GD18">
        <v>0.6</v>
      </c>
      <c r="GE18" t="s">
        <v>194</v>
      </c>
      <c r="GF18">
        <v>0.6</v>
      </c>
      <c r="GG18" t="s">
        <v>194</v>
      </c>
      <c r="GH18">
        <v>0.6</v>
      </c>
      <c r="GI18" t="s">
        <v>194</v>
      </c>
      <c r="GJ18">
        <v>0.6</v>
      </c>
      <c r="GK18" t="s">
        <v>194</v>
      </c>
      <c r="GM18" t="s">
        <v>194</v>
      </c>
      <c r="GN18">
        <v>0.6</v>
      </c>
      <c r="GO18" t="s">
        <v>194</v>
      </c>
      <c r="GP18">
        <v>0.6</v>
      </c>
      <c r="GQ18" t="s">
        <v>194</v>
      </c>
      <c r="GR18">
        <v>0.6</v>
      </c>
      <c r="GS18" t="s">
        <v>194</v>
      </c>
      <c r="GT18">
        <v>0.6</v>
      </c>
      <c r="GU18" t="s">
        <v>194</v>
      </c>
      <c r="GV18">
        <v>0.6</v>
      </c>
      <c r="GW18" t="s">
        <v>194</v>
      </c>
      <c r="GX18">
        <v>0.6</v>
      </c>
      <c r="GY18" t="s">
        <v>194</v>
      </c>
      <c r="GZ18">
        <v>0.6</v>
      </c>
      <c r="HA18" t="s">
        <v>194</v>
      </c>
      <c r="HB18">
        <v>0.6</v>
      </c>
      <c r="HC18" t="s">
        <v>194</v>
      </c>
      <c r="HD18">
        <v>0.6</v>
      </c>
      <c r="HE18" t="s">
        <v>194</v>
      </c>
      <c r="HG18" t="s">
        <v>194</v>
      </c>
      <c r="HH18">
        <v>0.6</v>
      </c>
      <c r="HI18" t="s">
        <v>194</v>
      </c>
      <c r="HJ18">
        <v>0.6</v>
      </c>
      <c r="HK18" t="s">
        <v>194</v>
      </c>
      <c r="HL18">
        <v>0.6</v>
      </c>
      <c r="HM18" t="s">
        <v>194</v>
      </c>
      <c r="HN18">
        <v>0.6</v>
      </c>
      <c r="HO18" t="s">
        <v>194</v>
      </c>
      <c r="HQ18" t="s">
        <v>194</v>
      </c>
      <c r="HR18">
        <v>0.7</v>
      </c>
      <c r="HS18" t="s">
        <v>194</v>
      </c>
      <c r="HT18">
        <v>0.6</v>
      </c>
      <c r="HU18" t="s">
        <v>194</v>
      </c>
      <c r="HV18">
        <v>0.6</v>
      </c>
      <c r="HW18" t="s">
        <v>194</v>
      </c>
      <c r="HX18">
        <v>0.6</v>
      </c>
      <c r="HY18" t="s">
        <v>194</v>
      </c>
      <c r="HZ18">
        <v>0.7</v>
      </c>
      <c r="IA18" t="s">
        <v>194</v>
      </c>
      <c r="IB18">
        <v>0.6</v>
      </c>
      <c r="IC18" t="s">
        <v>194</v>
      </c>
      <c r="ID18">
        <v>0.6</v>
      </c>
      <c r="IE18" t="s">
        <v>194</v>
      </c>
      <c r="IF18">
        <v>0.6</v>
      </c>
      <c r="IG18" t="s">
        <v>194</v>
      </c>
      <c r="IH18">
        <v>0.6</v>
      </c>
      <c r="II18" t="s">
        <v>194</v>
      </c>
      <c r="IJ18">
        <v>0.6</v>
      </c>
      <c r="IK18" t="s">
        <v>194</v>
      </c>
      <c r="IL18">
        <v>0.6</v>
      </c>
      <c r="IM18" t="s">
        <v>194</v>
      </c>
      <c r="IN18">
        <v>0.7</v>
      </c>
      <c r="IO18" t="s">
        <v>194</v>
      </c>
      <c r="IP18">
        <v>0.6</v>
      </c>
      <c r="IQ18" t="s">
        <v>194</v>
      </c>
      <c r="IR18">
        <v>0.6</v>
      </c>
      <c r="IS18" t="s">
        <v>194</v>
      </c>
      <c r="IT18">
        <v>0.7</v>
      </c>
      <c r="IU18" t="s">
        <v>194</v>
      </c>
      <c r="IV18">
        <v>0.6</v>
      </c>
      <c r="IW18" t="s">
        <v>194</v>
      </c>
      <c r="IX18">
        <v>0.6</v>
      </c>
      <c r="IY18" t="s">
        <v>194</v>
      </c>
      <c r="IZ18">
        <v>0.6</v>
      </c>
      <c r="JA18" t="s">
        <v>194</v>
      </c>
      <c r="JB18">
        <v>0.7</v>
      </c>
      <c r="JC18" t="s">
        <v>194</v>
      </c>
      <c r="JD18">
        <v>0.6</v>
      </c>
      <c r="JE18" t="s">
        <v>194</v>
      </c>
      <c r="JF18">
        <v>0.7</v>
      </c>
      <c r="JG18" t="s">
        <v>194</v>
      </c>
      <c r="JH18">
        <v>0.6</v>
      </c>
      <c r="JI18" t="s">
        <v>194</v>
      </c>
      <c r="JJ18">
        <v>0.7</v>
      </c>
      <c r="JK18" t="s">
        <v>194</v>
      </c>
      <c r="JM18" t="s">
        <v>194</v>
      </c>
      <c r="JN18">
        <v>0.6</v>
      </c>
      <c r="JO18" t="s">
        <v>194</v>
      </c>
      <c r="JP18">
        <v>0.6</v>
      </c>
      <c r="JQ18" t="s">
        <v>194</v>
      </c>
      <c r="JR18">
        <v>0.6</v>
      </c>
      <c r="JS18" t="s">
        <v>194</v>
      </c>
      <c r="JT18">
        <v>0.7</v>
      </c>
      <c r="JU18" t="s">
        <v>194</v>
      </c>
      <c r="JV18">
        <v>0.7</v>
      </c>
      <c r="JW18" t="s">
        <v>194</v>
      </c>
      <c r="JX18">
        <v>0.7</v>
      </c>
      <c r="JY18" t="s">
        <v>194</v>
      </c>
      <c r="JZ18">
        <v>0.7</v>
      </c>
      <c r="KA18" t="s">
        <v>194</v>
      </c>
      <c r="KB18">
        <v>0.6</v>
      </c>
      <c r="KD18" t="s">
        <v>194</v>
      </c>
      <c r="KE18">
        <v>0.2</v>
      </c>
      <c r="KF18" t="s">
        <v>194</v>
      </c>
      <c r="KG18">
        <v>0.2</v>
      </c>
      <c r="KH18" t="s">
        <v>194</v>
      </c>
      <c r="KI18">
        <v>0.2</v>
      </c>
      <c r="KJ18" s="13" t="s">
        <v>194</v>
      </c>
      <c r="KK18" s="13">
        <v>0.2</v>
      </c>
      <c r="KL18" t="s">
        <v>194</v>
      </c>
      <c r="KM18">
        <v>0.2</v>
      </c>
      <c r="KN18" t="s">
        <v>194</v>
      </c>
      <c r="KO18">
        <v>0.2</v>
      </c>
      <c r="KP18" t="s">
        <v>194</v>
      </c>
      <c r="KQ18">
        <v>0.2</v>
      </c>
      <c r="KR18" s="13" t="s">
        <v>194</v>
      </c>
      <c r="KS18" s="13">
        <v>0.2</v>
      </c>
      <c r="KT18" s="13" t="s">
        <v>194</v>
      </c>
      <c r="KU18" s="13">
        <v>0.3</v>
      </c>
      <c r="KV18" s="13" t="s">
        <v>194</v>
      </c>
      <c r="KW18" s="13">
        <v>0.2</v>
      </c>
      <c r="KX18" s="13" t="s">
        <v>194</v>
      </c>
      <c r="KY18" s="13">
        <v>0.2</v>
      </c>
      <c r="KZ18" s="13" t="s">
        <v>194</v>
      </c>
      <c r="LA18" s="13">
        <v>0.2</v>
      </c>
      <c r="LB18" s="13" t="s">
        <v>194</v>
      </c>
      <c r="LC18" s="13">
        <v>0.2</v>
      </c>
      <c r="LD18" s="62" t="s">
        <v>804</v>
      </c>
      <c r="LH18" t="s">
        <v>986</v>
      </c>
      <c r="LI18" s="13"/>
      <c r="LJ18" t="s">
        <v>824</v>
      </c>
      <c r="LL18" t="s">
        <v>835</v>
      </c>
      <c r="LN18" t="s">
        <v>842</v>
      </c>
      <c r="LP18" t="s">
        <v>842</v>
      </c>
      <c r="LR18" t="s">
        <v>842</v>
      </c>
      <c r="LT18" t="s">
        <v>842</v>
      </c>
      <c r="LV18" t="s">
        <v>842</v>
      </c>
      <c r="LX18" t="s">
        <v>842</v>
      </c>
      <c r="LZ18" t="s">
        <v>842</v>
      </c>
      <c r="MD18" t="s">
        <v>842</v>
      </c>
      <c r="MF18" t="s">
        <v>842</v>
      </c>
      <c r="MH18" t="s">
        <v>842</v>
      </c>
      <c r="MJ18" t="s">
        <v>876</v>
      </c>
      <c r="ML18" t="s">
        <v>876</v>
      </c>
      <c r="MN18" t="s">
        <v>876</v>
      </c>
      <c r="MP18" t="s">
        <v>876</v>
      </c>
      <c r="MR18" t="s">
        <v>876</v>
      </c>
      <c r="MT18" t="s">
        <v>876</v>
      </c>
      <c r="MV18" t="s">
        <v>876</v>
      </c>
      <c r="MX18" s="62" t="s">
        <v>900</v>
      </c>
      <c r="MZ18" t="s">
        <v>900</v>
      </c>
      <c r="NB18" t="s">
        <v>907</v>
      </c>
      <c r="ND18" t="s">
        <v>907</v>
      </c>
      <c r="NF18" t="s">
        <v>913</v>
      </c>
      <c r="NH18" t="s">
        <v>913</v>
      </c>
      <c r="NJ18" t="s">
        <v>918</v>
      </c>
      <c r="NL18" t="s">
        <v>918</v>
      </c>
      <c r="NN18" t="s">
        <v>929</v>
      </c>
      <c r="NP18" t="s">
        <v>929</v>
      </c>
      <c r="NR18" t="s">
        <v>937</v>
      </c>
      <c r="NT18" t="s">
        <v>937</v>
      </c>
      <c r="NV18" s="7" t="s">
        <v>941</v>
      </c>
      <c r="NW18" s="7"/>
      <c r="NX18" s="7" t="s">
        <v>941</v>
      </c>
      <c r="NZ18" s="7" t="s">
        <v>950</v>
      </c>
      <c r="OB18" s="7" t="s">
        <v>950</v>
      </c>
      <c r="OD18" s="25" t="s">
        <v>799</v>
      </c>
      <c r="OE18" s="13"/>
      <c r="OF18" s="25" t="s">
        <v>799</v>
      </c>
      <c r="OG18" s="13"/>
      <c r="OH18" s="7" t="s">
        <v>1008</v>
      </c>
      <c r="OJ18" s="25" t="s">
        <v>1019</v>
      </c>
      <c r="OK18" s="13"/>
      <c r="OL18" s="7" t="s">
        <v>1008</v>
      </c>
      <c r="ON18" s="25" t="s">
        <v>1019</v>
      </c>
      <c r="OO18" s="13"/>
      <c r="OP18" s="7" t="s">
        <v>1008</v>
      </c>
      <c r="OR18" s="25" t="s">
        <v>1037</v>
      </c>
      <c r="OS18" s="13"/>
      <c r="OT18" s="7" t="s">
        <v>1048</v>
      </c>
      <c r="OV18" s="7" t="s">
        <v>1048</v>
      </c>
      <c r="OX18" s="25" t="s">
        <v>1037</v>
      </c>
      <c r="OY18" s="13"/>
      <c r="OZ18" s="7" t="s">
        <v>1060</v>
      </c>
      <c r="PB18" s="7" t="s">
        <v>1060</v>
      </c>
      <c r="PD18" s="7" t="s">
        <v>1068</v>
      </c>
      <c r="PF18" s="7" t="s">
        <v>1068</v>
      </c>
      <c r="PH18" s="7" t="s">
        <v>1077</v>
      </c>
      <c r="PJ18" s="7" t="s">
        <v>1077</v>
      </c>
      <c r="PL18" s="25" t="s">
        <v>1037</v>
      </c>
      <c r="PM18" s="13"/>
      <c r="PN18" s="7" t="s">
        <v>1086</v>
      </c>
      <c r="PP18" s="7" t="s">
        <v>1086</v>
      </c>
      <c r="PR18" s="7" t="s">
        <v>1086</v>
      </c>
      <c r="PT18" s="7" t="s">
        <v>1098</v>
      </c>
      <c r="PV18" s="7" t="s">
        <v>1098</v>
      </c>
      <c r="PX18" s="7" t="s">
        <v>1104</v>
      </c>
      <c r="PZ18" s="7" t="s">
        <v>1104</v>
      </c>
      <c r="QB18" s="7" t="s">
        <v>1111</v>
      </c>
      <c r="QD18" s="7" t="s">
        <v>1111</v>
      </c>
      <c r="QF18" s="25" t="s">
        <v>1037</v>
      </c>
      <c r="QG18" s="13"/>
      <c r="QH18" s="7" t="s">
        <v>1125</v>
      </c>
      <c r="QJ18" s="7" t="s">
        <v>1125</v>
      </c>
      <c r="QL18" s="7" t="s">
        <v>1139</v>
      </c>
      <c r="QN18" s="7" t="s">
        <v>1139</v>
      </c>
      <c r="QP18" s="7" t="s">
        <v>1145</v>
      </c>
      <c r="QR18" s="7" t="s">
        <v>1145</v>
      </c>
      <c r="QS18" s="7"/>
      <c r="QT18" s="7" t="s">
        <v>1155</v>
      </c>
      <c r="QV18" s="7" t="s">
        <v>1155</v>
      </c>
      <c r="QW18" s="7"/>
      <c r="QX18" s="7" t="s">
        <v>1148</v>
      </c>
      <c r="QZ18" s="7" t="s">
        <v>1148</v>
      </c>
      <c r="RB18" s="7" t="s">
        <v>1148</v>
      </c>
      <c r="RD18" t="s">
        <v>1175</v>
      </c>
      <c r="RF18" t="s">
        <v>1179</v>
      </c>
      <c r="RH18" t="s">
        <v>1175</v>
      </c>
      <c r="RJ18" t="s">
        <v>1188</v>
      </c>
      <c r="RL18" t="s">
        <v>1188</v>
      </c>
      <c r="RN18" t="s">
        <v>1188</v>
      </c>
      <c r="RP18" t="s">
        <v>1188</v>
      </c>
      <c r="RR18" t="s">
        <v>1200</v>
      </c>
    </row>
    <row r="19" spans="2:486" x14ac:dyDescent="0.3">
      <c r="E19" t="s">
        <v>24</v>
      </c>
      <c r="F19" t="s">
        <v>101</v>
      </c>
      <c r="G19" t="s">
        <v>102</v>
      </c>
      <c r="H19" t="s">
        <v>101</v>
      </c>
      <c r="I19" t="s">
        <v>102</v>
      </c>
      <c r="J19" t="s">
        <v>101</v>
      </c>
      <c r="K19" t="s">
        <v>102</v>
      </c>
      <c r="L19" t="s">
        <v>101</v>
      </c>
      <c r="M19" t="s">
        <v>102</v>
      </c>
      <c r="N19" t="s">
        <v>101</v>
      </c>
      <c r="O19" t="s">
        <v>102</v>
      </c>
      <c r="P19" t="s">
        <v>101</v>
      </c>
      <c r="Q19" t="s">
        <v>102</v>
      </c>
      <c r="R19" t="s">
        <v>101</v>
      </c>
      <c r="S19" t="s">
        <v>102</v>
      </c>
      <c r="T19" t="s">
        <v>101</v>
      </c>
      <c r="U19" t="s">
        <v>102</v>
      </c>
      <c r="V19" t="s">
        <v>101</v>
      </c>
      <c r="W19" t="s">
        <v>102</v>
      </c>
      <c r="X19" t="s">
        <v>101</v>
      </c>
      <c r="Y19" t="s">
        <v>102</v>
      </c>
      <c r="Z19" t="s">
        <v>101</v>
      </c>
      <c r="AA19" t="s">
        <v>102</v>
      </c>
      <c r="AB19" t="s">
        <v>101</v>
      </c>
      <c r="AC19" t="s">
        <v>102</v>
      </c>
      <c r="AD19" t="s">
        <v>101</v>
      </c>
      <c r="AE19" t="s">
        <v>102</v>
      </c>
      <c r="AF19" t="s">
        <v>101</v>
      </c>
      <c r="AG19" t="s">
        <v>102</v>
      </c>
      <c r="AH19" t="s">
        <v>101</v>
      </c>
      <c r="AI19" t="s">
        <v>102</v>
      </c>
      <c r="AJ19" t="s">
        <v>101</v>
      </c>
      <c r="AK19" t="s">
        <v>102</v>
      </c>
      <c r="AL19" t="s">
        <v>101</v>
      </c>
      <c r="AM19" t="s">
        <v>102</v>
      </c>
      <c r="AN19" t="s">
        <v>101</v>
      </c>
      <c r="AO19" t="s">
        <v>102</v>
      </c>
      <c r="AP19" t="s">
        <v>101</v>
      </c>
      <c r="AQ19" t="s">
        <v>102</v>
      </c>
      <c r="AR19" t="s">
        <v>101</v>
      </c>
      <c r="AS19" t="s">
        <v>102</v>
      </c>
      <c r="AT19" t="s">
        <v>101</v>
      </c>
      <c r="AU19" t="s">
        <v>102</v>
      </c>
      <c r="AV19" t="s">
        <v>101</v>
      </c>
      <c r="AW19" t="s">
        <v>102</v>
      </c>
      <c r="BP19" t="s">
        <v>196</v>
      </c>
      <c r="BQ19" t="s">
        <v>197</v>
      </c>
      <c r="BR19" t="s">
        <v>196</v>
      </c>
      <c r="BS19" t="s">
        <v>204</v>
      </c>
      <c r="BT19" t="s">
        <v>196</v>
      </c>
      <c r="BU19" t="s">
        <v>210</v>
      </c>
      <c r="BV19" t="s">
        <v>196</v>
      </c>
      <c r="BW19" t="s">
        <v>217</v>
      </c>
      <c r="BX19" t="s">
        <v>196</v>
      </c>
      <c r="BY19" t="s">
        <v>225</v>
      </c>
      <c r="BZ19" t="s">
        <v>196</v>
      </c>
      <c r="CA19" t="s">
        <v>233</v>
      </c>
      <c r="CB19" t="s">
        <v>196</v>
      </c>
      <c r="CC19" t="s">
        <v>242</v>
      </c>
      <c r="CD19" t="s">
        <v>196</v>
      </c>
      <c r="CE19" t="s">
        <v>248</v>
      </c>
      <c r="CF19" t="s">
        <v>196</v>
      </c>
      <c r="CG19" t="s">
        <v>248</v>
      </c>
      <c r="CH19" t="s">
        <v>196</v>
      </c>
      <c r="CJ19" t="s">
        <v>196</v>
      </c>
      <c r="CK19" t="s">
        <v>329</v>
      </c>
      <c r="CL19" t="s">
        <v>196</v>
      </c>
      <c r="CM19" t="s">
        <v>333</v>
      </c>
      <c r="CN19" t="s">
        <v>196</v>
      </c>
      <c r="CO19" t="s">
        <v>341</v>
      </c>
      <c r="CP19" t="s">
        <v>196</v>
      </c>
      <c r="CQ19" t="s">
        <v>350</v>
      </c>
      <c r="CR19" t="s">
        <v>196</v>
      </c>
      <c r="CS19" t="s">
        <v>357</v>
      </c>
      <c r="CT19" s="13" t="s">
        <v>196</v>
      </c>
      <c r="CU19" s="13" t="s">
        <v>362</v>
      </c>
      <c r="CV19" s="13" t="s">
        <v>196</v>
      </c>
      <c r="CW19" s="13" t="s">
        <v>248</v>
      </c>
      <c r="CX19" t="s">
        <v>196</v>
      </c>
      <c r="CY19" t="s">
        <v>350</v>
      </c>
      <c r="CZ19" t="s">
        <v>196</v>
      </c>
      <c r="DA19">
        <v>7.1</v>
      </c>
      <c r="DB19" t="s">
        <v>196</v>
      </c>
      <c r="DC19">
        <v>7.6</v>
      </c>
      <c r="DD19" s="13" t="s">
        <v>196</v>
      </c>
      <c r="DE19" s="13">
        <v>2.1</v>
      </c>
      <c r="DF19" t="s">
        <v>196</v>
      </c>
      <c r="DG19">
        <v>2.6</v>
      </c>
      <c r="DH19" s="13" t="s">
        <v>196</v>
      </c>
      <c r="DI19" s="13">
        <v>2.4</v>
      </c>
      <c r="DJ19" s="13" t="s">
        <v>196</v>
      </c>
      <c r="DK19" s="13">
        <v>2.7</v>
      </c>
      <c r="DL19" t="s">
        <v>196</v>
      </c>
      <c r="DM19">
        <v>16.3</v>
      </c>
      <c r="DN19" t="s">
        <v>196</v>
      </c>
      <c r="DO19">
        <v>2.2000000000000002</v>
      </c>
      <c r="DP19" t="s">
        <v>196</v>
      </c>
      <c r="DQ19">
        <v>2.2000000000000002</v>
      </c>
      <c r="DR19" t="s">
        <v>196</v>
      </c>
      <c r="DS19">
        <v>2.4</v>
      </c>
      <c r="DT19" s="13" t="s">
        <v>196</v>
      </c>
      <c r="DU19" s="13">
        <v>8.6999999999999993</v>
      </c>
      <c r="DV19" t="s">
        <v>196</v>
      </c>
      <c r="DX19" t="s">
        <v>196</v>
      </c>
      <c r="DY19">
        <v>7</v>
      </c>
      <c r="DZ19" t="s">
        <v>196</v>
      </c>
      <c r="EA19">
        <v>2.6</v>
      </c>
      <c r="EB19" t="s">
        <v>196</v>
      </c>
      <c r="EC19">
        <v>6.8</v>
      </c>
      <c r="ED19" t="s">
        <v>196</v>
      </c>
      <c r="EE19">
        <v>6.6</v>
      </c>
      <c r="EF19" t="s">
        <v>196</v>
      </c>
      <c r="EG19">
        <v>2.2999999999999998</v>
      </c>
      <c r="EH19" t="s">
        <v>196</v>
      </c>
      <c r="EI19">
        <v>2.9</v>
      </c>
      <c r="EJ19" t="s">
        <v>196</v>
      </c>
      <c r="EK19">
        <v>6.5</v>
      </c>
      <c r="EL19" t="s">
        <v>196</v>
      </c>
      <c r="EM19">
        <v>5.9</v>
      </c>
      <c r="EN19" t="s">
        <v>196</v>
      </c>
      <c r="EO19">
        <v>2.2999999999999998</v>
      </c>
      <c r="EP19" t="s">
        <v>196</v>
      </c>
      <c r="EQ19">
        <v>2.9</v>
      </c>
      <c r="ER19" t="s">
        <v>196</v>
      </c>
      <c r="ES19">
        <v>2.4</v>
      </c>
      <c r="ET19" t="s">
        <v>196</v>
      </c>
      <c r="EV19" t="s">
        <v>196</v>
      </c>
      <c r="EW19">
        <v>3.4</v>
      </c>
      <c r="EX19" t="s">
        <v>196</v>
      </c>
      <c r="EY19">
        <v>5.4</v>
      </c>
      <c r="EZ19" t="s">
        <v>196</v>
      </c>
      <c r="FA19">
        <v>2.8</v>
      </c>
      <c r="FB19" t="s">
        <v>196</v>
      </c>
      <c r="FC19">
        <v>2.8</v>
      </c>
      <c r="FD19" t="s">
        <v>196</v>
      </c>
      <c r="FE19">
        <v>6.5</v>
      </c>
      <c r="FF19" t="s">
        <v>196</v>
      </c>
      <c r="FG19">
        <v>16.399999999999999</v>
      </c>
      <c r="FH19" t="s">
        <v>196</v>
      </c>
      <c r="FI19">
        <v>2.8</v>
      </c>
      <c r="FJ19" t="s">
        <v>196</v>
      </c>
      <c r="FK19">
        <v>2.7</v>
      </c>
      <c r="FL19" t="s">
        <v>196</v>
      </c>
      <c r="FM19">
        <v>2.2000000000000002</v>
      </c>
      <c r="FN19" t="s">
        <v>196</v>
      </c>
      <c r="FO19">
        <v>3.1</v>
      </c>
      <c r="FP19" t="s">
        <v>196</v>
      </c>
      <c r="FQ19">
        <v>7.8</v>
      </c>
      <c r="FR19" t="s">
        <v>196</v>
      </c>
      <c r="FS19">
        <v>7.2</v>
      </c>
      <c r="FT19" t="s">
        <v>196</v>
      </c>
      <c r="FU19">
        <v>54.3</v>
      </c>
      <c r="FV19" t="s">
        <v>196</v>
      </c>
      <c r="FW19">
        <v>2.5</v>
      </c>
      <c r="FX19" t="s">
        <v>196</v>
      </c>
      <c r="FY19">
        <v>0.4</v>
      </c>
      <c r="FZ19" t="s">
        <v>196</v>
      </c>
      <c r="GA19">
        <v>0.3</v>
      </c>
      <c r="GC19" t="s">
        <v>196</v>
      </c>
      <c r="GD19">
        <v>0.3</v>
      </c>
      <c r="GE19" t="s">
        <v>196</v>
      </c>
      <c r="GF19">
        <v>0.1</v>
      </c>
      <c r="GG19" t="s">
        <v>196</v>
      </c>
      <c r="GH19">
        <v>0.1</v>
      </c>
      <c r="GI19" t="s">
        <v>196</v>
      </c>
      <c r="GJ19">
        <v>0.8</v>
      </c>
      <c r="GK19" t="s">
        <v>196</v>
      </c>
      <c r="GM19" t="s">
        <v>196</v>
      </c>
      <c r="GN19">
        <v>0.3</v>
      </c>
      <c r="GO19" t="s">
        <v>196</v>
      </c>
      <c r="GP19">
        <v>0.1</v>
      </c>
      <c r="GQ19" t="s">
        <v>196</v>
      </c>
      <c r="GR19">
        <v>0.3</v>
      </c>
      <c r="GS19" t="s">
        <v>196</v>
      </c>
      <c r="GT19">
        <v>0.1</v>
      </c>
      <c r="GU19" t="s">
        <v>196</v>
      </c>
      <c r="GV19">
        <v>0.4</v>
      </c>
      <c r="GW19" t="s">
        <v>196</v>
      </c>
      <c r="GX19">
        <v>0.2</v>
      </c>
      <c r="GY19" t="s">
        <v>196</v>
      </c>
      <c r="GZ19">
        <v>0.5</v>
      </c>
      <c r="HA19" t="s">
        <v>196</v>
      </c>
      <c r="HB19">
        <v>0.1</v>
      </c>
      <c r="HC19" t="s">
        <v>196</v>
      </c>
      <c r="HD19">
        <v>0.3</v>
      </c>
      <c r="HE19" t="s">
        <v>196</v>
      </c>
      <c r="HG19" t="s">
        <v>196</v>
      </c>
      <c r="HH19">
        <v>0.1</v>
      </c>
      <c r="HI19" t="s">
        <v>196</v>
      </c>
      <c r="HJ19">
        <v>0.3</v>
      </c>
      <c r="HK19" t="s">
        <v>196</v>
      </c>
      <c r="HL19">
        <v>0.8</v>
      </c>
      <c r="HM19" t="s">
        <v>196</v>
      </c>
      <c r="HN19">
        <v>0.5</v>
      </c>
      <c r="HO19" t="s">
        <v>196</v>
      </c>
      <c r="HP19">
        <v>0.2</v>
      </c>
      <c r="HQ19" t="s">
        <v>196</v>
      </c>
      <c r="HR19">
        <v>0.2</v>
      </c>
      <c r="HS19" t="s">
        <v>196</v>
      </c>
      <c r="HT19">
        <v>0.2</v>
      </c>
      <c r="HU19" t="s">
        <v>196</v>
      </c>
      <c r="HV19">
        <v>0.2</v>
      </c>
      <c r="HW19" t="s">
        <v>196</v>
      </c>
      <c r="HX19">
        <v>0.1</v>
      </c>
      <c r="HY19" t="s">
        <v>196</v>
      </c>
      <c r="HZ19">
        <v>0.1</v>
      </c>
      <c r="IA19" t="s">
        <v>196</v>
      </c>
      <c r="IB19">
        <v>0.2</v>
      </c>
      <c r="IC19" t="s">
        <v>196</v>
      </c>
      <c r="ID19">
        <v>0.2</v>
      </c>
      <c r="IE19" t="s">
        <v>196</v>
      </c>
      <c r="IF19">
        <v>0.1</v>
      </c>
      <c r="IG19" t="s">
        <v>196</v>
      </c>
      <c r="IH19">
        <v>0.2</v>
      </c>
      <c r="II19" t="s">
        <v>196</v>
      </c>
      <c r="IJ19">
        <v>0.2</v>
      </c>
      <c r="IK19" t="s">
        <v>196</v>
      </c>
      <c r="IL19">
        <v>0.1</v>
      </c>
      <c r="IM19" t="s">
        <v>196</v>
      </c>
      <c r="IN19">
        <v>0.1</v>
      </c>
      <c r="IO19" t="s">
        <v>196</v>
      </c>
      <c r="IP19">
        <v>0.1</v>
      </c>
      <c r="IQ19" t="s">
        <v>196</v>
      </c>
      <c r="IR19">
        <v>0.2</v>
      </c>
      <c r="IS19" t="s">
        <v>196</v>
      </c>
      <c r="IT19">
        <v>0.4</v>
      </c>
      <c r="IU19" t="s">
        <v>196</v>
      </c>
      <c r="IV19">
        <v>0.3</v>
      </c>
      <c r="IW19" t="s">
        <v>196</v>
      </c>
      <c r="IX19">
        <v>0.2</v>
      </c>
      <c r="IY19" t="s">
        <v>196</v>
      </c>
      <c r="IZ19">
        <v>0.2</v>
      </c>
      <c r="JA19" t="s">
        <v>196</v>
      </c>
      <c r="JB19">
        <v>0.4</v>
      </c>
      <c r="JC19" t="s">
        <v>196</v>
      </c>
      <c r="JD19">
        <v>0.2</v>
      </c>
      <c r="JE19" t="s">
        <v>196</v>
      </c>
      <c r="JF19">
        <v>0.1</v>
      </c>
      <c r="JG19" t="s">
        <v>196</v>
      </c>
      <c r="JH19">
        <v>0.1</v>
      </c>
      <c r="JI19" t="s">
        <v>196</v>
      </c>
      <c r="JJ19">
        <v>0.1</v>
      </c>
      <c r="JK19" t="s">
        <v>196</v>
      </c>
      <c r="JM19" t="s">
        <v>196</v>
      </c>
      <c r="JN19">
        <v>0.1</v>
      </c>
      <c r="JO19" t="s">
        <v>196</v>
      </c>
      <c r="JP19">
        <v>0.3</v>
      </c>
      <c r="JQ19" t="s">
        <v>196</v>
      </c>
      <c r="JR19">
        <v>0.4</v>
      </c>
      <c r="JS19" t="s">
        <v>196</v>
      </c>
      <c r="JT19">
        <v>0.1</v>
      </c>
      <c r="JU19" t="s">
        <v>196</v>
      </c>
      <c r="JV19">
        <v>0.1</v>
      </c>
      <c r="JW19" t="s">
        <v>196</v>
      </c>
      <c r="JX19">
        <v>0.3</v>
      </c>
      <c r="JY19" t="s">
        <v>196</v>
      </c>
      <c r="JZ19">
        <v>0.5</v>
      </c>
      <c r="KA19" t="s">
        <v>196</v>
      </c>
      <c r="KB19">
        <v>0.1</v>
      </c>
      <c r="KD19" t="s">
        <v>196</v>
      </c>
      <c r="KE19">
        <v>0.35</v>
      </c>
      <c r="KF19" t="s">
        <v>196</v>
      </c>
      <c r="KG19">
        <v>0.3</v>
      </c>
      <c r="KH19" t="s">
        <v>196</v>
      </c>
      <c r="KI19">
        <v>0.3</v>
      </c>
      <c r="KJ19" s="13" t="s">
        <v>196</v>
      </c>
      <c r="KK19" s="13">
        <v>0.3</v>
      </c>
      <c r="KL19" t="s">
        <v>196</v>
      </c>
      <c r="KM19">
        <v>0.3</v>
      </c>
      <c r="KN19" t="s">
        <v>196</v>
      </c>
      <c r="KO19">
        <v>0.37</v>
      </c>
      <c r="KP19" t="s">
        <v>196</v>
      </c>
      <c r="KQ19">
        <v>0.3</v>
      </c>
      <c r="KR19" s="13" t="s">
        <v>196</v>
      </c>
      <c r="KS19" s="13">
        <v>0.4</v>
      </c>
      <c r="KT19" s="13" t="s">
        <v>196</v>
      </c>
      <c r="KU19" s="13">
        <v>0.3</v>
      </c>
      <c r="KV19" s="13" t="s">
        <v>196</v>
      </c>
      <c r="KW19" s="13">
        <v>0.8</v>
      </c>
      <c r="KX19" s="13" t="s">
        <v>196</v>
      </c>
      <c r="KY19" s="13">
        <v>0.3</v>
      </c>
      <c r="KZ19" s="13" t="s">
        <v>196</v>
      </c>
      <c r="LA19" s="13">
        <v>0.5</v>
      </c>
      <c r="LB19" s="13" t="s">
        <v>196</v>
      </c>
      <c r="LC19" s="13">
        <v>0.5</v>
      </c>
      <c r="LD19" s="62" t="s">
        <v>805</v>
      </c>
      <c r="LI19" s="13"/>
      <c r="LJ19" t="s">
        <v>825</v>
      </c>
      <c r="MN19" s="7" t="s">
        <v>889</v>
      </c>
      <c r="MP19" s="7" t="s">
        <v>884</v>
      </c>
      <c r="OE19" s="13"/>
      <c r="RF19" t="s">
        <v>1180</v>
      </c>
      <c r="RH19" t="s">
        <v>1181</v>
      </c>
      <c r="RJ19" t="s">
        <v>1181</v>
      </c>
      <c r="RL19" t="s">
        <v>1180</v>
      </c>
      <c r="RN19" t="s">
        <v>1181</v>
      </c>
      <c r="RP19" t="s">
        <v>1180</v>
      </c>
      <c r="RR19" t="s">
        <v>1201</v>
      </c>
    </row>
    <row r="20" spans="2:486" x14ac:dyDescent="0.3">
      <c r="E20">
        <v>1</v>
      </c>
      <c r="F20">
        <v>20.324000000000002</v>
      </c>
      <c r="G20">
        <v>7.7127831552559503</v>
      </c>
      <c r="H20">
        <v>20.725999999999999</v>
      </c>
      <c r="I20">
        <v>8.6179419817030603</v>
      </c>
      <c r="J20">
        <v>21.327999999999999</v>
      </c>
      <c r="K20">
        <v>9.3216101610000006</v>
      </c>
      <c r="L20">
        <v>21.402000000000001</v>
      </c>
      <c r="M20">
        <v>9.7581963500000004</v>
      </c>
      <c r="N20">
        <v>19.238</v>
      </c>
      <c r="O20">
        <v>7.1419434329999998</v>
      </c>
      <c r="P20">
        <v>11.332000000000001</v>
      </c>
      <c r="Q20">
        <v>5.5865710413454899</v>
      </c>
      <c r="R20">
        <v>19.623999999999999</v>
      </c>
      <c r="S20">
        <v>7.453497434</v>
      </c>
      <c r="T20">
        <v>19.917999999999999</v>
      </c>
      <c r="U20">
        <v>8.2421645219999995</v>
      </c>
      <c r="V20">
        <v>14.566000000000001</v>
      </c>
      <c r="W20">
        <v>6.2131830810000004</v>
      </c>
      <c r="X20">
        <v>41.932000000000002</v>
      </c>
      <c r="Y20">
        <v>8.7051350359999997</v>
      </c>
      <c r="Z20">
        <v>19.75</v>
      </c>
      <c r="AA20">
        <v>7.2953067100000002</v>
      </c>
      <c r="AB20">
        <v>43.862000000000002</v>
      </c>
      <c r="AC20">
        <v>11.546815840000001</v>
      </c>
      <c r="AD20">
        <v>25.45</v>
      </c>
      <c r="AE20">
        <v>8.8393155839999995</v>
      </c>
      <c r="AF20">
        <v>36.037999999999997</v>
      </c>
      <c r="AG20">
        <v>9.5955487599999998</v>
      </c>
      <c r="AH20">
        <v>19.391999999999999</v>
      </c>
      <c r="AI20">
        <v>7.3090584889999999</v>
      </c>
      <c r="AJ20">
        <v>20.271999999999998</v>
      </c>
      <c r="AK20">
        <v>7.3684473260000001</v>
      </c>
      <c r="AL20">
        <v>21.242000000000001</v>
      </c>
      <c r="AM20">
        <v>7.3949601759999997</v>
      </c>
      <c r="AN20">
        <v>19.228000000000002</v>
      </c>
      <c r="AO20">
        <v>7.6996114187665299</v>
      </c>
      <c r="AP20">
        <v>22.164000000000001</v>
      </c>
      <c r="AQ20">
        <v>7.5686923569999998</v>
      </c>
      <c r="AR20">
        <v>41.552</v>
      </c>
      <c r="AS20">
        <v>9.1367004989999998</v>
      </c>
      <c r="AT20">
        <v>26.635999999999999</v>
      </c>
      <c r="AU20">
        <v>11.640769049999999</v>
      </c>
      <c r="AV20">
        <v>47.802</v>
      </c>
      <c r="AW20">
        <v>5.3228559999999998</v>
      </c>
      <c r="BB20">
        <f>93.6533-93.549</f>
        <v>0.10429999999999495</v>
      </c>
      <c r="BE20">
        <f>8.4/7.4</f>
        <v>1.1351351351351351</v>
      </c>
      <c r="BG20">
        <f>93.698-93.2319</f>
        <v>0.46609999999999729</v>
      </c>
      <c r="BN20">
        <f>6000/20</f>
        <v>300</v>
      </c>
      <c r="BP20" t="s">
        <v>198</v>
      </c>
      <c r="BQ20" t="s">
        <v>199</v>
      </c>
      <c r="BR20" t="s">
        <v>198</v>
      </c>
      <c r="BS20" t="s">
        <v>205</v>
      </c>
      <c r="BT20" t="s">
        <v>198</v>
      </c>
      <c r="BU20" t="s">
        <v>211</v>
      </c>
      <c r="BV20" t="s">
        <v>198</v>
      </c>
      <c r="BW20" t="s">
        <v>218</v>
      </c>
      <c r="BX20" t="s">
        <v>198</v>
      </c>
      <c r="BY20" t="s">
        <v>224</v>
      </c>
      <c r="BZ20" t="s">
        <v>198</v>
      </c>
      <c r="CA20" t="s">
        <v>234</v>
      </c>
      <c r="CB20" t="s">
        <v>198</v>
      </c>
      <c r="CC20" t="s">
        <v>241</v>
      </c>
      <c r="CD20" t="s">
        <v>198</v>
      </c>
      <c r="CE20" t="s">
        <v>249</v>
      </c>
      <c r="CF20" t="s">
        <v>198</v>
      </c>
      <c r="CG20" t="s">
        <v>307</v>
      </c>
      <c r="CH20" t="s">
        <v>198</v>
      </c>
      <c r="CJ20" t="s">
        <v>198</v>
      </c>
      <c r="CK20" t="s">
        <v>330</v>
      </c>
      <c r="CL20" t="s">
        <v>198</v>
      </c>
      <c r="CM20" t="s">
        <v>335</v>
      </c>
      <c r="CN20" t="s">
        <v>198</v>
      </c>
      <c r="CO20" t="s">
        <v>342</v>
      </c>
      <c r="CP20" t="s">
        <v>198</v>
      </c>
      <c r="CQ20" t="s">
        <v>351</v>
      </c>
      <c r="CR20" t="s">
        <v>198</v>
      </c>
      <c r="CS20" t="s">
        <v>358</v>
      </c>
      <c r="CT20" s="13" t="s">
        <v>198</v>
      </c>
      <c r="CU20" s="13" t="s">
        <v>363</v>
      </c>
      <c r="CV20" s="13" t="s">
        <v>198</v>
      </c>
      <c r="CW20" s="13" t="s">
        <v>369</v>
      </c>
      <c r="CX20" t="s">
        <v>198</v>
      </c>
      <c r="CY20" t="s">
        <v>373</v>
      </c>
      <c r="CZ20" t="s">
        <v>198</v>
      </c>
      <c r="DA20">
        <v>27</v>
      </c>
      <c r="DB20" t="s">
        <v>198</v>
      </c>
      <c r="DC20">
        <v>32.4</v>
      </c>
      <c r="DD20" s="13" t="s">
        <v>198</v>
      </c>
      <c r="DE20" s="13">
        <v>207.4</v>
      </c>
      <c r="DF20" t="s">
        <v>198</v>
      </c>
      <c r="DG20">
        <v>301.3</v>
      </c>
      <c r="DH20" s="13" t="s">
        <v>198</v>
      </c>
      <c r="DI20" s="13">
        <v>184</v>
      </c>
      <c r="DJ20" s="13" t="s">
        <v>198</v>
      </c>
      <c r="DK20" s="13">
        <v>184.4</v>
      </c>
      <c r="DL20" t="s">
        <v>198</v>
      </c>
      <c r="DM20">
        <v>200.3</v>
      </c>
      <c r="DN20" t="s">
        <v>198</v>
      </c>
      <c r="DO20">
        <v>157.80000000000001</v>
      </c>
      <c r="DP20" t="s">
        <v>198</v>
      </c>
      <c r="DQ20">
        <v>161.9</v>
      </c>
      <c r="DR20" t="s">
        <v>198</v>
      </c>
      <c r="DS20">
        <v>164.6</v>
      </c>
      <c r="DT20" s="13" t="s">
        <v>198</v>
      </c>
      <c r="DU20" s="13">
        <v>53.8</v>
      </c>
      <c r="DV20" t="s">
        <v>198</v>
      </c>
      <c r="DX20" t="s">
        <v>198</v>
      </c>
      <c r="DY20">
        <v>31.2</v>
      </c>
      <c r="DZ20" t="s">
        <v>198</v>
      </c>
      <c r="EA20">
        <v>183.2</v>
      </c>
      <c r="EB20" t="s">
        <v>198</v>
      </c>
      <c r="EC20">
        <v>31</v>
      </c>
      <c r="ED20" t="s">
        <v>198</v>
      </c>
      <c r="EE20">
        <v>45.9</v>
      </c>
      <c r="EF20" t="s">
        <v>198</v>
      </c>
      <c r="EG20">
        <v>365.2</v>
      </c>
      <c r="EH20" t="s">
        <v>198</v>
      </c>
      <c r="EI20">
        <v>484.4</v>
      </c>
      <c r="EJ20" t="s">
        <v>198</v>
      </c>
      <c r="EK20">
        <v>50.7</v>
      </c>
      <c r="EL20" t="s">
        <v>198</v>
      </c>
      <c r="EM20">
        <v>21.5</v>
      </c>
      <c r="EN20" t="s">
        <v>198</v>
      </c>
      <c r="EO20">
        <v>88</v>
      </c>
      <c r="EP20" t="s">
        <v>198</v>
      </c>
      <c r="EQ20">
        <v>137.80000000000001</v>
      </c>
      <c r="ER20" t="s">
        <v>198</v>
      </c>
      <c r="ES20">
        <v>132.80000000000001</v>
      </c>
      <c r="ET20" t="s">
        <v>198</v>
      </c>
      <c r="EV20" t="s">
        <v>198</v>
      </c>
      <c r="EW20">
        <v>14.5</v>
      </c>
      <c r="EX20" t="s">
        <v>198</v>
      </c>
      <c r="EY20">
        <v>16.3</v>
      </c>
      <c r="EZ20" t="s">
        <v>198</v>
      </c>
      <c r="FA20">
        <v>68.400000000000006</v>
      </c>
      <c r="FB20" t="s">
        <v>198</v>
      </c>
      <c r="FC20">
        <v>67.5</v>
      </c>
      <c r="FD20" t="s">
        <v>198</v>
      </c>
      <c r="FE20">
        <v>25.2</v>
      </c>
      <c r="FF20" t="s">
        <v>198</v>
      </c>
      <c r="FG20">
        <v>103.8</v>
      </c>
      <c r="FH20" t="s">
        <v>198</v>
      </c>
      <c r="FI20">
        <v>125.5</v>
      </c>
      <c r="FJ20" t="s">
        <v>198</v>
      </c>
      <c r="FK20">
        <v>163.5</v>
      </c>
      <c r="FL20" t="s">
        <v>198</v>
      </c>
      <c r="FM20">
        <v>165.2</v>
      </c>
      <c r="FN20" t="s">
        <v>198</v>
      </c>
      <c r="FO20">
        <v>128</v>
      </c>
      <c r="FP20" t="s">
        <v>198</v>
      </c>
      <c r="FQ20">
        <v>26.4</v>
      </c>
      <c r="FR20" t="s">
        <v>198</v>
      </c>
      <c r="FS20">
        <v>27.3</v>
      </c>
      <c r="FT20" t="s">
        <v>198</v>
      </c>
      <c r="FU20">
        <v>229.3</v>
      </c>
      <c r="FV20" t="s">
        <v>198</v>
      </c>
      <c r="FW20">
        <v>155.4</v>
      </c>
      <c r="FX20" t="s">
        <v>198</v>
      </c>
      <c r="FY20">
        <v>19.399999999999999</v>
      </c>
      <c r="FZ20" t="s">
        <v>198</v>
      </c>
      <c r="GA20">
        <v>23.9</v>
      </c>
      <c r="GC20" t="s">
        <v>198</v>
      </c>
      <c r="GD20">
        <v>14.2</v>
      </c>
      <c r="GE20" t="s">
        <v>198</v>
      </c>
      <c r="GF20">
        <v>120.8</v>
      </c>
      <c r="GG20" t="s">
        <v>198</v>
      </c>
      <c r="GH20">
        <v>81.099999999999994</v>
      </c>
      <c r="GI20" t="s">
        <v>198</v>
      </c>
      <c r="GJ20">
        <v>104.2</v>
      </c>
      <c r="GK20" t="s">
        <v>198</v>
      </c>
      <c r="GM20" t="s">
        <v>198</v>
      </c>
      <c r="GN20">
        <v>12.1</v>
      </c>
      <c r="GO20" t="s">
        <v>198</v>
      </c>
      <c r="GP20">
        <v>114.7</v>
      </c>
      <c r="GQ20" t="s">
        <v>198</v>
      </c>
      <c r="GR20">
        <v>17.3</v>
      </c>
      <c r="GS20" t="s">
        <v>198</v>
      </c>
      <c r="GT20">
        <v>148.19999999999999</v>
      </c>
      <c r="GU20" t="s">
        <v>198</v>
      </c>
      <c r="GV20">
        <v>39.700000000000003</v>
      </c>
      <c r="GW20" t="s">
        <v>198</v>
      </c>
      <c r="GX20">
        <v>473.8</v>
      </c>
      <c r="GY20" t="s">
        <v>198</v>
      </c>
      <c r="GZ20">
        <v>23.6</v>
      </c>
      <c r="HA20" t="s">
        <v>198</v>
      </c>
      <c r="HB20">
        <v>204.2</v>
      </c>
      <c r="HC20" t="s">
        <v>198</v>
      </c>
      <c r="HD20">
        <v>11.2</v>
      </c>
      <c r="HE20" t="s">
        <v>198</v>
      </c>
      <c r="HG20" t="s">
        <v>198</v>
      </c>
      <c r="HH20">
        <v>46.6</v>
      </c>
      <c r="HI20" t="s">
        <v>198</v>
      </c>
      <c r="HJ20">
        <v>46.6</v>
      </c>
      <c r="HK20" t="s">
        <v>198</v>
      </c>
      <c r="HL20">
        <v>267.89999999999998</v>
      </c>
      <c r="HM20" t="s">
        <v>198</v>
      </c>
      <c r="HN20">
        <v>98.8</v>
      </c>
      <c r="HO20" t="s">
        <v>198</v>
      </c>
      <c r="HP20">
        <v>415.9</v>
      </c>
      <c r="HQ20" t="s">
        <v>198</v>
      </c>
      <c r="HR20">
        <v>524.70000000000005</v>
      </c>
      <c r="HS20" t="s">
        <v>198</v>
      </c>
      <c r="HT20">
        <v>242</v>
      </c>
      <c r="HU20" t="s">
        <v>198</v>
      </c>
      <c r="HV20">
        <v>255.2</v>
      </c>
      <c r="HW20" t="s">
        <v>198</v>
      </c>
      <c r="HX20">
        <v>297.7</v>
      </c>
      <c r="HY20" t="s">
        <v>198</v>
      </c>
      <c r="HZ20">
        <v>168.7</v>
      </c>
      <c r="IA20" t="s">
        <v>198</v>
      </c>
      <c r="IB20">
        <v>282.5</v>
      </c>
      <c r="IC20" t="s">
        <v>198</v>
      </c>
      <c r="ID20">
        <v>6</v>
      </c>
      <c r="IE20" t="s">
        <v>198</v>
      </c>
      <c r="IF20">
        <v>15.1</v>
      </c>
      <c r="IG20" t="s">
        <v>198</v>
      </c>
      <c r="IH20">
        <v>11.1</v>
      </c>
      <c r="II20" t="s">
        <v>198</v>
      </c>
      <c r="IJ20">
        <v>272.5</v>
      </c>
      <c r="IK20" t="s">
        <v>198</v>
      </c>
      <c r="IL20">
        <v>205.4</v>
      </c>
      <c r="IM20" t="s">
        <v>198</v>
      </c>
      <c r="IN20">
        <v>233.7</v>
      </c>
      <c r="IO20" t="s">
        <v>198</v>
      </c>
      <c r="IP20">
        <v>214.4</v>
      </c>
      <c r="IQ20" t="s">
        <v>198</v>
      </c>
      <c r="IR20">
        <v>125</v>
      </c>
      <c r="IS20" t="s">
        <v>198</v>
      </c>
      <c r="IT20">
        <v>15.3</v>
      </c>
      <c r="IU20" t="s">
        <v>198</v>
      </c>
      <c r="IV20">
        <v>14.3</v>
      </c>
      <c r="IW20" t="s">
        <v>198</v>
      </c>
      <c r="IX20">
        <v>121.9</v>
      </c>
      <c r="IY20" t="s">
        <v>198</v>
      </c>
      <c r="IZ20">
        <v>167.6</v>
      </c>
      <c r="JA20" t="s">
        <v>198</v>
      </c>
      <c r="JB20">
        <v>14.3</v>
      </c>
      <c r="JC20" t="s">
        <v>198</v>
      </c>
      <c r="JD20">
        <v>228.7</v>
      </c>
      <c r="JE20" t="s">
        <v>198</v>
      </c>
      <c r="JF20">
        <v>242.4</v>
      </c>
      <c r="JG20" t="s">
        <v>198</v>
      </c>
      <c r="JH20">
        <v>208.3</v>
      </c>
      <c r="JI20" t="s">
        <v>198</v>
      </c>
      <c r="JJ20">
        <v>208.4</v>
      </c>
      <c r="JK20" t="s">
        <v>198</v>
      </c>
      <c r="JM20" t="s">
        <v>198</v>
      </c>
      <c r="JN20">
        <v>258.2</v>
      </c>
      <c r="JO20" t="s">
        <v>198</v>
      </c>
      <c r="JP20">
        <v>24.5</v>
      </c>
      <c r="JQ20" t="s">
        <v>198</v>
      </c>
      <c r="JR20">
        <v>23.5</v>
      </c>
      <c r="JS20" t="s">
        <v>198</v>
      </c>
      <c r="JT20">
        <v>251.1</v>
      </c>
      <c r="JU20" t="s">
        <v>198</v>
      </c>
      <c r="JV20">
        <v>218.5</v>
      </c>
      <c r="JW20" t="s">
        <v>198</v>
      </c>
      <c r="JX20">
        <v>19.399999999999999</v>
      </c>
      <c r="JY20" t="s">
        <v>198</v>
      </c>
      <c r="JZ20">
        <v>21.5</v>
      </c>
      <c r="KA20" t="s">
        <v>198</v>
      </c>
      <c r="KB20">
        <v>140.19999999999999</v>
      </c>
      <c r="KD20" t="s">
        <v>198</v>
      </c>
      <c r="KE20">
        <v>13.9</v>
      </c>
      <c r="KF20" t="s">
        <v>198</v>
      </c>
      <c r="KG20">
        <v>13.8</v>
      </c>
      <c r="KH20" t="s">
        <v>198</v>
      </c>
      <c r="KI20">
        <v>15.9</v>
      </c>
      <c r="KJ20" s="13" t="s">
        <v>198</v>
      </c>
      <c r="KK20" s="13">
        <v>13.9</v>
      </c>
      <c r="KL20" t="s">
        <v>198</v>
      </c>
      <c r="KM20">
        <v>13.9</v>
      </c>
      <c r="KN20" t="s">
        <v>198</v>
      </c>
      <c r="KO20">
        <v>14.9</v>
      </c>
      <c r="KP20" t="s">
        <v>198</v>
      </c>
      <c r="KQ20">
        <v>15.9</v>
      </c>
      <c r="KR20" s="13" t="s">
        <v>198</v>
      </c>
      <c r="KS20" s="13">
        <v>13.9</v>
      </c>
      <c r="KT20" s="13" t="s">
        <v>198</v>
      </c>
      <c r="KU20" s="13">
        <v>11.8</v>
      </c>
      <c r="KV20" s="13" t="s">
        <v>198</v>
      </c>
      <c r="KW20" s="13">
        <v>61</v>
      </c>
      <c r="KX20" s="13" t="s">
        <v>198</v>
      </c>
      <c r="KY20" s="13">
        <v>11.7</v>
      </c>
      <c r="KZ20" s="13" t="s">
        <v>198</v>
      </c>
      <c r="LA20" s="13">
        <v>23.1</v>
      </c>
      <c r="LB20" s="13" t="s">
        <v>198</v>
      </c>
      <c r="LC20" s="13">
        <v>26.2</v>
      </c>
      <c r="LI20" s="13"/>
      <c r="LN20" t="s">
        <v>845</v>
      </c>
      <c r="MN20" s="7" t="s">
        <v>890</v>
      </c>
      <c r="MP20" s="7" t="s">
        <v>885</v>
      </c>
      <c r="MZ20" t="s">
        <v>908</v>
      </c>
      <c r="NL20" t="s">
        <v>922</v>
      </c>
      <c r="NR20" t="s">
        <v>951</v>
      </c>
      <c r="OD20" t="s">
        <v>990</v>
      </c>
      <c r="OE20" s="13"/>
      <c r="OF20" t="s">
        <v>994</v>
      </c>
      <c r="OJ20" t="s">
        <v>1024</v>
      </c>
      <c r="ON20" t="s">
        <v>1025</v>
      </c>
      <c r="OR20" t="s">
        <v>1039</v>
      </c>
      <c r="OX20" t="s">
        <v>1053</v>
      </c>
      <c r="PL20" t="s">
        <v>1083</v>
      </c>
      <c r="PM20">
        <f>8000/20</f>
        <v>400</v>
      </c>
      <c r="PV20" t="s">
        <v>1128</v>
      </c>
      <c r="QX20">
        <v>1539481</v>
      </c>
      <c r="RF20" t="s">
        <v>1204</v>
      </c>
      <c r="RH20" t="s">
        <v>1204</v>
      </c>
      <c r="RN20" t="s">
        <v>1194</v>
      </c>
      <c r="RP20" t="s">
        <v>1198</v>
      </c>
    </row>
    <row r="21" spans="2:486" x14ac:dyDescent="0.3">
      <c r="B21">
        <v>724</v>
      </c>
      <c r="E21">
        <v>2</v>
      </c>
      <c r="F21">
        <v>19.908000000000001</v>
      </c>
      <c r="G21">
        <v>7.1799398326169799</v>
      </c>
      <c r="H21">
        <v>21.462</v>
      </c>
      <c r="I21">
        <v>7.96006005002475</v>
      </c>
      <c r="J21">
        <v>22.788</v>
      </c>
      <c r="K21">
        <v>8.5118186070000004</v>
      </c>
      <c r="L21">
        <v>23.161999999999999</v>
      </c>
      <c r="M21">
        <v>8.8574124889999997</v>
      </c>
      <c r="N21">
        <v>18.744</v>
      </c>
      <c r="O21">
        <v>7.0754833049999997</v>
      </c>
      <c r="P21">
        <v>10.968</v>
      </c>
      <c r="Q21">
        <v>5.3019784986361502</v>
      </c>
      <c r="R21">
        <v>19.847999999999999</v>
      </c>
      <c r="S21">
        <v>7.635240402</v>
      </c>
      <c r="T21">
        <v>19.98</v>
      </c>
      <c r="U21">
        <v>8.2287058519999992</v>
      </c>
      <c r="V21">
        <v>14.398</v>
      </c>
      <c r="W21">
        <v>6.2983804269999997</v>
      </c>
      <c r="X21">
        <v>41.164000000000001</v>
      </c>
      <c r="Y21">
        <v>7.708508546</v>
      </c>
      <c r="Z21">
        <v>19.748000000000001</v>
      </c>
      <c r="AA21">
        <v>7.225544685</v>
      </c>
      <c r="AB21">
        <v>45.948</v>
      </c>
      <c r="AC21">
        <v>5.2081950810000004</v>
      </c>
      <c r="AD21">
        <v>25.952000000000002</v>
      </c>
      <c r="AE21">
        <v>8.4369245579999994</v>
      </c>
      <c r="AF21">
        <v>35.404000000000003</v>
      </c>
      <c r="AG21">
        <v>8.9713312280000004</v>
      </c>
      <c r="AH21">
        <v>18.893999999999998</v>
      </c>
      <c r="AI21">
        <v>7.0911750790000001</v>
      </c>
      <c r="AJ21">
        <v>20.422000000000001</v>
      </c>
      <c r="AK21">
        <v>7.319693709</v>
      </c>
      <c r="AL21">
        <v>21.353999999999999</v>
      </c>
      <c r="AM21">
        <v>7.3796127269999996</v>
      </c>
      <c r="AN21">
        <v>18.684000000000001</v>
      </c>
      <c r="AO21">
        <v>7.1153456697478896</v>
      </c>
      <c r="AP21">
        <v>22.013999999999999</v>
      </c>
      <c r="AQ21">
        <v>7.5075830999999997</v>
      </c>
      <c r="AR21">
        <v>41.606000000000002</v>
      </c>
      <c r="AS21">
        <v>7.8633812069999998</v>
      </c>
      <c r="AT21">
        <v>25.948</v>
      </c>
      <c r="AU21">
        <v>11.56085187</v>
      </c>
      <c r="AV21">
        <v>46.706000000000003</v>
      </c>
      <c r="AW21">
        <v>3.6771679320000001</v>
      </c>
      <c r="BB21">
        <f>42.0824-42.003</f>
        <v>7.9399999999999693E-2</v>
      </c>
      <c r="BG21">
        <f>42.2091-41.8634</f>
        <v>0.34570000000000078</v>
      </c>
      <c r="DH21" s="13">
        <f>5000/20</f>
        <v>250</v>
      </c>
      <c r="DJ21" s="13" t="s">
        <v>401</v>
      </c>
      <c r="KJ21" s="13"/>
      <c r="KK21" s="13"/>
      <c r="LD21" s="62" t="s">
        <v>808</v>
      </c>
      <c r="LI21" s="13"/>
      <c r="LJ21" t="s">
        <v>829</v>
      </c>
      <c r="LN21" t="s">
        <v>846</v>
      </c>
      <c r="MP21" s="7" t="s">
        <v>886</v>
      </c>
      <c r="MZ21" t="s">
        <v>932</v>
      </c>
      <c r="NL21" t="s">
        <v>923</v>
      </c>
      <c r="OD21" t="s">
        <v>864</v>
      </c>
      <c r="OE21" s="13"/>
      <c r="OF21" t="s">
        <v>997</v>
      </c>
      <c r="ON21" t="s">
        <v>1027</v>
      </c>
      <c r="OR21" t="s">
        <v>1040</v>
      </c>
      <c r="OX21" t="s">
        <v>1055</v>
      </c>
      <c r="PL21" t="s">
        <v>1092</v>
      </c>
      <c r="PV21" t="s">
        <v>1129</v>
      </c>
      <c r="QX21" t="s">
        <v>1150</v>
      </c>
      <c r="RN21" t="s">
        <v>1195</v>
      </c>
      <c r="RP21" t="s">
        <v>1195</v>
      </c>
    </row>
    <row r="22" spans="2:486" x14ac:dyDescent="0.3">
      <c r="B22">
        <f>B21+724</f>
        <v>1448</v>
      </c>
      <c r="E22">
        <v>3</v>
      </c>
      <c r="F22">
        <v>18.574000000000002</v>
      </c>
      <c r="G22">
        <v>7.1343201498110496</v>
      </c>
      <c r="H22">
        <v>20.274000000000001</v>
      </c>
      <c r="I22">
        <v>7.5795068441159197</v>
      </c>
      <c r="J22">
        <v>21.748000000000001</v>
      </c>
      <c r="K22">
        <v>8.0959555329999997</v>
      </c>
      <c r="L22">
        <v>22.454000000000001</v>
      </c>
      <c r="M22">
        <v>8.1808241640000006</v>
      </c>
      <c r="N22">
        <v>18.001999999999999</v>
      </c>
      <c r="O22">
        <v>7.1685421109999998</v>
      </c>
      <c r="P22">
        <v>10.194000000000001</v>
      </c>
      <c r="Q22">
        <v>5.2602627310810197</v>
      </c>
      <c r="R22">
        <v>18.510000000000002</v>
      </c>
      <c r="S22">
        <v>7.1743919600000003</v>
      </c>
      <c r="T22">
        <v>19.155999999999999</v>
      </c>
      <c r="U22">
        <v>7.8373250539999999</v>
      </c>
      <c r="V22">
        <v>13.882</v>
      </c>
      <c r="W22">
        <v>6.1493150840000004</v>
      </c>
      <c r="X22">
        <v>39.24</v>
      </c>
      <c r="Y22">
        <v>7.5433679480000002</v>
      </c>
      <c r="Z22">
        <v>18.498000000000001</v>
      </c>
      <c r="AA22">
        <v>6.9871307419999997</v>
      </c>
      <c r="AB22">
        <v>44.491999999999997</v>
      </c>
      <c r="AC22">
        <v>4.2140166109999999</v>
      </c>
      <c r="AD22">
        <v>23.896000000000001</v>
      </c>
      <c r="AE22">
        <v>8.0615869409999998</v>
      </c>
      <c r="AF22">
        <v>34.46</v>
      </c>
      <c r="AG22">
        <v>8.5909487250000005</v>
      </c>
      <c r="AH22">
        <v>18.172000000000001</v>
      </c>
      <c r="AI22">
        <v>6.9433720909999996</v>
      </c>
      <c r="AJ22">
        <v>18.937999999999999</v>
      </c>
      <c r="AK22">
        <v>7.2726993609999999</v>
      </c>
      <c r="AL22">
        <v>20.626000000000001</v>
      </c>
      <c r="AM22">
        <v>7.1091577560000001</v>
      </c>
      <c r="AN22">
        <v>17.792000000000002</v>
      </c>
      <c r="AO22">
        <v>7.1108885520728</v>
      </c>
      <c r="AP22">
        <v>20.803999999999998</v>
      </c>
      <c r="AQ22">
        <v>6.9663178219999997</v>
      </c>
      <c r="AR22">
        <v>39.880000000000003</v>
      </c>
      <c r="AS22">
        <v>7.7672131420000001</v>
      </c>
      <c r="AT22">
        <v>25.12</v>
      </c>
      <c r="AU22">
        <v>11.22753758</v>
      </c>
      <c r="AV22">
        <v>44.595999999999997</v>
      </c>
      <c r="AW22">
        <v>3.8560062240000001</v>
      </c>
      <c r="BE22">
        <f>148665/14574591</f>
        <v>1.0200286237877962E-2</v>
      </c>
      <c r="BT22">
        <f>600*20</f>
        <v>12000</v>
      </c>
      <c r="BV22">
        <f>24000/20</f>
        <v>1200</v>
      </c>
      <c r="BW22">
        <f>25*3000</f>
        <v>75000</v>
      </c>
      <c r="BX22" t="s">
        <v>221</v>
      </c>
      <c r="BZ22" t="s">
        <v>312</v>
      </c>
      <c r="CA22">
        <f>1000/20</f>
        <v>50</v>
      </c>
      <c r="CB22" t="s">
        <v>240</v>
      </c>
      <c r="CC22">
        <f>10000/20</f>
        <v>500</v>
      </c>
      <c r="CD22" t="s">
        <v>312</v>
      </c>
      <c r="CE22">
        <f>1550*50</f>
        <v>77500</v>
      </c>
      <c r="CG22">
        <f>174.3/60</f>
        <v>2.9050000000000002</v>
      </c>
      <c r="CH22" t="s">
        <v>320</v>
      </c>
      <c r="CJ22" t="s">
        <v>355</v>
      </c>
      <c r="CN22" t="s">
        <v>348</v>
      </c>
      <c r="CR22">
        <f>174/60</f>
        <v>2.9</v>
      </c>
      <c r="CY22">
        <f>34+17</f>
        <v>51</v>
      </c>
      <c r="DB22" t="s">
        <v>559</v>
      </c>
      <c r="DD22" s="13" t="s">
        <v>502</v>
      </c>
      <c r="DL22" t="s">
        <v>428</v>
      </c>
      <c r="DP22" t="s">
        <v>421</v>
      </c>
      <c r="DR22" t="s">
        <v>424</v>
      </c>
      <c r="DT22" s="13" t="s">
        <v>427</v>
      </c>
      <c r="DV22" t="s">
        <v>432</v>
      </c>
      <c r="EI22">
        <f>EI17/60</f>
        <v>7.8983333333333325</v>
      </c>
      <c r="EP22" t="s">
        <v>465</v>
      </c>
      <c r="ER22" t="s">
        <v>508</v>
      </c>
      <c r="ET22" t="s">
        <v>475</v>
      </c>
      <c r="FB22">
        <f>(130.6587*10763.25)/3050372</f>
        <v>0.46102975400213486</v>
      </c>
      <c r="FD22" t="s">
        <v>508</v>
      </c>
      <c r="FJ22">
        <f>3000/20</f>
        <v>150</v>
      </c>
      <c r="FN22" t="s">
        <v>510</v>
      </c>
      <c r="FP22" t="s">
        <v>517</v>
      </c>
      <c r="FT22" t="s">
        <v>524</v>
      </c>
      <c r="GC22" t="s">
        <v>566</v>
      </c>
      <c r="GE22" t="s">
        <v>569</v>
      </c>
      <c r="GI22" t="s">
        <v>579</v>
      </c>
      <c r="GK22" t="s">
        <v>583</v>
      </c>
      <c r="HE22" t="s">
        <v>617</v>
      </c>
      <c r="HK22" t="s">
        <v>625</v>
      </c>
      <c r="HM22" t="s">
        <v>630</v>
      </c>
      <c r="HP22">
        <f>4000/20</f>
        <v>200</v>
      </c>
      <c r="HR22">
        <f>5000/20</f>
        <v>250</v>
      </c>
      <c r="HS22" t="s">
        <v>642</v>
      </c>
      <c r="HU22" t="s">
        <v>645</v>
      </c>
      <c r="HW22" t="s">
        <v>648</v>
      </c>
      <c r="HY22" t="s">
        <v>651</v>
      </c>
      <c r="IA22" t="s">
        <v>654</v>
      </c>
      <c r="IB22">
        <f>IB17/60</f>
        <v>4.7116666666666669</v>
      </c>
      <c r="IC22" t="s">
        <v>658</v>
      </c>
      <c r="IE22" t="s">
        <v>665</v>
      </c>
      <c r="IG22" t="s">
        <v>668</v>
      </c>
      <c r="II22" t="s">
        <v>673</v>
      </c>
      <c r="IK22" t="s">
        <v>680</v>
      </c>
      <c r="IM22" t="s">
        <v>683</v>
      </c>
      <c r="IO22" t="s">
        <v>686</v>
      </c>
      <c r="IQ22" t="s">
        <v>689</v>
      </c>
      <c r="IS22" t="s">
        <v>689</v>
      </c>
      <c r="IU22" t="s">
        <v>689</v>
      </c>
      <c r="IW22" t="s">
        <v>689</v>
      </c>
      <c r="IY22" t="s">
        <v>689</v>
      </c>
      <c r="JA22" t="s">
        <v>689</v>
      </c>
      <c r="JC22" s="50" t="s">
        <v>705</v>
      </c>
      <c r="JE22" s="50" t="s">
        <v>709</v>
      </c>
      <c r="JG22" s="50" t="s">
        <v>709</v>
      </c>
      <c r="JI22" s="50" t="s">
        <v>709</v>
      </c>
      <c r="JK22" t="s">
        <v>722</v>
      </c>
      <c r="KD22" t="s">
        <v>745</v>
      </c>
      <c r="KF22" t="s">
        <v>749</v>
      </c>
      <c r="KH22" t="s">
        <v>750</v>
      </c>
      <c r="KJ22" s="13" t="s">
        <v>755</v>
      </c>
      <c r="KK22" s="13"/>
      <c r="KL22" t="s">
        <v>760</v>
      </c>
      <c r="KN22" t="s">
        <v>763</v>
      </c>
      <c r="KP22" t="s">
        <v>768</v>
      </c>
      <c r="KR22" t="s">
        <v>772</v>
      </c>
      <c r="KT22" t="s">
        <v>777</v>
      </c>
      <c r="KV22" t="s">
        <v>780</v>
      </c>
      <c r="KX22" t="s">
        <v>783</v>
      </c>
      <c r="KZ22" t="s">
        <v>790</v>
      </c>
      <c r="LB22" t="s">
        <v>793</v>
      </c>
      <c r="LD22" s="62" t="s">
        <v>809</v>
      </c>
      <c r="LJ22" t="s">
        <v>828</v>
      </c>
      <c r="LN22" t="s">
        <v>847</v>
      </c>
      <c r="MP22" s="7" t="s">
        <v>891</v>
      </c>
      <c r="NL22" t="s">
        <v>924</v>
      </c>
      <c r="OD22" t="s">
        <v>988</v>
      </c>
      <c r="OF22" t="s">
        <v>996</v>
      </c>
      <c r="ON22" t="s">
        <v>1028</v>
      </c>
      <c r="OR22" t="s">
        <v>1041</v>
      </c>
      <c r="OX22" t="s">
        <v>1054</v>
      </c>
      <c r="PL22" t="s">
        <v>1091</v>
      </c>
      <c r="PV22" t="s">
        <v>1130</v>
      </c>
      <c r="RB22">
        <f>478+251</f>
        <v>729</v>
      </c>
    </row>
    <row r="23" spans="2:486" x14ac:dyDescent="0.3">
      <c r="B23">
        <f>B22+724</f>
        <v>2172</v>
      </c>
      <c r="E23">
        <v>4</v>
      </c>
      <c r="F23">
        <v>17.75</v>
      </c>
      <c r="G23">
        <v>7.1563608070024003</v>
      </c>
      <c r="H23">
        <v>19.399999999999999</v>
      </c>
      <c r="I23">
        <v>7.4645830426086102</v>
      </c>
      <c r="J23">
        <v>20.702000000000002</v>
      </c>
      <c r="K23">
        <v>7.945262488</v>
      </c>
      <c r="L23">
        <v>21.27</v>
      </c>
      <c r="M23">
        <v>7.663360881</v>
      </c>
      <c r="N23">
        <v>16.916</v>
      </c>
      <c r="O23">
        <v>6.7463281869999996</v>
      </c>
      <c r="P23">
        <v>9.9160000000000004</v>
      </c>
      <c r="Q23">
        <v>5.2665875099536699</v>
      </c>
      <c r="R23">
        <v>17.206</v>
      </c>
      <c r="S23">
        <v>7.3444920859999998</v>
      </c>
      <c r="T23">
        <v>18.12</v>
      </c>
      <c r="U23">
        <v>7.8405101869999996</v>
      </c>
      <c r="V23">
        <v>12.624000000000001</v>
      </c>
      <c r="W23">
        <v>5.906828591</v>
      </c>
      <c r="X23">
        <v>37.454000000000001</v>
      </c>
      <c r="Y23">
        <v>7.2543699930000001</v>
      </c>
      <c r="Z23">
        <v>17.616</v>
      </c>
      <c r="AA23">
        <v>6.9865974550000001</v>
      </c>
      <c r="AB23">
        <v>43.014000000000003</v>
      </c>
      <c r="AC23">
        <v>3.2149345249999999</v>
      </c>
      <c r="AD23">
        <v>22.95</v>
      </c>
      <c r="AE23">
        <v>7.911352602</v>
      </c>
      <c r="AF23">
        <v>32.378</v>
      </c>
      <c r="AG23">
        <v>8.2813716260000003</v>
      </c>
      <c r="AH23">
        <v>17.260000000000002</v>
      </c>
      <c r="AI23">
        <v>6.7293684699999998</v>
      </c>
      <c r="AJ23">
        <v>18.193999999999999</v>
      </c>
      <c r="AK23">
        <v>6.8584520119999999</v>
      </c>
      <c r="AL23">
        <v>19.026</v>
      </c>
      <c r="AM23">
        <v>6.7964199399999998</v>
      </c>
      <c r="AN23">
        <v>17.138000000000002</v>
      </c>
      <c r="AO23">
        <v>6.7121498791370904</v>
      </c>
      <c r="AP23">
        <v>19.815999999999999</v>
      </c>
      <c r="AQ23">
        <v>6.7265254030000001</v>
      </c>
      <c r="AR23">
        <v>37.44</v>
      </c>
      <c r="AS23">
        <v>7.6172435959999998</v>
      </c>
      <c r="AT23">
        <v>23.756</v>
      </c>
      <c r="AU23">
        <v>10.88358691</v>
      </c>
      <c r="AV23">
        <v>42.558</v>
      </c>
      <c r="AW23">
        <v>3.7379989299999998</v>
      </c>
      <c r="BB23">
        <f>3000/20</f>
        <v>150</v>
      </c>
      <c r="BE23">
        <f>3000/BE22</f>
        <v>294109.39360306732</v>
      </c>
      <c r="BG23">
        <f>15*20*4</f>
        <v>1200</v>
      </c>
      <c r="BX23" t="s">
        <v>222</v>
      </c>
      <c r="CB23" t="s">
        <v>245</v>
      </c>
      <c r="CE23">
        <f>1000*0.5/60</f>
        <v>8.3333333333333339</v>
      </c>
      <c r="CJ23" t="s">
        <v>561</v>
      </c>
      <c r="CY23">
        <f>51+17</f>
        <v>68</v>
      </c>
      <c r="DB23" t="s">
        <v>560</v>
      </c>
      <c r="DL23">
        <f>304.83/60</f>
        <v>5.0804999999999998</v>
      </c>
      <c r="DP23" t="s">
        <v>420</v>
      </c>
      <c r="DR23" t="s">
        <v>425</v>
      </c>
      <c r="DV23" t="s">
        <v>433</v>
      </c>
      <c r="EI23">
        <f>51+17</f>
        <v>68</v>
      </c>
      <c r="ER23" t="s">
        <v>509</v>
      </c>
      <c r="ET23" t="s">
        <v>478</v>
      </c>
      <c r="FD23" t="s">
        <v>509</v>
      </c>
      <c r="FN23" t="s">
        <v>511</v>
      </c>
      <c r="FP23" t="s">
        <v>511</v>
      </c>
      <c r="FZ23" t="s">
        <v>744</v>
      </c>
      <c r="GC23" t="s">
        <v>564</v>
      </c>
      <c r="HK23" t="s">
        <v>626</v>
      </c>
      <c r="HM23" t="s">
        <v>631</v>
      </c>
      <c r="HP23">
        <f>HP17/60</f>
        <v>6.9183333333333339</v>
      </c>
      <c r="HT23">
        <f>HT20/60</f>
        <v>4.0333333333333332</v>
      </c>
      <c r="IC23" t="s">
        <v>659</v>
      </c>
      <c r="IE23" t="s">
        <v>666</v>
      </c>
      <c r="IG23" t="s">
        <v>669</v>
      </c>
      <c r="IQ23" t="s">
        <v>690</v>
      </c>
      <c r="IS23" t="s">
        <v>690</v>
      </c>
      <c r="IU23" t="s">
        <v>690</v>
      </c>
      <c r="IW23" t="s">
        <v>690</v>
      </c>
      <c r="IY23" t="s">
        <v>690</v>
      </c>
      <c r="JA23" t="s">
        <v>690</v>
      </c>
      <c r="JC23" s="50" t="s">
        <v>704</v>
      </c>
      <c r="JE23" s="50" t="s">
        <v>710</v>
      </c>
      <c r="JG23" s="50" t="s">
        <v>714</v>
      </c>
      <c r="JI23" s="50" t="s">
        <v>718</v>
      </c>
      <c r="JK23" t="s">
        <v>723</v>
      </c>
      <c r="KD23" t="s">
        <v>746</v>
      </c>
      <c r="KJ23" s="13" t="s">
        <v>502</v>
      </c>
      <c r="LD23" s="62" t="s">
        <v>811</v>
      </c>
      <c r="LJ23" t="s">
        <v>831</v>
      </c>
      <c r="MP23" s="7" t="s">
        <v>892</v>
      </c>
      <c r="NL23" t="s">
        <v>925</v>
      </c>
      <c r="OF23" t="s">
        <v>999</v>
      </c>
      <c r="ON23" t="s">
        <v>1029</v>
      </c>
      <c r="OR23" t="s">
        <v>1043</v>
      </c>
      <c r="OX23" t="s">
        <v>1055</v>
      </c>
      <c r="PL23" t="s">
        <v>1107</v>
      </c>
      <c r="PV23" t="s">
        <v>1131</v>
      </c>
      <c r="RB23">
        <f>RB22/60</f>
        <v>12.15</v>
      </c>
    </row>
    <row r="24" spans="2:486" x14ac:dyDescent="0.3">
      <c r="B24">
        <f t="shared" ref="B24:B40" si="0">B23+724</f>
        <v>2896</v>
      </c>
      <c r="E24">
        <v>5</v>
      </c>
      <c r="F24">
        <v>16.68</v>
      </c>
      <c r="G24">
        <v>6.76946083525121</v>
      </c>
      <c r="H24">
        <v>18.088000000000001</v>
      </c>
      <c r="I24">
        <v>7.3037152189827301</v>
      </c>
      <c r="J24">
        <v>19.745999999999999</v>
      </c>
      <c r="K24">
        <v>7.6448338109999998</v>
      </c>
      <c r="L24">
        <v>20.010000000000002</v>
      </c>
      <c r="M24">
        <v>7.4578750319999996</v>
      </c>
      <c r="N24">
        <v>16.216000000000001</v>
      </c>
      <c r="O24">
        <v>6.4697251869999999</v>
      </c>
      <c r="P24">
        <v>9.3659999999999997</v>
      </c>
      <c r="Q24">
        <v>4.9000044897938597</v>
      </c>
      <c r="R24">
        <v>16.678000000000001</v>
      </c>
      <c r="S24">
        <v>6.8958187329999996</v>
      </c>
      <c r="T24">
        <v>17.11</v>
      </c>
      <c r="U24">
        <v>7.5139803030000003</v>
      </c>
      <c r="V24">
        <v>12.006</v>
      </c>
      <c r="W24">
        <v>5.7463000270000002</v>
      </c>
      <c r="X24">
        <v>34.880000000000003</v>
      </c>
      <c r="Y24">
        <v>7.2350259159999997</v>
      </c>
      <c r="Z24">
        <v>16.545999999999999</v>
      </c>
      <c r="AA24">
        <v>6.6880403709999996</v>
      </c>
      <c r="AB24">
        <v>41.195999999999998</v>
      </c>
      <c r="AC24">
        <v>2.8470307340000001</v>
      </c>
      <c r="AD24">
        <v>21.628</v>
      </c>
      <c r="AE24">
        <v>7.7906107589999998</v>
      </c>
      <c r="AF24">
        <v>30.071999999999999</v>
      </c>
      <c r="AG24">
        <v>8.0564766490000004</v>
      </c>
      <c r="AH24">
        <v>15.958</v>
      </c>
      <c r="AI24">
        <v>6.5934995260000004</v>
      </c>
      <c r="AJ24">
        <v>17.423999999999999</v>
      </c>
      <c r="AK24">
        <v>7.1265857180000003</v>
      </c>
      <c r="AL24">
        <v>17.628</v>
      </c>
      <c r="AM24">
        <v>6.5340351999999999</v>
      </c>
      <c r="AN24">
        <v>15.518000000000001</v>
      </c>
      <c r="AO24">
        <v>6.2689453658490297</v>
      </c>
      <c r="AP24">
        <v>18.873999999999999</v>
      </c>
      <c r="AQ24">
        <v>6.9420547389999996</v>
      </c>
      <c r="AR24">
        <v>34.968000000000004</v>
      </c>
      <c r="AS24">
        <v>7.6466316770000002</v>
      </c>
      <c r="AT24">
        <v>21.748000000000001</v>
      </c>
      <c r="AU24">
        <v>10.101509589999999</v>
      </c>
      <c r="AV24">
        <v>40.874000000000002</v>
      </c>
      <c r="AW24">
        <v>3.0186294899999999</v>
      </c>
      <c r="BP24" t="s">
        <v>190</v>
      </c>
      <c r="CA24">
        <f>743300/20</f>
        <v>37165</v>
      </c>
      <c r="CB24">
        <f>15/1000</f>
        <v>1.4999999999999999E-2</v>
      </c>
      <c r="CE24">
        <f>37165*20</f>
        <v>743300</v>
      </c>
      <c r="CH24" s="7" t="s">
        <v>325</v>
      </c>
      <c r="CJ24" t="s">
        <v>562</v>
      </c>
      <c r="CN24">
        <f>330/60</f>
        <v>5.5</v>
      </c>
      <c r="CY24">
        <f>68+17</f>
        <v>85</v>
      </c>
      <c r="DV24" t="s">
        <v>434</v>
      </c>
      <c r="GC24" t="s">
        <v>565</v>
      </c>
      <c r="HK24" t="s">
        <v>627</v>
      </c>
      <c r="HX24">
        <f>3000/20</f>
        <v>150</v>
      </c>
      <c r="IC24" t="s">
        <v>660</v>
      </c>
      <c r="IH24">
        <f>1000/20</f>
        <v>50</v>
      </c>
      <c r="IS24" t="s">
        <v>692</v>
      </c>
      <c r="IU24" t="s">
        <v>692</v>
      </c>
      <c r="JA24" t="s">
        <v>692</v>
      </c>
      <c r="LJ24" t="s">
        <v>832</v>
      </c>
      <c r="LN24" t="s">
        <v>848</v>
      </c>
      <c r="NL24" t="s">
        <v>926</v>
      </c>
      <c r="NP24" t="s">
        <v>933</v>
      </c>
      <c r="OD24" t="s">
        <v>989</v>
      </c>
      <c r="OF24" t="s">
        <v>998</v>
      </c>
      <c r="ON24" t="s">
        <v>1030</v>
      </c>
      <c r="OX24" t="s">
        <v>1057</v>
      </c>
      <c r="PL24" t="s">
        <v>1108</v>
      </c>
    </row>
    <row r="25" spans="2:486" x14ac:dyDescent="0.3">
      <c r="B25">
        <f t="shared" si="0"/>
        <v>3620</v>
      </c>
      <c r="E25">
        <v>6</v>
      </c>
      <c r="F25">
        <v>15.125999999999999</v>
      </c>
      <c r="G25">
        <v>6.2737647389745197</v>
      </c>
      <c r="H25">
        <v>17.29</v>
      </c>
      <c r="I25">
        <v>6.9041943773332504</v>
      </c>
      <c r="J25">
        <v>18.603999999999999</v>
      </c>
      <c r="K25">
        <v>7.2682311469999998</v>
      </c>
      <c r="L25">
        <v>19.332000000000001</v>
      </c>
      <c r="M25">
        <v>7.3551190340000003</v>
      </c>
      <c r="N25">
        <v>14.726000000000001</v>
      </c>
      <c r="O25">
        <v>6.1440152990000003</v>
      </c>
      <c r="P25">
        <v>8.516</v>
      </c>
      <c r="Q25">
        <v>4.9394072518876202</v>
      </c>
      <c r="R25">
        <v>15.502000000000001</v>
      </c>
      <c r="S25">
        <v>6.792642785</v>
      </c>
      <c r="T25">
        <v>16.494</v>
      </c>
      <c r="U25">
        <v>7.1296538490000003</v>
      </c>
      <c r="V25">
        <v>11.368</v>
      </c>
      <c r="W25">
        <v>5.3554249130000002</v>
      </c>
      <c r="X25">
        <v>32.741999999999997</v>
      </c>
      <c r="Y25">
        <v>7.294205646</v>
      </c>
      <c r="Z25">
        <v>15.906000000000001</v>
      </c>
      <c r="AA25">
        <v>6.2988224300000004</v>
      </c>
      <c r="AB25">
        <v>39.378</v>
      </c>
      <c r="AC25">
        <v>2.4692338889999998</v>
      </c>
      <c r="AD25">
        <v>20.14</v>
      </c>
      <c r="AE25">
        <v>7.6516926229999997</v>
      </c>
      <c r="AF25">
        <v>28.423999999999999</v>
      </c>
      <c r="AG25">
        <v>7.828935049</v>
      </c>
      <c r="AH25">
        <v>15.144</v>
      </c>
      <c r="AI25">
        <v>6.3165864200000001</v>
      </c>
      <c r="AJ25">
        <v>15.852</v>
      </c>
      <c r="AK25">
        <v>6.3801329139999998</v>
      </c>
      <c r="AL25">
        <v>16.808</v>
      </c>
      <c r="AM25">
        <v>6.4951625079999999</v>
      </c>
      <c r="AN25">
        <v>15.086</v>
      </c>
      <c r="AO25">
        <v>6.5721080331960504</v>
      </c>
      <c r="AP25">
        <v>17.797999999999998</v>
      </c>
      <c r="AQ25">
        <v>6.36578322</v>
      </c>
      <c r="AR25">
        <v>33.527999999999999</v>
      </c>
      <c r="AS25">
        <v>7.4049453749999996</v>
      </c>
      <c r="AT25">
        <v>20.378</v>
      </c>
      <c r="AU25">
        <v>10.04296351</v>
      </c>
      <c r="AV25">
        <v>38.512</v>
      </c>
      <c r="AW25">
        <v>3.5924721289999999</v>
      </c>
      <c r="BE25">
        <f>31.8/3</f>
        <v>10.6</v>
      </c>
      <c r="BG25">
        <f>20*20*6</f>
        <v>2400</v>
      </c>
      <c r="BP25" t="s">
        <v>192</v>
      </c>
      <c r="BX25" t="s">
        <v>227</v>
      </c>
      <c r="BZ25" s="9" t="s">
        <v>305</v>
      </c>
      <c r="CB25">
        <f>31/1000</f>
        <v>3.1E-2</v>
      </c>
      <c r="CD25" s="22" t="s">
        <v>303</v>
      </c>
      <c r="CF25" s="22" t="s">
        <v>303</v>
      </c>
      <c r="CH25" s="7" t="s">
        <v>326</v>
      </c>
      <c r="CP25">
        <f>3^4</f>
        <v>81</v>
      </c>
      <c r="CY25">
        <f>323/60</f>
        <v>5.3833333333333337</v>
      </c>
      <c r="DQ25">
        <f>DQ17/60</f>
        <v>2.58</v>
      </c>
      <c r="DR25">
        <f>526/60</f>
        <v>8.7666666666666675</v>
      </c>
      <c r="IC25" t="s">
        <v>661</v>
      </c>
      <c r="JF25">
        <f>JF17/60</f>
        <v>4.0266666666666664</v>
      </c>
      <c r="LJ25" t="s">
        <v>833</v>
      </c>
      <c r="NL25" t="s">
        <v>927</v>
      </c>
      <c r="OD25" t="s">
        <v>991</v>
      </c>
      <c r="OF25" t="s">
        <v>1001</v>
      </c>
      <c r="OR25" t="s">
        <v>1042</v>
      </c>
      <c r="OX25" t="s">
        <v>1055</v>
      </c>
      <c r="PL25" t="s">
        <v>1107</v>
      </c>
      <c r="PV25" t="s">
        <v>1132</v>
      </c>
    </row>
    <row r="26" spans="2:486" x14ac:dyDescent="0.3">
      <c r="B26">
        <f t="shared" si="0"/>
        <v>4344</v>
      </c>
      <c r="E26">
        <v>7</v>
      </c>
      <c r="F26">
        <v>14.452</v>
      </c>
      <c r="G26">
        <v>6.08898152403175</v>
      </c>
      <c r="H26">
        <v>16.242000000000001</v>
      </c>
      <c r="I26">
        <v>6.88428907004928</v>
      </c>
      <c r="J26">
        <v>17.681999999999999</v>
      </c>
      <c r="K26">
        <v>6.8374612250000002</v>
      </c>
      <c r="L26">
        <v>17.744</v>
      </c>
      <c r="M26">
        <v>6.9672422090000001</v>
      </c>
      <c r="N26">
        <v>13.875999999999999</v>
      </c>
      <c r="O26">
        <v>5.7355578630000004</v>
      </c>
      <c r="P26">
        <v>8.1052631578947398</v>
      </c>
      <c r="Q26">
        <v>4.6472939136901603</v>
      </c>
      <c r="R26">
        <v>14.398</v>
      </c>
      <c r="S26">
        <v>6.0930777120000004</v>
      </c>
      <c r="T26">
        <v>14.462</v>
      </c>
      <c r="U26">
        <v>6.5493935600000004</v>
      </c>
      <c r="V26">
        <v>10.754</v>
      </c>
      <c r="W26">
        <v>5.3773119679999999</v>
      </c>
      <c r="X26">
        <v>31.074000000000002</v>
      </c>
      <c r="Y26">
        <v>6.7119687130000001</v>
      </c>
      <c r="Z26">
        <v>14.433999999999999</v>
      </c>
      <c r="AA26">
        <v>6.0471186530000001</v>
      </c>
      <c r="AB26">
        <v>37.6</v>
      </c>
      <c r="AC26">
        <v>1.9819182630000001</v>
      </c>
      <c r="AD26">
        <v>19.292000000000002</v>
      </c>
      <c r="AE26">
        <v>7.2593895059999998</v>
      </c>
      <c r="AF26">
        <v>26.303999999999998</v>
      </c>
      <c r="AG26">
        <v>7.4648231059999999</v>
      </c>
      <c r="AH26">
        <v>14.226000000000001</v>
      </c>
      <c r="AI26">
        <v>5.9907365160000001</v>
      </c>
      <c r="AJ26">
        <v>14.686</v>
      </c>
      <c r="AK26">
        <v>6.0190866420000004</v>
      </c>
      <c r="AL26">
        <v>15.738</v>
      </c>
      <c r="AM26">
        <v>6.4049477750000001</v>
      </c>
      <c r="AN26">
        <v>13.862</v>
      </c>
      <c r="AO26">
        <v>5.8774957252217499</v>
      </c>
      <c r="AP26">
        <v>16.574000000000002</v>
      </c>
      <c r="AQ26">
        <v>6.2368681239999999</v>
      </c>
      <c r="AR26">
        <v>31.004000000000001</v>
      </c>
      <c r="AS26">
        <v>7.5163810440000001</v>
      </c>
      <c r="AT26">
        <v>19.55</v>
      </c>
      <c r="AU26">
        <v>9.453121178</v>
      </c>
      <c r="AV26">
        <v>36.497999999999998</v>
      </c>
      <c r="AW26">
        <v>3.503711746</v>
      </c>
      <c r="BG26">
        <f>20*6</f>
        <v>120</v>
      </c>
      <c r="BY26">
        <f>248/60</f>
        <v>4.1333333333333337</v>
      </c>
      <c r="BZ26" t="s">
        <v>310</v>
      </c>
      <c r="CA26">
        <v>873.2</v>
      </c>
      <c r="CB26">
        <f>1000-45</f>
        <v>955</v>
      </c>
      <c r="CD26" s="9" t="s">
        <v>284</v>
      </c>
      <c r="CE26" s="9" t="s">
        <v>26</v>
      </c>
      <c r="CF26" s="9" t="s">
        <v>284</v>
      </c>
      <c r="CG26" s="9" t="s">
        <v>26</v>
      </c>
      <c r="CP26">
        <f>3*3*3*4</f>
        <v>108</v>
      </c>
      <c r="CY26">
        <f>324/60</f>
        <v>5.4</v>
      </c>
      <c r="DV26" t="s">
        <v>463</v>
      </c>
      <c r="GC26" s="9" t="s">
        <v>576</v>
      </c>
      <c r="GD26" s="9">
        <v>0</v>
      </c>
      <c r="GE26" s="9" t="s">
        <v>576</v>
      </c>
      <c r="GF26" s="9">
        <v>0</v>
      </c>
      <c r="IG26" t="s">
        <v>671</v>
      </c>
      <c r="IH26">
        <f>1000000/1000</f>
        <v>1000</v>
      </c>
      <c r="LN26" t="s">
        <v>850</v>
      </c>
      <c r="NP26">
        <v>8976</v>
      </c>
      <c r="NQ26">
        <v>1920</v>
      </c>
      <c r="OD26" t="s">
        <v>992</v>
      </c>
      <c r="OF26" t="s">
        <v>1000</v>
      </c>
      <c r="OR26" t="s">
        <v>1051</v>
      </c>
      <c r="OX26" t="s">
        <v>1066</v>
      </c>
      <c r="PL26" t="s">
        <v>1115</v>
      </c>
      <c r="PV26" t="s">
        <v>1133</v>
      </c>
    </row>
    <row r="27" spans="2:486" x14ac:dyDescent="0.3">
      <c r="B27">
        <f t="shared" si="0"/>
        <v>5068</v>
      </c>
      <c r="E27">
        <v>8</v>
      </c>
      <c r="F27">
        <v>13.295999999999999</v>
      </c>
      <c r="G27">
        <v>5.8474254163691599</v>
      </c>
      <c r="H27">
        <v>15.028</v>
      </c>
      <c r="I27">
        <v>6.3289190230243904</v>
      </c>
      <c r="J27">
        <v>16.428000000000001</v>
      </c>
      <c r="K27">
        <v>6.5085187250000001</v>
      </c>
      <c r="L27">
        <v>16.7</v>
      </c>
      <c r="M27">
        <v>6.6167968080000001</v>
      </c>
      <c r="N27">
        <v>12.923999999999999</v>
      </c>
      <c r="O27">
        <v>5.8966281890000003</v>
      </c>
      <c r="P27">
        <v>7.4294736842105298</v>
      </c>
      <c r="Q27">
        <v>4.5085619993451402</v>
      </c>
      <c r="R27">
        <v>13.52</v>
      </c>
      <c r="S27">
        <v>6.1489511300000004</v>
      </c>
      <c r="T27">
        <v>13.694000000000001</v>
      </c>
      <c r="U27">
        <v>6.4291806630000004</v>
      </c>
      <c r="V27">
        <v>10.08</v>
      </c>
      <c r="W27">
        <v>5.2055355150000002</v>
      </c>
      <c r="X27">
        <v>28.673999999999999</v>
      </c>
      <c r="Y27">
        <v>6.8262525590000003</v>
      </c>
      <c r="Z27">
        <v>13.154</v>
      </c>
      <c r="AA27">
        <v>5.7522416500000002</v>
      </c>
      <c r="AB27">
        <v>35.768000000000001</v>
      </c>
      <c r="AC27">
        <v>1.3424514890000001</v>
      </c>
      <c r="AD27">
        <v>17.757999999999999</v>
      </c>
      <c r="AE27">
        <v>6.5958650680000002</v>
      </c>
      <c r="AF27">
        <v>24.936</v>
      </c>
      <c r="AG27">
        <v>7.251751788</v>
      </c>
      <c r="AH27">
        <v>13.125999999999999</v>
      </c>
      <c r="AI27">
        <v>5.9484555979999998</v>
      </c>
      <c r="AJ27">
        <v>14</v>
      </c>
      <c r="AK27">
        <v>6.1644140030000001</v>
      </c>
      <c r="AL27">
        <v>14.566000000000001</v>
      </c>
      <c r="AM27">
        <v>5.8987832640000004</v>
      </c>
      <c r="AN27">
        <v>12.901999999999999</v>
      </c>
      <c r="AO27">
        <v>5.6460956421229698</v>
      </c>
      <c r="AP27">
        <v>15.34</v>
      </c>
      <c r="AQ27">
        <v>5.9144230489999998</v>
      </c>
      <c r="AR27">
        <v>28.748000000000001</v>
      </c>
      <c r="AS27">
        <v>7.2371607689999999</v>
      </c>
      <c r="AT27">
        <v>18.064</v>
      </c>
      <c r="AU27">
        <v>8.8451062179999997</v>
      </c>
      <c r="AV27">
        <v>34.212000000000003</v>
      </c>
      <c r="AW27">
        <v>4.0312598529999999</v>
      </c>
      <c r="BE27">
        <f>37148/1480</f>
        <v>25.1</v>
      </c>
      <c r="BY27">
        <f>441/60</f>
        <v>7.35</v>
      </c>
      <c r="BZ27" t="s">
        <v>311</v>
      </c>
      <c r="CA27">
        <v>286.3</v>
      </c>
      <c r="CC27">
        <v>1</v>
      </c>
      <c r="CD27" t="s">
        <v>300</v>
      </c>
      <c r="CE27">
        <v>0</v>
      </c>
      <c r="CF27" t="s">
        <v>300</v>
      </c>
      <c r="CG27">
        <v>0</v>
      </c>
      <c r="CY27">
        <f>336/60</f>
        <v>5.6</v>
      </c>
      <c r="DV27" t="s">
        <v>466</v>
      </c>
      <c r="ID27">
        <f>500/20</f>
        <v>25</v>
      </c>
      <c r="IG27" t="s">
        <v>392</v>
      </c>
      <c r="IH27">
        <f>IH26*10.3</f>
        <v>10300</v>
      </c>
      <c r="NL27" t="s">
        <v>946</v>
      </c>
      <c r="NP27">
        <v>17952</v>
      </c>
      <c r="NQ27">
        <v>3840</v>
      </c>
      <c r="OD27" t="s">
        <v>843</v>
      </c>
      <c r="OE27" s="13">
        <v>12</v>
      </c>
      <c r="OF27" t="s">
        <v>1002</v>
      </c>
      <c r="OX27" t="s">
        <v>1080</v>
      </c>
      <c r="PL27" t="s">
        <v>1117</v>
      </c>
    </row>
    <row r="28" spans="2:486" x14ac:dyDescent="0.3">
      <c r="B28">
        <f t="shared" si="0"/>
        <v>5792</v>
      </c>
      <c r="E28">
        <v>9</v>
      </c>
      <c r="F28">
        <v>12.348000000000001</v>
      </c>
      <c r="G28">
        <v>5.5062597105476199</v>
      </c>
      <c r="H28">
        <v>13.826000000000001</v>
      </c>
      <c r="I28">
        <v>6.0661127585959003</v>
      </c>
      <c r="J28">
        <v>15.102</v>
      </c>
      <c r="K28">
        <v>6.4191585120000001</v>
      </c>
      <c r="L28">
        <v>15.48</v>
      </c>
      <c r="M28">
        <v>6.296157558</v>
      </c>
      <c r="N28">
        <v>11.958</v>
      </c>
      <c r="O28">
        <v>5.4766993709999996</v>
      </c>
      <c r="P28">
        <v>6.6926315789473696</v>
      </c>
      <c r="Q28">
        <v>4.2920058396306802</v>
      </c>
      <c r="R28">
        <v>12.428000000000001</v>
      </c>
      <c r="S28">
        <v>5.8733990159999996</v>
      </c>
      <c r="T28">
        <v>12.734</v>
      </c>
      <c r="U28">
        <v>6.2084816180000004</v>
      </c>
      <c r="V28">
        <v>9.1839999999999993</v>
      </c>
      <c r="W28">
        <v>5.062622245</v>
      </c>
      <c r="X28">
        <v>27.044</v>
      </c>
      <c r="Y28">
        <v>6.6294844450000001</v>
      </c>
      <c r="Z28">
        <v>12.273999999999999</v>
      </c>
      <c r="AA28">
        <v>5.4531572510000004</v>
      </c>
      <c r="AB28">
        <v>33.841999999999999</v>
      </c>
      <c r="AC28">
        <v>1.125626936</v>
      </c>
      <c r="AD28">
        <v>15.898</v>
      </c>
      <c r="AE28">
        <v>6.6424089000000004</v>
      </c>
      <c r="AF28">
        <v>22.908000000000001</v>
      </c>
      <c r="AG28">
        <v>6.9310559080000003</v>
      </c>
      <c r="AH28">
        <v>12.308</v>
      </c>
      <c r="AI28">
        <v>5.7390884289999997</v>
      </c>
      <c r="AJ28">
        <v>12.843999999999999</v>
      </c>
      <c r="AK28">
        <v>5.5706071479999997</v>
      </c>
      <c r="AL28">
        <v>13.394</v>
      </c>
      <c r="AM28">
        <v>5.5336031659999998</v>
      </c>
      <c r="AN28">
        <v>12.146000000000001</v>
      </c>
      <c r="AO28">
        <v>5.3027053472732204</v>
      </c>
      <c r="AP28">
        <v>13.92</v>
      </c>
      <c r="AQ28">
        <v>5.8255986819999999</v>
      </c>
      <c r="AR28">
        <v>26.826000000000001</v>
      </c>
      <c r="AS28">
        <v>6.9588593889999997</v>
      </c>
      <c r="AT28">
        <v>16.672000000000001</v>
      </c>
      <c r="AU28">
        <v>8.2066080689999996</v>
      </c>
      <c r="AV28">
        <v>31.928000000000001</v>
      </c>
      <c r="AW28">
        <v>4.1553358469999999</v>
      </c>
      <c r="BY28">
        <f>1024*4</f>
        <v>4096</v>
      </c>
      <c r="BZ28" s="9"/>
      <c r="CC28">
        <v>2</v>
      </c>
      <c r="CD28" t="s">
        <v>299</v>
      </c>
      <c r="CE28">
        <v>0</v>
      </c>
      <c r="CF28" t="s">
        <v>299</v>
      </c>
      <c r="CG28">
        <v>0</v>
      </c>
      <c r="IG28" t="s">
        <v>393</v>
      </c>
      <c r="IH28">
        <f>IH27/60</f>
        <v>171.66666666666666</v>
      </c>
      <c r="NL28" t="s">
        <v>947</v>
      </c>
      <c r="NP28">
        <v>26928</v>
      </c>
      <c r="NQ28">
        <v>5760</v>
      </c>
      <c r="OF28" t="s">
        <v>1003</v>
      </c>
      <c r="PV28" t="s">
        <v>1134</v>
      </c>
    </row>
    <row r="29" spans="2:486" x14ac:dyDescent="0.3">
      <c r="B29">
        <f t="shared" si="0"/>
        <v>6516</v>
      </c>
      <c r="E29">
        <v>10</v>
      </c>
      <c r="F29">
        <v>11.698</v>
      </c>
      <c r="G29">
        <v>5.4377197426862702</v>
      </c>
      <c r="H29">
        <v>12.536</v>
      </c>
      <c r="I29">
        <v>5.6512568513561696</v>
      </c>
      <c r="J29">
        <v>13.444000000000001</v>
      </c>
      <c r="K29">
        <v>5.9399380470000001</v>
      </c>
      <c r="L29">
        <v>14.416</v>
      </c>
      <c r="M29">
        <v>6.1255974399999999</v>
      </c>
      <c r="N29">
        <v>10.954000000000001</v>
      </c>
      <c r="O29">
        <v>5.2419351389999997</v>
      </c>
      <c r="P29">
        <v>6.0694736842105304</v>
      </c>
      <c r="Q29">
        <v>4.0271989399505799</v>
      </c>
      <c r="R29">
        <v>11.378</v>
      </c>
      <c r="S29">
        <v>5.5549181809999997</v>
      </c>
      <c r="T29">
        <v>11.726000000000001</v>
      </c>
      <c r="U29">
        <v>5.9229151609999997</v>
      </c>
      <c r="V29">
        <v>8.61</v>
      </c>
      <c r="W29">
        <v>4.7782737470000001</v>
      </c>
      <c r="X29">
        <v>24.734000000000002</v>
      </c>
      <c r="Y29">
        <v>6.2840467850000001</v>
      </c>
      <c r="Z29">
        <v>11.284000000000001</v>
      </c>
      <c r="AA29">
        <v>5.53166738</v>
      </c>
      <c r="AB29">
        <v>31.888000000000002</v>
      </c>
      <c r="AC29">
        <v>1.1222548729999999</v>
      </c>
      <c r="AD29">
        <v>14.885999999999999</v>
      </c>
      <c r="AE29">
        <v>6.3038880070000003</v>
      </c>
      <c r="AF29">
        <v>20.966000000000001</v>
      </c>
      <c r="AG29">
        <v>6.982753325</v>
      </c>
      <c r="AH29">
        <v>10.922000000000001</v>
      </c>
      <c r="AI29">
        <v>5.2757858180000001</v>
      </c>
      <c r="AJ29">
        <v>11.837999999999999</v>
      </c>
      <c r="AK29">
        <v>5.351051859</v>
      </c>
      <c r="AL29">
        <v>12.007999999999999</v>
      </c>
      <c r="AM29">
        <v>5.6603830259999999</v>
      </c>
      <c r="AN29">
        <v>11.432</v>
      </c>
      <c r="AO29">
        <v>5.4579644557288898</v>
      </c>
      <c r="AP29">
        <v>13.092000000000001</v>
      </c>
      <c r="AQ29">
        <v>5.5143028569999997</v>
      </c>
      <c r="AR29">
        <v>24.87</v>
      </c>
      <c r="AS29">
        <v>6.7846223180000003</v>
      </c>
      <c r="AT29">
        <v>15.452</v>
      </c>
      <c r="AU29">
        <v>7.9967303320000003</v>
      </c>
      <c r="AV29">
        <v>29.771999999999998</v>
      </c>
      <c r="AW29">
        <v>4.1313455440000002</v>
      </c>
      <c r="BE29">
        <f>31.8+31.8+31.8 +31.8/2</f>
        <v>111.30000000000001</v>
      </c>
      <c r="BY29">
        <f>59/37165</f>
        <v>1.5875151352078569E-3</v>
      </c>
      <c r="BZ29" s="22" t="s">
        <v>309</v>
      </c>
      <c r="CC29">
        <v>3</v>
      </c>
      <c r="CD29" t="s">
        <v>292</v>
      </c>
      <c r="CE29">
        <v>0.22053890000000001</v>
      </c>
      <c r="CF29" t="s">
        <v>292</v>
      </c>
      <c r="CG29">
        <v>0.25868036512565901</v>
      </c>
      <c r="IG29">
        <v>7</v>
      </c>
      <c r="IH29">
        <f>IH28/24</f>
        <v>7.1527777777777777</v>
      </c>
      <c r="NL29" t="s">
        <v>948</v>
      </c>
      <c r="NP29">
        <v>35904</v>
      </c>
      <c r="NQ29">
        <v>7680</v>
      </c>
      <c r="OF29" t="s">
        <v>1004</v>
      </c>
    </row>
    <row r="30" spans="2:486" x14ac:dyDescent="0.3">
      <c r="B30">
        <f t="shared" si="0"/>
        <v>7240</v>
      </c>
      <c r="BZ30" t="s">
        <v>313</v>
      </c>
      <c r="CA30">
        <v>2.8006451612903201E-3</v>
      </c>
      <c r="CC30">
        <v>4</v>
      </c>
      <c r="CD30" t="s">
        <v>291</v>
      </c>
      <c r="CE30">
        <v>53.421019999999999</v>
      </c>
      <c r="CF30" t="s">
        <v>291</v>
      </c>
      <c r="CG30">
        <v>112.04684057777</v>
      </c>
      <c r="NP30">
        <v>44880</v>
      </c>
      <c r="NQ30">
        <v>9600</v>
      </c>
      <c r="OF30">
        <v>1460675</v>
      </c>
    </row>
    <row r="31" spans="2:486" x14ac:dyDescent="0.3">
      <c r="B31">
        <f t="shared" si="0"/>
        <v>7964</v>
      </c>
      <c r="E31" t="s">
        <v>24</v>
      </c>
      <c r="F31" t="s">
        <v>103</v>
      </c>
      <c r="G31" t="s">
        <v>104</v>
      </c>
      <c r="H31" t="s">
        <v>103</v>
      </c>
      <c r="I31" t="s">
        <v>104</v>
      </c>
      <c r="J31" t="s">
        <v>103</v>
      </c>
      <c r="K31" t="s">
        <v>104</v>
      </c>
      <c r="L31" t="s">
        <v>103</v>
      </c>
      <c r="M31" t="s">
        <v>104</v>
      </c>
      <c r="N31" t="s">
        <v>103</v>
      </c>
      <c r="O31" t="s">
        <v>104</v>
      </c>
      <c r="P31" t="s">
        <v>103</v>
      </c>
      <c r="Q31" t="s">
        <v>104</v>
      </c>
      <c r="R31" t="s">
        <v>103</v>
      </c>
      <c r="S31" t="s">
        <v>104</v>
      </c>
      <c r="T31" t="s">
        <v>103</v>
      </c>
      <c r="U31" t="s">
        <v>104</v>
      </c>
      <c r="V31" t="s">
        <v>103</v>
      </c>
      <c r="W31" t="s">
        <v>104</v>
      </c>
      <c r="X31" t="s">
        <v>103</v>
      </c>
      <c r="Y31" t="s">
        <v>104</v>
      </c>
      <c r="Z31" t="s">
        <v>103</v>
      </c>
      <c r="AA31" t="s">
        <v>104</v>
      </c>
      <c r="AB31" t="s">
        <v>103</v>
      </c>
      <c r="AC31" t="s">
        <v>104</v>
      </c>
      <c r="AD31" t="s">
        <v>103</v>
      </c>
      <c r="AE31" t="s">
        <v>104</v>
      </c>
      <c r="AF31" t="s">
        <v>103</v>
      </c>
      <c r="AG31" t="s">
        <v>104</v>
      </c>
      <c r="AH31" t="s">
        <v>103</v>
      </c>
      <c r="AI31" t="s">
        <v>104</v>
      </c>
      <c r="AJ31" t="s">
        <v>103</v>
      </c>
      <c r="AK31" t="s">
        <v>104</v>
      </c>
      <c r="AL31" t="s">
        <v>103</v>
      </c>
      <c r="AM31" t="s">
        <v>104</v>
      </c>
      <c r="AN31" t="s">
        <v>103</v>
      </c>
      <c r="AO31" t="s">
        <v>104</v>
      </c>
      <c r="AP31" t="s">
        <v>103</v>
      </c>
      <c r="AQ31" t="s">
        <v>104</v>
      </c>
      <c r="AR31" t="s">
        <v>103</v>
      </c>
      <c r="AS31" t="s">
        <v>104</v>
      </c>
      <c r="AT31" t="s">
        <v>103</v>
      </c>
      <c r="AU31" t="s">
        <v>104</v>
      </c>
      <c r="AV31" t="s">
        <v>103</v>
      </c>
      <c r="AW31" t="s">
        <v>104</v>
      </c>
      <c r="BE31">
        <f>BE29*(10/3)</f>
        <v>371.00000000000006</v>
      </c>
      <c r="BZ31" t="s">
        <v>314</v>
      </c>
      <c r="CA31">
        <v>2.4491612903225799E-2</v>
      </c>
      <c r="CC31">
        <v>5</v>
      </c>
      <c r="CD31" t="s">
        <v>293</v>
      </c>
      <c r="CE31">
        <v>1.411637</v>
      </c>
      <c r="CF31" t="s">
        <v>293</v>
      </c>
      <c r="CG31">
        <v>1.6612921359997701</v>
      </c>
      <c r="NP31">
        <v>53856</v>
      </c>
      <c r="NQ31">
        <v>11520</v>
      </c>
      <c r="OF31" t="s">
        <v>1004</v>
      </c>
    </row>
    <row r="32" spans="2:486" x14ac:dyDescent="0.3">
      <c r="B32">
        <f t="shared" si="0"/>
        <v>8688</v>
      </c>
      <c r="E32">
        <v>1</v>
      </c>
      <c r="F32">
        <v>29.675999999999998</v>
      </c>
      <c r="G32">
        <v>7.7127831552559503</v>
      </c>
      <c r="H32">
        <v>29.274000000000001</v>
      </c>
      <c r="I32">
        <v>8.6179419817030603</v>
      </c>
      <c r="J32">
        <v>28.672000000000001</v>
      </c>
      <c r="K32">
        <v>9.3216101610000006</v>
      </c>
      <c r="L32">
        <v>28.597999999999999</v>
      </c>
      <c r="M32">
        <v>9.7581963500000004</v>
      </c>
      <c r="N32">
        <v>30.762</v>
      </c>
      <c r="O32">
        <v>7.1419434329999998</v>
      </c>
      <c r="P32">
        <v>38.667999999999999</v>
      </c>
      <c r="Q32">
        <v>5.5865710413454899</v>
      </c>
      <c r="R32">
        <v>30.376000000000001</v>
      </c>
      <c r="S32">
        <v>7.453497434</v>
      </c>
      <c r="T32">
        <v>30.082000000000001</v>
      </c>
      <c r="U32">
        <v>8.2421645219999995</v>
      </c>
      <c r="V32">
        <v>35.433999999999997</v>
      </c>
      <c r="W32">
        <v>6.2131830810000004</v>
      </c>
      <c r="X32">
        <v>8.0679999999999996</v>
      </c>
      <c r="Y32">
        <v>8.7051350359999997</v>
      </c>
      <c r="Z32">
        <v>30.25</v>
      </c>
      <c r="AA32">
        <v>7.2953067100000002</v>
      </c>
      <c r="AB32">
        <v>6.1379999999999999</v>
      </c>
      <c r="AC32">
        <v>11.546815840000001</v>
      </c>
      <c r="AD32">
        <v>24.55</v>
      </c>
      <c r="AE32">
        <v>8.8393155839999995</v>
      </c>
      <c r="AF32">
        <v>13.962</v>
      </c>
      <c r="AG32">
        <v>9.5955487599999998</v>
      </c>
      <c r="AH32">
        <v>30.608000000000001</v>
      </c>
      <c r="AI32">
        <v>7.3090584889999999</v>
      </c>
      <c r="AJ32">
        <v>29.728000000000002</v>
      </c>
      <c r="AK32">
        <v>7.3684473260000001</v>
      </c>
      <c r="AL32">
        <v>28.757999999999999</v>
      </c>
      <c r="AM32">
        <v>7.3949601759999997</v>
      </c>
      <c r="AN32">
        <v>30.771999999999998</v>
      </c>
      <c r="AO32">
        <v>7.6996114187665299</v>
      </c>
      <c r="AP32">
        <v>27.835999999999999</v>
      </c>
      <c r="AQ32">
        <v>7.5686923569999998</v>
      </c>
      <c r="AR32">
        <v>8.4480000000000004</v>
      </c>
      <c r="AS32">
        <v>9.1367004989999998</v>
      </c>
      <c r="AT32">
        <v>23.364000000000001</v>
      </c>
      <c r="AU32">
        <v>11.640769049999999</v>
      </c>
      <c r="AV32">
        <v>2.198</v>
      </c>
      <c r="AW32">
        <v>5.3228559999999998</v>
      </c>
      <c r="BE32">
        <f>371/60</f>
        <v>6.1833333333333336</v>
      </c>
      <c r="BZ32" t="s">
        <v>315</v>
      </c>
      <c r="CA32">
        <v>0.11821935483871</v>
      </c>
      <c r="CC32">
        <v>6</v>
      </c>
      <c r="CD32" t="s">
        <v>294</v>
      </c>
      <c r="CE32">
        <v>3.6112980000000001</v>
      </c>
      <c r="CF32" t="s">
        <v>294</v>
      </c>
      <c r="CG32">
        <v>6.6925225760843903</v>
      </c>
      <c r="NP32">
        <v>62832</v>
      </c>
      <c r="NQ32">
        <v>13440</v>
      </c>
      <c r="OF32">
        <v>1462395</v>
      </c>
    </row>
    <row r="33" spans="2:396" x14ac:dyDescent="0.3">
      <c r="B33">
        <f t="shared" si="0"/>
        <v>9412</v>
      </c>
      <c r="E33">
        <v>2</v>
      </c>
      <c r="F33">
        <v>28.091999999999999</v>
      </c>
      <c r="G33">
        <v>7.1799398326169799</v>
      </c>
      <c r="H33">
        <v>26.538</v>
      </c>
      <c r="I33">
        <v>7.96006005002475</v>
      </c>
      <c r="J33">
        <v>25.212</v>
      </c>
      <c r="K33">
        <v>8.5118186070000004</v>
      </c>
      <c r="L33">
        <v>24.838000000000001</v>
      </c>
      <c r="M33">
        <v>8.8574124889999997</v>
      </c>
      <c r="N33">
        <v>29.256</v>
      </c>
      <c r="O33">
        <v>7.0754833049999997</v>
      </c>
      <c r="P33">
        <v>37.031999999999996</v>
      </c>
      <c r="Q33">
        <v>5.3019784986361502</v>
      </c>
      <c r="R33">
        <v>28.152000000000001</v>
      </c>
      <c r="S33">
        <v>7.635240402</v>
      </c>
      <c r="T33">
        <v>28.02</v>
      </c>
      <c r="U33">
        <v>8.2287058519999992</v>
      </c>
      <c r="V33">
        <v>33.601999999999997</v>
      </c>
      <c r="W33">
        <v>6.2983804269999997</v>
      </c>
      <c r="X33">
        <v>6.8360000000000003</v>
      </c>
      <c r="Y33">
        <v>7.708508546</v>
      </c>
      <c r="Z33">
        <v>28.251999999999999</v>
      </c>
      <c r="AA33">
        <v>7.225544685</v>
      </c>
      <c r="AB33">
        <v>2.052</v>
      </c>
      <c r="AC33">
        <v>5.2081950810000004</v>
      </c>
      <c r="AD33">
        <v>22.047999999999998</v>
      </c>
      <c r="AE33">
        <v>8.4369245579999994</v>
      </c>
      <c r="AF33">
        <v>12.596</v>
      </c>
      <c r="AG33">
        <v>8.9713312280000004</v>
      </c>
      <c r="AH33">
        <v>29.106000000000002</v>
      </c>
      <c r="AI33">
        <v>7.0911750790000001</v>
      </c>
      <c r="AJ33">
        <v>27.577999999999999</v>
      </c>
      <c r="AK33">
        <v>7.319693709</v>
      </c>
      <c r="AL33">
        <v>26.646000000000001</v>
      </c>
      <c r="AM33">
        <v>7.3796127269999996</v>
      </c>
      <c r="AN33">
        <v>29.315999999999999</v>
      </c>
      <c r="AO33">
        <v>7.1153456697478896</v>
      </c>
      <c r="AP33">
        <v>25.986000000000001</v>
      </c>
      <c r="AQ33">
        <v>7.5075830999999997</v>
      </c>
      <c r="AR33">
        <v>6.3940000000000001</v>
      </c>
      <c r="AS33">
        <v>7.8633812069999998</v>
      </c>
      <c r="AT33">
        <v>22.052</v>
      </c>
      <c r="AU33">
        <v>11.56085187</v>
      </c>
      <c r="AV33">
        <v>1.294</v>
      </c>
      <c r="AW33">
        <v>3.6771679320000001</v>
      </c>
      <c r="BZ33" t="s">
        <v>291</v>
      </c>
      <c r="CA33">
        <v>0.114969677419355</v>
      </c>
      <c r="CC33">
        <v>7</v>
      </c>
      <c r="CD33" t="s">
        <v>295</v>
      </c>
      <c r="CE33">
        <v>0.48827809999999999</v>
      </c>
      <c r="CF33" t="s">
        <v>295</v>
      </c>
      <c r="CG33">
        <v>0.60099121792648003</v>
      </c>
      <c r="NP33">
        <v>71808</v>
      </c>
      <c r="NQ33">
        <v>15360</v>
      </c>
      <c r="OF33" t="s">
        <v>1013</v>
      </c>
    </row>
    <row r="34" spans="2:396" x14ac:dyDescent="0.3">
      <c r="B34">
        <f t="shared" si="0"/>
        <v>10136</v>
      </c>
      <c r="E34">
        <v>3</v>
      </c>
      <c r="F34">
        <v>27.425999999999998</v>
      </c>
      <c r="G34">
        <v>7.1343201498110496</v>
      </c>
      <c r="H34">
        <v>25.725999999999999</v>
      </c>
      <c r="I34">
        <v>7.5795068441159197</v>
      </c>
      <c r="J34">
        <v>24.251999999999999</v>
      </c>
      <c r="K34">
        <v>8.0959555329999997</v>
      </c>
      <c r="L34">
        <v>23.545999999999999</v>
      </c>
      <c r="M34">
        <v>8.1808241640000006</v>
      </c>
      <c r="N34">
        <v>27.998000000000001</v>
      </c>
      <c r="O34">
        <v>7.1685421109999998</v>
      </c>
      <c r="P34">
        <v>35.805999999999997</v>
      </c>
      <c r="Q34">
        <v>5.2602627310810197</v>
      </c>
      <c r="R34">
        <v>27.49</v>
      </c>
      <c r="S34">
        <v>7.1743919600000003</v>
      </c>
      <c r="T34">
        <v>26.844000000000001</v>
      </c>
      <c r="U34">
        <v>7.8373250539999999</v>
      </c>
      <c r="V34">
        <v>32.118000000000002</v>
      </c>
      <c r="W34">
        <v>6.1493150840000004</v>
      </c>
      <c r="X34">
        <v>6.76</v>
      </c>
      <c r="Y34">
        <v>7.5433679480000002</v>
      </c>
      <c r="Z34">
        <v>27.501999999999999</v>
      </c>
      <c r="AA34">
        <v>6.9871307419999997</v>
      </c>
      <c r="AB34">
        <v>1.508</v>
      </c>
      <c r="AC34">
        <v>4.2140166109999999</v>
      </c>
      <c r="AD34">
        <v>22.103999999999999</v>
      </c>
      <c r="AE34">
        <v>8.0615869409999998</v>
      </c>
      <c r="AF34">
        <v>11.54</v>
      </c>
      <c r="AG34">
        <v>8.5909487250000005</v>
      </c>
      <c r="AH34">
        <v>27.827999999999999</v>
      </c>
      <c r="AI34">
        <v>6.9433720909999996</v>
      </c>
      <c r="AJ34">
        <v>27.062000000000001</v>
      </c>
      <c r="AK34">
        <v>7.2726993609999999</v>
      </c>
      <c r="AL34">
        <v>25.373999999999999</v>
      </c>
      <c r="AM34">
        <v>7.1091577560000001</v>
      </c>
      <c r="AN34">
        <v>28.207999999999998</v>
      </c>
      <c r="AO34">
        <v>7.1108885520728</v>
      </c>
      <c r="AP34">
        <v>25.196000000000002</v>
      </c>
      <c r="AQ34">
        <v>6.9663178219999997</v>
      </c>
      <c r="AR34">
        <v>6.12</v>
      </c>
      <c r="AS34">
        <v>7.7672131420000001</v>
      </c>
      <c r="AT34">
        <v>20.88</v>
      </c>
      <c r="AU34">
        <v>11.22753758</v>
      </c>
      <c r="AV34">
        <v>1.4039999999999999</v>
      </c>
      <c r="AW34">
        <v>3.8560062240000001</v>
      </c>
      <c r="BZ34" t="s">
        <v>316</v>
      </c>
      <c r="CA34">
        <v>8.7774193548387103E-3</v>
      </c>
      <c r="CC34">
        <v>8</v>
      </c>
      <c r="CD34" t="s">
        <v>290</v>
      </c>
      <c r="CE34">
        <v>46.363039999999998</v>
      </c>
      <c r="CF34" t="s">
        <v>290</v>
      </c>
      <c r="CG34">
        <v>97.416568498776897</v>
      </c>
      <c r="NP34">
        <v>80784</v>
      </c>
      <c r="NQ34">
        <v>17280</v>
      </c>
      <c r="OF34">
        <v>1462574</v>
      </c>
    </row>
    <row r="35" spans="2:396" x14ac:dyDescent="0.3">
      <c r="B35">
        <f t="shared" si="0"/>
        <v>10860</v>
      </c>
      <c r="E35">
        <v>4</v>
      </c>
      <c r="F35">
        <v>26.25</v>
      </c>
      <c r="G35">
        <v>7.1563608070024003</v>
      </c>
      <c r="H35">
        <v>24.6</v>
      </c>
      <c r="I35">
        <v>7.4645830426086102</v>
      </c>
      <c r="J35">
        <v>23.297999999999998</v>
      </c>
      <c r="K35">
        <v>7.945262488</v>
      </c>
      <c r="L35">
        <v>22.73</v>
      </c>
      <c r="M35">
        <v>7.663360881</v>
      </c>
      <c r="N35">
        <v>27.084</v>
      </c>
      <c r="O35">
        <v>6.7463281869999996</v>
      </c>
      <c r="P35">
        <v>34.084000000000003</v>
      </c>
      <c r="Q35">
        <v>5.2665875099536699</v>
      </c>
      <c r="R35">
        <v>26.794</v>
      </c>
      <c r="S35">
        <v>7.3444920859999998</v>
      </c>
      <c r="T35">
        <v>25.88</v>
      </c>
      <c r="U35">
        <v>7.8405101869999996</v>
      </c>
      <c r="V35">
        <v>31.376000000000001</v>
      </c>
      <c r="W35">
        <v>5.906828591</v>
      </c>
      <c r="X35">
        <v>6.5460000000000003</v>
      </c>
      <c r="Y35">
        <v>7.2543699930000001</v>
      </c>
      <c r="Z35">
        <v>26.384</v>
      </c>
      <c r="AA35">
        <v>6.9865974550000001</v>
      </c>
      <c r="AB35">
        <v>0.98599999999999999</v>
      </c>
      <c r="AC35">
        <v>3.2149345249999999</v>
      </c>
      <c r="AD35">
        <v>21.05</v>
      </c>
      <c r="AE35">
        <v>7.911352602</v>
      </c>
      <c r="AF35">
        <v>11.622</v>
      </c>
      <c r="AG35">
        <v>8.2813716260000003</v>
      </c>
      <c r="AH35">
        <v>26.74</v>
      </c>
      <c r="AI35">
        <v>6.7293684699999998</v>
      </c>
      <c r="AJ35">
        <v>25.806000000000001</v>
      </c>
      <c r="AK35">
        <v>6.8584520119999999</v>
      </c>
      <c r="AL35">
        <v>24.974</v>
      </c>
      <c r="AM35">
        <v>6.7964199399999998</v>
      </c>
      <c r="AN35">
        <v>26.861999999999998</v>
      </c>
      <c r="AO35">
        <v>6.7121498791370904</v>
      </c>
      <c r="AP35">
        <v>24.184000000000001</v>
      </c>
      <c r="AQ35">
        <v>6.7265254030000001</v>
      </c>
      <c r="AR35">
        <v>6.56</v>
      </c>
      <c r="AS35">
        <v>7.6172435959999998</v>
      </c>
      <c r="AT35">
        <v>20.244</v>
      </c>
      <c r="AU35">
        <v>10.88358691</v>
      </c>
      <c r="AV35">
        <v>1.4419999999999999</v>
      </c>
      <c r="AW35">
        <v>3.7379989299999998</v>
      </c>
      <c r="BZ35" t="s">
        <v>317</v>
      </c>
      <c r="CA35">
        <v>4.9876774193548398E-2</v>
      </c>
      <c r="CC35">
        <v>9</v>
      </c>
      <c r="CD35" t="s">
        <v>301</v>
      </c>
      <c r="CE35">
        <v>0</v>
      </c>
      <c r="CF35" t="s">
        <v>301</v>
      </c>
      <c r="CG35">
        <v>0</v>
      </c>
      <c r="NP35">
        <v>89760</v>
      </c>
      <c r="NQ35">
        <v>19200</v>
      </c>
      <c r="OF35" t="s">
        <v>1016</v>
      </c>
    </row>
    <row r="36" spans="2:396" x14ac:dyDescent="0.3">
      <c r="B36">
        <f t="shared" si="0"/>
        <v>11584</v>
      </c>
      <c r="E36">
        <v>5</v>
      </c>
      <c r="F36">
        <v>25.32</v>
      </c>
      <c r="G36">
        <v>6.76946083525121</v>
      </c>
      <c r="H36">
        <v>23.911999999999999</v>
      </c>
      <c r="I36">
        <v>7.3037152189827301</v>
      </c>
      <c r="J36">
        <v>22.254000000000001</v>
      </c>
      <c r="K36">
        <v>7.6448338109999998</v>
      </c>
      <c r="L36">
        <v>21.99</v>
      </c>
      <c r="M36">
        <v>7.4578750319999996</v>
      </c>
      <c r="N36">
        <v>25.783999999999999</v>
      </c>
      <c r="O36">
        <v>6.4697251869999999</v>
      </c>
      <c r="P36">
        <v>32.634</v>
      </c>
      <c r="Q36">
        <v>4.9000044897938597</v>
      </c>
      <c r="R36">
        <v>25.321999999999999</v>
      </c>
      <c r="S36">
        <v>6.8958187329999996</v>
      </c>
      <c r="T36">
        <v>24.89</v>
      </c>
      <c r="U36">
        <v>7.5139803030000003</v>
      </c>
      <c r="V36">
        <v>29.994</v>
      </c>
      <c r="W36">
        <v>5.7463000270000002</v>
      </c>
      <c r="X36">
        <v>7.12</v>
      </c>
      <c r="Y36">
        <v>7.2350259159999997</v>
      </c>
      <c r="Z36">
        <v>25.454000000000001</v>
      </c>
      <c r="AA36">
        <v>6.6880403709999996</v>
      </c>
      <c r="AB36">
        <v>0.80400000000000005</v>
      </c>
      <c r="AC36">
        <v>2.8470307340000001</v>
      </c>
      <c r="AD36">
        <v>20.372</v>
      </c>
      <c r="AE36">
        <v>7.7906107589999998</v>
      </c>
      <c r="AF36">
        <v>11.928000000000001</v>
      </c>
      <c r="AG36">
        <v>8.0564766490000004</v>
      </c>
      <c r="AH36">
        <v>26.042000000000002</v>
      </c>
      <c r="AI36">
        <v>6.5934995260000004</v>
      </c>
      <c r="AJ36">
        <v>24.576000000000001</v>
      </c>
      <c r="AK36">
        <v>7.1265857180000003</v>
      </c>
      <c r="AL36">
        <v>24.372</v>
      </c>
      <c r="AM36">
        <v>6.5340351999999999</v>
      </c>
      <c r="AN36">
        <v>26.481999999999999</v>
      </c>
      <c r="AO36">
        <v>6.2689453658490297</v>
      </c>
      <c r="AP36">
        <v>23.126000000000001</v>
      </c>
      <c r="AQ36">
        <v>6.9420547389999996</v>
      </c>
      <c r="AR36">
        <v>7.032</v>
      </c>
      <c r="AS36">
        <v>7.6466316770000002</v>
      </c>
      <c r="AT36">
        <v>20.251999999999999</v>
      </c>
      <c r="AU36">
        <v>10.101509589999999</v>
      </c>
      <c r="AV36">
        <v>1.1259999999999999</v>
      </c>
      <c r="AW36">
        <v>3.0186294899999999</v>
      </c>
      <c r="BZ36" t="s">
        <v>318</v>
      </c>
      <c r="CA36">
        <v>3.1258709677419401E-2</v>
      </c>
      <c r="CC36">
        <v>10</v>
      </c>
      <c r="CD36" t="s">
        <v>289</v>
      </c>
      <c r="CE36">
        <v>55.532789999999999</v>
      </c>
      <c r="CF36" t="s">
        <v>289</v>
      </c>
      <c r="CG36">
        <v>85.488411106989304</v>
      </c>
      <c r="NP36">
        <v>98736</v>
      </c>
      <c r="NQ36">
        <v>21120</v>
      </c>
    </row>
    <row r="37" spans="2:396" x14ac:dyDescent="0.3">
      <c r="B37">
        <f t="shared" si="0"/>
        <v>12308</v>
      </c>
      <c r="E37">
        <v>6</v>
      </c>
      <c r="F37">
        <v>24.873999999999999</v>
      </c>
      <c r="G37">
        <v>6.2737647389745197</v>
      </c>
      <c r="H37">
        <v>22.71</v>
      </c>
      <c r="I37">
        <v>6.9041943773332504</v>
      </c>
      <c r="J37">
        <v>21.396000000000001</v>
      </c>
      <c r="K37">
        <v>7.2682311469999998</v>
      </c>
      <c r="L37">
        <v>20.667999999999999</v>
      </c>
      <c r="M37">
        <v>7.3551190340000003</v>
      </c>
      <c r="N37">
        <v>25.274000000000001</v>
      </c>
      <c r="O37">
        <v>6.1440152990000003</v>
      </c>
      <c r="P37">
        <v>31.484000000000002</v>
      </c>
      <c r="Q37">
        <v>4.9394072518876202</v>
      </c>
      <c r="R37">
        <v>24.498000000000001</v>
      </c>
      <c r="S37">
        <v>6.792642785</v>
      </c>
      <c r="T37">
        <v>23.506</v>
      </c>
      <c r="U37">
        <v>7.1296538490000003</v>
      </c>
      <c r="V37">
        <v>28.632000000000001</v>
      </c>
      <c r="W37">
        <v>5.3554249130000002</v>
      </c>
      <c r="X37">
        <v>7.258</v>
      </c>
      <c r="Y37">
        <v>7.294205646</v>
      </c>
      <c r="Z37">
        <v>24.094000000000001</v>
      </c>
      <c r="AA37">
        <v>6.2988224300000004</v>
      </c>
      <c r="AB37">
        <v>0.622</v>
      </c>
      <c r="AC37">
        <v>2.4692338889999998</v>
      </c>
      <c r="AD37">
        <v>19.86</v>
      </c>
      <c r="AE37">
        <v>7.6516926229999997</v>
      </c>
      <c r="AF37">
        <v>11.576000000000001</v>
      </c>
      <c r="AG37">
        <v>7.828935049</v>
      </c>
      <c r="AH37">
        <v>24.856000000000002</v>
      </c>
      <c r="AI37">
        <v>6.3165864200000001</v>
      </c>
      <c r="AJ37">
        <v>24.148</v>
      </c>
      <c r="AK37">
        <v>6.3801329139999998</v>
      </c>
      <c r="AL37">
        <v>23.192</v>
      </c>
      <c r="AM37">
        <v>6.4951625079999999</v>
      </c>
      <c r="AN37">
        <v>24.914000000000001</v>
      </c>
      <c r="AO37">
        <v>6.5721080331960504</v>
      </c>
      <c r="AP37">
        <v>22.202000000000002</v>
      </c>
      <c r="AQ37">
        <v>6.36578322</v>
      </c>
      <c r="AR37">
        <v>6.4720000000000004</v>
      </c>
      <c r="AS37">
        <v>7.4049453749999996</v>
      </c>
      <c r="AT37">
        <v>19.622</v>
      </c>
      <c r="AU37">
        <v>10.04296351</v>
      </c>
      <c r="AV37">
        <v>1.488</v>
      </c>
      <c r="AW37">
        <v>3.5924721289999999</v>
      </c>
      <c r="BZ37" t="s">
        <v>290</v>
      </c>
      <c r="CA37">
        <v>0.16441548387096799</v>
      </c>
      <c r="CC37">
        <v>11</v>
      </c>
      <c r="CD37" t="s">
        <v>287</v>
      </c>
      <c r="CE37">
        <v>140.7124</v>
      </c>
      <c r="CF37" t="s">
        <v>287</v>
      </c>
      <c r="CG37">
        <v>255.844407423327</v>
      </c>
      <c r="NP37">
        <v>107712</v>
      </c>
      <c r="NQ37">
        <v>23040</v>
      </c>
    </row>
    <row r="38" spans="2:396" x14ac:dyDescent="0.3">
      <c r="B38">
        <f t="shared" si="0"/>
        <v>13032</v>
      </c>
      <c r="E38">
        <v>7</v>
      </c>
      <c r="F38">
        <v>23.547999999999998</v>
      </c>
      <c r="G38">
        <v>6.08898152403175</v>
      </c>
      <c r="H38">
        <v>21.757999999999999</v>
      </c>
      <c r="I38">
        <v>6.88428907004928</v>
      </c>
      <c r="J38">
        <v>20.318000000000001</v>
      </c>
      <c r="K38">
        <v>6.8374612250000002</v>
      </c>
      <c r="L38">
        <v>20.256</v>
      </c>
      <c r="M38">
        <v>6.9672422090000001</v>
      </c>
      <c r="N38">
        <v>24.123999999999999</v>
      </c>
      <c r="O38">
        <v>5.7355578630000004</v>
      </c>
      <c r="P38">
        <v>29.894736842105299</v>
      </c>
      <c r="Q38">
        <v>4.6472939136901603</v>
      </c>
      <c r="R38">
        <v>23.602</v>
      </c>
      <c r="S38">
        <v>6.0930777120000004</v>
      </c>
      <c r="T38">
        <v>23.538</v>
      </c>
      <c r="U38">
        <v>6.5493935600000004</v>
      </c>
      <c r="V38">
        <v>27.245999999999999</v>
      </c>
      <c r="W38">
        <v>5.3773119679999999</v>
      </c>
      <c r="X38">
        <v>6.9260000000000002</v>
      </c>
      <c r="Y38">
        <v>6.7119687130000001</v>
      </c>
      <c r="Z38">
        <v>23.565999999999999</v>
      </c>
      <c r="AA38">
        <v>6.0471186530000001</v>
      </c>
      <c r="AB38">
        <v>0.4</v>
      </c>
      <c r="AC38">
        <v>1.9819182630000001</v>
      </c>
      <c r="AD38">
        <v>18.707999999999998</v>
      </c>
      <c r="AE38">
        <v>7.2593895059999998</v>
      </c>
      <c r="AF38">
        <v>11.696</v>
      </c>
      <c r="AG38">
        <v>7.4648231059999999</v>
      </c>
      <c r="AH38">
        <v>23.774000000000001</v>
      </c>
      <c r="AI38">
        <v>5.9907365160000001</v>
      </c>
      <c r="AJ38">
        <v>23.314</v>
      </c>
      <c r="AK38">
        <v>6.0190866420000004</v>
      </c>
      <c r="AL38">
        <v>22.262</v>
      </c>
      <c r="AM38">
        <v>6.4049477750000001</v>
      </c>
      <c r="AN38">
        <v>24.138000000000002</v>
      </c>
      <c r="AO38">
        <v>5.8774957252217499</v>
      </c>
      <c r="AP38">
        <v>21.425999999999998</v>
      </c>
      <c r="AQ38">
        <v>6.2368681239999999</v>
      </c>
      <c r="AR38">
        <v>6.9960000000000004</v>
      </c>
      <c r="AS38">
        <v>7.5163810440000001</v>
      </c>
      <c r="AT38">
        <v>18.45</v>
      </c>
      <c r="AU38">
        <v>9.453121178</v>
      </c>
      <c r="AV38">
        <v>1.502</v>
      </c>
      <c r="AW38">
        <v>3.503711746</v>
      </c>
      <c r="BZ38" t="s">
        <v>301</v>
      </c>
      <c r="CA38">
        <v>1.68858064516129E-2</v>
      </c>
      <c r="CC38">
        <v>12</v>
      </c>
      <c r="CD38" t="s">
        <v>288</v>
      </c>
      <c r="CE38">
        <v>114.3909</v>
      </c>
      <c r="CF38" t="s">
        <v>288</v>
      </c>
      <c r="CG38">
        <v>201.79315084311199</v>
      </c>
      <c r="NP38">
        <v>116688</v>
      </c>
      <c r="NQ38">
        <v>24960</v>
      </c>
    </row>
    <row r="39" spans="2:396" x14ac:dyDescent="0.3">
      <c r="B39">
        <f t="shared" si="0"/>
        <v>13756</v>
      </c>
      <c r="E39">
        <v>8</v>
      </c>
      <c r="F39">
        <v>22.704000000000001</v>
      </c>
      <c r="G39">
        <v>5.8474254163691599</v>
      </c>
      <c r="H39">
        <v>20.972000000000001</v>
      </c>
      <c r="I39">
        <v>6.3289190230243904</v>
      </c>
      <c r="J39">
        <v>19.571999999999999</v>
      </c>
      <c r="K39">
        <v>6.5085187250000001</v>
      </c>
      <c r="L39">
        <v>19.3</v>
      </c>
      <c r="M39">
        <v>6.6167968080000001</v>
      </c>
      <c r="N39">
        <v>23.076000000000001</v>
      </c>
      <c r="O39">
        <v>5.8966281890000003</v>
      </c>
      <c r="P39">
        <v>28.5705263157895</v>
      </c>
      <c r="Q39">
        <v>4.5085619993451402</v>
      </c>
      <c r="R39">
        <v>22.48</v>
      </c>
      <c r="S39">
        <v>6.1489511300000004</v>
      </c>
      <c r="T39">
        <v>22.306000000000001</v>
      </c>
      <c r="U39">
        <v>6.4291806630000004</v>
      </c>
      <c r="V39">
        <v>25.92</v>
      </c>
      <c r="W39">
        <v>5.2055355150000002</v>
      </c>
      <c r="X39">
        <v>7.3259999999999996</v>
      </c>
      <c r="Y39">
        <v>6.8262525590000003</v>
      </c>
      <c r="Z39">
        <v>22.846</v>
      </c>
      <c r="AA39">
        <v>5.7522416500000002</v>
      </c>
      <c r="AB39">
        <v>0.23200000000000001</v>
      </c>
      <c r="AC39">
        <v>1.3424514890000001</v>
      </c>
      <c r="AD39">
        <v>18.242000000000001</v>
      </c>
      <c r="AE39">
        <v>6.5958650680000002</v>
      </c>
      <c r="AF39">
        <v>11.064</v>
      </c>
      <c r="AG39">
        <v>7.251751788</v>
      </c>
      <c r="AH39">
        <v>22.873999999999999</v>
      </c>
      <c r="AI39">
        <v>5.9484555979999998</v>
      </c>
      <c r="AJ39">
        <v>22</v>
      </c>
      <c r="AK39">
        <v>6.1644140030000001</v>
      </c>
      <c r="AL39">
        <v>21.434000000000001</v>
      </c>
      <c r="AM39">
        <v>5.8987832640000004</v>
      </c>
      <c r="AN39">
        <v>23.097999999999999</v>
      </c>
      <c r="AO39">
        <v>5.6460956421229698</v>
      </c>
      <c r="AP39">
        <v>20.66</v>
      </c>
      <c r="AQ39">
        <v>5.9144230489999998</v>
      </c>
      <c r="AR39">
        <v>7.2519999999999998</v>
      </c>
      <c r="AS39">
        <v>7.2371607689999999</v>
      </c>
      <c r="AT39">
        <v>17.936</v>
      </c>
      <c r="AU39">
        <v>8.8451062179999997</v>
      </c>
      <c r="AV39">
        <v>1.788</v>
      </c>
      <c r="AW39">
        <v>4.0312598529999999</v>
      </c>
      <c r="BZ39" t="s">
        <v>289</v>
      </c>
      <c r="CA39">
        <v>1.96335483870968E-2</v>
      </c>
      <c r="CC39">
        <v>13</v>
      </c>
      <c r="CD39" t="s">
        <v>285</v>
      </c>
      <c r="CE39">
        <v>156.54249999999999</v>
      </c>
      <c r="CF39" t="s">
        <v>285</v>
      </c>
      <c r="CG39">
        <v>290.19209150951599</v>
      </c>
      <c r="NP39">
        <v>125664</v>
      </c>
      <c r="NQ39">
        <v>26880</v>
      </c>
    </row>
    <row r="40" spans="2:396" x14ac:dyDescent="0.3">
      <c r="B40">
        <f t="shared" si="0"/>
        <v>14480</v>
      </c>
      <c r="E40">
        <v>9</v>
      </c>
      <c r="F40">
        <v>21.652000000000001</v>
      </c>
      <c r="G40">
        <v>5.5062597105476199</v>
      </c>
      <c r="H40">
        <v>20.173999999999999</v>
      </c>
      <c r="I40">
        <v>6.0661127585959003</v>
      </c>
      <c r="J40">
        <v>18.898</v>
      </c>
      <c r="K40">
        <v>6.4191585120000001</v>
      </c>
      <c r="L40">
        <v>18.52</v>
      </c>
      <c r="M40">
        <v>6.296157558</v>
      </c>
      <c r="N40">
        <v>22.042000000000002</v>
      </c>
      <c r="O40">
        <v>5.4766993709999996</v>
      </c>
      <c r="P40">
        <v>27.307368421052601</v>
      </c>
      <c r="Q40">
        <v>4.2920058396306802</v>
      </c>
      <c r="R40">
        <v>21.571999999999999</v>
      </c>
      <c r="S40">
        <v>5.8733990159999996</v>
      </c>
      <c r="T40">
        <v>21.265999999999998</v>
      </c>
      <c r="U40">
        <v>6.2084816180000004</v>
      </c>
      <c r="V40">
        <v>24.815999999999999</v>
      </c>
      <c r="W40">
        <v>5.062622245</v>
      </c>
      <c r="X40">
        <v>6.9560000000000004</v>
      </c>
      <c r="Y40">
        <v>6.6294844450000001</v>
      </c>
      <c r="Z40">
        <v>21.725999999999999</v>
      </c>
      <c r="AA40">
        <v>5.4531572510000004</v>
      </c>
      <c r="AB40">
        <v>0.158</v>
      </c>
      <c r="AC40">
        <v>1.125626936</v>
      </c>
      <c r="AD40">
        <v>18.102</v>
      </c>
      <c r="AE40">
        <v>6.6424089000000004</v>
      </c>
      <c r="AF40">
        <v>11.092000000000001</v>
      </c>
      <c r="AG40">
        <v>6.9310559080000003</v>
      </c>
      <c r="AH40">
        <v>21.692</v>
      </c>
      <c r="AI40">
        <v>5.7390884289999997</v>
      </c>
      <c r="AJ40">
        <v>21.155999999999999</v>
      </c>
      <c r="AK40">
        <v>5.5706071479999997</v>
      </c>
      <c r="AL40">
        <v>20.606000000000002</v>
      </c>
      <c r="AM40">
        <v>5.5336031659999998</v>
      </c>
      <c r="AN40">
        <v>21.853999999999999</v>
      </c>
      <c r="AO40">
        <v>5.3027053472732204</v>
      </c>
      <c r="AP40">
        <v>20.079999999999998</v>
      </c>
      <c r="AQ40">
        <v>5.8255986819999999</v>
      </c>
      <c r="AR40">
        <v>7.1740000000000004</v>
      </c>
      <c r="AS40">
        <v>6.9588593889999997</v>
      </c>
      <c r="AT40">
        <v>17.327999999999999</v>
      </c>
      <c r="AU40">
        <v>8.2066080689999996</v>
      </c>
      <c r="AV40">
        <v>2.0720000000000001</v>
      </c>
      <c r="AW40">
        <v>4.1553358469999999</v>
      </c>
      <c r="BZ40" t="s">
        <v>287</v>
      </c>
      <c r="CA40">
        <v>9.2226451612903201E-2</v>
      </c>
      <c r="CC40">
        <v>14</v>
      </c>
      <c r="CD40" t="s">
        <v>296</v>
      </c>
      <c r="CE40">
        <v>27.999220000000001</v>
      </c>
      <c r="CF40" t="s">
        <v>296</v>
      </c>
      <c r="CG40">
        <v>56.284286374643798</v>
      </c>
      <c r="NP40">
        <v>134640</v>
      </c>
      <c r="NQ40">
        <v>28800</v>
      </c>
    </row>
    <row r="41" spans="2:396" x14ac:dyDescent="0.3">
      <c r="E41">
        <v>10</v>
      </c>
      <c r="F41">
        <v>20.302</v>
      </c>
      <c r="G41">
        <v>5.4377197426862702</v>
      </c>
      <c r="H41">
        <v>19.463999999999999</v>
      </c>
      <c r="I41">
        <v>5.6512568513561696</v>
      </c>
      <c r="J41">
        <v>18.556000000000001</v>
      </c>
      <c r="K41">
        <v>5.9399380470000001</v>
      </c>
      <c r="L41">
        <v>17.584</v>
      </c>
      <c r="M41">
        <v>6.1255974399999999</v>
      </c>
      <c r="N41">
        <v>21.045999999999999</v>
      </c>
      <c r="O41">
        <v>5.2419351389999997</v>
      </c>
      <c r="P41">
        <v>25.9305263157895</v>
      </c>
      <c r="Q41">
        <v>4.0271989399505799</v>
      </c>
      <c r="R41">
        <v>20.622</v>
      </c>
      <c r="S41">
        <v>5.5549181809999997</v>
      </c>
      <c r="T41">
        <v>20.274000000000001</v>
      </c>
      <c r="U41">
        <v>5.9229151609999997</v>
      </c>
      <c r="V41">
        <v>23.39</v>
      </c>
      <c r="W41">
        <v>4.7782737470000001</v>
      </c>
      <c r="X41">
        <v>7.266</v>
      </c>
      <c r="Y41">
        <v>6.2840467850000001</v>
      </c>
      <c r="Z41">
        <v>20.716000000000001</v>
      </c>
      <c r="AA41">
        <v>5.53166738</v>
      </c>
      <c r="AB41">
        <v>0.112</v>
      </c>
      <c r="AC41">
        <v>1.1222548729999999</v>
      </c>
      <c r="AD41">
        <v>17.114000000000001</v>
      </c>
      <c r="AE41">
        <v>6.3038880070000003</v>
      </c>
      <c r="AF41">
        <v>11.034000000000001</v>
      </c>
      <c r="AG41">
        <v>6.982753325</v>
      </c>
      <c r="AH41">
        <v>21.077999999999999</v>
      </c>
      <c r="AI41">
        <v>5.2757858180000001</v>
      </c>
      <c r="AJ41">
        <v>20.161999999999999</v>
      </c>
      <c r="AK41">
        <v>5.351051859</v>
      </c>
      <c r="AL41">
        <v>19.992000000000001</v>
      </c>
      <c r="AM41">
        <v>5.6603830259999999</v>
      </c>
      <c r="AN41">
        <v>20.568000000000001</v>
      </c>
      <c r="AO41">
        <v>5.4579644557288898</v>
      </c>
      <c r="AP41">
        <v>18.908000000000001</v>
      </c>
      <c r="AQ41">
        <v>5.5143028569999997</v>
      </c>
      <c r="AR41">
        <v>7.13</v>
      </c>
      <c r="AS41">
        <v>6.7846223180000003</v>
      </c>
      <c r="AT41">
        <v>16.547999999999998</v>
      </c>
      <c r="AU41">
        <v>7.9967303320000003</v>
      </c>
      <c r="AV41">
        <v>2.2280000000000002</v>
      </c>
      <c r="AW41">
        <v>4.1313455440000002</v>
      </c>
      <c r="BZ41" t="s">
        <v>288</v>
      </c>
      <c r="CA41">
        <v>8.6769032258064496E-2</v>
      </c>
      <c r="CC41">
        <v>15</v>
      </c>
      <c r="CD41" t="s">
        <v>297</v>
      </c>
      <c r="CE41">
        <v>0.20891019999999999</v>
      </c>
      <c r="CF41" t="s">
        <v>297</v>
      </c>
      <c r="CG41">
        <v>0.239456007822933</v>
      </c>
      <c r="NP41">
        <v>143616</v>
      </c>
      <c r="NQ41">
        <v>30720</v>
      </c>
    </row>
    <row r="42" spans="2:396" x14ac:dyDescent="0.3">
      <c r="BZ42" t="s">
        <v>285</v>
      </c>
      <c r="CA42">
        <v>0.13152064516129</v>
      </c>
      <c r="CC42">
        <v>16</v>
      </c>
      <c r="CD42" t="s">
        <v>298</v>
      </c>
      <c r="CE42">
        <v>45.835639999999998</v>
      </c>
      <c r="CF42" t="s">
        <v>298</v>
      </c>
      <c r="CG42">
        <v>91.954684615050596</v>
      </c>
      <c r="NP42">
        <v>152592</v>
      </c>
      <c r="NQ42">
        <v>32640</v>
      </c>
    </row>
    <row r="43" spans="2:396" x14ac:dyDescent="0.3">
      <c r="D43" t="s">
        <v>106</v>
      </c>
      <c r="E43" t="s">
        <v>24</v>
      </c>
      <c r="F43" t="s">
        <v>105</v>
      </c>
      <c r="H43" t="s">
        <v>105</v>
      </c>
      <c r="J43" t="s">
        <v>105</v>
      </c>
      <c r="L43" t="s">
        <v>105</v>
      </c>
      <c r="N43" t="s">
        <v>105</v>
      </c>
      <c r="O43" t="s">
        <v>24</v>
      </c>
      <c r="P43" t="s">
        <v>105</v>
      </c>
      <c r="R43" t="s">
        <v>105</v>
      </c>
      <c r="T43" t="s">
        <v>105</v>
      </c>
      <c r="V43" t="s">
        <v>105</v>
      </c>
      <c r="W43" t="s">
        <v>24</v>
      </c>
      <c r="X43" t="s">
        <v>105</v>
      </c>
      <c r="Y43" t="s">
        <v>24</v>
      </c>
      <c r="Z43" t="s">
        <v>105</v>
      </c>
      <c r="AB43" t="s">
        <v>105</v>
      </c>
      <c r="AD43" t="s">
        <v>105</v>
      </c>
      <c r="AF43" t="s">
        <v>105</v>
      </c>
      <c r="AH43" t="s">
        <v>105</v>
      </c>
      <c r="AJ43" t="s">
        <v>105</v>
      </c>
      <c r="AL43" t="s">
        <v>105</v>
      </c>
      <c r="AN43" t="s">
        <v>105</v>
      </c>
      <c r="AP43" t="s">
        <v>105</v>
      </c>
      <c r="AQ43" t="s">
        <v>24</v>
      </c>
      <c r="AR43" t="s">
        <v>151</v>
      </c>
      <c r="AT43" t="s">
        <v>151</v>
      </c>
      <c r="AV43" t="s">
        <v>151</v>
      </c>
      <c r="BZ43" t="s">
        <v>296</v>
      </c>
      <c r="CA43">
        <v>1.2626451612903201E-2</v>
      </c>
      <c r="CC43">
        <v>17</v>
      </c>
      <c r="CD43" t="s">
        <v>302</v>
      </c>
      <c r="CE43">
        <v>6.0709160000000004</v>
      </c>
      <c r="CF43" t="s">
        <v>302</v>
      </c>
      <c r="CG43">
        <v>8.6067932077087601</v>
      </c>
      <c r="NP43">
        <v>161568</v>
      </c>
      <c r="NQ43">
        <v>34560</v>
      </c>
    </row>
    <row r="44" spans="2:396" x14ac:dyDescent="0.3">
      <c r="D44">
        <v>50</v>
      </c>
      <c r="E44">
        <v>1</v>
      </c>
      <c r="F44">
        <f>F20/$D44</f>
        <v>0.40648000000000001</v>
      </c>
      <c r="H44">
        <f>H20/$D44</f>
        <v>0.41452</v>
      </c>
      <c r="J44">
        <f>J20/$D44</f>
        <v>0.42655999999999999</v>
      </c>
      <c r="L44">
        <f>L20/$D44</f>
        <v>0.42804000000000003</v>
      </c>
      <c r="N44">
        <f>N20/$D44</f>
        <v>0.38475999999999999</v>
      </c>
      <c r="O44">
        <v>1</v>
      </c>
      <c r="P44">
        <f>P20/$D44</f>
        <v>0.22664000000000001</v>
      </c>
      <c r="R44">
        <f>R20/$D44</f>
        <v>0.39248</v>
      </c>
      <c r="T44">
        <f>T20/$D44</f>
        <v>0.39835999999999999</v>
      </c>
      <c r="V44">
        <f>V20/$D44</f>
        <v>0.29132000000000002</v>
      </c>
      <c r="W44">
        <v>1</v>
      </c>
      <c r="X44">
        <f>X20/$D44</f>
        <v>0.83864000000000005</v>
      </c>
      <c r="Y44">
        <v>1</v>
      </c>
      <c r="Z44">
        <f>Z20/$D44</f>
        <v>0.39500000000000002</v>
      </c>
      <c r="AB44">
        <f>AB20/$D44</f>
        <v>0.87724000000000002</v>
      </c>
      <c r="AD44">
        <f>AD20/$D44</f>
        <v>0.50900000000000001</v>
      </c>
      <c r="AF44">
        <f>AF20/$D44</f>
        <v>0.72075999999999996</v>
      </c>
      <c r="AH44">
        <f>AH20/$D44</f>
        <v>0.38783999999999996</v>
      </c>
      <c r="AJ44">
        <f>AJ20/$D44</f>
        <v>0.40543999999999997</v>
      </c>
      <c r="AL44">
        <f>AL20/$D44</f>
        <v>0.42484</v>
      </c>
      <c r="AN44">
        <f>AN20/$D44</f>
        <v>0.38456000000000001</v>
      </c>
      <c r="AP44">
        <f>AP20/$D44</f>
        <v>0.44328000000000001</v>
      </c>
      <c r="AQ44">
        <v>1</v>
      </c>
      <c r="AR44">
        <f>AR20/$D44</f>
        <v>0.83104</v>
      </c>
      <c r="AT44">
        <f>AT20/$D44</f>
        <v>0.53271999999999997</v>
      </c>
      <c r="AV44">
        <f>AV20/$D44</f>
        <v>0.95604</v>
      </c>
      <c r="BZ44" t="s">
        <v>297</v>
      </c>
      <c r="CA44">
        <v>9.9559999999999996E-2</v>
      </c>
      <c r="CD44" s="9" t="s">
        <v>284</v>
      </c>
      <c r="CE44" s="9" t="s">
        <v>27</v>
      </c>
      <c r="CF44" s="9" t="s">
        <v>284</v>
      </c>
      <c r="CG44" s="9" t="s">
        <v>27</v>
      </c>
      <c r="NP44">
        <v>170544</v>
      </c>
      <c r="NQ44">
        <v>36480</v>
      </c>
    </row>
    <row r="45" spans="2:396" x14ac:dyDescent="0.3">
      <c r="D45">
        <v>48</v>
      </c>
      <c r="E45">
        <v>2</v>
      </c>
      <c r="F45">
        <f t="shared" ref="F45:H53" si="1">F21/$D45</f>
        <v>0.41475000000000001</v>
      </c>
      <c r="H45">
        <f t="shared" si="1"/>
        <v>0.44712499999999999</v>
      </c>
      <c r="J45">
        <f t="shared" ref="J45" si="2">J21/$D45</f>
        <v>0.47475000000000001</v>
      </c>
      <c r="L45">
        <f t="shared" ref="L45" si="3">L21/$D45</f>
        <v>0.48254166666666665</v>
      </c>
      <c r="N45">
        <f t="shared" ref="N45" si="4">N21/$D45</f>
        <v>0.39050000000000001</v>
      </c>
      <c r="O45">
        <v>2</v>
      </c>
      <c r="P45">
        <f t="shared" ref="P45:P53" si="5">P21/$D45</f>
        <v>0.22850000000000001</v>
      </c>
      <c r="R45">
        <f t="shared" ref="R45:R53" si="6">R21/$D45</f>
        <v>0.41349999999999998</v>
      </c>
      <c r="T45">
        <f t="shared" ref="T45:T53" si="7">T21/$D45</f>
        <v>0.41625000000000001</v>
      </c>
      <c r="V45">
        <f t="shared" ref="V45:X53" si="8">V21/$D45</f>
        <v>0.29995833333333333</v>
      </c>
      <c r="W45">
        <v>2</v>
      </c>
      <c r="X45">
        <f t="shared" si="8"/>
        <v>0.85758333333333336</v>
      </c>
      <c r="Y45">
        <v>2</v>
      </c>
      <c r="Z45">
        <f t="shared" ref="Z45:AB45" si="9">Z21/$D45</f>
        <v>0.41141666666666671</v>
      </c>
      <c r="AB45">
        <f t="shared" si="9"/>
        <v>0.95725000000000005</v>
      </c>
      <c r="AD45">
        <f t="shared" ref="AD45:AF45" si="10">AD21/$D45</f>
        <v>0.54066666666666674</v>
      </c>
      <c r="AF45">
        <f t="shared" si="10"/>
        <v>0.73758333333333337</v>
      </c>
      <c r="AH45">
        <f t="shared" ref="AH45" si="11">AH21/$D45</f>
        <v>0.39362499999999995</v>
      </c>
      <c r="AJ45">
        <f t="shared" ref="AJ45:AL45" si="12">AJ21/$D45</f>
        <v>0.42545833333333333</v>
      </c>
      <c r="AL45">
        <f t="shared" si="12"/>
        <v>0.44487499999999996</v>
      </c>
      <c r="AN45">
        <f t="shared" ref="AN45" si="13">AN21/$D45</f>
        <v>0.38925000000000004</v>
      </c>
      <c r="AP45">
        <f t="shared" ref="AP45:AR45" si="14">AP21/$D45</f>
        <v>0.458625</v>
      </c>
      <c r="AQ45">
        <v>2</v>
      </c>
      <c r="AR45">
        <f t="shared" si="14"/>
        <v>0.86679166666666674</v>
      </c>
      <c r="AT45">
        <f t="shared" ref="AT45:AV45" si="15">AT21/$D45</f>
        <v>0.5405833333333333</v>
      </c>
      <c r="AV45">
        <f t="shared" si="15"/>
        <v>0.97304166666666669</v>
      </c>
      <c r="BZ45" t="s">
        <v>298</v>
      </c>
      <c r="CA45">
        <v>2.5809677419354801E-2</v>
      </c>
      <c r="CC45">
        <v>1</v>
      </c>
      <c r="CD45" t="s">
        <v>300</v>
      </c>
      <c r="CE45">
        <v>0</v>
      </c>
      <c r="CF45" t="s">
        <v>300</v>
      </c>
      <c r="CG45">
        <v>0</v>
      </c>
      <c r="NP45">
        <v>179520</v>
      </c>
      <c r="NQ45">
        <v>38400</v>
      </c>
    </row>
    <row r="46" spans="2:396" x14ac:dyDescent="0.3">
      <c r="D46">
        <v>46</v>
      </c>
      <c r="E46">
        <v>3</v>
      </c>
      <c r="F46">
        <f t="shared" si="1"/>
        <v>0.40378260869565219</v>
      </c>
      <c r="H46">
        <f t="shared" si="1"/>
        <v>0.44073913043478263</v>
      </c>
      <c r="J46">
        <f t="shared" ref="J46" si="16">J22/$D46</f>
        <v>0.4727826086956522</v>
      </c>
      <c r="L46">
        <f t="shared" ref="L46" si="17">L22/$D46</f>
        <v>0.4881304347826087</v>
      </c>
      <c r="N46">
        <f t="shared" ref="N46" si="18">N22/$D46</f>
        <v>0.39134782608695651</v>
      </c>
      <c r="O46">
        <v>3</v>
      </c>
      <c r="P46">
        <f t="shared" si="5"/>
        <v>0.22160869565217392</v>
      </c>
      <c r="R46">
        <f t="shared" si="6"/>
        <v>0.40239130434782611</v>
      </c>
      <c r="T46">
        <f t="shared" si="7"/>
        <v>0.41643478260869565</v>
      </c>
      <c r="V46">
        <f t="shared" si="8"/>
        <v>0.30178260869565215</v>
      </c>
      <c r="W46">
        <v>3</v>
      </c>
      <c r="X46">
        <f t="shared" si="8"/>
        <v>0.85304347826086957</v>
      </c>
      <c r="Y46">
        <v>3</v>
      </c>
      <c r="Z46">
        <f t="shared" ref="Z46:AB46" si="19">Z22/$D46</f>
        <v>0.40213043478260874</v>
      </c>
      <c r="AB46">
        <f t="shared" si="19"/>
        <v>0.96721739130434781</v>
      </c>
      <c r="AD46">
        <f t="shared" ref="AD46:AF46" si="20">AD22/$D46</f>
        <v>0.51947826086956528</v>
      </c>
      <c r="AF46">
        <f t="shared" si="20"/>
        <v>0.74913043478260877</v>
      </c>
      <c r="AH46">
        <f t="shared" ref="AH46" si="21">AH22/$D46</f>
        <v>0.39504347826086955</v>
      </c>
      <c r="AJ46">
        <f t="shared" ref="AJ46:AL46" si="22">AJ22/$D46</f>
        <v>0.41169565217391302</v>
      </c>
      <c r="AL46">
        <f t="shared" si="22"/>
        <v>0.44839130434782609</v>
      </c>
      <c r="AN46">
        <f t="shared" ref="AN46" si="23">AN22/$D46</f>
        <v>0.38678260869565223</v>
      </c>
      <c r="AP46">
        <f t="shared" ref="AP46:AR46" si="24">AP22/$D46</f>
        <v>0.45226086956521738</v>
      </c>
      <c r="AQ46">
        <v>3</v>
      </c>
      <c r="AR46">
        <f t="shared" si="24"/>
        <v>0.86695652173913051</v>
      </c>
      <c r="AT46">
        <f t="shared" ref="AT46:AV46" si="25">AT22/$D46</f>
        <v>0.54608695652173911</v>
      </c>
      <c r="AV46">
        <f t="shared" si="25"/>
        <v>0.96947826086956512</v>
      </c>
      <c r="BZ46" t="s">
        <v>319</v>
      </c>
      <c r="CA46">
        <v>1.58709677419355E-4</v>
      </c>
      <c r="CC46">
        <v>2</v>
      </c>
      <c r="CD46" t="s">
        <v>299</v>
      </c>
      <c r="CE46">
        <v>0</v>
      </c>
      <c r="CF46" t="s">
        <v>299</v>
      </c>
      <c r="CG46">
        <v>0</v>
      </c>
      <c r="NP46">
        <v>188496</v>
      </c>
      <c r="NQ46">
        <v>40320</v>
      </c>
    </row>
    <row r="47" spans="2:396" x14ac:dyDescent="0.3">
      <c r="D47">
        <v>44</v>
      </c>
      <c r="E47">
        <v>4</v>
      </c>
      <c r="F47">
        <f t="shared" si="1"/>
        <v>0.40340909090909088</v>
      </c>
      <c r="H47">
        <f t="shared" si="1"/>
        <v>0.44090909090909086</v>
      </c>
      <c r="J47">
        <f t="shared" ref="J47" si="26">J23/$D47</f>
        <v>0.47050000000000003</v>
      </c>
      <c r="L47">
        <f t="shared" ref="L47" si="27">L23/$D47</f>
        <v>0.4834090909090909</v>
      </c>
      <c r="N47">
        <f t="shared" ref="N47" si="28">N23/$D47</f>
        <v>0.38445454545454544</v>
      </c>
      <c r="O47">
        <v>4</v>
      </c>
      <c r="P47">
        <f t="shared" si="5"/>
        <v>0.22536363636363638</v>
      </c>
      <c r="R47">
        <f t="shared" si="6"/>
        <v>0.39104545454545453</v>
      </c>
      <c r="T47">
        <f t="shared" si="7"/>
        <v>0.41181818181818186</v>
      </c>
      <c r="V47">
        <f t="shared" si="8"/>
        <v>0.28690909090909095</v>
      </c>
      <c r="W47">
        <v>4</v>
      </c>
      <c r="X47">
        <f t="shared" si="8"/>
        <v>0.85122727272727272</v>
      </c>
      <c r="Y47">
        <v>4</v>
      </c>
      <c r="Z47">
        <f t="shared" ref="Z47:AB47" si="29">Z23/$D47</f>
        <v>0.40036363636363637</v>
      </c>
      <c r="AB47">
        <f t="shared" si="29"/>
        <v>0.97759090909090918</v>
      </c>
      <c r="AD47">
        <f t="shared" ref="AD47:AF47" si="30">AD23/$D47</f>
        <v>0.52159090909090911</v>
      </c>
      <c r="AF47">
        <f t="shared" si="30"/>
        <v>0.73586363636363639</v>
      </c>
      <c r="AH47">
        <f t="shared" ref="AH47" si="31">AH23/$D47</f>
        <v>0.39227272727272733</v>
      </c>
      <c r="AJ47">
        <f t="shared" ref="AJ47:AL47" si="32">AJ23/$D47</f>
        <v>0.41349999999999998</v>
      </c>
      <c r="AL47">
        <f t="shared" si="32"/>
        <v>0.43240909090909091</v>
      </c>
      <c r="AN47">
        <f t="shared" ref="AN47" si="33">AN23/$D47</f>
        <v>0.38950000000000001</v>
      </c>
      <c r="AP47">
        <f t="shared" ref="AP47:AR47" si="34">AP23/$D47</f>
        <v>0.45036363636363635</v>
      </c>
      <c r="AQ47">
        <v>4</v>
      </c>
      <c r="AR47">
        <f t="shared" si="34"/>
        <v>0.85090909090909084</v>
      </c>
      <c r="AT47">
        <f t="shared" ref="AT47:AV47" si="35">AT23/$D47</f>
        <v>0.53990909090909089</v>
      </c>
      <c r="AV47">
        <f t="shared" si="35"/>
        <v>0.96722727272727271</v>
      </c>
      <c r="CC47">
        <v>3</v>
      </c>
      <c r="CD47" t="s">
        <v>292</v>
      </c>
      <c r="CE47">
        <v>0.4714024</v>
      </c>
      <c r="CF47" t="s">
        <v>292</v>
      </c>
      <c r="CG47">
        <v>0.55772453774221498</v>
      </c>
      <c r="NP47">
        <v>197472</v>
      </c>
      <c r="NQ47">
        <v>42240</v>
      </c>
    </row>
    <row r="48" spans="2:396" x14ac:dyDescent="0.3">
      <c r="D48">
        <v>42</v>
      </c>
      <c r="E48">
        <v>5</v>
      </c>
      <c r="F48">
        <f t="shared" si="1"/>
        <v>0.39714285714285713</v>
      </c>
      <c r="H48">
        <f t="shared" si="1"/>
        <v>0.4306666666666667</v>
      </c>
      <c r="J48">
        <f t="shared" ref="J48" si="36">J24/$D48</f>
        <v>0.47014285714285708</v>
      </c>
      <c r="L48">
        <f t="shared" ref="L48" si="37">L24/$D48</f>
        <v>0.47642857142857148</v>
      </c>
      <c r="N48">
        <f t="shared" ref="N48" si="38">N24/$D48</f>
        <v>0.3860952380952381</v>
      </c>
      <c r="O48">
        <v>5</v>
      </c>
      <c r="P48">
        <f t="shared" si="5"/>
        <v>0.223</v>
      </c>
      <c r="R48">
        <f t="shared" si="6"/>
        <v>0.39709523809523811</v>
      </c>
      <c r="T48">
        <f t="shared" si="7"/>
        <v>0.40738095238095234</v>
      </c>
      <c r="V48">
        <f t="shared" si="8"/>
        <v>0.28585714285714287</v>
      </c>
      <c r="W48">
        <v>5</v>
      </c>
      <c r="X48">
        <f>X24/$D48</f>
        <v>0.83047619047619059</v>
      </c>
      <c r="Y48">
        <v>5</v>
      </c>
      <c r="Z48">
        <f t="shared" ref="Z48:AB48" si="39">Z24/$D48</f>
        <v>0.39395238095238094</v>
      </c>
      <c r="AB48">
        <f t="shared" si="39"/>
        <v>0.98085714285714276</v>
      </c>
      <c r="AD48">
        <f t="shared" ref="AD48:AF48" si="40">AD24/$D48</f>
        <v>0.51495238095238094</v>
      </c>
      <c r="AF48">
        <f t="shared" si="40"/>
        <v>0.71599999999999997</v>
      </c>
      <c r="AH48">
        <f t="shared" ref="AH48" si="41">AH24/$D48</f>
        <v>0.37995238095238093</v>
      </c>
      <c r="AJ48">
        <f t="shared" ref="AJ48:AL48" si="42">AJ24/$D48</f>
        <v>0.41485714285714287</v>
      </c>
      <c r="AL48">
        <f t="shared" si="42"/>
        <v>0.41971428571428571</v>
      </c>
      <c r="AN48">
        <f t="shared" ref="AN48" si="43">AN24/$D48</f>
        <v>0.36947619047619051</v>
      </c>
      <c r="AP48">
        <f t="shared" ref="AP48:AR48" si="44">AP24/$D48</f>
        <v>0.44938095238095233</v>
      </c>
      <c r="AQ48">
        <v>5</v>
      </c>
      <c r="AR48">
        <f t="shared" si="44"/>
        <v>0.83257142857142863</v>
      </c>
      <c r="AT48">
        <f t="shared" ref="AT48:AV48" si="45">AT24/$D48</f>
        <v>0.51780952380952383</v>
      </c>
      <c r="AV48">
        <f t="shared" si="45"/>
        <v>0.97319047619047627</v>
      </c>
      <c r="CC48">
        <v>4</v>
      </c>
      <c r="CD48" t="s">
        <v>291</v>
      </c>
      <c r="CE48">
        <v>32.770429999999998</v>
      </c>
      <c r="CF48" t="s">
        <v>291</v>
      </c>
      <c r="CG48">
        <v>99.035732330144</v>
      </c>
      <c r="NP48">
        <v>206448</v>
      </c>
      <c r="NQ48">
        <v>44160</v>
      </c>
    </row>
    <row r="49" spans="4:381" x14ac:dyDescent="0.3">
      <c r="D49">
        <v>40</v>
      </c>
      <c r="E49">
        <v>6</v>
      </c>
      <c r="F49">
        <f t="shared" si="1"/>
        <v>0.37814999999999999</v>
      </c>
      <c r="H49">
        <f t="shared" si="1"/>
        <v>0.43224999999999997</v>
      </c>
      <c r="J49">
        <f t="shared" ref="J49" si="46">J25/$D49</f>
        <v>0.46509999999999996</v>
      </c>
      <c r="L49">
        <f t="shared" ref="L49" si="47">L25/$D49</f>
        <v>0.48330000000000001</v>
      </c>
      <c r="N49">
        <f t="shared" ref="N49" si="48">N25/$D49</f>
        <v>0.36815000000000003</v>
      </c>
      <c r="O49">
        <v>6</v>
      </c>
      <c r="P49">
        <f t="shared" si="5"/>
        <v>0.21290000000000001</v>
      </c>
      <c r="R49">
        <f t="shared" si="6"/>
        <v>0.38755000000000001</v>
      </c>
      <c r="T49">
        <f t="shared" si="7"/>
        <v>0.41234999999999999</v>
      </c>
      <c r="V49">
        <f t="shared" si="8"/>
        <v>0.28420000000000001</v>
      </c>
      <c r="W49">
        <v>6</v>
      </c>
      <c r="X49">
        <f t="shared" si="8"/>
        <v>0.81854999999999989</v>
      </c>
      <c r="Y49">
        <v>6</v>
      </c>
      <c r="Z49">
        <f t="shared" ref="Z49:AB49" si="49">Z25/$D49</f>
        <v>0.39765</v>
      </c>
      <c r="AB49">
        <f t="shared" si="49"/>
        <v>0.98445000000000005</v>
      </c>
      <c r="AD49">
        <f t="shared" ref="AD49:AF49" si="50">AD25/$D49</f>
        <v>0.50350000000000006</v>
      </c>
      <c r="AF49">
        <f t="shared" si="50"/>
        <v>0.71060000000000001</v>
      </c>
      <c r="AH49">
        <f t="shared" ref="AH49" si="51">AH25/$D49</f>
        <v>0.37859999999999999</v>
      </c>
      <c r="AJ49">
        <f t="shared" ref="AJ49:AL49" si="52">AJ25/$D49</f>
        <v>0.39629999999999999</v>
      </c>
      <c r="AL49">
        <f t="shared" si="52"/>
        <v>0.42020000000000002</v>
      </c>
      <c r="AN49">
        <f t="shared" ref="AN49" si="53">AN25/$D49</f>
        <v>0.37714999999999999</v>
      </c>
      <c r="AP49">
        <f t="shared" ref="AP49:AR49" si="54">AP25/$D49</f>
        <v>0.44494999999999996</v>
      </c>
      <c r="AQ49">
        <v>6</v>
      </c>
      <c r="AR49">
        <f t="shared" si="54"/>
        <v>0.83819999999999995</v>
      </c>
      <c r="AT49">
        <f t="shared" ref="AT49:AV49" si="55">AT25/$D49</f>
        <v>0.50944999999999996</v>
      </c>
      <c r="AV49">
        <f t="shared" si="55"/>
        <v>0.96279999999999999</v>
      </c>
      <c r="CC49">
        <v>5</v>
      </c>
      <c r="CD49" t="s">
        <v>293</v>
      </c>
      <c r="CE49">
        <v>1.9966429999999999</v>
      </c>
      <c r="CF49" t="s">
        <v>293</v>
      </c>
      <c r="CG49">
        <v>2.1386150039148699</v>
      </c>
      <c r="NP49">
        <v>215424</v>
      </c>
      <c r="NQ49">
        <v>46080</v>
      </c>
    </row>
    <row r="50" spans="4:381" x14ac:dyDescent="0.3">
      <c r="D50">
        <v>38</v>
      </c>
      <c r="E50">
        <v>7</v>
      </c>
      <c r="F50">
        <f t="shared" si="1"/>
        <v>0.38031578947368422</v>
      </c>
      <c r="H50">
        <f t="shared" si="1"/>
        <v>0.42742105263157898</v>
      </c>
      <c r="J50">
        <f t="shared" ref="J50" si="56">J26/$D50</f>
        <v>0.46531578947368418</v>
      </c>
      <c r="L50">
        <f t="shared" ref="L50" si="57">L26/$D50</f>
        <v>0.46694736842105261</v>
      </c>
      <c r="N50">
        <f t="shared" ref="N50" si="58">N26/$D50</f>
        <v>0.36515789473684207</v>
      </c>
      <c r="O50">
        <v>7</v>
      </c>
      <c r="P50">
        <f t="shared" si="5"/>
        <v>0.21329639889196683</v>
      </c>
      <c r="R50">
        <f t="shared" si="6"/>
        <v>0.37889473684210523</v>
      </c>
      <c r="T50">
        <f t="shared" si="7"/>
        <v>0.38057894736842107</v>
      </c>
      <c r="V50">
        <f t="shared" si="8"/>
        <v>0.28299999999999997</v>
      </c>
      <c r="W50">
        <v>7</v>
      </c>
      <c r="X50">
        <f t="shared" si="8"/>
        <v>0.81773684210526321</v>
      </c>
      <c r="Y50">
        <v>7</v>
      </c>
      <c r="Z50">
        <f t="shared" ref="Z50:AB50" si="59">Z26/$D50</f>
        <v>0.37984210526315787</v>
      </c>
      <c r="AB50">
        <f t="shared" si="59"/>
        <v>0.98947368421052639</v>
      </c>
      <c r="AD50">
        <f t="shared" ref="AD50:AF50" si="60">AD26/$D50</f>
        <v>0.50768421052631585</v>
      </c>
      <c r="AF50">
        <f t="shared" si="60"/>
        <v>0.69221052631578939</v>
      </c>
      <c r="AH50">
        <f t="shared" ref="AH50" si="61">AH26/$D50</f>
        <v>0.37436842105263163</v>
      </c>
      <c r="AJ50">
        <f t="shared" ref="AJ50:AL50" si="62">AJ26/$D50</f>
        <v>0.3864736842105263</v>
      </c>
      <c r="AL50">
        <f t="shared" si="62"/>
        <v>0.41415789473684211</v>
      </c>
      <c r="AN50">
        <f t="shared" ref="AN50" si="63">AN26/$D50</f>
        <v>0.36478947368421055</v>
      </c>
      <c r="AP50">
        <f t="shared" ref="AP50:AR50" si="64">AP26/$D50</f>
        <v>0.43615789473684213</v>
      </c>
      <c r="AQ50">
        <v>7</v>
      </c>
      <c r="AR50">
        <f t="shared" si="64"/>
        <v>0.81589473684210534</v>
      </c>
      <c r="AT50">
        <f t="shared" ref="AT50:AV50" si="65">AT26/$D50</f>
        <v>0.51447368421052631</v>
      </c>
      <c r="AV50">
        <f t="shared" si="65"/>
        <v>0.96047368421052626</v>
      </c>
      <c r="CC50">
        <v>6</v>
      </c>
      <c r="CD50" t="s">
        <v>294</v>
      </c>
      <c r="CE50">
        <v>3.6784479999999999</v>
      </c>
      <c r="CF50" t="s">
        <v>294</v>
      </c>
      <c r="CG50">
        <v>7.4684004356982996</v>
      </c>
      <c r="NP50">
        <v>224400</v>
      </c>
      <c r="NQ50">
        <v>48000</v>
      </c>
    </row>
    <row r="51" spans="4:381" x14ac:dyDescent="0.3">
      <c r="D51">
        <v>36</v>
      </c>
      <c r="E51">
        <v>8</v>
      </c>
      <c r="F51">
        <f t="shared" si="1"/>
        <v>0.36933333333333329</v>
      </c>
      <c r="H51">
        <f t="shared" si="1"/>
        <v>0.41744444444444445</v>
      </c>
      <c r="J51">
        <f t="shared" ref="J51" si="66">J27/$D51</f>
        <v>0.45633333333333337</v>
      </c>
      <c r="L51">
        <f t="shared" ref="L51" si="67">L27/$D51</f>
        <v>0.46388888888888885</v>
      </c>
      <c r="N51">
        <f t="shared" ref="N51" si="68">N27/$D51</f>
        <v>0.35899999999999999</v>
      </c>
      <c r="O51">
        <v>8</v>
      </c>
      <c r="P51">
        <f t="shared" si="5"/>
        <v>0.20637426900584804</v>
      </c>
      <c r="R51">
        <f t="shared" si="6"/>
        <v>0.37555555555555553</v>
      </c>
      <c r="T51">
        <f t="shared" si="7"/>
        <v>0.38038888888888889</v>
      </c>
      <c r="V51">
        <f t="shared" si="8"/>
        <v>0.28000000000000003</v>
      </c>
      <c r="W51">
        <v>8</v>
      </c>
      <c r="X51">
        <f t="shared" si="8"/>
        <v>0.79649999999999999</v>
      </c>
      <c r="Y51">
        <v>8</v>
      </c>
      <c r="Z51">
        <f t="shared" ref="Z51:AB51" si="69">Z27/$D51</f>
        <v>0.36538888888888887</v>
      </c>
      <c r="AB51">
        <f t="shared" si="69"/>
        <v>0.99355555555555553</v>
      </c>
      <c r="AD51">
        <f t="shared" ref="AD51:AF51" si="70">AD27/$D51</f>
        <v>0.49327777777777776</v>
      </c>
      <c r="AF51">
        <f t="shared" si="70"/>
        <v>0.69266666666666665</v>
      </c>
      <c r="AH51">
        <f t="shared" ref="AH51" si="71">AH27/$D51</f>
        <v>0.36461111111111111</v>
      </c>
      <c r="AJ51">
        <f t="shared" ref="AJ51:AL51" si="72">AJ27/$D51</f>
        <v>0.3888888888888889</v>
      </c>
      <c r="AL51">
        <f t="shared" si="72"/>
        <v>0.40461111111111114</v>
      </c>
      <c r="AN51">
        <f t="shared" ref="AN51" si="73">AN27/$D51</f>
        <v>0.35838888888888887</v>
      </c>
      <c r="AP51">
        <f t="shared" ref="AP51:AR51" si="74">AP27/$D51</f>
        <v>0.42611111111111111</v>
      </c>
      <c r="AQ51">
        <v>8</v>
      </c>
      <c r="AR51">
        <f t="shared" si="74"/>
        <v>0.79855555555555557</v>
      </c>
      <c r="AT51">
        <f t="shared" ref="AT51:AV51" si="75">AT27/$D51</f>
        <v>0.50177777777777777</v>
      </c>
      <c r="AV51">
        <f t="shared" si="75"/>
        <v>0.95033333333333347</v>
      </c>
      <c r="CC51">
        <v>7</v>
      </c>
      <c r="CD51" t="s">
        <v>295</v>
      </c>
      <c r="CE51">
        <v>0.86623249999999996</v>
      </c>
      <c r="CF51" t="s">
        <v>295</v>
      </c>
      <c r="CG51">
        <v>0.92568897649664095</v>
      </c>
      <c r="NP51">
        <v>233376</v>
      </c>
      <c r="NQ51">
        <v>49920</v>
      </c>
    </row>
    <row r="52" spans="4:381" x14ac:dyDescent="0.3">
      <c r="D52">
        <v>34</v>
      </c>
      <c r="E52">
        <v>9</v>
      </c>
      <c r="F52">
        <f t="shared" si="1"/>
        <v>0.36317647058823532</v>
      </c>
      <c r="H52">
        <f t="shared" si="1"/>
        <v>0.40664705882352942</v>
      </c>
      <c r="J52">
        <f t="shared" ref="J52" si="76">J28/$D52</f>
        <v>0.44417647058823528</v>
      </c>
      <c r="L52">
        <f t="shared" ref="L52" si="77">L28/$D52</f>
        <v>0.45529411764705885</v>
      </c>
      <c r="N52">
        <f t="shared" ref="N52" si="78">N28/$D52</f>
        <v>0.3517058823529412</v>
      </c>
      <c r="O52">
        <v>9</v>
      </c>
      <c r="P52">
        <f t="shared" si="5"/>
        <v>0.19684210526315793</v>
      </c>
      <c r="R52">
        <f t="shared" si="6"/>
        <v>0.36552941176470588</v>
      </c>
      <c r="T52">
        <f t="shared" si="7"/>
        <v>0.37452941176470589</v>
      </c>
      <c r="V52">
        <f t="shared" si="8"/>
        <v>0.27011764705882352</v>
      </c>
      <c r="W52">
        <v>9</v>
      </c>
      <c r="X52">
        <f t="shared" si="8"/>
        <v>0.79541176470588237</v>
      </c>
      <c r="Y52">
        <v>9</v>
      </c>
      <c r="Z52">
        <f t="shared" ref="Z52:AB52" si="79">Z28/$D52</f>
        <v>0.36099999999999999</v>
      </c>
      <c r="AB52">
        <f t="shared" si="79"/>
        <v>0.99535294117647055</v>
      </c>
      <c r="AD52">
        <f t="shared" ref="AD52:AF52" si="80">AD28/$D52</f>
        <v>0.46758823529411764</v>
      </c>
      <c r="AF52">
        <f t="shared" si="80"/>
        <v>0.67376470588235293</v>
      </c>
      <c r="AH52">
        <f t="shared" ref="AH52" si="81">AH28/$D52</f>
        <v>0.36199999999999999</v>
      </c>
      <c r="AJ52">
        <f t="shared" ref="AJ52:AL52" si="82">AJ28/$D52</f>
        <v>0.37776470588235295</v>
      </c>
      <c r="AL52">
        <f t="shared" si="82"/>
        <v>0.39394117647058824</v>
      </c>
      <c r="AN52">
        <f t="shared" ref="AN52" si="83">AN28/$D52</f>
        <v>0.3572352941176471</v>
      </c>
      <c r="AP52">
        <f t="shared" ref="AP52:AR52" si="84">AP28/$D52</f>
        <v>0.40941176470588236</v>
      </c>
      <c r="AQ52">
        <v>9</v>
      </c>
      <c r="AR52">
        <f t="shared" si="84"/>
        <v>0.78900000000000003</v>
      </c>
      <c r="AT52">
        <f t="shared" ref="AT52:AV52" si="85">AT28/$D52</f>
        <v>0.4903529411764706</v>
      </c>
      <c r="AV52">
        <f t="shared" si="85"/>
        <v>0.93905882352941183</v>
      </c>
      <c r="CC52">
        <v>8</v>
      </c>
      <c r="CD52" t="s">
        <v>290</v>
      </c>
      <c r="CE52">
        <v>33.858870000000003</v>
      </c>
      <c r="CF52" t="s">
        <v>290</v>
      </c>
      <c r="CG52">
        <v>82.119625775481097</v>
      </c>
      <c r="NP52">
        <v>242352</v>
      </c>
      <c r="NQ52">
        <v>51840</v>
      </c>
    </row>
    <row r="53" spans="4:381" x14ac:dyDescent="0.3">
      <c r="D53">
        <v>32</v>
      </c>
      <c r="E53">
        <v>10</v>
      </c>
      <c r="F53">
        <f t="shared" si="1"/>
        <v>0.36556250000000001</v>
      </c>
      <c r="H53">
        <f t="shared" si="1"/>
        <v>0.39174999999999999</v>
      </c>
      <c r="J53">
        <f t="shared" ref="J53" si="86">J29/$D53</f>
        <v>0.42012500000000003</v>
      </c>
      <c r="L53">
        <f t="shared" ref="L53" si="87">L29/$D53</f>
        <v>0.45050000000000001</v>
      </c>
      <c r="N53">
        <f t="shared" ref="N53" si="88">N29/$D53</f>
        <v>0.34231250000000002</v>
      </c>
      <c r="O53">
        <v>10</v>
      </c>
      <c r="P53">
        <f t="shared" si="5"/>
        <v>0.18967105263157907</v>
      </c>
      <c r="R53">
        <f t="shared" si="6"/>
        <v>0.3555625</v>
      </c>
      <c r="T53">
        <f t="shared" si="7"/>
        <v>0.36643750000000003</v>
      </c>
      <c r="V53">
        <f t="shared" si="8"/>
        <v>0.26906249999999998</v>
      </c>
      <c r="W53">
        <v>10</v>
      </c>
      <c r="X53">
        <f t="shared" si="8"/>
        <v>0.77293750000000006</v>
      </c>
      <c r="Y53">
        <v>10</v>
      </c>
      <c r="Z53">
        <f t="shared" ref="Z53:AB53" si="89">Z29/$D53</f>
        <v>0.35262500000000002</v>
      </c>
      <c r="AB53">
        <f t="shared" si="89"/>
        <v>0.99650000000000005</v>
      </c>
      <c r="AD53">
        <f t="shared" ref="AD53:AF53" si="90">AD29/$D53</f>
        <v>0.46518749999999998</v>
      </c>
      <c r="AF53">
        <f t="shared" si="90"/>
        <v>0.65518750000000003</v>
      </c>
      <c r="AH53">
        <f t="shared" ref="AH53" si="91">AH29/$D53</f>
        <v>0.34131250000000002</v>
      </c>
      <c r="AJ53">
        <f t="shared" ref="AJ53:AL53" si="92">AJ29/$D53</f>
        <v>0.36993749999999997</v>
      </c>
      <c r="AL53">
        <f t="shared" si="92"/>
        <v>0.37524999999999997</v>
      </c>
      <c r="AN53">
        <f t="shared" ref="AN53" si="93">AN29/$D53</f>
        <v>0.35725000000000001</v>
      </c>
      <c r="AP53">
        <f t="shared" ref="AP53:AR53" si="94">AP29/$D53</f>
        <v>0.40912500000000002</v>
      </c>
      <c r="AQ53">
        <v>10</v>
      </c>
      <c r="AR53">
        <f t="shared" si="94"/>
        <v>0.77718750000000003</v>
      </c>
      <c r="AT53">
        <f t="shared" ref="AT53:AV53" si="95">AT29/$D53</f>
        <v>0.482875</v>
      </c>
      <c r="AV53">
        <f t="shared" si="95"/>
        <v>0.93037499999999995</v>
      </c>
      <c r="CC53">
        <v>9</v>
      </c>
      <c r="CD53" t="s">
        <v>301</v>
      </c>
      <c r="CE53">
        <v>0</v>
      </c>
      <c r="CF53" t="s">
        <v>301</v>
      </c>
      <c r="CG53">
        <v>0</v>
      </c>
      <c r="NP53">
        <v>251328</v>
      </c>
      <c r="NQ53">
        <v>53760</v>
      </c>
    </row>
    <row r="54" spans="4:381" x14ac:dyDescent="0.3">
      <c r="CC54">
        <v>10</v>
      </c>
      <c r="CD54" t="s">
        <v>289</v>
      </c>
      <c r="CE54">
        <v>39.337090000000003</v>
      </c>
      <c r="CF54" t="s">
        <v>289</v>
      </c>
      <c r="CG54">
        <v>75.924710468136595</v>
      </c>
      <c r="NP54">
        <v>260304</v>
      </c>
      <c r="NQ54">
        <v>55680</v>
      </c>
    </row>
    <row r="55" spans="4:381" x14ac:dyDescent="0.3">
      <c r="CC55">
        <v>11</v>
      </c>
      <c r="CD55" t="s">
        <v>287</v>
      </c>
      <c r="CE55">
        <v>92.781030000000001</v>
      </c>
      <c r="CF55" t="s">
        <v>287</v>
      </c>
      <c r="CG55">
        <v>224.48663134928699</v>
      </c>
      <c r="NP55">
        <v>269280</v>
      </c>
      <c r="NQ55">
        <v>57600</v>
      </c>
    </row>
    <row r="56" spans="4:381" x14ac:dyDescent="0.3">
      <c r="CC56">
        <v>12</v>
      </c>
      <c r="CD56" t="s">
        <v>288</v>
      </c>
      <c r="CE56">
        <v>76.064930000000004</v>
      </c>
      <c r="CF56" t="s">
        <v>288</v>
      </c>
      <c r="CG56">
        <v>181.06821047680401</v>
      </c>
      <c r="NP56">
        <v>278256</v>
      </c>
      <c r="NQ56">
        <v>59520</v>
      </c>
    </row>
    <row r="57" spans="4:381" x14ac:dyDescent="0.3">
      <c r="CC57">
        <v>13</v>
      </c>
      <c r="CD57" t="s">
        <v>285</v>
      </c>
      <c r="CE57">
        <v>100.1404</v>
      </c>
      <c r="CF57" t="s">
        <v>285</v>
      </c>
      <c r="CG57">
        <v>253.711061281528</v>
      </c>
      <c r="NP57">
        <v>287232</v>
      </c>
      <c r="NQ57">
        <v>61440</v>
      </c>
    </row>
    <row r="58" spans="4:381" x14ac:dyDescent="0.3">
      <c r="CC58">
        <v>14</v>
      </c>
      <c r="CD58" t="s">
        <v>296</v>
      </c>
      <c r="CE58">
        <v>0.93528040000000001</v>
      </c>
      <c r="CF58" t="s">
        <v>296</v>
      </c>
      <c r="CG58">
        <v>5.0581641551643601</v>
      </c>
      <c r="NP58">
        <v>296208</v>
      </c>
      <c r="NQ58">
        <v>63360</v>
      </c>
    </row>
    <row r="59" spans="4:381" x14ac:dyDescent="0.3">
      <c r="CC59">
        <v>15</v>
      </c>
      <c r="CD59" t="s">
        <v>297</v>
      </c>
      <c r="CE59">
        <v>0.39808260000000001</v>
      </c>
      <c r="CF59" t="s">
        <v>297</v>
      </c>
      <c r="CG59">
        <v>0.45601414730345902</v>
      </c>
      <c r="NP59">
        <v>305184</v>
      </c>
      <c r="NQ59">
        <v>65280</v>
      </c>
    </row>
    <row r="60" spans="4:381" x14ac:dyDescent="0.3">
      <c r="CC60">
        <v>16</v>
      </c>
      <c r="CD60" t="s">
        <v>298</v>
      </c>
      <c r="CE60">
        <v>17.43976</v>
      </c>
      <c r="CF60" t="s">
        <v>298</v>
      </c>
      <c r="CG60">
        <v>44.457135973095397</v>
      </c>
      <c r="NP60">
        <v>314160</v>
      </c>
      <c r="NQ60">
        <v>67200</v>
      </c>
    </row>
    <row r="61" spans="4:381" x14ac:dyDescent="0.3">
      <c r="CC61">
        <v>17</v>
      </c>
      <c r="CD61" t="s">
        <v>302</v>
      </c>
      <c r="CE61">
        <v>6.4817429999999998</v>
      </c>
      <c r="CF61" t="s">
        <v>302</v>
      </c>
      <c r="CG61">
        <v>5.7732228112826496</v>
      </c>
      <c r="NP61">
        <v>323136</v>
      </c>
      <c r="NQ61">
        <v>69120</v>
      </c>
    </row>
    <row r="62" spans="4:381" x14ac:dyDescent="0.3">
      <c r="CD62" s="9" t="s">
        <v>284</v>
      </c>
      <c r="CE62" s="9" t="s">
        <v>304</v>
      </c>
      <c r="CF62" s="9" t="s">
        <v>284</v>
      </c>
      <c r="CG62" s="9" t="s">
        <v>304</v>
      </c>
    </row>
    <row r="63" spans="4:381" x14ac:dyDescent="0.3">
      <c r="CC63">
        <v>1</v>
      </c>
      <c r="CD63" t="s">
        <v>300</v>
      </c>
      <c r="CE63">
        <v>0</v>
      </c>
      <c r="CF63" t="s">
        <v>300</v>
      </c>
      <c r="CG63">
        <v>0</v>
      </c>
    </row>
    <row r="64" spans="4:381" x14ac:dyDescent="0.3">
      <c r="CC64">
        <v>2</v>
      </c>
      <c r="CD64" t="s">
        <v>299</v>
      </c>
      <c r="CE64">
        <v>0</v>
      </c>
      <c r="CF64" t="s">
        <v>299</v>
      </c>
      <c r="CG64">
        <v>0</v>
      </c>
    </row>
    <row r="65" spans="19:85" x14ac:dyDescent="0.3">
      <c r="CC65">
        <v>3</v>
      </c>
      <c r="CD65" t="s">
        <v>292</v>
      </c>
      <c r="CE65">
        <v>9.3011689999999994E-2</v>
      </c>
      <c r="CF65" t="s">
        <v>292</v>
      </c>
      <c r="CG65">
        <v>0.102220669382524</v>
      </c>
    </row>
    <row r="66" spans="19:85" x14ac:dyDescent="0.3">
      <c r="CC66">
        <v>4</v>
      </c>
      <c r="CD66" t="s">
        <v>291</v>
      </c>
      <c r="CE66">
        <v>44.478369999999998</v>
      </c>
      <c r="CF66" t="s">
        <v>291</v>
      </c>
      <c r="CG66">
        <v>78.170677545108603</v>
      </c>
    </row>
    <row r="67" spans="19:85" x14ac:dyDescent="0.3">
      <c r="CC67">
        <v>5</v>
      </c>
      <c r="CD67" t="s">
        <v>293</v>
      </c>
      <c r="CE67">
        <v>0.91166590000000003</v>
      </c>
      <c r="CF67" t="s">
        <v>293</v>
      </c>
      <c r="CG67">
        <v>1.13633782891098</v>
      </c>
    </row>
    <row r="68" spans="19:85" x14ac:dyDescent="0.3">
      <c r="CC68">
        <v>6</v>
      </c>
      <c r="CD68" t="s">
        <v>294</v>
      </c>
      <c r="CE68">
        <v>2.5953520000000001</v>
      </c>
      <c r="CF68" t="s">
        <v>294</v>
      </c>
      <c r="CG68">
        <v>4.4968027250164599</v>
      </c>
    </row>
    <row r="69" spans="19:85" x14ac:dyDescent="0.3">
      <c r="CC69">
        <v>7</v>
      </c>
      <c r="CD69" t="s">
        <v>295</v>
      </c>
      <c r="CE69">
        <v>0</v>
      </c>
      <c r="CF69" t="s">
        <v>295</v>
      </c>
      <c r="CG69">
        <v>0.16847497824448901</v>
      </c>
    </row>
    <row r="70" spans="19:85" x14ac:dyDescent="0.3">
      <c r="CC70">
        <v>8</v>
      </c>
      <c r="CD70" t="s">
        <v>290</v>
      </c>
      <c r="CE70">
        <v>38.301209999999998</v>
      </c>
      <c r="CF70" t="s">
        <v>290</v>
      </c>
      <c r="CG70">
        <v>74.804504715095206</v>
      </c>
    </row>
    <row r="71" spans="19:85" x14ac:dyDescent="0.3">
      <c r="AP71" t="s">
        <v>152</v>
      </c>
      <c r="CC71">
        <v>9</v>
      </c>
      <c r="CD71" t="s">
        <v>301</v>
      </c>
      <c r="CE71">
        <v>0</v>
      </c>
      <c r="CF71" t="s">
        <v>301</v>
      </c>
      <c r="CG71">
        <v>0</v>
      </c>
    </row>
    <row r="72" spans="19:85" x14ac:dyDescent="0.3">
      <c r="AP72" t="s">
        <v>153</v>
      </c>
      <c r="CC72">
        <v>10</v>
      </c>
      <c r="CD72" t="s">
        <v>289</v>
      </c>
      <c r="CE72">
        <v>48.000019999999999</v>
      </c>
      <c r="CF72" t="s">
        <v>289</v>
      </c>
      <c r="CG72">
        <v>64.047278929507797</v>
      </c>
    </row>
    <row r="73" spans="19:85" x14ac:dyDescent="0.3">
      <c r="AP73" t="s">
        <v>154</v>
      </c>
      <c r="CC73">
        <v>11</v>
      </c>
      <c r="CD73" t="s">
        <v>287</v>
      </c>
      <c r="CE73">
        <v>121.895</v>
      </c>
      <c r="CF73" t="s">
        <v>287</v>
      </c>
      <c r="CG73">
        <v>192.000219993852</v>
      </c>
    </row>
    <row r="74" spans="19:85" x14ac:dyDescent="0.3">
      <c r="CC74">
        <v>12</v>
      </c>
      <c r="CD74" t="s">
        <v>288</v>
      </c>
      <c r="CE74">
        <v>97.008579999999995</v>
      </c>
      <c r="CF74" t="s">
        <v>288</v>
      </c>
      <c r="CG74">
        <v>152.000105974474</v>
      </c>
    </row>
    <row r="75" spans="19:85" x14ac:dyDescent="0.3">
      <c r="CC75">
        <v>13</v>
      </c>
      <c r="CD75" t="s">
        <v>285</v>
      </c>
      <c r="CE75">
        <v>136.13159999999999</v>
      </c>
      <c r="CF75" t="s">
        <v>285</v>
      </c>
      <c r="CG75">
        <v>223.99977192343201</v>
      </c>
    </row>
    <row r="76" spans="19:85" x14ac:dyDescent="0.3">
      <c r="CC76">
        <v>14</v>
      </c>
      <c r="CD76" t="s">
        <v>296</v>
      </c>
      <c r="CE76">
        <v>27.999220000000001</v>
      </c>
      <c r="CF76" t="s">
        <v>296</v>
      </c>
      <c r="CG76">
        <v>56.284286374643798</v>
      </c>
    </row>
    <row r="77" spans="19:85" x14ac:dyDescent="0.3">
      <c r="S77">
        <f>16.3/7</f>
        <v>2.3285714285714287</v>
      </c>
      <c r="U77">
        <f>36/7.4</f>
        <v>4.8648648648648649</v>
      </c>
      <c r="CC77">
        <v>15</v>
      </c>
      <c r="CD77" t="s">
        <v>297</v>
      </c>
      <c r="CE77">
        <v>9.6687759999999998E-2</v>
      </c>
      <c r="CF77" t="s">
        <v>297</v>
      </c>
      <c r="CG77">
        <v>0.111049055905973</v>
      </c>
    </row>
    <row r="78" spans="19:85" x14ac:dyDescent="0.3">
      <c r="CC78">
        <v>16</v>
      </c>
      <c r="CD78" t="s">
        <v>298</v>
      </c>
      <c r="CE78">
        <v>41.198979999999999</v>
      </c>
      <c r="CF78" t="s">
        <v>298</v>
      </c>
      <c r="CG78">
        <v>81.565138328994394</v>
      </c>
    </row>
    <row r="79" spans="19:85" x14ac:dyDescent="0.3">
      <c r="CC79">
        <v>17</v>
      </c>
      <c r="CD79" t="s">
        <v>302</v>
      </c>
      <c r="CE79">
        <v>4.8099930000000004</v>
      </c>
      <c r="CF79" t="s">
        <v>302</v>
      </c>
      <c r="CG79">
        <v>7.1090170519481299</v>
      </c>
    </row>
    <row r="80" spans="19:85" x14ac:dyDescent="0.3">
      <c r="CD80" s="9" t="s">
        <v>284</v>
      </c>
      <c r="CE80" s="9" t="s">
        <v>322</v>
      </c>
      <c r="CF80" s="9" t="s">
        <v>284</v>
      </c>
      <c r="CG80" s="9" t="s">
        <v>322</v>
      </c>
    </row>
    <row r="81" spans="82:85" x14ac:dyDescent="0.3">
      <c r="CD81" t="s">
        <v>300</v>
      </c>
      <c r="CE81">
        <v>0</v>
      </c>
      <c r="CF81" t="s">
        <v>300</v>
      </c>
      <c r="CG81">
        <v>0</v>
      </c>
    </row>
    <row r="82" spans="82:85" x14ac:dyDescent="0.3">
      <c r="CD82" t="s">
        <v>299</v>
      </c>
      <c r="CE82">
        <v>0</v>
      </c>
      <c r="CF82" t="s">
        <v>299</v>
      </c>
      <c r="CG82">
        <v>0</v>
      </c>
    </row>
    <row r="83" spans="82:85" x14ac:dyDescent="0.3">
      <c r="CD83" t="s">
        <v>292</v>
      </c>
      <c r="CE83">
        <v>7254</v>
      </c>
      <c r="CF83" t="s">
        <v>292</v>
      </c>
      <c r="CG83">
        <v>8322</v>
      </c>
    </row>
    <row r="84" spans="82:85" x14ac:dyDescent="0.3">
      <c r="CD84" t="s">
        <v>291</v>
      </c>
      <c r="CE84">
        <v>313368</v>
      </c>
      <c r="CF84" t="s">
        <v>291</v>
      </c>
      <c r="CG84">
        <v>555998</v>
      </c>
    </row>
    <row r="85" spans="82:85" x14ac:dyDescent="0.3">
      <c r="CD85" t="s">
        <v>293</v>
      </c>
      <c r="CE85">
        <v>1356</v>
      </c>
      <c r="CF85" t="s">
        <v>293</v>
      </c>
      <c r="CG85">
        <v>1538</v>
      </c>
    </row>
    <row r="86" spans="82:85" x14ac:dyDescent="0.3">
      <c r="CD86" t="s">
        <v>294</v>
      </c>
      <c r="CE86">
        <v>15980</v>
      </c>
      <c r="CF86" t="s">
        <v>294</v>
      </c>
      <c r="CG86">
        <v>28394</v>
      </c>
    </row>
    <row r="87" spans="82:85" x14ac:dyDescent="0.3">
      <c r="CD87" t="s">
        <v>295</v>
      </c>
      <c r="CE87">
        <v>2032</v>
      </c>
      <c r="CF87" t="s">
        <v>295</v>
      </c>
      <c r="CG87">
        <v>2322</v>
      </c>
    </row>
    <row r="88" spans="82:85" x14ac:dyDescent="0.3">
      <c r="CD88" t="s">
        <v>290</v>
      </c>
      <c r="CE88">
        <v>375594</v>
      </c>
      <c r="CF88" t="s">
        <v>290</v>
      </c>
      <c r="CG88">
        <v>763378</v>
      </c>
    </row>
    <row r="89" spans="82:85" x14ac:dyDescent="0.3">
      <c r="CD89" t="s">
        <v>301</v>
      </c>
      <c r="CE89">
        <v>0</v>
      </c>
      <c r="CF89" t="s">
        <v>301</v>
      </c>
      <c r="CG89">
        <v>0</v>
      </c>
    </row>
    <row r="90" spans="82:85" x14ac:dyDescent="0.3">
      <c r="CD90" t="s">
        <v>289</v>
      </c>
      <c r="CE90">
        <v>31072</v>
      </c>
      <c r="CF90" t="s">
        <v>289</v>
      </c>
      <c r="CG90">
        <v>47840</v>
      </c>
    </row>
    <row r="91" spans="82:85" x14ac:dyDescent="0.3">
      <c r="CD91" t="s">
        <v>287</v>
      </c>
      <c r="CE91">
        <v>243526</v>
      </c>
      <c r="CF91" t="s">
        <v>287</v>
      </c>
      <c r="CG91">
        <v>444458</v>
      </c>
    </row>
    <row r="92" spans="82:85" x14ac:dyDescent="0.3">
      <c r="CD92" t="s">
        <v>288</v>
      </c>
      <c r="CE92">
        <v>203922</v>
      </c>
      <c r="CF92" t="s">
        <v>288</v>
      </c>
      <c r="CG92">
        <v>360814</v>
      </c>
    </row>
    <row r="93" spans="82:85" x14ac:dyDescent="0.3">
      <c r="CD93" t="s">
        <v>285</v>
      </c>
      <c r="CE93">
        <v>359408</v>
      </c>
      <c r="CF93" t="s">
        <v>285</v>
      </c>
      <c r="CG93">
        <v>668404</v>
      </c>
    </row>
    <row r="94" spans="82:85" x14ac:dyDescent="0.3">
      <c r="CD94" t="s">
        <v>296</v>
      </c>
      <c r="CE94">
        <v>19456</v>
      </c>
      <c r="CF94" t="s">
        <v>296</v>
      </c>
      <c r="CG94">
        <v>38030</v>
      </c>
    </row>
    <row r="95" spans="82:85" x14ac:dyDescent="0.3">
      <c r="CD95" t="s">
        <v>297</v>
      </c>
      <c r="CE95">
        <v>5960</v>
      </c>
      <c r="CF95" t="s">
        <v>297</v>
      </c>
      <c r="CG95">
        <v>6892</v>
      </c>
    </row>
    <row r="96" spans="82:85" x14ac:dyDescent="0.3">
      <c r="CD96" t="s">
        <v>298</v>
      </c>
      <c r="CE96">
        <v>72706</v>
      </c>
      <c r="CF96" t="s">
        <v>298</v>
      </c>
      <c r="CG96">
        <v>121216</v>
      </c>
    </row>
    <row r="97" spans="82:85" x14ac:dyDescent="0.3">
      <c r="CD97" t="s">
        <v>302</v>
      </c>
      <c r="CE97">
        <v>172</v>
      </c>
      <c r="CF97" t="s">
        <v>302</v>
      </c>
      <c r="CG97">
        <v>246</v>
      </c>
    </row>
    <row r="98" spans="82:85" x14ac:dyDescent="0.3">
      <c r="CD98" s="9" t="s">
        <v>284</v>
      </c>
      <c r="CE98" s="9" t="s">
        <v>323</v>
      </c>
      <c r="CF98" s="9" t="s">
        <v>284</v>
      </c>
      <c r="CG98" s="9" t="s">
        <v>323</v>
      </c>
    </row>
    <row r="99" spans="82:85" x14ac:dyDescent="0.3">
      <c r="CD99" t="s">
        <v>300</v>
      </c>
      <c r="CE99" s="20">
        <v>0</v>
      </c>
      <c r="CF99" t="s">
        <v>300</v>
      </c>
      <c r="CG99" s="20">
        <v>0</v>
      </c>
    </row>
    <row r="100" spans="82:85" x14ac:dyDescent="0.3">
      <c r="CD100" t="s">
        <v>299</v>
      </c>
      <c r="CE100" s="20">
        <v>0</v>
      </c>
      <c r="CF100" t="s">
        <v>299</v>
      </c>
      <c r="CG100" s="20">
        <v>0</v>
      </c>
    </row>
    <row r="101" spans="82:85" x14ac:dyDescent="0.3">
      <c r="CD101" t="s">
        <v>292</v>
      </c>
      <c r="CE101" s="20">
        <v>4.3915568777447202E-3</v>
      </c>
      <c r="CF101" t="s">
        <v>292</v>
      </c>
      <c r="CG101" s="20">
        <v>2.73044754141605E-3</v>
      </c>
    </row>
    <row r="102" spans="82:85" x14ac:dyDescent="0.3">
      <c r="CD102" t="s">
        <v>291</v>
      </c>
      <c r="CE102" s="20">
        <v>0.18971235120831401</v>
      </c>
      <c r="CF102" t="s">
        <v>291</v>
      </c>
      <c r="CG102" s="20">
        <v>0.182422899799597</v>
      </c>
    </row>
    <row r="103" spans="82:85" x14ac:dyDescent="0.3">
      <c r="CD103" t="s">
        <v>293</v>
      </c>
      <c r="CE103" s="20">
        <v>8.2091964794897196E-4</v>
      </c>
      <c r="CF103" t="s">
        <v>293</v>
      </c>
      <c r="CG103" s="20">
        <v>5.04617678286216E-4</v>
      </c>
    </row>
    <row r="104" spans="82:85" x14ac:dyDescent="0.3">
      <c r="CD104" t="s">
        <v>294</v>
      </c>
      <c r="CE104" s="20">
        <v>9.6742595680122199E-3</v>
      </c>
      <c r="CF104" t="s">
        <v>294</v>
      </c>
      <c r="CG104" s="20">
        <v>9.3160691529641203E-3</v>
      </c>
    </row>
    <row r="105" spans="82:85" x14ac:dyDescent="0.3">
      <c r="CD105" t="s">
        <v>295</v>
      </c>
      <c r="CE105" s="20">
        <v>1.23016867598253E-3</v>
      </c>
      <c r="CF105" t="s">
        <v>295</v>
      </c>
      <c r="CG105" s="20">
        <v>7.6184801624225795E-4</v>
      </c>
    </row>
    <row r="106" spans="82:85" x14ac:dyDescent="0.3">
      <c r="CD106" t="s">
        <v>290</v>
      </c>
      <c r="CE106" s="20">
        <v>0.227383845318397</v>
      </c>
      <c r="CF106" t="s">
        <v>290</v>
      </c>
      <c r="CG106" s="20">
        <v>0.25046426138802003</v>
      </c>
    </row>
    <row r="107" spans="82:85" x14ac:dyDescent="0.3">
      <c r="CD107" t="s">
        <v>301</v>
      </c>
      <c r="CE107" s="20">
        <v>0</v>
      </c>
      <c r="CF107" t="s">
        <v>301</v>
      </c>
      <c r="CG107" s="20">
        <v>0</v>
      </c>
    </row>
    <row r="108" spans="82:85" x14ac:dyDescent="0.3">
      <c r="CD108" t="s">
        <v>289</v>
      </c>
      <c r="CE108" s="20">
        <v>1.8810925738252601E-2</v>
      </c>
      <c r="CF108" t="s">
        <v>289</v>
      </c>
      <c r="CG108" s="20">
        <v>1.5696300214052401E-2</v>
      </c>
    </row>
    <row r="109" spans="82:85" x14ac:dyDescent="0.3">
      <c r="CD109" t="s">
        <v>287</v>
      </c>
      <c r="CE109" s="20">
        <v>0.14743014615517799</v>
      </c>
      <c r="CF109" t="s">
        <v>287</v>
      </c>
      <c r="CG109" s="20">
        <v>0.14582663462661599</v>
      </c>
    </row>
    <row r="110" spans="82:85" x14ac:dyDescent="0.3">
      <c r="CD110" t="s">
        <v>288</v>
      </c>
      <c r="CE110" s="20">
        <v>0.123453964932928</v>
      </c>
      <c r="CF110" t="s">
        <v>288</v>
      </c>
      <c r="CG110" s="20">
        <v>0.11838304484601</v>
      </c>
    </row>
    <row r="111" spans="82:85" x14ac:dyDescent="0.3">
      <c r="CD111" t="s">
        <v>285</v>
      </c>
      <c r="CE111" s="20">
        <v>0.21758487376846899</v>
      </c>
      <c r="CF111" t="s">
        <v>285</v>
      </c>
      <c r="CG111" s="20">
        <v>0.21930329950404401</v>
      </c>
    </row>
    <row r="112" spans="82:85" x14ac:dyDescent="0.3">
      <c r="CD112" t="s">
        <v>296</v>
      </c>
      <c r="CE112" s="20">
        <v>1.17786229133445E-2</v>
      </c>
      <c r="CF112" t="s">
        <v>296</v>
      </c>
      <c r="CG112" s="20">
        <v>1.24776399903932E-2</v>
      </c>
    </row>
    <row r="113" spans="82:85" x14ac:dyDescent="0.3">
      <c r="CD113" t="s">
        <v>297</v>
      </c>
      <c r="CE113" s="20">
        <v>3.6081719039645099E-3</v>
      </c>
      <c r="CF113" t="s">
        <v>297</v>
      </c>
      <c r="CG113" s="20">
        <v>2.2612646545829701E-3</v>
      </c>
    </row>
    <row r="114" spans="82:85" x14ac:dyDescent="0.3">
      <c r="CD114" t="s">
        <v>298</v>
      </c>
      <c r="CE114" s="20">
        <v>4.4016064840544197E-2</v>
      </c>
      <c r="CF114" t="s">
        <v>298</v>
      </c>
      <c r="CG114" s="20">
        <v>3.9770960007244401E-2</v>
      </c>
    </row>
    <row r="115" spans="82:85" x14ac:dyDescent="0.3">
      <c r="CD115" t="s">
        <v>302</v>
      </c>
      <c r="CE115" s="20">
        <v>1.04128450919781E-4</v>
      </c>
      <c r="CF115" t="s">
        <v>302</v>
      </c>
      <c r="CG115" s="20">
        <v>8.0712580532125595E-5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workbookViewId="0">
      <pane ySplit="1" topLeftCell="A2" activePane="bottomLeft" state="frozen"/>
      <selection pane="bottomLeft" activeCell="A13" sqref="A13:XFD14"/>
    </sheetView>
  </sheetViews>
  <sheetFormatPr defaultRowHeight="14.4" x14ac:dyDescent="0.3"/>
  <cols>
    <col min="7" max="7" width="10.88671875" bestFit="1" customWidth="1"/>
    <col min="9" max="9" width="13.21875" bestFit="1" customWidth="1"/>
  </cols>
  <sheetData>
    <row r="1" spans="1:14" x14ac:dyDescent="0.3">
      <c r="A1" t="s">
        <v>570</v>
      </c>
      <c r="B1" t="s">
        <v>76</v>
      </c>
      <c r="C1" t="s">
        <v>74</v>
      </c>
      <c r="D1" t="s">
        <v>75</v>
      </c>
      <c r="E1" t="s">
        <v>2</v>
      </c>
      <c r="F1" s="3" t="s">
        <v>571</v>
      </c>
      <c r="G1" s="3" t="s">
        <v>580</v>
      </c>
      <c r="H1" t="s">
        <v>606</v>
      </c>
      <c r="I1" t="s">
        <v>605</v>
      </c>
      <c r="J1" t="s">
        <v>899</v>
      </c>
      <c r="L1" s="40"/>
      <c r="N1" t="s">
        <v>1065</v>
      </c>
    </row>
    <row r="2" spans="1:14" s="13" customFormat="1" x14ac:dyDescent="0.3">
      <c r="A2" s="43">
        <v>1</v>
      </c>
      <c r="B2" s="44">
        <v>40</v>
      </c>
      <c r="C2" s="44">
        <v>10</v>
      </c>
      <c r="D2" s="44">
        <v>100</v>
      </c>
      <c r="E2" s="44" t="s">
        <v>417</v>
      </c>
      <c r="F2" s="44" t="s">
        <v>572</v>
      </c>
      <c r="G2" s="45">
        <v>174175</v>
      </c>
      <c r="H2" s="44" t="s">
        <v>572</v>
      </c>
      <c r="I2" s="44" t="s">
        <v>954</v>
      </c>
      <c r="J2" s="13" t="s">
        <v>548</v>
      </c>
      <c r="L2" s="44"/>
      <c r="N2" s="13">
        <v>975</v>
      </c>
    </row>
    <row r="3" spans="1:14" s="13" customFormat="1" x14ac:dyDescent="0.3">
      <c r="A3" s="43">
        <v>2</v>
      </c>
      <c r="B3" s="44">
        <v>50</v>
      </c>
      <c r="C3" s="44">
        <v>40</v>
      </c>
      <c r="D3" s="44">
        <v>200</v>
      </c>
      <c r="E3" s="44" t="s">
        <v>527</v>
      </c>
      <c r="F3" s="44" t="s">
        <v>572</v>
      </c>
      <c r="G3" s="45">
        <v>153191</v>
      </c>
      <c r="H3" s="44" t="s">
        <v>572</v>
      </c>
      <c r="I3" s="44" t="s">
        <v>954</v>
      </c>
      <c r="J3" s="13" t="s">
        <v>798</v>
      </c>
      <c r="L3" s="44"/>
      <c r="M3" s="44"/>
      <c r="N3" s="13">
        <v>999</v>
      </c>
    </row>
    <row r="4" spans="1:14" s="13" customFormat="1" x14ac:dyDescent="0.3">
      <c r="A4" s="43">
        <v>3</v>
      </c>
      <c r="B4" s="44">
        <v>40</v>
      </c>
      <c r="C4" s="44">
        <v>0</v>
      </c>
      <c r="D4" s="44">
        <v>50</v>
      </c>
      <c r="E4" s="44" t="s">
        <v>417</v>
      </c>
      <c r="F4" s="44" t="s">
        <v>572</v>
      </c>
      <c r="G4" s="45">
        <v>176177</v>
      </c>
      <c r="H4" s="44" t="s">
        <v>572</v>
      </c>
      <c r="I4" s="44" t="s">
        <v>954</v>
      </c>
      <c r="J4" s="13" t="s">
        <v>548</v>
      </c>
      <c r="L4" s="44"/>
      <c r="N4" s="13">
        <v>959</v>
      </c>
    </row>
    <row r="5" spans="1:14" x14ac:dyDescent="0.3">
      <c r="A5" s="40">
        <v>4</v>
      </c>
      <c r="B5" s="3">
        <v>30</v>
      </c>
      <c r="C5" s="3">
        <v>10</v>
      </c>
      <c r="D5" s="3">
        <v>100</v>
      </c>
      <c r="E5" s="3" t="s">
        <v>527</v>
      </c>
      <c r="F5" s="44" t="s">
        <v>572</v>
      </c>
      <c r="G5" s="68">
        <v>178179</v>
      </c>
      <c r="H5" s="3" t="s">
        <v>572</v>
      </c>
      <c r="I5" s="44" t="s">
        <v>954</v>
      </c>
      <c r="J5" s="13" t="s">
        <v>548</v>
      </c>
      <c r="L5" s="3"/>
      <c r="N5" s="13">
        <v>1000</v>
      </c>
    </row>
    <row r="6" spans="1:14" x14ac:dyDescent="0.3">
      <c r="A6" s="40">
        <v>5</v>
      </c>
      <c r="B6" s="3">
        <v>30</v>
      </c>
      <c r="C6" s="3">
        <v>100</v>
      </c>
      <c r="D6" s="3">
        <v>400</v>
      </c>
      <c r="E6" s="3" t="s">
        <v>469</v>
      </c>
      <c r="F6" s="44" t="s">
        <v>572</v>
      </c>
      <c r="G6" s="68">
        <v>180181</v>
      </c>
      <c r="H6" s="3" t="s">
        <v>572</v>
      </c>
      <c r="I6" s="44" t="s">
        <v>954</v>
      </c>
      <c r="J6" s="13" t="s">
        <v>548</v>
      </c>
      <c r="L6" s="3"/>
      <c r="N6" s="13">
        <v>1000</v>
      </c>
    </row>
    <row r="7" spans="1:14" s="13" customFormat="1" x14ac:dyDescent="0.3">
      <c r="A7" s="43">
        <v>6</v>
      </c>
      <c r="B7" s="44">
        <v>20</v>
      </c>
      <c r="C7" s="44">
        <v>40</v>
      </c>
      <c r="D7" s="44">
        <v>100</v>
      </c>
      <c r="E7" s="44" t="s">
        <v>519</v>
      </c>
      <c r="F7" s="44" t="s">
        <v>572</v>
      </c>
      <c r="G7" s="45">
        <v>182183</v>
      </c>
      <c r="H7" s="44" t="s">
        <v>572</v>
      </c>
      <c r="I7" s="44" t="s">
        <v>954</v>
      </c>
      <c r="J7" s="13" t="s">
        <v>548</v>
      </c>
      <c r="K7" s="13" t="s">
        <v>916</v>
      </c>
      <c r="L7" s="44"/>
      <c r="N7" s="13">
        <v>1000</v>
      </c>
    </row>
    <row r="8" spans="1:14" s="13" customFormat="1" x14ac:dyDescent="0.3">
      <c r="A8" s="43">
        <v>7</v>
      </c>
      <c r="B8" s="44">
        <v>50</v>
      </c>
      <c r="C8" s="44">
        <v>100</v>
      </c>
      <c r="D8" s="44">
        <v>200</v>
      </c>
      <c r="E8" s="44" t="s">
        <v>469</v>
      </c>
      <c r="F8" s="44" t="s">
        <v>572</v>
      </c>
      <c r="G8" s="45">
        <v>184185</v>
      </c>
      <c r="H8" s="44" t="s">
        <v>572</v>
      </c>
      <c r="I8" s="44" t="s">
        <v>954</v>
      </c>
      <c r="J8" s="13" t="s">
        <v>548</v>
      </c>
      <c r="L8" s="44"/>
      <c r="N8" s="13">
        <v>1000</v>
      </c>
    </row>
    <row r="9" spans="1:14" s="13" customFormat="1" x14ac:dyDescent="0.3">
      <c r="A9" s="43">
        <v>8</v>
      </c>
      <c r="B9" s="44">
        <v>40</v>
      </c>
      <c r="C9" s="44">
        <v>0</v>
      </c>
      <c r="D9" s="44">
        <v>200</v>
      </c>
      <c r="E9" s="44" t="s">
        <v>527</v>
      </c>
      <c r="F9" s="44" t="s">
        <v>572</v>
      </c>
      <c r="G9" s="45">
        <v>186187</v>
      </c>
      <c r="H9" s="44" t="s">
        <v>572</v>
      </c>
      <c r="I9" s="44" t="s">
        <v>954</v>
      </c>
      <c r="J9" s="13" t="s">
        <v>548</v>
      </c>
      <c r="L9" s="44"/>
      <c r="N9" s="13">
        <v>1000</v>
      </c>
    </row>
    <row r="10" spans="1:14" s="13" customFormat="1" x14ac:dyDescent="0.3">
      <c r="A10" s="43">
        <v>9</v>
      </c>
      <c r="B10" s="44">
        <v>30</v>
      </c>
      <c r="C10" s="44">
        <v>0</v>
      </c>
      <c r="D10" s="44">
        <v>50</v>
      </c>
      <c r="E10" s="44" t="s">
        <v>417</v>
      </c>
      <c r="F10" s="44" t="s">
        <v>572</v>
      </c>
      <c r="G10" s="45">
        <v>188189</v>
      </c>
      <c r="H10" s="44" t="s">
        <v>572</v>
      </c>
      <c r="I10" s="44" t="s">
        <v>954</v>
      </c>
      <c r="J10" s="13" t="s">
        <v>548</v>
      </c>
      <c r="L10" s="44"/>
      <c r="N10" s="13">
        <v>991</v>
      </c>
    </row>
    <row r="11" spans="1:14" s="13" customFormat="1" x14ac:dyDescent="0.3">
      <c r="A11" s="43">
        <v>10</v>
      </c>
      <c r="B11" s="44">
        <v>20</v>
      </c>
      <c r="C11" s="44">
        <v>100</v>
      </c>
      <c r="D11" s="44">
        <v>400</v>
      </c>
      <c r="E11" s="44" t="s">
        <v>519</v>
      </c>
      <c r="F11" s="44" t="s">
        <v>572</v>
      </c>
      <c r="G11" s="45">
        <v>192194196</v>
      </c>
      <c r="H11" s="44" t="s">
        <v>572</v>
      </c>
      <c r="I11" s="44" t="s">
        <v>954</v>
      </c>
      <c r="J11" s="13" t="s">
        <v>548</v>
      </c>
      <c r="K11" s="13" t="s">
        <v>916</v>
      </c>
      <c r="L11" s="44"/>
      <c r="N11" s="13">
        <v>1000</v>
      </c>
    </row>
    <row r="12" spans="1:14" s="13" customFormat="1" x14ac:dyDescent="0.3">
      <c r="A12" s="43">
        <v>11</v>
      </c>
      <c r="B12" s="44">
        <v>40</v>
      </c>
      <c r="C12" s="44">
        <v>100</v>
      </c>
      <c r="D12" s="44">
        <v>50</v>
      </c>
      <c r="E12" s="44" t="s">
        <v>527</v>
      </c>
      <c r="F12" s="44" t="s">
        <v>572</v>
      </c>
      <c r="G12" s="45">
        <v>193195</v>
      </c>
      <c r="H12" s="44" t="s">
        <v>572</v>
      </c>
      <c r="I12" s="44" t="s">
        <v>954</v>
      </c>
      <c r="J12" s="13" t="s">
        <v>798</v>
      </c>
      <c r="L12" s="44"/>
      <c r="N12" s="13">
        <v>991</v>
      </c>
    </row>
    <row r="13" spans="1:14" s="13" customFormat="1" x14ac:dyDescent="0.3">
      <c r="A13" s="43">
        <v>12</v>
      </c>
      <c r="B13" s="44">
        <v>30</v>
      </c>
      <c r="C13" s="44">
        <v>0</v>
      </c>
      <c r="D13" s="44">
        <v>200</v>
      </c>
      <c r="E13" s="44" t="s">
        <v>469</v>
      </c>
      <c r="F13" s="44" t="s">
        <v>572</v>
      </c>
      <c r="G13" s="45">
        <v>197200217</v>
      </c>
      <c r="H13" s="44" t="s">
        <v>572</v>
      </c>
      <c r="I13" s="44" t="s">
        <v>954</v>
      </c>
      <c r="J13" s="13" t="s">
        <v>1118</v>
      </c>
      <c r="L13" s="44"/>
      <c r="N13" s="13">
        <v>1000</v>
      </c>
    </row>
    <row r="14" spans="1:14" s="13" customFormat="1" x14ac:dyDescent="0.3">
      <c r="A14" s="43">
        <v>13</v>
      </c>
      <c r="B14" s="44">
        <v>30</v>
      </c>
      <c r="C14" s="44">
        <v>40</v>
      </c>
      <c r="D14" s="44">
        <v>200</v>
      </c>
      <c r="E14" s="44" t="s">
        <v>417</v>
      </c>
      <c r="F14" s="44" t="s">
        <v>572</v>
      </c>
      <c r="G14" s="45">
        <v>198199</v>
      </c>
      <c r="H14" s="44" t="s">
        <v>572</v>
      </c>
      <c r="I14" s="44" t="s">
        <v>954</v>
      </c>
      <c r="J14" s="13" t="s">
        <v>548</v>
      </c>
      <c r="L14" s="44"/>
      <c r="N14" s="13">
        <v>1000</v>
      </c>
    </row>
    <row r="15" spans="1:14" s="13" customFormat="1" x14ac:dyDescent="0.3">
      <c r="A15" s="43">
        <v>14</v>
      </c>
      <c r="B15" s="44">
        <v>20</v>
      </c>
      <c r="C15" s="44">
        <v>10</v>
      </c>
      <c r="D15" s="44">
        <v>50</v>
      </c>
      <c r="E15" s="44" t="s">
        <v>519</v>
      </c>
      <c r="F15" s="44" t="s">
        <v>572</v>
      </c>
      <c r="G15" s="45">
        <v>201202</v>
      </c>
      <c r="H15" s="44" t="s">
        <v>572</v>
      </c>
      <c r="I15" s="44" t="s">
        <v>954</v>
      </c>
      <c r="J15" s="13" t="s">
        <v>548</v>
      </c>
      <c r="K15" s="13" t="s">
        <v>916</v>
      </c>
      <c r="L15" s="44"/>
    </row>
    <row r="16" spans="1:14" s="13" customFormat="1" x14ac:dyDescent="0.3">
      <c r="A16" s="43">
        <v>15</v>
      </c>
      <c r="B16" s="44">
        <v>50</v>
      </c>
      <c r="C16" s="44">
        <v>10</v>
      </c>
      <c r="D16" s="44">
        <v>400</v>
      </c>
      <c r="E16" s="44" t="s">
        <v>469</v>
      </c>
      <c r="F16" s="44" t="s">
        <v>572</v>
      </c>
      <c r="G16" s="68">
        <v>203204</v>
      </c>
      <c r="H16" s="44" t="s">
        <v>572</v>
      </c>
      <c r="I16" s="44" t="s">
        <v>954</v>
      </c>
      <c r="J16" s="13" t="s">
        <v>548</v>
      </c>
      <c r="L16" s="44"/>
    </row>
    <row r="17" spans="1:11" x14ac:dyDescent="0.3">
      <c r="A17" s="40">
        <v>16</v>
      </c>
      <c r="B17" s="3">
        <v>50</v>
      </c>
      <c r="C17" s="3">
        <v>100</v>
      </c>
      <c r="D17" s="3">
        <v>100</v>
      </c>
      <c r="E17" s="3" t="s">
        <v>519</v>
      </c>
      <c r="F17" s="44" t="s">
        <v>572</v>
      </c>
      <c r="G17" s="68">
        <v>205206</v>
      </c>
      <c r="H17" s="44" t="s">
        <v>572</v>
      </c>
      <c r="I17" s="44" t="s">
        <v>954</v>
      </c>
      <c r="J17" s="13" t="s">
        <v>548</v>
      </c>
    </row>
    <row r="18" spans="1:11" x14ac:dyDescent="0.3">
      <c r="A18" s="40">
        <v>17</v>
      </c>
      <c r="B18" s="3">
        <v>20</v>
      </c>
      <c r="C18" s="3">
        <v>10</v>
      </c>
      <c r="D18" s="3">
        <v>400</v>
      </c>
      <c r="E18" s="3" t="s">
        <v>527</v>
      </c>
      <c r="F18" s="44" t="s">
        <v>572</v>
      </c>
      <c r="G18" s="68">
        <v>208209210</v>
      </c>
      <c r="H18" s="44" t="s">
        <v>572</v>
      </c>
      <c r="I18" s="44" t="s">
        <v>954</v>
      </c>
      <c r="J18" s="13" t="s">
        <v>548</v>
      </c>
      <c r="K18" s="13" t="s">
        <v>916</v>
      </c>
    </row>
    <row r="19" spans="1:11" x14ac:dyDescent="0.3">
      <c r="A19" s="40">
        <v>18</v>
      </c>
      <c r="B19" s="3">
        <v>30</v>
      </c>
      <c r="C19" s="3">
        <v>40</v>
      </c>
      <c r="D19" s="3">
        <v>50</v>
      </c>
      <c r="E19" s="3" t="s">
        <v>417</v>
      </c>
      <c r="F19" s="44" t="s">
        <v>572</v>
      </c>
      <c r="G19" s="3" t="s">
        <v>1101</v>
      </c>
      <c r="H19" s="44" t="s">
        <v>572</v>
      </c>
      <c r="I19" s="44" t="s">
        <v>954</v>
      </c>
      <c r="J19" s="13" t="s">
        <v>548</v>
      </c>
    </row>
    <row r="20" spans="1:11" x14ac:dyDescent="0.3">
      <c r="A20" s="40">
        <v>19</v>
      </c>
      <c r="B20" s="3">
        <v>50</v>
      </c>
      <c r="C20" s="3">
        <v>100</v>
      </c>
      <c r="D20" s="3">
        <v>200</v>
      </c>
      <c r="E20" s="3" t="s">
        <v>469</v>
      </c>
      <c r="F20" s="44" t="s">
        <v>572</v>
      </c>
      <c r="G20" s="68">
        <v>213214</v>
      </c>
      <c r="H20" s="44" t="s">
        <v>572</v>
      </c>
      <c r="I20" s="44" t="s">
        <v>954</v>
      </c>
      <c r="J20" s="13" t="s">
        <v>548</v>
      </c>
    </row>
    <row r="21" spans="1:11" x14ac:dyDescent="0.3">
      <c r="A21" s="40">
        <v>20</v>
      </c>
      <c r="B21" s="3">
        <v>40</v>
      </c>
      <c r="C21" s="3">
        <v>0</v>
      </c>
      <c r="D21" s="3">
        <v>400</v>
      </c>
      <c r="E21" s="3" t="s">
        <v>469</v>
      </c>
      <c r="F21" s="44" t="s">
        <v>572</v>
      </c>
      <c r="G21" s="68">
        <v>215216</v>
      </c>
      <c r="H21" s="44" t="s">
        <v>572</v>
      </c>
      <c r="I21" s="44" t="s">
        <v>954</v>
      </c>
      <c r="J21" s="13" t="s">
        <v>548</v>
      </c>
    </row>
    <row r="22" spans="1:11" x14ac:dyDescent="0.3">
      <c r="A22" s="40">
        <v>21</v>
      </c>
      <c r="B22" s="3">
        <v>50</v>
      </c>
      <c r="C22" s="3">
        <v>100</v>
      </c>
      <c r="D22" s="3">
        <v>50</v>
      </c>
      <c r="E22" s="3" t="s">
        <v>469</v>
      </c>
      <c r="F22" s="44" t="s">
        <v>572</v>
      </c>
      <c r="G22" s="68">
        <v>218219</v>
      </c>
      <c r="H22" s="44" t="s">
        <v>572</v>
      </c>
      <c r="I22" s="44" t="s">
        <v>954</v>
      </c>
      <c r="J22" s="13" t="s">
        <v>548</v>
      </c>
    </row>
    <row r="23" spans="1:11" x14ac:dyDescent="0.3">
      <c r="A23" s="40">
        <v>22</v>
      </c>
      <c r="B23" s="3">
        <v>30</v>
      </c>
      <c r="C23" s="3">
        <v>40</v>
      </c>
      <c r="D23" s="3">
        <v>400</v>
      </c>
      <c r="E23" s="3" t="s">
        <v>417</v>
      </c>
      <c r="F23" s="44" t="s">
        <v>572</v>
      </c>
      <c r="G23" s="68">
        <v>220221</v>
      </c>
      <c r="H23" s="44" t="s">
        <v>572</v>
      </c>
      <c r="I23" s="44" t="s">
        <v>954</v>
      </c>
      <c r="J23" s="13" t="s">
        <v>548</v>
      </c>
    </row>
    <row r="24" spans="1:11" x14ac:dyDescent="0.3">
      <c r="A24" s="40">
        <v>23</v>
      </c>
      <c r="B24" s="3">
        <v>20</v>
      </c>
      <c r="C24" s="3">
        <v>10</v>
      </c>
      <c r="D24" s="3">
        <v>200</v>
      </c>
      <c r="E24" s="3" t="s">
        <v>519</v>
      </c>
      <c r="F24" s="44" t="s">
        <v>572</v>
      </c>
      <c r="G24" s="68">
        <v>222223</v>
      </c>
      <c r="H24" s="44" t="s">
        <v>572</v>
      </c>
      <c r="I24" s="44" t="s">
        <v>954</v>
      </c>
      <c r="J24" s="13" t="s">
        <v>548</v>
      </c>
      <c r="K24" s="13" t="s">
        <v>916</v>
      </c>
    </row>
    <row r="25" spans="1:11" x14ac:dyDescent="0.3">
      <c r="A25" s="40">
        <v>24</v>
      </c>
      <c r="B25" s="3">
        <v>30</v>
      </c>
      <c r="C25" s="3">
        <v>10</v>
      </c>
      <c r="D25" s="3">
        <v>100</v>
      </c>
      <c r="E25" s="3" t="s">
        <v>527</v>
      </c>
      <c r="F25" s="44" t="s">
        <v>572</v>
      </c>
      <c r="G25" s="68">
        <v>224225</v>
      </c>
      <c r="H25" s="44" t="s">
        <v>572</v>
      </c>
      <c r="I25" s="44" t="s">
        <v>954</v>
      </c>
      <c r="J25" s="13" t="s">
        <v>548</v>
      </c>
    </row>
    <row r="26" spans="1:11" x14ac:dyDescent="0.3">
      <c r="A26" s="40">
        <v>25</v>
      </c>
      <c r="B26" s="3">
        <v>40</v>
      </c>
      <c r="C26" s="3">
        <v>40</v>
      </c>
      <c r="D26" s="3">
        <v>100</v>
      </c>
      <c r="E26" s="3" t="s">
        <v>527</v>
      </c>
      <c r="F26" s="44" t="s">
        <v>572</v>
      </c>
      <c r="G26" s="68">
        <v>226227228</v>
      </c>
      <c r="H26" s="44" t="s">
        <v>572</v>
      </c>
      <c r="I26" s="44" t="s">
        <v>954</v>
      </c>
      <c r="J26" t="s">
        <v>798</v>
      </c>
    </row>
    <row r="28" spans="1:11" x14ac:dyDescent="0.3">
      <c r="A28" t="s">
        <v>898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workbookViewId="0">
      <pane ySplit="1" topLeftCell="A2" activePane="bottomLeft" state="frozen"/>
      <selection pane="bottomLeft" activeCell="D34" sqref="D34"/>
    </sheetView>
  </sheetViews>
  <sheetFormatPr defaultRowHeight="14.4" x14ac:dyDescent="0.3"/>
  <cols>
    <col min="1" max="1" width="10.44140625" bestFit="1" customWidth="1"/>
    <col min="2" max="2" width="11.88671875" bestFit="1" customWidth="1"/>
    <col min="3" max="3" width="17.44140625" bestFit="1" customWidth="1"/>
    <col min="4" max="4" width="13.33203125" style="3" bestFit="1" customWidth="1"/>
    <col min="5" max="5" width="14.33203125" style="3" bestFit="1" customWidth="1"/>
    <col min="10" max="10" width="11" bestFit="1" customWidth="1"/>
  </cols>
  <sheetData>
    <row r="1" spans="1:8" s="26" customFormat="1" ht="15" thickBot="1" x14ac:dyDescent="0.35">
      <c r="A1" s="26" t="s">
        <v>1</v>
      </c>
      <c r="B1" s="26" t="s">
        <v>74</v>
      </c>
      <c r="C1" s="26" t="s">
        <v>4</v>
      </c>
      <c r="D1" s="27" t="s">
        <v>426</v>
      </c>
      <c r="E1" s="39" t="s">
        <v>535</v>
      </c>
      <c r="F1" s="26" t="s">
        <v>491</v>
      </c>
    </row>
    <row r="2" spans="1:8" ht="15" thickTop="1" x14ac:dyDescent="0.3">
      <c r="A2">
        <v>10</v>
      </c>
      <c r="B2">
        <v>2</v>
      </c>
      <c r="C2">
        <v>50</v>
      </c>
      <c r="F2" t="s">
        <v>531</v>
      </c>
    </row>
    <row r="3" spans="1:8" x14ac:dyDescent="0.3">
      <c r="A3">
        <v>10</v>
      </c>
      <c r="B3">
        <v>2</v>
      </c>
      <c r="C3">
        <v>100</v>
      </c>
    </row>
    <row r="4" spans="1:8" x14ac:dyDescent="0.3">
      <c r="A4">
        <v>10</v>
      </c>
      <c r="B4">
        <v>2</v>
      </c>
      <c r="C4">
        <v>200</v>
      </c>
    </row>
    <row r="5" spans="1:8" s="28" customFormat="1" x14ac:dyDescent="0.3">
      <c r="A5" s="28">
        <v>10</v>
      </c>
      <c r="B5" s="28">
        <v>2</v>
      </c>
      <c r="C5" s="28">
        <v>400</v>
      </c>
      <c r="D5" s="29"/>
      <c r="E5" s="29"/>
    </row>
    <row r="6" spans="1:8" s="30" customFormat="1" x14ac:dyDescent="0.3">
      <c r="A6" s="30">
        <v>10</v>
      </c>
      <c r="B6" s="30">
        <v>10</v>
      </c>
      <c r="C6" s="30">
        <v>50</v>
      </c>
      <c r="D6" s="31" t="s">
        <v>505</v>
      </c>
      <c r="E6" s="31" t="s">
        <v>534</v>
      </c>
    </row>
    <row r="7" spans="1:8" s="30" customFormat="1" x14ac:dyDescent="0.3">
      <c r="A7" s="30">
        <v>10</v>
      </c>
      <c r="B7" s="30">
        <v>10</v>
      </c>
      <c r="C7" s="30">
        <v>100</v>
      </c>
      <c r="D7" s="31" t="s">
        <v>450</v>
      </c>
      <c r="E7" s="31" t="s">
        <v>534</v>
      </c>
      <c r="F7" s="30" t="s">
        <v>407</v>
      </c>
    </row>
    <row r="8" spans="1:8" x14ac:dyDescent="0.3">
      <c r="A8">
        <v>10</v>
      </c>
      <c r="B8">
        <v>10</v>
      </c>
      <c r="C8">
        <v>200</v>
      </c>
    </row>
    <row r="9" spans="1:8" x14ac:dyDescent="0.3">
      <c r="A9">
        <v>10</v>
      </c>
      <c r="B9">
        <v>10</v>
      </c>
      <c r="C9">
        <v>400</v>
      </c>
    </row>
    <row r="10" spans="1:8" s="23" customFormat="1" x14ac:dyDescent="0.3">
      <c r="A10" s="23">
        <v>10</v>
      </c>
      <c r="B10" s="23">
        <v>40</v>
      </c>
      <c r="C10" s="23">
        <v>25</v>
      </c>
      <c r="D10" s="24"/>
      <c r="E10" s="24"/>
    </row>
    <row r="11" spans="1:8" x14ac:dyDescent="0.3">
      <c r="A11">
        <v>10</v>
      </c>
      <c r="B11">
        <v>40</v>
      </c>
      <c r="C11">
        <v>50</v>
      </c>
      <c r="H11">
        <f>0.125+0.25</f>
        <v>0.375</v>
      </c>
    </row>
    <row r="12" spans="1:8" x14ac:dyDescent="0.3">
      <c r="A12">
        <v>10</v>
      </c>
      <c r="B12">
        <v>40</v>
      </c>
      <c r="C12">
        <v>100</v>
      </c>
      <c r="H12">
        <f>0.25/2</f>
        <v>0.125</v>
      </c>
    </row>
    <row r="13" spans="1:8" x14ac:dyDescent="0.3">
      <c r="A13">
        <v>10</v>
      </c>
      <c r="B13">
        <v>40</v>
      </c>
      <c r="C13">
        <v>200</v>
      </c>
    </row>
    <row r="14" spans="1:8" s="26" customFormat="1" ht="15" thickBot="1" x14ac:dyDescent="0.35">
      <c r="A14" s="26">
        <v>10</v>
      </c>
      <c r="B14" s="26">
        <v>40</v>
      </c>
      <c r="C14" s="26">
        <v>400</v>
      </c>
      <c r="D14" s="27"/>
      <c r="E14" s="27"/>
    </row>
    <row r="15" spans="1:8" ht="15" thickTop="1" x14ac:dyDescent="0.3">
      <c r="A15" s="25">
        <v>20</v>
      </c>
      <c r="B15">
        <v>2</v>
      </c>
      <c r="C15">
        <v>50</v>
      </c>
    </row>
    <row r="16" spans="1:8" x14ac:dyDescent="0.3">
      <c r="A16" s="25">
        <v>20</v>
      </c>
      <c r="B16">
        <v>2</v>
      </c>
      <c r="C16">
        <v>100</v>
      </c>
    </row>
    <row r="17" spans="1:6" x14ac:dyDescent="0.3">
      <c r="A17" s="25">
        <v>20</v>
      </c>
      <c r="B17">
        <v>2</v>
      </c>
      <c r="C17">
        <v>200</v>
      </c>
    </row>
    <row r="18" spans="1:6" s="28" customFormat="1" x14ac:dyDescent="0.3">
      <c r="A18" s="28">
        <v>20</v>
      </c>
      <c r="B18" s="28">
        <v>2</v>
      </c>
      <c r="C18" s="28">
        <v>400</v>
      </c>
      <c r="D18" s="29"/>
      <c r="E18" s="29"/>
    </row>
    <row r="19" spans="1:6" x14ac:dyDescent="0.3">
      <c r="A19" s="25">
        <v>20</v>
      </c>
      <c r="B19">
        <v>10</v>
      </c>
      <c r="C19">
        <v>50</v>
      </c>
    </row>
    <row r="20" spans="1:6" s="30" customFormat="1" x14ac:dyDescent="0.3">
      <c r="A20" s="30">
        <v>20</v>
      </c>
      <c r="B20" s="30">
        <v>10</v>
      </c>
      <c r="C20" s="30">
        <v>100</v>
      </c>
      <c r="D20" s="31" t="s">
        <v>532</v>
      </c>
      <c r="E20" s="31" t="s">
        <v>533</v>
      </c>
    </row>
    <row r="21" spans="1:6" x14ac:dyDescent="0.3">
      <c r="A21" s="25">
        <v>20</v>
      </c>
      <c r="B21">
        <v>10</v>
      </c>
      <c r="C21">
        <v>200</v>
      </c>
    </row>
    <row r="22" spans="1:6" s="28" customFormat="1" x14ac:dyDescent="0.3">
      <c r="A22" s="28">
        <v>20</v>
      </c>
      <c r="B22" s="28">
        <v>10</v>
      </c>
      <c r="C22" s="28">
        <v>400</v>
      </c>
      <c r="D22" s="29"/>
      <c r="E22" s="29"/>
    </row>
    <row r="23" spans="1:6" x14ac:dyDescent="0.3">
      <c r="A23" s="25">
        <v>20</v>
      </c>
      <c r="B23">
        <v>40</v>
      </c>
      <c r="C23">
        <v>50</v>
      </c>
    </row>
    <row r="24" spans="1:6" x14ac:dyDescent="0.3">
      <c r="A24" s="25">
        <v>20</v>
      </c>
      <c r="B24">
        <v>40</v>
      </c>
      <c r="C24">
        <v>100</v>
      </c>
    </row>
    <row r="25" spans="1:6" x14ac:dyDescent="0.3">
      <c r="A25" s="25">
        <v>20</v>
      </c>
      <c r="B25">
        <v>40</v>
      </c>
      <c r="C25">
        <v>200</v>
      </c>
    </row>
    <row r="26" spans="1:6" s="26" customFormat="1" ht="15" thickBot="1" x14ac:dyDescent="0.35">
      <c r="A26" s="26">
        <v>20</v>
      </c>
      <c r="B26" s="26">
        <v>40</v>
      </c>
      <c r="C26" s="26">
        <v>400</v>
      </c>
      <c r="D26" s="27"/>
      <c r="E26" s="27"/>
    </row>
    <row r="27" spans="1:6" ht="15" thickTop="1" x14ac:dyDescent="0.3">
      <c r="A27">
        <v>30</v>
      </c>
      <c r="B27">
        <v>2</v>
      </c>
      <c r="C27">
        <v>50</v>
      </c>
    </row>
    <row r="28" spans="1:6" s="30" customFormat="1" x14ac:dyDescent="0.3">
      <c r="A28" s="30">
        <v>30</v>
      </c>
      <c r="B28" s="30">
        <v>2</v>
      </c>
      <c r="C28" s="30">
        <v>100</v>
      </c>
      <c r="D28" s="31" t="s">
        <v>451</v>
      </c>
      <c r="E28" s="31" t="s">
        <v>536</v>
      </c>
    </row>
    <row r="29" spans="1:6" x14ac:dyDescent="0.3">
      <c r="A29">
        <v>30</v>
      </c>
      <c r="B29">
        <v>2</v>
      </c>
      <c r="C29">
        <v>200</v>
      </c>
    </row>
    <row r="30" spans="1:6" s="28" customFormat="1" x14ac:dyDescent="0.3">
      <c r="A30" s="28">
        <v>30</v>
      </c>
      <c r="B30" s="28">
        <v>2</v>
      </c>
      <c r="C30" s="28">
        <v>400</v>
      </c>
      <c r="D30" s="29"/>
      <c r="E30" s="29"/>
    </row>
    <row r="31" spans="1:6" s="30" customFormat="1" x14ac:dyDescent="0.3">
      <c r="A31" s="30">
        <v>30</v>
      </c>
      <c r="B31" s="30">
        <v>10</v>
      </c>
      <c r="C31" s="30">
        <v>50</v>
      </c>
      <c r="D31" s="31" t="s">
        <v>490</v>
      </c>
      <c r="E31" s="31" t="s">
        <v>537</v>
      </c>
    </row>
    <row r="32" spans="1:6" s="30" customFormat="1" x14ac:dyDescent="0.3">
      <c r="A32" s="30">
        <v>30</v>
      </c>
      <c r="B32" s="30">
        <v>10</v>
      </c>
      <c r="C32" s="30">
        <v>100</v>
      </c>
      <c r="D32" s="31" t="s">
        <v>398</v>
      </c>
      <c r="E32" s="31" t="s">
        <v>530</v>
      </c>
      <c r="F32" s="30" t="s">
        <v>516</v>
      </c>
    </row>
    <row r="33" spans="1:10" s="30" customFormat="1" x14ac:dyDescent="0.3">
      <c r="A33" s="30">
        <v>30</v>
      </c>
      <c r="B33" s="30">
        <v>10</v>
      </c>
      <c r="C33" s="30">
        <v>200</v>
      </c>
      <c r="D33" s="31" t="s">
        <v>453</v>
      </c>
      <c r="E33" s="31" t="s">
        <v>537</v>
      </c>
    </row>
    <row r="34" spans="1:10" s="37" customFormat="1" x14ac:dyDescent="0.3">
      <c r="A34" s="37">
        <v>30</v>
      </c>
      <c r="B34" s="37">
        <v>10</v>
      </c>
      <c r="C34" s="37">
        <v>400</v>
      </c>
      <c r="D34" s="38" t="s">
        <v>489</v>
      </c>
      <c r="E34" s="38" t="s">
        <v>537</v>
      </c>
    </row>
    <row r="35" spans="1:10" x14ac:dyDescent="0.3">
      <c r="A35">
        <v>30</v>
      </c>
      <c r="B35">
        <v>40</v>
      </c>
      <c r="C35">
        <v>50</v>
      </c>
    </row>
    <row r="36" spans="1:10" s="30" customFormat="1" x14ac:dyDescent="0.3">
      <c r="A36" s="30">
        <v>30</v>
      </c>
      <c r="B36" s="30">
        <v>40</v>
      </c>
      <c r="C36" s="30">
        <v>100</v>
      </c>
      <c r="D36" s="31" t="s">
        <v>468</v>
      </c>
      <c r="E36" s="31" t="s">
        <v>536</v>
      </c>
    </row>
    <row r="37" spans="1:10" x14ac:dyDescent="0.3">
      <c r="A37">
        <v>30</v>
      </c>
      <c r="B37">
        <v>40</v>
      </c>
      <c r="C37">
        <v>200</v>
      </c>
    </row>
    <row r="38" spans="1:10" s="26" customFormat="1" ht="15" thickBot="1" x14ac:dyDescent="0.35">
      <c r="A38" s="26">
        <v>30</v>
      </c>
      <c r="B38" s="26">
        <v>40</v>
      </c>
      <c r="C38" s="26">
        <v>400</v>
      </c>
      <c r="D38" s="27"/>
      <c r="E38" s="27"/>
    </row>
    <row r="39" spans="1:10" ht="15" thickTop="1" x14ac:dyDescent="0.3">
      <c r="A39">
        <v>40</v>
      </c>
      <c r="B39">
        <v>2</v>
      </c>
      <c r="C39">
        <v>50</v>
      </c>
    </row>
    <row r="40" spans="1:10" x14ac:dyDescent="0.3">
      <c r="A40">
        <v>40</v>
      </c>
      <c r="B40">
        <v>2</v>
      </c>
      <c r="C40">
        <v>100</v>
      </c>
      <c r="J40">
        <f>0.625+0.25</f>
        <v>0.875</v>
      </c>
    </row>
    <row r="41" spans="1:10" x14ac:dyDescent="0.3">
      <c r="A41">
        <v>40</v>
      </c>
      <c r="B41">
        <v>2</v>
      </c>
      <c r="C41">
        <v>200</v>
      </c>
    </row>
    <row r="42" spans="1:10" s="28" customFormat="1" x14ac:dyDescent="0.3">
      <c r="A42" s="28">
        <v>40</v>
      </c>
      <c r="B42" s="28">
        <v>2</v>
      </c>
      <c r="C42" s="28">
        <v>400</v>
      </c>
      <c r="D42" s="29"/>
      <c r="E42" s="29"/>
    </row>
    <row r="43" spans="1:10" x14ac:dyDescent="0.3">
      <c r="A43">
        <v>40</v>
      </c>
      <c r="B43">
        <v>10</v>
      </c>
      <c r="C43">
        <v>50</v>
      </c>
    </row>
    <row r="44" spans="1:10" s="30" customFormat="1" x14ac:dyDescent="0.3">
      <c r="A44" s="30">
        <v>40</v>
      </c>
      <c r="B44" s="30">
        <v>10</v>
      </c>
      <c r="C44" s="30">
        <v>100</v>
      </c>
      <c r="D44" s="31" t="s">
        <v>378</v>
      </c>
      <c r="E44" s="31" t="s">
        <v>530</v>
      </c>
    </row>
    <row r="45" spans="1:10" x14ac:dyDescent="0.3">
      <c r="A45">
        <v>40</v>
      </c>
      <c r="B45">
        <v>10</v>
      </c>
      <c r="C45">
        <v>200</v>
      </c>
    </row>
    <row r="46" spans="1:10" s="28" customFormat="1" x14ac:dyDescent="0.3">
      <c r="A46" s="28">
        <v>40</v>
      </c>
      <c r="B46" s="28">
        <v>10</v>
      </c>
      <c r="C46" s="28">
        <v>400</v>
      </c>
      <c r="D46" s="29"/>
      <c r="E46" s="29"/>
    </row>
    <row r="47" spans="1:10" x14ac:dyDescent="0.3">
      <c r="A47">
        <v>40</v>
      </c>
      <c r="B47">
        <v>40</v>
      </c>
      <c r="C47">
        <v>50</v>
      </c>
    </row>
    <row r="48" spans="1:10" x14ac:dyDescent="0.3">
      <c r="A48">
        <v>40</v>
      </c>
      <c r="B48">
        <v>40</v>
      </c>
      <c r="C48">
        <v>100</v>
      </c>
      <c r="J48">
        <f>2^31-1</f>
        <v>2147483647</v>
      </c>
    </row>
    <row r="49" spans="1:5" x14ac:dyDescent="0.3">
      <c r="A49">
        <v>40</v>
      </c>
      <c r="B49">
        <v>40</v>
      </c>
      <c r="C49">
        <v>200</v>
      </c>
    </row>
    <row r="50" spans="1:5" s="26" customFormat="1" ht="15" thickBot="1" x14ac:dyDescent="0.35">
      <c r="A50" s="26">
        <v>40</v>
      </c>
      <c r="B50" s="26">
        <v>40</v>
      </c>
      <c r="C50" s="26">
        <v>400</v>
      </c>
      <c r="D50" s="27"/>
      <c r="E50" s="27"/>
    </row>
    <row r="51" spans="1:5" ht="15" thickTop="1" x14ac:dyDescent="0.3">
      <c r="A51">
        <v>50</v>
      </c>
      <c r="B51">
        <v>2</v>
      </c>
      <c r="C51">
        <v>50</v>
      </c>
    </row>
    <row r="52" spans="1:5" s="30" customFormat="1" x14ac:dyDescent="0.3">
      <c r="A52" s="30">
        <v>50</v>
      </c>
      <c r="B52" s="30">
        <v>2</v>
      </c>
      <c r="C52" s="30">
        <v>100</v>
      </c>
      <c r="D52" s="31" t="s">
        <v>488</v>
      </c>
      <c r="E52" s="31" t="s">
        <v>538</v>
      </c>
    </row>
    <row r="53" spans="1:5" x14ac:dyDescent="0.3">
      <c r="A53">
        <v>50</v>
      </c>
      <c r="B53">
        <v>2</v>
      </c>
      <c r="C53">
        <v>200</v>
      </c>
    </row>
    <row r="54" spans="1:5" s="28" customFormat="1" x14ac:dyDescent="0.3">
      <c r="A54" s="28">
        <v>50</v>
      </c>
      <c r="B54" s="28">
        <v>2</v>
      </c>
      <c r="C54" s="28">
        <v>400</v>
      </c>
      <c r="D54" s="29"/>
      <c r="E54" s="29"/>
    </row>
    <row r="55" spans="1:5" x14ac:dyDescent="0.3">
      <c r="A55">
        <v>50</v>
      </c>
      <c r="B55">
        <v>10</v>
      </c>
      <c r="C55">
        <v>50</v>
      </c>
    </row>
    <row r="56" spans="1:5" s="30" customFormat="1" x14ac:dyDescent="0.3">
      <c r="A56" s="30">
        <v>50</v>
      </c>
      <c r="B56" s="30">
        <v>10</v>
      </c>
      <c r="C56" s="30">
        <v>100</v>
      </c>
      <c r="D56" s="31" t="s">
        <v>379</v>
      </c>
      <c r="E56" s="31" t="s">
        <v>539</v>
      </c>
    </row>
    <row r="57" spans="1:5" x14ac:dyDescent="0.3">
      <c r="A57">
        <v>50</v>
      </c>
      <c r="B57">
        <v>10</v>
      </c>
      <c r="C57">
        <v>200</v>
      </c>
    </row>
    <row r="58" spans="1:5" s="28" customFormat="1" x14ac:dyDescent="0.3">
      <c r="A58" s="28">
        <v>50</v>
      </c>
      <c r="B58" s="28">
        <v>10</v>
      </c>
      <c r="C58" s="28">
        <v>400</v>
      </c>
      <c r="D58" s="29"/>
      <c r="E58" s="29"/>
    </row>
    <row r="59" spans="1:5" x14ac:dyDescent="0.3">
      <c r="A59">
        <v>50</v>
      </c>
      <c r="B59">
        <v>40</v>
      </c>
      <c r="C59">
        <v>50</v>
      </c>
    </row>
    <row r="60" spans="1:5" s="30" customFormat="1" x14ac:dyDescent="0.3">
      <c r="A60" s="30">
        <v>50</v>
      </c>
      <c r="B60" s="30">
        <v>40</v>
      </c>
      <c r="C60" s="30">
        <v>100</v>
      </c>
      <c r="D60" s="31" t="s">
        <v>487</v>
      </c>
      <c r="E60" s="31" t="s">
        <v>538</v>
      </c>
    </row>
    <row r="61" spans="1:5" x14ac:dyDescent="0.3">
      <c r="A61">
        <v>50</v>
      </c>
      <c r="B61">
        <v>40</v>
      </c>
      <c r="C61">
        <v>200</v>
      </c>
    </row>
    <row r="62" spans="1:5" s="26" customFormat="1" ht="15" thickBot="1" x14ac:dyDescent="0.35">
      <c r="A62" s="26">
        <v>50</v>
      </c>
      <c r="B62" s="26">
        <v>40</v>
      </c>
      <c r="C62" s="26">
        <v>400</v>
      </c>
      <c r="D62" s="27"/>
      <c r="E62" s="27"/>
    </row>
    <row r="63" spans="1:5" ht="15" thickTop="1" x14ac:dyDescent="0.3"/>
    <row r="65" spans="1:6" x14ac:dyDescent="0.3">
      <c r="A65" s="5" t="s">
        <v>541</v>
      </c>
      <c r="B65" s="5" t="s">
        <v>1</v>
      </c>
      <c r="C65" s="5" t="s">
        <v>74</v>
      </c>
      <c r="D65" s="32" t="s">
        <v>75</v>
      </c>
    </row>
    <row r="66" spans="1:6" x14ac:dyDescent="0.3">
      <c r="A66" t="s">
        <v>417</v>
      </c>
      <c r="B66">
        <v>30</v>
      </c>
      <c r="C66">
        <v>10</v>
      </c>
      <c r="D66" s="3">
        <v>100</v>
      </c>
      <c r="E66" s="3" t="s">
        <v>543</v>
      </c>
      <c r="F66" s="40" t="s">
        <v>542</v>
      </c>
    </row>
    <row r="68" spans="1:6" s="30" customFormat="1" x14ac:dyDescent="0.3">
      <c r="A68" s="30" t="s">
        <v>469</v>
      </c>
      <c r="B68" s="30">
        <v>30</v>
      </c>
      <c r="C68" s="30">
        <v>10</v>
      </c>
      <c r="D68" s="31">
        <v>100</v>
      </c>
      <c r="E68" s="31" t="s">
        <v>544</v>
      </c>
      <c r="F68" s="31" t="s">
        <v>558</v>
      </c>
    </row>
    <row r="69" spans="1:6" s="30" customFormat="1" x14ac:dyDescent="0.3">
      <c r="A69" s="30" t="s">
        <v>519</v>
      </c>
      <c r="B69" s="30">
        <v>30</v>
      </c>
      <c r="C69" s="30">
        <v>10</v>
      </c>
      <c r="D69" s="31">
        <v>100</v>
      </c>
      <c r="E69" s="31" t="s">
        <v>545</v>
      </c>
      <c r="F69" s="31" t="s">
        <v>558</v>
      </c>
    </row>
    <row r="70" spans="1:6" s="30" customFormat="1" x14ac:dyDescent="0.3">
      <c r="A70" s="30" t="s">
        <v>527</v>
      </c>
      <c r="B70" s="30">
        <v>30</v>
      </c>
      <c r="C70" s="30">
        <v>10</v>
      </c>
      <c r="D70" s="31">
        <v>100</v>
      </c>
      <c r="E70" s="31" t="s">
        <v>546</v>
      </c>
      <c r="F70" s="31" t="s">
        <v>558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52"/>
  <sheetViews>
    <sheetView topLeftCell="A131" workbookViewId="0">
      <selection activeCell="J153" sqref="J153:K157"/>
    </sheetView>
  </sheetViews>
  <sheetFormatPr defaultRowHeight="14.4" x14ac:dyDescent="0.3"/>
  <cols>
    <col min="1" max="1" width="19.6640625" bestFit="1" customWidth="1"/>
    <col min="5" max="5" width="12.33203125" customWidth="1"/>
    <col min="6" max="6" width="12" bestFit="1" customWidth="1"/>
  </cols>
  <sheetData>
    <row r="2" spans="2:10" x14ac:dyDescent="0.3">
      <c r="B2" t="s">
        <v>252</v>
      </c>
      <c r="C2" t="s">
        <v>253</v>
      </c>
      <c r="E2" t="s">
        <v>255</v>
      </c>
    </row>
    <row r="3" spans="2:10" ht="15" thickBot="1" x14ac:dyDescent="0.35">
      <c r="B3" s="15">
        <v>240000000</v>
      </c>
      <c r="C3">
        <v>25</v>
      </c>
    </row>
    <row r="4" spans="2:10" x14ac:dyDescent="0.3">
      <c r="B4" s="15">
        <v>540000000</v>
      </c>
      <c r="C4">
        <v>45</v>
      </c>
      <c r="E4" s="19" t="s">
        <v>256</v>
      </c>
      <c r="F4" s="19"/>
    </row>
    <row r="5" spans="2:10" x14ac:dyDescent="0.3">
      <c r="B5" s="15">
        <v>2200000000</v>
      </c>
      <c r="C5">
        <v>82</v>
      </c>
      <c r="E5" s="16" t="s">
        <v>257</v>
      </c>
      <c r="F5" s="16">
        <v>0.97792395644402952</v>
      </c>
    </row>
    <row r="6" spans="2:10" x14ac:dyDescent="0.3">
      <c r="E6" s="16" t="s">
        <v>258</v>
      </c>
      <c r="F6" s="16">
        <v>0.95633526458714424</v>
      </c>
    </row>
    <row r="7" spans="2:10" x14ac:dyDescent="0.3">
      <c r="E7" s="16" t="s">
        <v>259</v>
      </c>
      <c r="F7" s="16">
        <v>0.91267052917428848</v>
      </c>
    </row>
    <row r="8" spans="2:10" x14ac:dyDescent="0.3">
      <c r="E8" s="16" t="s">
        <v>260</v>
      </c>
      <c r="F8" s="16">
        <v>8.5461422544855594</v>
      </c>
    </row>
    <row r="9" spans="2:10" ht="15" thickBot="1" x14ac:dyDescent="0.35">
      <c r="B9" t="s">
        <v>252</v>
      </c>
      <c r="C9" t="s">
        <v>254</v>
      </c>
      <c r="E9" s="17" t="s">
        <v>261</v>
      </c>
      <c r="F9" s="17">
        <v>3</v>
      </c>
    </row>
    <row r="10" spans="2:10" x14ac:dyDescent="0.3">
      <c r="B10" s="21"/>
      <c r="C10" s="20">
        <f>0.0000000267885*B10+24.056765</f>
        <v>24.056764999999999</v>
      </c>
    </row>
    <row r="11" spans="2:10" ht="15" thickBot="1" x14ac:dyDescent="0.35">
      <c r="E11" t="s">
        <v>262</v>
      </c>
    </row>
    <row r="12" spans="2:10" x14ac:dyDescent="0.3">
      <c r="B12" s="15">
        <v>240000000</v>
      </c>
      <c r="C12" s="20">
        <f t="shared" ref="C12:C23" si="0">0.0000000267885*B12+24.056765</f>
        <v>30.486004999999999</v>
      </c>
      <c r="E12" s="18"/>
      <c r="F12" s="18" t="s">
        <v>267</v>
      </c>
      <c r="G12" s="18" t="s">
        <v>268</v>
      </c>
      <c r="H12" s="18" t="s">
        <v>269</v>
      </c>
      <c r="I12" s="18" t="s">
        <v>270</v>
      </c>
      <c r="J12" s="18" t="s">
        <v>271</v>
      </c>
    </row>
    <row r="13" spans="2:10" x14ac:dyDescent="0.3">
      <c r="B13" s="15">
        <v>320000000</v>
      </c>
      <c r="C13" s="20">
        <f t="shared" si="0"/>
        <v>32.629084999999996</v>
      </c>
      <c r="E13" s="16" t="s">
        <v>263</v>
      </c>
      <c r="F13" s="16">
        <v>1</v>
      </c>
      <c r="G13" s="16">
        <v>1599.630119232763</v>
      </c>
      <c r="H13" s="16">
        <v>1599.630119232763</v>
      </c>
      <c r="I13" s="16">
        <v>21.901776239907743</v>
      </c>
      <c r="J13" s="16">
        <v>0.13401640198711606</v>
      </c>
    </row>
    <row r="14" spans="2:10" x14ac:dyDescent="0.3">
      <c r="B14" s="15">
        <v>490000000</v>
      </c>
      <c r="C14" s="20">
        <f t="shared" si="0"/>
        <v>37.183129999999998</v>
      </c>
      <c r="E14" s="16" t="s">
        <v>264</v>
      </c>
      <c r="F14" s="16">
        <v>1</v>
      </c>
      <c r="G14" s="16">
        <v>73.036547433903522</v>
      </c>
      <c r="H14" s="16">
        <v>73.036547433903522</v>
      </c>
      <c r="I14" s="16"/>
      <c r="J14" s="16"/>
    </row>
    <row r="15" spans="2:10" ht="15" thickBot="1" x14ac:dyDescent="0.35">
      <c r="B15" s="15">
        <v>120000000</v>
      </c>
      <c r="C15" s="20">
        <f t="shared" si="0"/>
        <v>27.271384999999999</v>
      </c>
      <c r="E15" s="17" t="s">
        <v>265</v>
      </c>
      <c r="F15" s="17">
        <v>2</v>
      </c>
      <c r="G15" s="17">
        <v>1672.6666666666665</v>
      </c>
      <c r="H15" s="17"/>
      <c r="I15" s="17"/>
      <c r="J15" s="17"/>
    </row>
    <row r="16" spans="2:10" ht="15" thickBot="1" x14ac:dyDescent="0.35">
      <c r="B16" s="15">
        <v>560000000</v>
      </c>
      <c r="C16" s="20">
        <f t="shared" si="0"/>
        <v>39.058324999999996</v>
      </c>
    </row>
    <row r="17" spans="2:13" x14ac:dyDescent="0.3">
      <c r="B17" s="15">
        <v>190000000</v>
      </c>
      <c r="C17" s="20">
        <f t="shared" si="0"/>
        <v>29.14658</v>
      </c>
      <c r="E17" s="18"/>
      <c r="F17" s="18" t="s">
        <v>272</v>
      </c>
      <c r="G17" s="18" t="s">
        <v>260</v>
      </c>
      <c r="H17" s="18" t="s">
        <v>273</v>
      </c>
      <c r="I17" s="18" t="s">
        <v>274</v>
      </c>
      <c r="J17" s="18" t="s">
        <v>275</v>
      </c>
      <c r="K17" s="18" t="s">
        <v>276</v>
      </c>
      <c r="L17" s="18" t="s">
        <v>277</v>
      </c>
      <c r="M17" s="18" t="s">
        <v>278</v>
      </c>
    </row>
    <row r="18" spans="2:13" x14ac:dyDescent="0.3">
      <c r="B18" s="15">
        <v>5800000000</v>
      </c>
      <c r="C18" s="20">
        <f t="shared" si="0"/>
        <v>179.43006500000001</v>
      </c>
      <c r="E18" s="16" t="s">
        <v>266</v>
      </c>
      <c r="F18" s="16">
        <v>24.056765163297037</v>
      </c>
      <c r="G18" s="16">
        <v>7.5283216496686922</v>
      </c>
      <c r="H18" s="16">
        <v>3.1955017708835185</v>
      </c>
      <c r="I18" s="16">
        <v>0.19307759679915429</v>
      </c>
      <c r="J18" s="16">
        <v>-71.599631037169871</v>
      </c>
      <c r="K18" s="16">
        <v>119.71316136376396</v>
      </c>
      <c r="L18" s="16">
        <v>-71.599631037169871</v>
      </c>
      <c r="M18" s="16">
        <v>119.71316136376396</v>
      </c>
    </row>
    <row r="19" spans="2:13" ht="15" thickBot="1" x14ac:dyDescent="0.35">
      <c r="B19" s="15">
        <v>910000000</v>
      </c>
      <c r="C19" s="20">
        <f t="shared" si="0"/>
        <v>48.434299999999993</v>
      </c>
      <c r="E19" s="17" t="s">
        <v>252</v>
      </c>
      <c r="F19" s="17">
        <v>2.6788491446345261E-8</v>
      </c>
      <c r="G19" s="17">
        <v>5.7241181432097398E-9</v>
      </c>
      <c r="H19" s="17">
        <v>4.679933358490028</v>
      </c>
      <c r="I19" s="17">
        <v>0.13401640198711604</v>
      </c>
      <c r="J19" s="17">
        <v>-4.5943325615329895E-8</v>
      </c>
      <c r="K19" s="17">
        <v>9.9520308508020424E-8</v>
      </c>
      <c r="L19" s="17">
        <v>-4.5943325615329895E-8</v>
      </c>
      <c r="M19" s="17">
        <v>9.9520308508020424E-8</v>
      </c>
    </row>
    <row r="20" spans="2:13" x14ac:dyDescent="0.3">
      <c r="B20" s="15">
        <v>15000000000</v>
      </c>
      <c r="C20" s="20">
        <f t="shared" si="0"/>
        <v>425.88426499999997</v>
      </c>
    </row>
    <row r="21" spans="2:13" x14ac:dyDescent="0.3">
      <c r="B21" s="15">
        <v>10000000000</v>
      </c>
      <c r="C21" s="20">
        <f t="shared" si="0"/>
        <v>291.94176499999998</v>
      </c>
    </row>
    <row r="22" spans="2:13" x14ac:dyDescent="0.3">
      <c r="C22" s="20">
        <f t="shared" si="0"/>
        <v>24.056764999999999</v>
      </c>
      <c r="E22">
        <v>1141</v>
      </c>
    </row>
    <row r="23" spans="2:13" x14ac:dyDescent="0.3">
      <c r="C23" s="20">
        <f t="shared" si="0"/>
        <v>24.056764999999999</v>
      </c>
      <c r="E23">
        <f>1141/60</f>
        <v>19.016666666666666</v>
      </c>
      <c r="G23">
        <f>1000/10</f>
        <v>100</v>
      </c>
    </row>
    <row r="24" spans="2:13" x14ac:dyDescent="0.3">
      <c r="G24">
        <f>100*15</f>
        <v>1500</v>
      </c>
    </row>
    <row r="25" spans="2:13" x14ac:dyDescent="0.3">
      <c r="G25">
        <f>1500/60</f>
        <v>25</v>
      </c>
    </row>
    <row r="28" spans="2:13" x14ac:dyDescent="0.3">
      <c r="B28" t="s">
        <v>279</v>
      </c>
      <c r="C28" t="s">
        <v>280</v>
      </c>
    </row>
    <row r="29" spans="2:13" x14ac:dyDescent="0.3">
      <c r="B29">
        <v>10</v>
      </c>
      <c r="C29">
        <v>15</v>
      </c>
    </row>
    <row r="30" spans="2:13" x14ac:dyDescent="0.3">
      <c r="B30">
        <v>142</v>
      </c>
      <c r="C30">
        <v>120</v>
      </c>
    </row>
    <row r="31" spans="2:13" x14ac:dyDescent="0.3">
      <c r="B31">
        <v>226</v>
      </c>
      <c r="C31">
        <f>3.5*60+5</f>
        <v>215</v>
      </c>
    </row>
    <row r="32" spans="2:13" x14ac:dyDescent="0.3">
      <c r="B32">
        <v>260</v>
      </c>
      <c r="C32">
        <f>60*4</f>
        <v>240</v>
      </c>
    </row>
    <row r="33" spans="2:4" x14ac:dyDescent="0.3">
      <c r="B33">
        <v>381</v>
      </c>
      <c r="C33">
        <f>60*6.5</f>
        <v>390</v>
      </c>
    </row>
    <row r="36" spans="2:4" x14ac:dyDescent="0.3">
      <c r="B36" t="s">
        <v>279</v>
      </c>
      <c r="C36" t="s">
        <v>281</v>
      </c>
      <c r="D36" t="s">
        <v>282</v>
      </c>
    </row>
    <row r="37" spans="2:4" x14ac:dyDescent="0.3">
      <c r="B37">
        <v>250</v>
      </c>
      <c r="C37">
        <f>0.9742*B37</f>
        <v>243.54999999999998</v>
      </c>
      <c r="D37">
        <f>C37/60</f>
        <v>4.0591666666666661</v>
      </c>
    </row>
    <row r="38" spans="2:4" x14ac:dyDescent="0.3">
      <c r="B38">
        <v>500</v>
      </c>
      <c r="C38">
        <f t="shared" ref="C38:C40" si="1">0.9742*B38</f>
        <v>487.09999999999997</v>
      </c>
      <c r="D38">
        <f t="shared" ref="D38:D40" si="2">C38/60</f>
        <v>8.1183333333333323</v>
      </c>
    </row>
    <row r="39" spans="2:4" x14ac:dyDescent="0.3">
      <c r="B39">
        <v>129</v>
      </c>
      <c r="C39">
        <f t="shared" si="1"/>
        <v>125.67179999999999</v>
      </c>
      <c r="D39">
        <f t="shared" si="2"/>
        <v>2.0945299999999998</v>
      </c>
    </row>
    <row r="40" spans="2:4" x14ac:dyDescent="0.3">
      <c r="B40">
        <v>50</v>
      </c>
      <c r="C40">
        <f t="shared" si="1"/>
        <v>48.71</v>
      </c>
      <c r="D40">
        <f t="shared" si="2"/>
        <v>0.8118333333333333</v>
      </c>
    </row>
    <row r="44" spans="2:4" x14ac:dyDescent="0.3">
      <c r="B44" t="s">
        <v>340</v>
      </c>
    </row>
    <row r="46" spans="2:4" x14ac:dyDescent="0.3">
      <c r="B46" t="s">
        <v>354</v>
      </c>
      <c r="C46" t="s">
        <v>280</v>
      </c>
      <c r="D46" t="s">
        <v>385</v>
      </c>
    </row>
    <row r="47" spans="2:4" x14ac:dyDescent="0.3">
      <c r="B47">
        <v>0</v>
      </c>
      <c r="C47">
        <v>0</v>
      </c>
    </row>
    <row r="48" spans="2:4" x14ac:dyDescent="0.3">
      <c r="B48">
        <v>34</v>
      </c>
      <c r="C48">
        <v>39</v>
      </c>
    </row>
    <row r="49" spans="2:4" x14ac:dyDescent="0.3">
      <c r="B49">
        <v>118</v>
      </c>
      <c r="C49">
        <v>129</v>
      </c>
    </row>
    <row r="50" spans="2:4" x14ac:dyDescent="0.3">
      <c r="B50">
        <v>148</v>
      </c>
      <c r="C50">
        <v>171</v>
      </c>
    </row>
    <row r="51" spans="2:4" x14ac:dyDescent="0.3">
      <c r="B51">
        <v>314</v>
      </c>
      <c r="C51">
        <v>355</v>
      </c>
    </row>
    <row r="52" spans="2:4" x14ac:dyDescent="0.3">
      <c r="B52">
        <v>793</v>
      </c>
      <c r="C52">
        <v>955</v>
      </c>
    </row>
    <row r="54" spans="2:4" x14ac:dyDescent="0.3">
      <c r="B54" t="s">
        <v>382</v>
      </c>
      <c r="C54" t="s">
        <v>383</v>
      </c>
      <c r="D54" t="s">
        <v>384</v>
      </c>
    </row>
    <row r="55" spans="2:4" x14ac:dyDescent="0.3">
      <c r="B55">
        <v>1000</v>
      </c>
      <c r="C55">
        <f>B55*1.1913</f>
        <v>1191.3</v>
      </c>
      <c r="D55">
        <f>C55/60</f>
        <v>19.855</v>
      </c>
    </row>
    <row r="58" spans="2:4" x14ac:dyDescent="0.3">
      <c r="B58" t="s">
        <v>386</v>
      </c>
    </row>
    <row r="59" spans="2:4" x14ac:dyDescent="0.3">
      <c r="B59" t="s">
        <v>390</v>
      </c>
    </row>
    <row r="60" spans="2:4" x14ac:dyDescent="0.3">
      <c r="B60" t="s">
        <v>391</v>
      </c>
      <c r="C60" t="s">
        <v>392</v>
      </c>
      <c r="D60" t="s">
        <v>393</v>
      </c>
    </row>
    <row r="61" spans="2:4" x14ac:dyDescent="0.3">
      <c r="B61">
        <v>44415</v>
      </c>
      <c r="C61">
        <f>B61/60</f>
        <v>740.25</v>
      </c>
      <c r="D61">
        <f>C61/60</f>
        <v>12.3375</v>
      </c>
    </row>
    <row r="62" spans="2:4" x14ac:dyDescent="0.3">
      <c r="B62" t="s">
        <v>394</v>
      </c>
    </row>
    <row r="64" spans="2:4" x14ac:dyDescent="0.3">
      <c r="B64" t="s">
        <v>408</v>
      </c>
      <c r="C64" t="s">
        <v>419</v>
      </c>
    </row>
    <row r="65" spans="2:4" x14ac:dyDescent="0.3">
      <c r="B65" s="5" t="s">
        <v>391</v>
      </c>
      <c r="C65" s="5" t="s">
        <v>392</v>
      </c>
      <c r="D65" s="5" t="s">
        <v>393</v>
      </c>
    </row>
    <row r="66" spans="2:4" x14ac:dyDescent="0.3">
      <c r="B66">
        <v>47161</v>
      </c>
      <c r="C66">
        <f>B66/60</f>
        <v>786.01666666666665</v>
      </c>
      <c r="D66">
        <f>C66/60</f>
        <v>13.100277777777778</v>
      </c>
    </row>
    <row r="68" spans="2:4" x14ac:dyDescent="0.3">
      <c r="B68" t="s">
        <v>443</v>
      </c>
      <c r="C68" t="s">
        <v>444</v>
      </c>
    </row>
    <row r="69" spans="2:4" x14ac:dyDescent="0.3">
      <c r="B69">
        <v>104440</v>
      </c>
      <c r="C69">
        <f>B69/60</f>
        <v>1740.6666666666667</v>
      </c>
      <c r="D69">
        <f>C69/60</f>
        <v>29.011111111111113</v>
      </c>
    </row>
    <row r="70" spans="2:4" x14ac:dyDescent="0.3">
      <c r="B70" t="s">
        <v>445</v>
      </c>
    </row>
    <row r="72" spans="2:4" x14ac:dyDescent="0.3">
      <c r="B72" t="s">
        <v>447</v>
      </c>
      <c r="C72" t="s">
        <v>448</v>
      </c>
    </row>
    <row r="73" spans="2:4" x14ac:dyDescent="0.3">
      <c r="B73" t="s">
        <v>449</v>
      </c>
    </row>
    <row r="74" spans="2:4" x14ac:dyDescent="0.3">
      <c r="B74">
        <v>142282</v>
      </c>
      <c r="C74">
        <f>B74/60</f>
        <v>2371.3666666666668</v>
      </c>
      <c r="D74">
        <f>C74/60</f>
        <v>39.522777777777783</v>
      </c>
    </row>
    <row r="75" spans="2:4" x14ac:dyDescent="0.3">
      <c r="B75" t="s">
        <v>462</v>
      </c>
    </row>
    <row r="76" spans="2:4" x14ac:dyDescent="0.3">
      <c r="B76">
        <v>78762</v>
      </c>
      <c r="C76">
        <f>B76/60</f>
        <v>1312.7</v>
      </c>
      <c r="D76">
        <f>C76/60</f>
        <v>21.878333333333334</v>
      </c>
    </row>
    <row r="77" spans="2:4" x14ac:dyDescent="0.3">
      <c r="B77" t="s">
        <v>472</v>
      </c>
    </row>
    <row r="78" spans="2:4" x14ac:dyDescent="0.3">
      <c r="B78">
        <v>28581</v>
      </c>
      <c r="C78">
        <f>B78/60</f>
        <v>476.35</v>
      </c>
      <c r="D78">
        <f>C78/60</f>
        <v>7.9391666666666669</v>
      </c>
    </row>
    <row r="79" spans="2:4" x14ac:dyDescent="0.3">
      <c r="B79" t="s">
        <v>480</v>
      </c>
    </row>
    <row r="80" spans="2:4" x14ac:dyDescent="0.3">
      <c r="B80">
        <v>39722</v>
      </c>
      <c r="C80">
        <f>B80/60</f>
        <v>662.0333333333333</v>
      </c>
      <c r="D80">
        <f>C80/60</f>
        <v>11.033888888888889</v>
      </c>
    </row>
    <row r="81" spans="1:6" x14ac:dyDescent="0.3">
      <c r="B81" t="s">
        <v>494</v>
      </c>
    </row>
    <row r="82" spans="1:6" x14ac:dyDescent="0.3">
      <c r="B82">
        <v>58959</v>
      </c>
      <c r="C82">
        <f>B82/60</f>
        <v>982.65</v>
      </c>
      <c r="D82">
        <f>C82/60</f>
        <v>16.377500000000001</v>
      </c>
    </row>
    <row r="83" spans="1:6" x14ac:dyDescent="0.3">
      <c r="B83" t="s">
        <v>495</v>
      </c>
    </row>
    <row r="84" spans="1:6" x14ac:dyDescent="0.3">
      <c r="B84">
        <v>51453</v>
      </c>
      <c r="C84">
        <f>B84/60</f>
        <v>857.55</v>
      </c>
      <c r="D84">
        <f>C84/60</f>
        <v>14.292499999999999</v>
      </c>
    </row>
    <row r="85" spans="1:6" x14ac:dyDescent="0.3">
      <c r="F85" t="s">
        <v>547</v>
      </c>
    </row>
    <row r="86" spans="1:6" x14ac:dyDescent="0.3">
      <c r="A86" t="s">
        <v>513</v>
      </c>
      <c r="B86">
        <v>46535</v>
      </c>
      <c r="C86">
        <f>B86/60</f>
        <v>775.58333333333337</v>
      </c>
      <c r="D86">
        <f>C86/60</f>
        <v>12.926388888888889</v>
      </c>
      <c r="F86" t="s">
        <v>549</v>
      </c>
    </row>
    <row r="87" spans="1:6" x14ac:dyDescent="0.3">
      <c r="A87" t="s">
        <v>520</v>
      </c>
      <c r="B87">
        <v>30713</v>
      </c>
      <c r="C87">
        <f t="shared" ref="C87:D92" si="3">B87/60</f>
        <v>511.88333333333333</v>
      </c>
      <c r="D87">
        <f t="shared" si="3"/>
        <v>8.5313888888888894</v>
      </c>
      <c r="F87" t="s">
        <v>548</v>
      </c>
    </row>
    <row r="88" spans="1:6" x14ac:dyDescent="0.3">
      <c r="A88" t="s">
        <v>521</v>
      </c>
      <c r="B88">
        <v>44948</v>
      </c>
      <c r="C88">
        <f t="shared" si="3"/>
        <v>749.13333333333333</v>
      </c>
      <c r="D88">
        <f t="shared" si="3"/>
        <v>12.485555555555555</v>
      </c>
      <c r="F88" t="s">
        <v>549</v>
      </c>
    </row>
    <row r="89" spans="1:6" x14ac:dyDescent="0.3">
      <c r="A89" t="s">
        <v>550</v>
      </c>
      <c r="B89">
        <v>46156</v>
      </c>
      <c r="C89">
        <f t="shared" si="3"/>
        <v>769.26666666666665</v>
      </c>
      <c r="D89">
        <f t="shared" si="3"/>
        <v>12.821111111111112</v>
      </c>
      <c r="F89" t="s">
        <v>548</v>
      </c>
    </row>
    <row r="90" spans="1:6" x14ac:dyDescent="0.3">
      <c r="A90" t="s">
        <v>551</v>
      </c>
      <c r="B90">
        <v>47942</v>
      </c>
      <c r="C90">
        <f t="shared" si="3"/>
        <v>799.0333333333333</v>
      </c>
      <c r="D90">
        <f t="shared" si="3"/>
        <v>13.317222222222222</v>
      </c>
      <c r="F90" t="s">
        <v>548</v>
      </c>
    </row>
    <row r="91" spans="1:6" x14ac:dyDescent="0.3">
      <c r="A91" t="s">
        <v>552</v>
      </c>
      <c r="B91">
        <v>70043</v>
      </c>
      <c r="C91">
        <f t="shared" si="3"/>
        <v>1167.3833333333334</v>
      </c>
      <c r="D91">
        <f t="shared" si="3"/>
        <v>19.456388888888892</v>
      </c>
      <c r="F91" t="s">
        <v>548</v>
      </c>
    </row>
    <row r="92" spans="1:6" x14ac:dyDescent="0.3">
      <c r="A92" t="s">
        <v>553</v>
      </c>
      <c r="B92">
        <v>35068</v>
      </c>
      <c r="C92">
        <f t="shared" si="3"/>
        <v>584.4666666666667</v>
      </c>
      <c r="D92">
        <f t="shared" si="3"/>
        <v>9.7411111111111115</v>
      </c>
      <c r="F92" t="s">
        <v>548</v>
      </c>
    </row>
    <row r="93" spans="1:6" x14ac:dyDescent="0.3">
      <c r="A93" t="s">
        <v>556</v>
      </c>
      <c r="B93" t="s">
        <v>557</v>
      </c>
      <c r="F93" t="s">
        <v>548</v>
      </c>
    </row>
    <row r="94" spans="1:6" x14ac:dyDescent="0.3">
      <c r="A94" t="s">
        <v>574</v>
      </c>
      <c r="B94">
        <v>54783</v>
      </c>
      <c r="C94">
        <f t="shared" ref="C94:C99" si="4">B94/60</f>
        <v>913.05</v>
      </c>
      <c r="D94">
        <f t="shared" ref="D94:D99" si="5">C94/60</f>
        <v>15.217499999999999</v>
      </c>
      <c r="F94" t="s">
        <v>548</v>
      </c>
    </row>
    <row r="95" spans="1:6" x14ac:dyDescent="0.3">
      <c r="A95" t="s">
        <v>600</v>
      </c>
      <c r="B95">
        <v>179501</v>
      </c>
      <c r="C95">
        <f t="shared" si="4"/>
        <v>2991.6833333333334</v>
      </c>
      <c r="D95">
        <f t="shared" si="5"/>
        <v>49.861388888888889</v>
      </c>
      <c r="F95" t="s">
        <v>548</v>
      </c>
    </row>
    <row r="96" spans="1:6" x14ac:dyDescent="0.3">
      <c r="A96" t="s">
        <v>601</v>
      </c>
      <c r="B96">
        <v>26981</v>
      </c>
      <c r="C96">
        <f t="shared" si="4"/>
        <v>449.68333333333334</v>
      </c>
      <c r="D96">
        <f t="shared" si="5"/>
        <v>7.4947222222222223</v>
      </c>
      <c r="F96" t="s">
        <v>548</v>
      </c>
    </row>
    <row r="97" spans="1:12" x14ac:dyDescent="0.3">
      <c r="A97" t="s">
        <v>602</v>
      </c>
      <c r="B97">
        <v>49805</v>
      </c>
      <c r="C97">
        <f t="shared" si="4"/>
        <v>830.08333333333337</v>
      </c>
      <c r="D97">
        <f t="shared" si="5"/>
        <v>13.834722222222222</v>
      </c>
      <c r="F97" t="s">
        <v>548</v>
      </c>
    </row>
    <row r="98" spans="1:12" x14ac:dyDescent="0.3">
      <c r="A98" t="s">
        <v>609</v>
      </c>
      <c r="B98">
        <v>53074</v>
      </c>
      <c r="C98">
        <f t="shared" si="4"/>
        <v>884.56666666666672</v>
      </c>
      <c r="D98">
        <f t="shared" si="5"/>
        <v>14.742777777777778</v>
      </c>
      <c r="F98" t="s">
        <v>548</v>
      </c>
    </row>
    <row r="99" spans="1:12" x14ac:dyDescent="0.3">
      <c r="A99" t="s">
        <v>613</v>
      </c>
      <c r="B99">
        <v>113646</v>
      </c>
      <c r="C99">
        <f t="shared" si="4"/>
        <v>1894.1</v>
      </c>
      <c r="D99">
        <f t="shared" si="5"/>
        <v>31.568333333333332</v>
      </c>
      <c r="F99" t="s">
        <v>548</v>
      </c>
    </row>
    <row r="100" spans="1:12" x14ac:dyDescent="0.3">
      <c r="A100" t="s">
        <v>623</v>
      </c>
      <c r="B100">
        <v>56802</v>
      </c>
      <c r="C100">
        <f t="shared" ref="C100:D109" si="6">B100/60</f>
        <v>946.7</v>
      </c>
      <c r="D100">
        <f t="shared" si="6"/>
        <v>15.778333333333334</v>
      </c>
      <c r="F100" t="s">
        <v>548</v>
      </c>
    </row>
    <row r="101" spans="1:12" x14ac:dyDescent="0.3">
      <c r="A101" t="s">
        <v>639</v>
      </c>
      <c r="B101">
        <v>232701</v>
      </c>
      <c r="C101">
        <f t="shared" si="6"/>
        <v>3878.35</v>
      </c>
      <c r="D101">
        <f t="shared" si="6"/>
        <v>64.639166666666668</v>
      </c>
      <c r="F101" t="s">
        <v>548</v>
      </c>
    </row>
    <row r="102" spans="1:12" x14ac:dyDescent="0.3">
      <c r="A102" t="s">
        <v>640</v>
      </c>
      <c r="B102">
        <v>129595</v>
      </c>
      <c r="C102">
        <f t="shared" si="6"/>
        <v>2159.9166666666665</v>
      </c>
      <c r="D102">
        <f t="shared" si="6"/>
        <v>35.99861111111111</v>
      </c>
      <c r="F102" t="s">
        <v>548</v>
      </c>
    </row>
    <row r="103" spans="1:12" x14ac:dyDescent="0.3">
      <c r="A103" t="s">
        <v>706</v>
      </c>
      <c r="B103">
        <v>65120</v>
      </c>
      <c r="C103">
        <f t="shared" si="6"/>
        <v>1085.3333333333333</v>
      </c>
      <c r="D103">
        <f t="shared" si="6"/>
        <v>18.088888888888889</v>
      </c>
      <c r="F103" t="s">
        <v>548</v>
      </c>
    </row>
    <row r="104" spans="1:12" x14ac:dyDescent="0.3">
      <c r="A104" t="s">
        <v>711</v>
      </c>
      <c r="B104">
        <v>80668</v>
      </c>
      <c r="C104">
        <f t="shared" si="6"/>
        <v>1344.4666666666667</v>
      </c>
      <c r="D104">
        <f t="shared" si="6"/>
        <v>22.407777777777778</v>
      </c>
      <c r="F104" t="s">
        <v>548</v>
      </c>
    </row>
    <row r="105" spans="1:12" x14ac:dyDescent="0.3">
      <c r="A105" t="s">
        <v>715</v>
      </c>
      <c r="B105">
        <v>66465</v>
      </c>
      <c r="C105">
        <f t="shared" si="6"/>
        <v>1107.75</v>
      </c>
      <c r="D105">
        <f t="shared" si="6"/>
        <v>18.462499999999999</v>
      </c>
      <c r="F105" t="s">
        <v>548</v>
      </c>
    </row>
    <row r="106" spans="1:12" x14ac:dyDescent="0.3">
      <c r="A106" t="s">
        <v>735</v>
      </c>
      <c r="B106">
        <v>63789</v>
      </c>
      <c r="C106">
        <f t="shared" si="6"/>
        <v>1063.1500000000001</v>
      </c>
      <c r="D106">
        <f t="shared" si="6"/>
        <v>17.71916666666667</v>
      </c>
      <c r="F106" t="s">
        <v>548</v>
      </c>
    </row>
    <row r="107" spans="1:12" x14ac:dyDescent="0.3">
      <c r="A107" t="s">
        <v>736</v>
      </c>
      <c r="B107">
        <v>53971</v>
      </c>
      <c r="C107">
        <f t="shared" si="6"/>
        <v>899.51666666666665</v>
      </c>
      <c r="D107">
        <f t="shared" si="6"/>
        <v>14.991944444444444</v>
      </c>
      <c r="F107" t="s">
        <v>548</v>
      </c>
    </row>
    <row r="108" spans="1:12" x14ac:dyDescent="0.3">
      <c r="A108" t="s">
        <v>742</v>
      </c>
      <c r="B108">
        <v>32024</v>
      </c>
      <c r="C108">
        <f t="shared" si="6"/>
        <v>533.73333333333335</v>
      </c>
      <c r="D108">
        <f t="shared" si="6"/>
        <v>8.8955555555555552</v>
      </c>
      <c r="F108" t="s">
        <v>548</v>
      </c>
    </row>
    <row r="109" spans="1:12" x14ac:dyDescent="0.3">
      <c r="A109" t="s">
        <v>743</v>
      </c>
      <c r="B109">
        <v>95605</v>
      </c>
      <c r="C109">
        <f t="shared" si="6"/>
        <v>1593.4166666666667</v>
      </c>
      <c r="D109">
        <f t="shared" si="6"/>
        <v>26.556944444444447</v>
      </c>
      <c r="F109" t="s">
        <v>548</v>
      </c>
    </row>
    <row r="110" spans="1:12" x14ac:dyDescent="0.3">
      <c r="B110" s="32" t="s">
        <v>391</v>
      </c>
      <c r="C110" s="32" t="s">
        <v>392</v>
      </c>
      <c r="D110" s="32" t="s">
        <v>393</v>
      </c>
      <c r="E110" s="32" t="s">
        <v>973</v>
      </c>
      <c r="H110" s="32" t="s">
        <v>974</v>
      </c>
    </row>
    <row r="111" spans="1:12" x14ac:dyDescent="0.3">
      <c r="A111" t="s">
        <v>822</v>
      </c>
      <c r="B111">
        <v>12189</v>
      </c>
      <c r="C111">
        <f t="shared" ref="C111:C115" si="7">B111/60</f>
        <v>203.15</v>
      </c>
      <c r="D111">
        <f t="shared" ref="D111:D115" si="8">C111/60</f>
        <v>3.3858333333333333</v>
      </c>
      <c r="E111">
        <f>394/D111</f>
        <v>116.367216342604</v>
      </c>
      <c r="F111" t="s">
        <v>548</v>
      </c>
      <c r="G111" t="s">
        <v>820</v>
      </c>
    </row>
    <row r="112" spans="1:12" x14ac:dyDescent="0.3">
      <c r="A112" t="s">
        <v>823</v>
      </c>
      <c r="B112">
        <v>19491</v>
      </c>
      <c r="C112">
        <f t="shared" si="7"/>
        <v>324.85000000000002</v>
      </c>
      <c r="D112">
        <f t="shared" si="8"/>
        <v>5.4141666666666675</v>
      </c>
      <c r="E112">
        <f>(1000-394)/D112</f>
        <v>111.92858242265659</v>
      </c>
      <c r="F112" t="s">
        <v>548</v>
      </c>
      <c r="G112" t="s">
        <v>821</v>
      </c>
      <c r="K112" t="s">
        <v>974</v>
      </c>
      <c r="L112" t="s">
        <v>973</v>
      </c>
    </row>
    <row r="113" spans="1:12" x14ac:dyDescent="0.3">
      <c r="A113" t="s">
        <v>963</v>
      </c>
      <c r="B113">
        <v>2666</v>
      </c>
      <c r="C113">
        <f t="shared" si="7"/>
        <v>44.43333333333333</v>
      </c>
      <c r="D113">
        <f t="shared" si="8"/>
        <v>0.74055555555555552</v>
      </c>
      <c r="E113">
        <f>49/D113</f>
        <v>66.166541635408862</v>
      </c>
      <c r="F113" t="s">
        <v>548</v>
      </c>
      <c r="G113" s="69" t="s">
        <v>964</v>
      </c>
      <c r="H113" s="20">
        <v>0.25</v>
      </c>
      <c r="K113">
        <v>0.25</v>
      </c>
      <c r="L113">
        <v>66.166541635408862</v>
      </c>
    </row>
    <row r="114" spans="1:12" x14ac:dyDescent="0.3">
      <c r="A114" t="s">
        <v>975</v>
      </c>
      <c r="B114">
        <v>30000</v>
      </c>
      <c r="C114">
        <f t="shared" si="7"/>
        <v>500</v>
      </c>
      <c r="D114">
        <f t="shared" si="8"/>
        <v>8.3333333333333339</v>
      </c>
      <c r="E114">
        <f>(636-49)/D114</f>
        <v>70.44</v>
      </c>
      <c r="F114" t="s">
        <v>548</v>
      </c>
      <c r="G114" t="s">
        <v>980</v>
      </c>
      <c r="H114">
        <v>2</v>
      </c>
      <c r="K114">
        <v>2</v>
      </c>
      <c r="L114">
        <v>70.44</v>
      </c>
    </row>
    <row r="115" spans="1:12" x14ac:dyDescent="0.3">
      <c r="A115" t="s">
        <v>982</v>
      </c>
      <c r="B115">
        <v>15715</v>
      </c>
      <c r="C115">
        <f t="shared" si="7"/>
        <v>261.91666666666669</v>
      </c>
      <c r="D115">
        <f t="shared" si="8"/>
        <v>4.365277777777778</v>
      </c>
      <c r="E115">
        <f>(1000-635)/D115</f>
        <v>83.614381164492514</v>
      </c>
      <c r="F115" t="s">
        <v>548</v>
      </c>
      <c r="G115" t="s">
        <v>1006</v>
      </c>
      <c r="H115">
        <v>3</v>
      </c>
      <c r="K115">
        <v>0.25</v>
      </c>
      <c r="L115">
        <v>64.09495548961425</v>
      </c>
    </row>
    <row r="116" spans="1:12" x14ac:dyDescent="0.3">
      <c r="A116" t="s">
        <v>961</v>
      </c>
      <c r="B116">
        <v>674</v>
      </c>
      <c r="C116">
        <f t="shared" ref="C116:D118" si="9">B116/60</f>
        <v>11.233333333333333</v>
      </c>
      <c r="D116">
        <f t="shared" si="9"/>
        <v>0.18722222222222221</v>
      </c>
      <c r="E116">
        <f>12/D116</f>
        <v>64.09495548961425</v>
      </c>
      <c r="F116" t="s">
        <v>548</v>
      </c>
      <c r="G116" s="69" t="s">
        <v>962</v>
      </c>
      <c r="H116">
        <v>0.25</v>
      </c>
      <c r="K116">
        <v>0.5</v>
      </c>
      <c r="L116">
        <v>118.73150105708245</v>
      </c>
    </row>
    <row r="117" spans="1:12" x14ac:dyDescent="0.3">
      <c r="A117" t="s">
        <v>969</v>
      </c>
      <c r="B117">
        <v>2365</v>
      </c>
      <c r="C117">
        <f t="shared" si="9"/>
        <v>39.416666666666664</v>
      </c>
      <c r="D117">
        <f t="shared" si="9"/>
        <v>0.65694444444444444</v>
      </c>
      <c r="E117">
        <f>(90-12)/D117</f>
        <v>118.73150105708245</v>
      </c>
      <c r="F117" t="s">
        <v>548</v>
      </c>
      <c r="G117" t="s">
        <v>970</v>
      </c>
      <c r="H117">
        <v>0.5</v>
      </c>
      <c r="K117">
        <v>0.25</v>
      </c>
      <c r="L117">
        <v>80.924167088456855</v>
      </c>
    </row>
    <row r="118" spans="1:12" x14ac:dyDescent="0.3">
      <c r="A118" t="s">
        <v>983</v>
      </c>
      <c r="B118">
        <v>49254</v>
      </c>
      <c r="C118">
        <f t="shared" si="9"/>
        <v>820.9</v>
      </c>
      <c r="D118">
        <f t="shared" si="9"/>
        <v>13.681666666666667</v>
      </c>
      <c r="E118">
        <f>(1000-90)/D118</f>
        <v>66.512364478011932</v>
      </c>
      <c r="F118" t="s">
        <v>548</v>
      </c>
      <c r="G118" t="s">
        <v>1005</v>
      </c>
      <c r="H118">
        <v>4</v>
      </c>
      <c r="K118">
        <v>0.5</v>
      </c>
      <c r="L118">
        <v>67.009395497252257</v>
      </c>
    </row>
    <row r="119" spans="1:12" x14ac:dyDescent="0.3">
      <c r="A119" t="s">
        <v>959</v>
      </c>
      <c r="B119">
        <v>33587</v>
      </c>
      <c r="C119">
        <f t="shared" ref="C119:D133" si="10">B119/60</f>
        <v>559.7833333333333</v>
      </c>
      <c r="D119">
        <f t="shared" si="10"/>
        <v>9.3297222222222214</v>
      </c>
      <c r="E119">
        <f>755/D119</f>
        <v>80.924167088456855</v>
      </c>
      <c r="F119" t="s">
        <v>548</v>
      </c>
      <c r="G119" t="s">
        <v>960</v>
      </c>
      <c r="H119">
        <v>0.25</v>
      </c>
      <c r="K119">
        <v>2</v>
      </c>
      <c r="L119">
        <v>49.156344484541115</v>
      </c>
    </row>
    <row r="120" spans="1:12" x14ac:dyDescent="0.3">
      <c r="A120" t="s">
        <v>971</v>
      </c>
      <c r="B120">
        <v>5641</v>
      </c>
      <c r="C120">
        <f t="shared" si="10"/>
        <v>94.016666666666666</v>
      </c>
      <c r="D120">
        <f t="shared" si="10"/>
        <v>1.5669444444444445</v>
      </c>
      <c r="E120">
        <f>(860-755)/D120</f>
        <v>67.009395497252257</v>
      </c>
      <c r="F120" t="s">
        <v>548</v>
      </c>
      <c r="G120" t="s">
        <v>972</v>
      </c>
      <c r="H120">
        <v>0.5</v>
      </c>
      <c r="K120">
        <v>0.25</v>
      </c>
      <c r="L120">
        <v>61.985472154963681</v>
      </c>
    </row>
    <row r="121" spans="1:12" x14ac:dyDescent="0.3">
      <c r="A121" t="s">
        <v>977</v>
      </c>
      <c r="B121">
        <v>10253</v>
      </c>
      <c r="C121">
        <f t="shared" si="10"/>
        <v>170.88333333333333</v>
      </c>
      <c r="D121">
        <f t="shared" si="10"/>
        <v>2.8480555555555553</v>
      </c>
      <c r="E121">
        <f>(1000-860)/D121</f>
        <v>49.156344484541115</v>
      </c>
      <c r="F121" t="s">
        <v>548</v>
      </c>
      <c r="G121" t="s">
        <v>981</v>
      </c>
      <c r="H121">
        <v>2</v>
      </c>
      <c r="K121">
        <v>2</v>
      </c>
      <c r="L121">
        <v>44.083077052702542</v>
      </c>
    </row>
    <row r="122" spans="1:12" x14ac:dyDescent="0.3">
      <c r="A122" t="s">
        <v>957</v>
      </c>
      <c r="B122">
        <v>7434</v>
      </c>
      <c r="C122">
        <f t="shared" si="10"/>
        <v>123.9</v>
      </c>
      <c r="D122">
        <f t="shared" si="10"/>
        <v>2.0649999999999999</v>
      </c>
      <c r="E122">
        <f>128/D122</f>
        <v>61.985472154963681</v>
      </c>
      <c r="F122" t="s">
        <v>548</v>
      </c>
      <c r="G122" t="s">
        <v>958</v>
      </c>
      <c r="H122">
        <v>0.25</v>
      </c>
      <c r="K122">
        <v>0.25</v>
      </c>
      <c r="L122">
        <v>52.262001024915911</v>
      </c>
    </row>
    <row r="123" spans="1:12" x14ac:dyDescent="0.3">
      <c r="A123" t="s">
        <v>976</v>
      </c>
      <c r="B123">
        <v>71211</v>
      </c>
      <c r="C123">
        <f t="shared" si="10"/>
        <v>1186.8499999999999</v>
      </c>
      <c r="D123">
        <f t="shared" si="10"/>
        <v>19.78083333333333</v>
      </c>
      <c r="E123">
        <f>(1000-128)/D123</f>
        <v>44.083077052702542</v>
      </c>
      <c r="F123" t="s">
        <v>548</v>
      </c>
      <c r="G123" t="s">
        <v>985</v>
      </c>
      <c r="H123">
        <v>2</v>
      </c>
      <c r="K123">
        <v>0.25</v>
      </c>
      <c r="L123">
        <v>110.73853401690454</v>
      </c>
    </row>
    <row r="124" spans="1:12" x14ac:dyDescent="0.3">
      <c r="A124" t="s">
        <v>956</v>
      </c>
      <c r="B124">
        <v>68883.7</v>
      </c>
      <c r="C124">
        <f t="shared" si="10"/>
        <v>1148.0616666666667</v>
      </c>
      <c r="D124">
        <f t="shared" si="10"/>
        <v>19.134361111111112</v>
      </c>
      <c r="E124">
        <f>1000/D124</f>
        <v>52.262001024915911</v>
      </c>
      <c r="F124" t="s">
        <v>548</v>
      </c>
      <c r="G124" t="s">
        <v>978</v>
      </c>
      <c r="H124">
        <v>0.25</v>
      </c>
      <c r="K124">
        <v>2</v>
      </c>
      <c r="L124">
        <v>106.84077756343672</v>
      </c>
    </row>
    <row r="125" spans="1:12" x14ac:dyDescent="0.3">
      <c r="A125" t="s">
        <v>965</v>
      </c>
      <c r="B125">
        <v>7217</v>
      </c>
      <c r="C125">
        <f t="shared" si="10"/>
        <v>120.28333333333333</v>
      </c>
      <c r="D125">
        <f t="shared" si="10"/>
        <v>2.0047222222222221</v>
      </c>
      <c r="E125">
        <f>222/D125</f>
        <v>110.73853401690454</v>
      </c>
      <c r="F125" t="s">
        <v>548</v>
      </c>
      <c r="G125" t="s">
        <v>966</v>
      </c>
      <c r="H125">
        <v>0.25</v>
      </c>
      <c r="K125">
        <v>3</v>
      </c>
      <c r="L125">
        <v>75.927750410509034</v>
      </c>
    </row>
    <row r="126" spans="1:12" x14ac:dyDescent="0.3">
      <c r="A126" t="s">
        <v>967</v>
      </c>
      <c r="B126">
        <v>6739</v>
      </c>
      <c r="C126">
        <f t="shared" si="10"/>
        <v>112.31666666666666</v>
      </c>
      <c r="D126">
        <f t="shared" si="10"/>
        <v>1.8719444444444444</v>
      </c>
      <c r="E126">
        <f>(422-222)/D126</f>
        <v>106.84077756343672</v>
      </c>
      <c r="F126" t="s">
        <v>548</v>
      </c>
      <c r="G126" t="s">
        <v>968</v>
      </c>
      <c r="H126">
        <v>2</v>
      </c>
    </row>
    <row r="127" spans="1:12" x14ac:dyDescent="0.3">
      <c r="A127" t="s">
        <v>979</v>
      </c>
      <c r="B127">
        <v>27405</v>
      </c>
      <c r="C127">
        <f t="shared" si="10"/>
        <v>456.75</v>
      </c>
      <c r="D127">
        <f t="shared" si="10"/>
        <v>7.6124999999999998</v>
      </c>
      <c r="E127">
        <f>(1000-422)/D127</f>
        <v>75.927750410509034</v>
      </c>
      <c r="F127" t="s">
        <v>548</v>
      </c>
      <c r="G127" t="s">
        <v>984</v>
      </c>
      <c r="H127">
        <v>3</v>
      </c>
    </row>
    <row r="128" spans="1:12" x14ac:dyDescent="0.3">
      <c r="A128" t="s">
        <v>1010</v>
      </c>
      <c r="B128">
        <v>52178</v>
      </c>
      <c r="C128">
        <f t="shared" si="10"/>
        <v>869.63333333333333</v>
      </c>
      <c r="D128">
        <f t="shared" si="10"/>
        <v>14.493888888888888</v>
      </c>
      <c r="E128">
        <f>1000/D128</f>
        <v>68.994595423358504</v>
      </c>
      <c r="F128" t="s">
        <v>548</v>
      </c>
      <c r="G128" t="s">
        <v>978</v>
      </c>
      <c r="H128">
        <v>3</v>
      </c>
    </row>
    <row r="129" spans="1:11" x14ac:dyDescent="0.3">
      <c r="A129" t="s">
        <v>1011</v>
      </c>
      <c r="B129">
        <v>36831</v>
      </c>
      <c r="C129">
        <f t="shared" si="10"/>
        <v>613.85</v>
      </c>
      <c r="D129">
        <f t="shared" si="10"/>
        <v>10.230833333333333</v>
      </c>
      <c r="E129">
        <f>452/D129</f>
        <v>44.18017430968478</v>
      </c>
      <c r="F129" t="s">
        <v>548</v>
      </c>
      <c r="G129" t="s">
        <v>1014</v>
      </c>
      <c r="H129">
        <v>3</v>
      </c>
    </row>
    <row r="130" spans="1:11" x14ac:dyDescent="0.3">
      <c r="A130" t="s">
        <v>1015</v>
      </c>
      <c r="B130">
        <v>72494</v>
      </c>
      <c r="C130">
        <f t="shared" si="10"/>
        <v>1208.2333333333333</v>
      </c>
      <c r="D130">
        <f t="shared" si="10"/>
        <v>20.137222222222224</v>
      </c>
      <c r="E130">
        <f>(1000-453)/D130</f>
        <v>27.163627334675972</v>
      </c>
      <c r="F130" t="s">
        <v>548</v>
      </c>
      <c r="G130" t="s">
        <v>1034</v>
      </c>
      <c r="H130">
        <v>4</v>
      </c>
      <c r="I130" t="s">
        <v>1035</v>
      </c>
    </row>
    <row r="131" spans="1:11" x14ac:dyDescent="0.3">
      <c r="A131" t="s">
        <v>1012</v>
      </c>
      <c r="B131">
        <v>183225</v>
      </c>
      <c r="C131">
        <f t="shared" si="10"/>
        <v>3053.75</v>
      </c>
      <c r="D131">
        <f t="shared" si="10"/>
        <v>50.895833333333336</v>
      </c>
      <c r="E131">
        <f>1000/D131</f>
        <v>19.647973802701596</v>
      </c>
      <c r="F131" t="s">
        <v>548</v>
      </c>
      <c r="G131" t="s">
        <v>978</v>
      </c>
      <c r="H131">
        <v>3</v>
      </c>
      <c r="I131" t="s">
        <v>1044</v>
      </c>
    </row>
    <row r="132" spans="1:11" x14ac:dyDescent="0.3">
      <c r="A132" t="s">
        <v>1046</v>
      </c>
      <c r="B132">
        <v>56687</v>
      </c>
      <c r="C132">
        <f t="shared" si="10"/>
        <v>944.7833333333333</v>
      </c>
      <c r="D132">
        <f t="shared" si="10"/>
        <v>15.746388888888889</v>
      </c>
      <c r="E132">
        <f>1000/D132</f>
        <v>63.506624093707551</v>
      </c>
      <c r="F132" t="s">
        <v>548</v>
      </c>
      <c r="G132" t="s">
        <v>978</v>
      </c>
      <c r="H132">
        <v>4</v>
      </c>
    </row>
    <row r="133" spans="1:11" x14ac:dyDescent="0.3">
      <c r="A133" t="s">
        <v>1070</v>
      </c>
      <c r="B133">
        <v>86068</v>
      </c>
      <c r="C133">
        <f t="shared" si="10"/>
        <v>1434.4666666666667</v>
      </c>
      <c r="D133">
        <f t="shared" si="10"/>
        <v>23.907777777777778</v>
      </c>
      <c r="E133">
        <f>1000/D133</f>
        <v>41.827392294464843</v>
      </c>
      <c r="F133" t="s">
        <v>548</v>
      </c>
      <c r="G133" t="s">
        <v>978</v>
      </c>
      <c r="H133">
        <v>4</v>
      </c>
    </row>
    <row r="134" spans="1:11" x14ac:dyDescent="0.3">
      <c r="A134" t="s">
        <v>1061</v>
      </c>
      <c r="B134">
        <v>71625</v>
      </c>
      <c r="C134">
        <f t="shared" ref="C134:D138" si="11">B134/60</f>
        <v>1193.75</v>
      </c>
      <c r="D134">
        <f t="shared" si="11"/>
        <v>19.895833333333332</v>
      </c>
      <c r="E134">
        <f>497/D134</f>
        <v>24.980104712041886</v>
      </c>
      <c r="F134" t="s">
        <v>548</v>
      </c>
      <c r="G134" t="s">
        <v>1062</v>
      </c>
      <c r="H134">
        <v>4</v>
      </c>
    </row>
    <row r="135" spans="1:11" x14ac:dyDescent="0.3">
      <c r="A135" t="s">
        <v>1071</v>
      </c>
      <c r="B135">
        <v>46374</v>
      </c>
      <c r="C135">
        <f t="shared" si="11"/>
        <v>772.9</v>
      </c>
      <c r="D135">
        <f t="shared" si="11"/>
        <v>12.881666666666666</v>
      </c>
      <c r="E135">
        <f>(1000-497)/D135</f>
        <v>39.047742269375085</v>
      </c>
      <c r="F135" t="s">
        <v>548</v>
      </c>
      <c r="G135" t="s">
        <v>1072</v>
      </c>
      <c r="H135">
        <v>4</v>
      </c>
    </row>
    <row r="136" spans="1:11" x14ac:dyDescent="0.3">
      <c r="A136" t="s">
        <v>1087</v>
      </c>
      <c r="B136">
        <v>128887</v>
      </c>
      <c r="C136">
        <f t="shared" si="11"/>
        <v>2148.1166666666668</v>
      </c>
      <c r="D136">
        <f t="shared" si="11"/>
        <v>35.801944444444445</v>
      </c>
      <c r="E136">
        <f>1000/D136</f>
        <v>27.931443822883612</v>
      </c>
      <c r="F136" t="s">
        <v>548</v>
      </c>
      <c r="G136" t="s">
        <v>978</v>
      </c>
      <c r="H136">
        <v>4</v>
      </c>
    </row>
    <row r="137" spans="1:11" x14ac:dyDescent="0.3">
      <c r="A137" t="s">
        <v>1088</v>
      </c>
      <c r="B137">
        <v>40496</v>
      </c>
      <c r="C137">
        <f t="shared" si="11"/>
        <v>674.93333333333328</v>
      </c>
      <c r="D137">
        <f t="shared" si="11"/>
        <v>11.248888888888889</v>
      </c>
      <c r="E137">
        <f>1000/D137</f>
        <v>88.897668905570924</v>
      </c>
      <c r="F137" t="s">
        <v>548</v>
      </c>
      <c r="G137" t="s">
        <v>978</v>
      </c>
      <c r="H137">
        <v>4</v>
      </c>
    </row>
    <row r="138" spans="1:11" x14ac:dyDescent="0.3">
      <c r="A138" t="s">
        <v>1095</v>
      </c>
      <c r="B138">
        <v>62420</v>
      </c>
      <c r="C138">
        <f t="shared" si="11"/>
        <v>1040.3333333333333</v>
      </c>
      <c r="D138">
        <f t="shared" si="11"/>
        <v>17.338888888888889</v>
      </c>
      <c r="E138">
        <f>1000/D138</f>
        <v>57.673822492790777</v>
      </c>
      <c r="F138" t="s">
        <v>548</v>
      </c>
      <c r="G138" t="s">
        <v>978</v>
      </c>
      <c r="H138">
        <v>4</v>
      </c>
    </row>
    <row r="139" spans="1:11" x14ac:dyDescent="0.3">
      <c r="A139" t="s">
        <v>1120</v>
      </c>
      <c r="C139">
        <v>2834</v>
      </c>
      <c r="D139">
        <f t="shared" ref="D139:D152" si="12">C139/60</f>
        <v>47.233333333333334</v>
      </c>
      <c r="E139">
        <f>754/D139</f>
        <v>15.963302752293577</v>
      </c>
      <c r="G139">
        <v>754</v>
      </c>
      <c r="H139">
        <v>4</v>
      </c>
      <c r="J139">
        <f>(1000-754)/16</f>
        <v>15.375</v>
      </c>
      <c r="K139" t="s">
        <v>1121</v>
      </c>
    </row>
    <row r="140" spans="1:11" x14ac:dyDescent="0.3">
      <c r="A140" t="s">
        <v>1119</v>
      </c>
      <c r="B140">
        <v>81248</v>
      </c>
      <c r="C140">
        <f t="shared" ref="C140:C152" si="13">B140/60</f>
        <v>1354.1333333333334</v>
      </c>
      <c r="D140">
        <f t="shared" si="12"/>
        <v>22.568888888888889</v>
      </c>
      <c r="E140">
        <f t="shared" ref="E140:E146" si="14">1000/D140</f>
        <v>44.308782985427335</v>
      </c>
      <c r="F140" t="s">
        <v>548</v>
      </c>
      <c r="G140" t="s">
        <v>978</v>
      </c>
      <c r="H140">
        <v>4</v>
      </c>
    </row>
    <row r="141" spans="1:11" x14ac:dyDescent="0.3">
      <c r="A141" t="s">
        <v>1126</v>
      </c>
      <c r="B141">
        <v>94252</v>
      </c>
      <c r="C141">
        <f t="shared" si="13"/>
        <v>1570.8666666666666</v>
      </c>
      <c r="D141">
        <f t="shared" si="12"/>
        <v>26.181111111111111</v>
      </c>
      <c r="E141">
        <f t="shared" si="14"/>
        <v>38.195475958069856</v>
      </c>
      <c r="F141" t="s">
        <v>548</v>
      </c>
      <c r="G141" t="s">
        <v>978</v>
      </c>
      <c r="H141">
        <v>4</v>
      </c>
    </row>
    <row r="142" spans="1:11" x14ac:dyDescent="0.3">
      <c r="A142" t="s">
        <v>1127</v>
      </c>
      <c r="B142">
        <v>181566</v>
      </c>
      <c r="C142">
        <f t="shared" si="13"/>
        <v>3026.1</v>
      </c>
      <c r="D142">
        <f t="shared" si="12"/>
        <v>50.434999999999995</v>
      </c>
      <c r="E142">
        <f t="shared" si="14"/>
        <v>19.827500743531282</v>
      </c>
      <c r="F142" t="s">
        <v>548</v>
      </c>
      <c r="G142" t="s">
        <v>978</v>
      </c>
      <c r="H142">
        <v>4</v>
      </c>
    </row>
    <row r="143" spans="1:11" x14ac:dyDescent="0.3">
      <c r="A143" t="s">
        <v>1143</v>
      </c>
      <c r="B143">
        <v>73881</v>
      </c>
      <c r="C143">
        <f t="shared" si="13"/>
        <v>1231.3499999999999</v>
      </c>
      <c r="D143">
        <f t="shared" si="12"/>
        <v>20.522499999999997</v>
      </c>
      <c r="E143">
        <f t="shared" si="14"/>
        <v>48.727006943598496</v>
      </c>
      <c r="F143" t="s">
        <v>548</v>
      </c>
      <c r="G143" t="s">
        <v>978</v>
      </c>
      <c r="H143">
        <v>4</v>
      </c>
    </row>
    <row r="144" spans="1:11" x14ac:dyDescent="0.3">
      <c r="A144" t="s">
        <v>1159</v>
      </c>
      <c r="B144">
        <v>111737.9</v>
      </c>
      <c r="C144">
        <f t="shared" si="13"/>
        <v>1862.2983333333332</v>
      </c>
      <c r="D144">
        <f t="shared" si="12"/>
        <v>31.038305555555553</v>
      </c>
      <c r="E144">
        <f t="shared" si="14"/>
        <v>32.218253609563099</v>
      </c>
      <c r="F144" t="s">
        <v>548</v>
      </c>
      <c r="G144" t="s">
        <v>978</v>
      </c>
      <c r="H144">
        <v>4</v>
      </c>
    </row>
    <row r="145" spans="1:9" x14ac:dyDescent="0.3">
      <c r="A145" t="s">
        <v>1166</v>
      </c>
      <c r="B145">
        <v>121788</v>
      </c>
      <c r="C145">
        <f t="shared" si="13"/>
        <v>2029.8</v>
      </c>
      <c r="D145">
        <f t="shared" si="12"/>
        <v>33.83</v>
      </c>
      <c r="E145">
        <f t="shared" si="14"/>
        <v>29.559562518474728</v>
      </c>
      <c r="F145" t="s">
        <v>548</v>
      </c>
      <c r="G145" t="s">
        <v>978</v>
      </c>
      <c r="H145">
        <v>4</v>
      </c>
    </row>
    <row r="146" spans="1:9" x14ac:dyDescent="0.3">
      <c r="A146" t="s">
        <v>1172</v>
      </c>
      <c r="B146">
        <v>106804</v>
      </c>
      <c r="C146">
        <f t="shared" si="13"/>
        <v>1780.0666666666666</v>
      </c>
      <c r="D146">
        <f t="shared" si="12"/>
        <v>29.667777777777776</v>
      </c>
      <c r="E146">
        <f t="shared" si="14"/>
        <v>33.706602748960712</v>
      </c>
      <c r="F146" t="s">
        <v>548</v>
      </c>
      <c r="G146" t="s">
        <v>978</v>
      </c>
      <c r="H146">
        <v>4</v>
      </c>
    </row>
    <row r="147" spans="1:9" x14ac:dyDescent="0.3">
      <c r="A147" t="s">
        <v>1170</v>
      </c>
      <c r="B147">
        <v>32782</v>
      </c>
      <c r="C147">
        <f t="shared" si="13"/>
        <v>546.36666666666667</v>
      </c>
      <c r="D147">
        <f t="shared" si="12"/>
        <v>9.1061111111111117</v>
      </c>
      <c r="E147">
        <f>422/D147</f>
        <v>46.34250503324995</v>
      </c>
      <c r="F147" t="s">
        <v>548</v>
      </c>
      <c r="G147" t="s">
        <v>1167</v>
      </c>
      <c r="H147">
        <v>4</v>
      </c>
    </row>
    <row r="148" spans="1:9" x14ac:dyDescent="0.3">
      <c r="A148" t="s">
        <v>1171</v>
      </c>
      <c r="B148">
        <v>45515.8</v>
      </c>
      <c r="C148">
        <f t="shared" si="13"/>
        <v>758.59666666666669</v>
      </c>
      <c r="D148">
        <f t="shared" si="12"/>
        <v>12.643277777777778</v>
      </c>
      <c r="E148">
        <f>G148/D148</f>
        <v>45.636899713945489</v>
      </c>
      <c r="F148" t="s">
        <v>548</v>
      </c>
      <c r="G148">
        <f>(1000-423)</f>
        <v>577</v>
      </c>
      <c r="H148">
        <v>4</v>
      </c>
      <c r="I148" t="s">
        <v>1173</v>
      </c>
    </row>
    <row r="149" spans="1:9" x14ac:dyDescent="0.3">
      <c r="A149" t="s">
        <v>1184</v>
      </c>
      <c r="B149">
        <v>11161</v>
      </c>
      <c r="C149">
        <f t="shared" si="13"/>
        <v>186.01666666666668</v>
      </c>
      <c r="D149">
        <f t="shared" si="12"/>
        <v>3.1002777777777779</v>
      </c>
      <c r="E149">
        <f>G149/D149</f>
        <v>54.188692769465099</v>
      </c>
      <c r="F149" t="s">
        <v>548</v>
      </c>
      <c r="G149">
        <v>168</v>
      </c>
      <c r="H149">
        <v>5</v>
      </c>
    </row>
    <row r="150" spans="1:9" x14ac:dyDescent="0.3">
      <c r="A150" t="s">
        <v>1186</v>
      </c>
      <c r="B150">
        <v>35218</v>
      </c>
      <c r="C150">
        <f t="shared" si="13"/>
        <v>586.9666666666667</v>
      </c>
      <c r="D150">
        <f t="shared" si="12"/>
        <v>9.7827777777777776</v>
      </c>
      <c r="E150">
        <f>(1000-169)/D150</f>
        <v>84.945198478050997</v>
      </c>
      <c r="F150" t="s">
        <v>548</v>
      </c>
      <c r="G150" t="s">
        <v>1185</v>
      </c>
      <c r="H150">
        <v>5</v>
      </c>
    </row>
    <row r="151" spans="1:9" x14ac:dyDescent="0.3">
      <c r="A151" t="s">
        <v>1192</v>
      </c>
      <c r="B151">
        <v>46411</v>
      </c>
      <c r="C151">
        <f t="shared" si="13"/>
        <v>773.51666666666665</v>
      </c>
      <c r="D151">
        <f t="shared" si="12"/>
        <v>12.891944444444444</v>
      </c>
      <c r="E151">
        <f>1000/D151</f>
        <v>77.56781797418715</v>
      </c>
      <c r="F151" t="s">
        <v>548</v>
      </c>
      <c r="G151" t="s">
        <v>978</v>
      </c>
      <c r="H151">
        <v>4</v>
      </c>
    </row>
    <row r="152" spans="1:9" x14ac:dyDescent="0.3">
      <c r="A152" t="s">
        <v>1205</v>
      </c>
      <c r="B152">
        <v>42404</v>
      </c>
      <c r="C152">
        <f t="shared" si="13"/>
        <v>706.73333333333335</v>
      </c>
      <c r="D152">
        <f t="shared" si="12"/>
        <v>11.77888888888889</v>
      </c>
      <c r="E152">
        <f>1000/D152</f>
        <v>84.897651164984424</v>
      </c>
      <c r="F152" t="s">
        <v>548</v>
      </c>
      <c r="G152" t="s">
        <v>978</v>
      </c>
      <c r="H152">
        <v>4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K3" sqref="K3"/>
    </sheetView>
  </sheetViews>
  <sheetFormatPr defaultRowHeight="14.4" x14ac:dyDescent="0.3"/>
  <cols>
    <col min="1" max="1" width="7.33203125" bestFit="1" customWidth="1"/>
    <col min="2" max="2" width="10" bestFit="1" customWidth="1"/>
    <col min="3" max="3" width="11.88671875" bestFit="1" customWidth="1"/>
    <col min="4" max="4" width="9.77734375" bestFit="1" customWidth="1"/>
    <col min="5" max="5" width="11.88671875" bestFit="1" customWidth="1"/>
    <col min="6" max="6" width="9.44140625" bestFit="1" customWidth="1"/>
    <col min="7" max="7" width="10.109375" style="3" bestFit="1" customWidth="1"/>
    <col min="8" max="8" width="11.6640625" bestFit="1" customWidth="1"/>
    <col min="9" max="9" width="9.77734375" bestFit="1" customWidth="1"/>
    <col min="10" max="10" width="10.44140625" style="3" bestFit="1" customWidth="1"/>
    <col min="11" max="11" width="8.88671875" style="3"/>
    <col min="16" max="16" width="11.77734375" style="3" bestFit="1" customWidth="1"/>
  </cols>
  <sheetData>
    <row r="1" spans="1:17" x14ac:dyDescent="0.3">
      <c r="A1" t="s">
        <v>570</v>
      </c>
      <c r="B1" t="s">
        <v>76</v>
      </c>
      <c r="C1" t="s">
        <v>74</v>
      </c>
      <c r="D1" t="s">
        <v>75</v>
      </c>
      <c r="E1" t="s">
        <v>2</v>
      </c>
      <c r="F1" s="3" t="s">
        <v>571</v>
      </c>
      <c r="G1" s="3" t="s">
        <v>580</v>
      </c>
      <c r="H1" t="s">
        <v>606</v>
      </c>
      <c r="I1" t="s">
        <v>605</v>
      </c>
      <c r="J1" s="3" t="s">
        <v>836</v>
      </c>
      <c r="K1" s="3" t="s">
        <v>837</v>
      </c>
      <c r="L1" t="s">
        <v>606</v>
      </c>
      <c r="M1" t="s">
        <v>605</v>
      </c>
      <c r="P1" s="40" t="s">
        <v>774</v>
      </c>
      <c r="Q1" t="s">
        <v>786</v>
      </c>
    </row>
    <row r="2" spans="1:17" s="13" customFormat="1" x14ac:dyDescent="0.3">
      <c r="A2" s="43">
        <v>1</v>
      </c>
      <c r="B2" s="44">
        <v>10</v>
      </c>
      <c r="C2" s="44">
        <v>10</v>
      </c>
      <c r="D2" s="44">
        <v>100</v>
      </c>
      <c r="E2" s="44" t="s">
        <v>417</v>
      </c>
      <c r="F2" s="44" t="s">
        <v>572</v>
      </c>
      <c r="G2" s="44" t="s">
        <v>655</v>
      </c>
      <c r="H2" s="44" t="s">
        <v>607</v>
      </c>
      <c r="I2" s="44" t="s">
        <v>593</v>
      </c>
      <c r="J2" s="44"/>
      <c r="K2" s="44" t="s">
        <v>875</v>
      </c>
      <c r="P2" s="44"/>
    </row>
    <row r="3" spans="1:17" s="13" customFormat="1" x14ac:dyDescent="0.3">
      <c r="A3" s="43">
        <v>2</v>
      </c>
      <c r="B3" s="44">
        <v>50</v>
      </c>
      <c r="C3" s="44">
        <v>40</v>
      </c>
      <c r="D3" s="44">
        <v>200</v>
      </c>
      <c r="E3" s="44" t="s">
        <v>527</v>
      </c>
      <c r="F3" s="44" t="s">
        <v>572</v>
      </c>
      <c r="G3" s="44" t="s">
        <v>588</v>
      </c>
      <c r="H3" s="44" t="s">
        <v>607</v>
      </c>
      <c r="I3" s="44" t="s">
        <v>593</v>
      </c>
      <c r="K3" s="44">
        <v>153</v>
      </c>
      <c r="P3" s="44" t="s">
        <v>785</v>
      </c>
      <c r="Q3" s="44" t="s">
        <v>787</v>
      </c>
    </row>
    <row r="4" spans="1:17" s="13" customFormat="1" x14ac:dyDescent="0.3">
      <c r="A4" s="43">
        <v>3</v>
      </c>
      <c r="B4" s="44">
        <v>10</v>
      </c>
      <c r="C4" s="44">
        <v>0</v>
      </c>
      <c r="D4" s="44">
        <v>50</v>
      </c>
      <c r="E4" s="44" t="s">
        <v>417</v>
      </c>
      <c r="F4" s="44" t="s">
        <v>572</v>
      </c>
      <c r="G4" s="44" t="s">
        <v>505</v>
      </c>
      <c r="H4" s="44" t="s">
        <v>534</v>
      </c>
      <c r="I4" s="44" t="s">
        <v>593</v>
      </c>
      <c r="J4" s="44"/>
      <c r="K4" s="44"/>
      <c r="P4" s="44">
        <v>147</v>
      </c>
      <c r="Q4" s="13" t="s">
        <v>788</v>
      </c>
    </row>
    <row r="5" spans="1:17" x14ac:dyDescent="0.3">
      <c r="A5" s="40">
        <v>4</v>
      </c>
      <c r="B5" s="3">
        <v>30</v>
      </c>
      <c r="C5" s="3">
        <v>10</v>
      </c>
      <c r="D5" s="3">
        <v>100</v>
      </c>
      <c r="E5" s="3" t="s">
        <v>527</v>
      </c>
      <c r="F5" s="3" t="s">
        <v>572</v>
      </c>
      <c r="G5" s="3" t="s">
        <v>592</v>
      </c>
      <c r="H5" s="3" t="s">
        <v>607</v>
      </c>
      <c r="I5" s="3" t="s">
        <v>593</v>
      </c>
    </row>
    <row r="6" spans="1:17" x14ac:dyDescent="0.3">
      <c r="A6" s="40">
        <v>5</v>
      </c>
      <c r="B6" s="3">
        <v>30</v>
      </c>
      <c r="C6" s="3">
        <v>100</v>
      </c>
      <c r="D6" s="3">
        <v>400</v>
      </c>
      <c r="E6" s="3" t="s">
        <v>469</v>
      </c>
      <c r="F6" s="3" t="s">
        <v>572</v>
      </c>
      <c r="G6" s="3" t="s">
        <v>598</v>
      </c>
      <c r="H6" s="3" t="s">
        <v>593</v>
      </c>
      <c r="I6" s="3" t="s">
        <v>593</v>
      </c>
      <c r="P6" s="3" t="s">
        <v>775</v>
      </c>
    </row>
    <row r="7" spans="1:17" s="10" customFormat="1" x14ac:dyDescent="0.3">
      <c r="A7" s="57">
        <v>6</v>
      </c>
      <c r="B7" s="58">
        <v>20</v>
      </c>
      <c r="C7" s="58">
        <v>40</v>
      </c>
      <c r="D7" s="58">
        <v>100</v>
      </c>
      <c r="E7" s="58" t="s">
        <v>519</v>
      </c>
      <c r="F7" s="58" t="s">
        <v>572</v>
      </c>
      <c r="G7" s="58" t="s">
        <v>611</v>
      </c>
      <c r="H7" s="58" t="s">
        <v>607</v>
      </c>
      <c r="I7" s="58" t="s">
        <v>593</v>
      </c>
      <c r="J7" s="58"/>
      <c r="K7" s="58"/>
      <c r="P7" s="58" t="s">
        <v>795</v>
      </c>
      <c r="Q7" s="10" t="s">
        <v>796</v>
      </c>
    </row>
    <row r="8" spans="1:17" s="13" customFormat="1" x14ac:dyDescent="0.3">
      <c r="A8" s="43">
        <v>7</v>
      </c>
      <c r="B8" s="44">
        <v>50</v>
      </c>
      <c r="C8" s="44">
        <v>100</v>
      </c>
      <c r="D8" s="44">
        <v>200</v>
      </c>
      <c r="E8" s="44" t="s">
        <v>469</v>
      </c>
      <c r="F8" s="44" t="s">
        <v>572</v>
      </c>
      <c r="G8" s="44" t="s">
        <v>622</v>
      </c>
      <c r="H8" s="44" t="s">
        <v>607</v>
      </c>
      <c r="I8" s="3" t="s">
        <v>593</v>
      </c>
      <c r="J8" s="44"/>
      <c r="K8" s="44"/>
      <c r="P8" s="44" t="s">
        <v>775</v>
      </c>
    </row>
    <row r="9" spans="1:17" s="13" customFormat="1" x14ac:dyDescent="0.3">
      <c r="A9" s="43">
        <v>8</v>
      </c>
      <c r="B9" s="44">
        <v>10</v>
      </c>
      <c r="C9" s="44">
        <v>0</v>
      </c>
      <c r="D9" s="44">
        <v>200</v>
      </c>
      <c r="E9" s="44" t="s">
        <v>527</v>
      </c>
      <c r="F9" s="44" t="s">
        <v>572</v>
      </c>
      <c r="G9" s="45" t="s">
        <v>720</v>
      </c>
      <c r="H9" s="44" t="s">
        <v>607</v>
      </c>
      <c r="J9" s="44"/>
      <c r="K9" s="44"/>
      <c r="P9" s="44"/>
    </row>
    <row r="10" spans="1:17" x14ac:dyDescent="0.3">
      <c r="A10" s="40">
        <v>9</v>
      </c>
      <c r="B10" s="3">
        <v>30</v>
      </c>
      <c r="C10" s="3">
        <v>0</v>
      </c>
      <c r="D10" s="3">
        <v>50</v>
      </c>
      <c r="E10" s="3" t="s">
        <v>417</v>
      </c>
      <c r="F10" s="3" t="s">
        <v>572</v>
      </c>
      <c r="G10" s="3" t="s">
        <v>490</v>
      </c>
      <c r="H10" s="3" t="s">
        <v>616</v>
      </c>
      <c r="I10" s="3" t="s">
        <v>616</v>
      </c>
    </row>
    <row r="11" spans="1:17" s="13" customFormat="1" x14ac:dyDescent="0.3">
      <c r="A11" s="43">
        <v>10</v>
      </c>
      <c r="B11" s="44">
        <v>20</v>
      </c>
      <c r="C11" s="44">
        <v>100</v>
      </c>
      <c r="D11" s="44">
        <v>400</v>
      </c>
      <c r="E11" s="44" t="s">
        <v>519</v>
      </c>
      <c r="F11" s="44" t="s">
        <v>572</v>
      </c>
      <c r="G11" s="45" t="s">
        <v>638</v>
      </c>
      <c r="H11" s="44" t="s">
        <v>607</v>
      </c>
      <c r="I11" s="44" t="s">
        <v>593</v>
      </c>
      <c r="J11" s="44"/>
      <c r="K11" s="44"/>
      <c r="P11" s="44"/>
    </row>
    <row r="12" spans="1:17" x14ac:dyDescent="0.3">
      <c r="A12" s="40">
        <v>11</v>
      </c>
      <c r="B12" s="44">
        <v>10</v>
      </c>
      <c r="C12" s="44">
        <v>100</v>
      </c>
      <c r="D12" s="44">
        <v>50</v>
      </c>
      <c r="E12" s="3" t="s">
        <v>527</v>
      </c>
      <c r="F12" s="3"/>
    </row>
    <row r="13" spans="1:17" s="13" customFormat="1" x14ac:dyDescent="0.3">
      <c r="A13" s="43">
        <v>12</v>
      </c>
      <c r="B13" s="44">
        <v>30</v>
      </c>
      <c r="C13" s="44">
        <v>0</v>
      </c>
      <c r="D13" s="44">
        <v>200</v>
      </c>
      <c r="E13" s="44" t="s">
        <v>469</v>
      </c>
      <c r="F13" s="44" t="s">
        <v>572</v>
      </c>
      <c r="G13" s="45">
        <v>130131</v>
      </c>
      <c r="J13" s="44"/>
      <c r="K13" s="44"/>
      <c r="P13" s="44" t="s">
        <v>775</v>
      </c>
    </row>
    <row r="14" spans="1:17" s="13" customFormat="1" x14ac:dyDescent="0.3">
      <c r="A14" s="43">
        <v>13</v>
      </c>
      <c r="B14" s="44">
        <v>30</v>
      </c>
      <c r="C14" s="44">
        <v>40</v>
      </c>
      <c r="D14" s="44">
        <v>200</v>
      </c>
      <c r="E14" s="44" t="s">
        <v>417</v>
      </c>
      <c r="F14" s="44" t="s">
        <v>572</v>
      </c>
      <c r="G14" s="45">
        <v>132133</v>
      </c>
      <c r="J14" s="44"/>
      <c r="K14" s="44"/>
      <c r="P14" s="44"/>
    </row>
    <row r="15" spans="1:17" s="12" customFormat="1" x14ac:dyDescent="0.3">
      <c r="A15" s="41">
        <v>14</v>
      </c>
      <c r="B15" s="42">
        <v>20</v>
      </c>
      <c r="C15" s="42">
        <v>10</v>
      </c>
      <c r="D15" s="42">
        <v>50</v>
      </c>
      <c r="E15" s="42" t="s">
        <v>519</v>
      </c>
      <c r="F15" s="42"/>
      <c r="G15" s="56">
        <v>136137</v>
      </c>
      <c r="J15" s="42"/>
      <c r="K15" s="42"/>
      <c r="P15" s="42"/>
    </row>
    <row r="16" spans="1:17" s="13" customFormat="1" x14ac:dyDescent="0.3">
      <c r="A16" s="43">
        <v>15</v>
      </c>
      <c r="B16" s="44">
        <v>50</v>
      </c>
      <c r="C16" s="44">
        <v>10</v>
      </c>
      <c r="D16" s="44">
        <v>400</v>
      </c>
      <c r="E16" s="44" t="s">
        <v>469</v>
      </c>
      <c r="F16" s="44" t="s">
        <v>572</v>
      </c>
      <c r="G16" s="45">
        <v>134135</v>
      </c>
      <c r="J16" s="44"/>
      <c r="K16" s="44"/>
      <c r="P16" s="44" t="s">
        <v>775</v>
      </c>
    </row>
    <row r="22" spans="1:16" s="25" customFormat="1" x14ac:dyDescent="0.3">
      <c r="D22" s="46" t="s">
        <v>674</v>
      </c>
      <c r="G22" s="47"/>
      <c r="J22" s="47"/>
      <c r="K22" s="47"/>
      <c r="P22" s="47"/>
    </row>
    <row r="23" spans="1:16" s="48" customFormat="1" x14ac:dyDescent="0.3">
      <c r="A23" s="48" t="s">
        <v>3</v>
      </c>
      <c r="G23" s="49"/>
      <c r="J23" s="49"/>
      <c r="K23" s="49"/>
      <c r="P23" s="49"/>
    </row>
    <row r="24" spans="1:16" s="25" customFormat="1" x14ac:dyDescent="0.3">
      <c r="A24" s="25" t="s">
        <v>580</v>
      </c>
      <c r="C24" s="47" t="s">
        <v>675</v>
      </c>
      <c r="D24" s="47"/>
      <c r="E24" s="47"/>
      <c r="F24" s="47"/>
      <c r="G24" s="47"/>
      <c r="J24" s="47"/>
      <c r="K24" s="47"/>
      <c r="P24" s="47"/>
    </row>
    <row r="25" spans="1:16" s="48" customFormat="1" x14ac:dyDescent="0.3">
      <c r="A25" s="48" t="s">
        <v>1</v>
      </c>
      <c r="C25" s="49">
        <v>10</v>
      </c>
      <c r="D25" s="49">
        <v>20</v>
      </c>
      <c r="E25" s="49">
        <v>30</v>
      </c>
      <c r="F25" s="49">
        <v>50</v>
      </c>
      <c r="G25" s="49"/>
      <c r="J25" s="49"/>
      <c r="K25" s="49"/>
      <c r="P25" s="49"/>
    </row>
    <row r="26" spans="1:16" s="25" customFormat="1" x14ac:dyDescent="0.3">
      <c r="A26" s="25" t="s">
        <v>580</v>
      </c>
      <c r="C26" s="47" t="s">
        <v>676</v>
      </c>
      <c r="D26" s="47" t="s">
        <v>677</v>
      </c>
      <c r="E26" s="47">
        <v>48</v>
      </c>
      <c r="F26" s="47">
        <v>44</v>
      </c>
      <c r="G26" s="47"/>
      <c r="J26" s="47"/>
      <c r="K26" s="47"/>
      <c r="P26" s="47"/>
    </row>
    <row r="27" spans="1:16" s="48" customFormat="1" x14ac:dyDescent="0.3">
      <c r="A27" s="51" t="s">
        <v>74</v>
      </c>
      <c r="B27" s="51"/>
      <c r="C27" s="52">
        <v>0</v>
      </c>
      <c r="D27" s="52">
        <v>10</v>
      </c>
      <c r="E27" s="52">
        <v>40</v>
      </c>
      <c r="F27" s="52">
        <v>100</v>
      </c>
      <c r="G27" s="49"/>
      <c r="J27" s="49"/>
      <c r="K27" s="49"/>
      <c r="P27" s="49"/>
    </row>
    <row r="28" spans="1:16" s="25" customFormat="1" x14ac:dyDescent="0.3">
      <c r="A28" s="53" t="s">
        <v>580</v>
      </c>
      <c r="B28" s="53"/>
      <c r="C28" s="54">
        <v>48</v>
      </c>
      <c r="D28" s="55">
        <v>119120</v>
      </c>
      <c r="E28" s="55">
        <v>121122</v>
      </c>
      <c r="F28" s="55">
        <v>123124</v>
      </c>
      <c r="G28" s="47"/>
      <c r="J28" s="47"/>
      <c r="K28" s="47"/>
      <c r="P28" s="47"/>
    </row>
    <row r="29" spans="1:16" s="48" customFormat="1" x14ac:dyDescent="0.3">
      <c r="A29" s="48" t="s">
        <v>75</v>
      </c>
      <c r="C29" s="49">
        <v>50</v>
      </c>
      <c r="D29" s="49">
        <v>100</v>
      </c>
      <c r="E29" s="49">
        <v>200</v>
      </c>
      <c r="F29" s="49">
        <v>400</v>
      </c>
      <c r="G29" s="49"/>
      <c r="J29" s="49"/>
      <c r="K29" s="49"/>
      <c r="P29" s="49"/>
    </row>
    <row r="30" spans="1:16" s="25" customFormat="1" x14ac:dyDescent="0.3">
      <c r="A30" s="25" t="s">
        <v>580</v>
      </c>
      <c r="C30" s="47">
        <v>66</v>
      </c>
      <c r="D30" s="47">
        <v>48</v>
      </c>
      <c r="E30" s="47">
        <v>62</v>
      </c>
      <c r="F30" s="47">
        <v>63</v>
      </c>
      <c r="G30" s="47"/>
      <c r="J30" s="47"/>
      <c r="K30" s="47"/>
      <c r="P30" s="47"/>
    </row>
    <row r="31" spans="1:16" s="48" customFormat="1" x14ac:dyDescent="0.3">
      <c r="A31" s="48" t="s">
        <v>2</v>
      </c>
      <c r="C31" s="49" t="s">
        <v>527</v>
      </c>
      <c r="D31" s="49" t="s">
        <v>519</v>
      </c>
      <c r="E31" s="49" t="s">
        <v>417</v>
      </c>
      <c r="F31" s="49" t="s">
        <v>469</v>
      </c>
      <c r="G31" s="49"/>
      <c r="J31" s="49"/>
      <c r="K31" s="49"/>
      <c r="P31" s="49"/>
    </row>
    <row r="32" spans="1:16" s="25" customFormat="1" x14ac:dyDescent="0.3">
      <c r="A32" s="25" t="s">
        <v>580</v>
      </c>
      <c r="C32" s="47">
        <v>83</v>
      </c>
      <c r="D32" s="47">
        <v>82</v>
      </c>
      <c r="E32" s="47">
        <v>48</v>
      </c>
      <c r="F32" s="47">
        <v>79</v>
      </c>
      <c r="G32" s="47"/>
      <c r="J32" s="47"/>
      <c r="K32" s="47"/>
      <c r="P32" s="4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Baseline Parameters</vt:lpstr>
      <vt:lpstr>First Sim results</vt:lpstr>
      <vt:lpstr>Sims</vt:lpstr>
      <vt:lpstr>LHSCombos2</vt:lpstr>
      <vt:lpstr>Sim Runs old</vt:lpstr>
      <vt:lpstr>dbbmm time</vt:lpstr>
      <vt:lpstr>LHS Combos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Grant, Tyler J [NREM]</dc:creator>
  <cp:lastModifiedBy>Reviewer</cp:lastModifiedBy>
  <dcterms:created xsi:type="dcterms:W3CDTF">2015-12-09T17:50:13Z</dcterms:created>
  <dcterms:modified xsi:type="dcterms:W3CDTF">2017-03-22T15:16:49Z</dcterms:modified>
</cp:coreProperties>
</file>