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charts/style2.xml" ContentType="application/vnd.ms-office.chartstyle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2" l="1"/>
  <c r="D91" i="1"/>
  <c r="D90" i="1"/>
  <c r="D89" i="1"/>
  <c r="D88" i="1"/>
  <c r="D87" i="1"/>
  <c r="D86" i="1"/>
  <c r="D85" i="1"/>
  <c r="B87" i="1"/>
  <c r="E50" i="2"/>
  <c r="B89" i="1"/>
  <c r="B86" i="1"/>
  <c r="B85" i="1"/>
  <c r="B87" i="2" l="1"/>
  <c r="I60" i="2"/>
  <c r="C91" i="2" l="1"/>
  <c r="B91" i="2"/>
  <c r="D92" i="2"/>
  <c r="C90" i="1"/>
  <c r="B90" i="1"/>
  <c r="H64" i="1"/>
  <c r="I63" i="1"/>
  <c r="I62" i="1"/>
  <c r="I61" i="1"/>
  <c r="I60" i="1"/>
  <c r="I63" i="2"/>
  <c r="I61" i="2"/>
  <c r="I64" i="1" l="1"/>
  <c r="F80" i="2"/>
  <c r="C92" i="2" s="1"/>
  <c r="F77" i="2"/>
  <c r="B92" i="2" s="1"/>
  <c r="F72" i="2"/>
  <c r="C93" i="2" s="1"/>
  <c r="F69" i="2"/>
  <c r="B93" i="2" s="1"/>
  <c r="B94" i="2" s="1"/>
  <c r="I62" i="2"/>
  <c r="H64" i="2" s="1"/>
  <c r="D91" i="2" s="1"/>
  <c r="G55" i="2"/>
  <c r="B89" i="2" s="1"/>
  <c r="D89" i="2" s="1"/>
  <c r="E51" i="2"/>
  <c r="C90" i="2" s="1"/>
  <c r="C96" i="2" s="1"/>
  <c r="B90" i="2"/>
  <c r="D45" i="2"/>
  <c r="G45" i="2" s="1"/>
  <c r="H45" i="2" s="1"/>
  <c r="B88" i="2" s="1"/>
  <c r="F41" i="2"/>
  <c r="F37" i="2"/>
  <c r="D32" i="2"/>
  <c r="F32" i="2" s="1"/>
  <c r="L32" i="2" s="1"/>
  <c r="D30" i="2"/>
  <c r="F30" i="2" s="1"/>
  <c r="L30" i="2" s="1"/>
  <c r="D28" i="2"/>
  <c r="F28" i="2" s="1"/>
  <c r="L28" i="2" s="1"/>
  <c r="D26" i="2"/>
  <c r="F26" i="2" s="1"/>
  <c r="L26" i="2" s="1"/>
  <c r="I64" i="2" l="1"/>
  <c r="D93" i="2"/>
  <c r="D90" i="2"/>
  <c r="L34" i="2"/>
  <c r="B86" i="2" s="1"/>
  <c r="C94" i="2"/>
  <c r="F28" i="1"/>
  <c r="L28" i="1" s="1"/>
  <c r="F79" i="1"/>
  <c r="C91" i="1" s="1"/>
  <c r="F76" i="1"/>
  <c r="B91" i="1" s="1"/>
  <c r="F71" i="1"/>
  <c r="C92" i="1" s="1"/>
  <c r="F68" i="1"/>
  <c r="B92" i="1" s="1"/>
  <c r="G55" i="1"/>
  <c r="B88" i="1" s="1"/>
  <c r="E51" i="1"/>
  <c r="C89" i="1" s="1"/>
  <c r="E50" i="1"/>
  <c r="D45" i="1"/>
  <c r="G45" i="1" s="1"/>
  <c r="H45" i="1" s="1"/>
  <c r="F41" i="1"/>
  <c r="F37" i="1"/>
  <c r="D32" i="1"/>
  <c r="F32" i="1" s="1"/>
  <c r="L32" i="1" s="1"/>
  <c r="D30" i="1"/>
  <c r="F30" i="1" s="1"/>
  <c r="D28" i="1"/>
  <c r="D26" i="1"/>
  <c r="F26" i="1" s="1"/>
  <c r="L26" i="1" s="1"/>
  <c r="B95" i="2" l="1"/>
  <c r="D86" i="2"/>
  <c r="D92" i="1"/>
  <c r="L30" i="1"/>
  <c r="C95" i="1"/>
  <c r="C93" i="1"/>
  <c r="L34" i="1" l="1"/>
  <c r="B94" i="1" l="1"/>
  <c r="D93" i="1" l="1"/>
  <c r="D96" i="1"/>
  <c r="B97" i="1" s="1"/>
  <c r="B93" i="1"/>
  <c r="D97" i="2"/>
  <c r="B98" i="2" s="1"/>
  <c r="D87" i="2"/>
  <c r="D94" i="2"/>
  <c r="E95" i="2" s="1"/>
  <c r="E94" i="1" l="1"/>
</calcChain>
</file>

<file path=xl/sharedStrings.xml><?xml version="1.0" encoding="utf-8"?>
<sst xmlns="http://schemas.openxmlformats.org/spreadsheetml/2006/main" count="357" uniqueCount="122">
  <si>
    <t>Design Conditions:-</t>
  </si>
  <si>
    <t>Given Data:-</t>
  </si>
  <si>
    <t>Location</t>
  </si>
  <si>
    <t>Guwahati</t>
  </si>
  <si>
    <t>Room Entering air Temp.</t>
  </si>
  <si>
    <t>Outdoor DBT</t>
  </si>
  <si>
    <r>
      <t>35</t>
    </r>
    <r>
      <rPr>
        <sz val="11"/>
        <color theme="1"/>
        <rFont val="Calibri"/>
        <family val="2"/>
      </rPr>
      <t>°C</t>
    </r>
  </si>
  <si>
    <t>Coil Temp.</t>
  </si>
  <si>
    <t>7°C</t>
  </si>
  <si>
    <t>Outdoor RH</t>
  </si>
  <si>
    <t>Recirculation</t>
  </si>
  <si>
    <t>Indoor DBT</t>
  </si>
  <si>
    <r>
      <t>25</t>
    </r>
    <r>
      <rPr>
        <sz val="11"/>
        <color theme="1"/>
        <rFont val="Calibri"/>
        <family val="2"/>
      </rPr>
      <t>°C</t>
    </r>
  </si>
  <si>
    <t>Max/Min temperature</t>
  </si>
  <si>
    <t>Indoor RH</t>
  </si>
  <si>
    <t>Range</t>
  </si>
  <si>
    <t>10°C</t>
  </si>
  <si>
    <t>Wind Velocity</t>
  </si>
  <si>
    <t>3.1 Kmph</t>
  </si>
  <si>
    <t xml:space="preserve">Maximum outdoor </t>
  </si>
  <si>
    <t>Month under consideration</t>
  </si>
  <si>
    <t>July</t>
  </si>
  <si>
    <t>Mean outdoor temperature</t>
  </si>
  <si>
    <t>32°C</t>
  </si>
  <si>
    <t>Calculation for Lecture hall 1:-</t>
  </si>
  <si>
    <t>Specifications(In SI Units):-</t>
  </si>
  <si>
    <t>Quantity</t>
  </si>
  <si>
    <t>Total Rated Power(W)</t>
  </si>
  <si>
    <t>Lights</t>
  </si>
  <si>
    <t>Speakers</t>
  </si>
  <si>
    <t>13 inch</t>
  </si>
  <si>
    <t>Projector and UPS</t>
  </si>
  <si>
    <t>(3000-4000 lumen)</t>
  </si>
  <si>
    <t>No of Persons</t>
  </si>
  <si>
    <t>17-40 years age group</t>
  </si>
  <si>
    <t>Calculations for Structures:-</t>
  </si>
  <si>
    <t>WALLS</t>
  </si>
  <si>
    <t>Type</t>
  </si>
  <si>
    <t>Length (ft)</t>
  </si>
  <si>
    <t>Height (ft)</t>
  </si>
  <si>
    <t>Area (ft^2)</t>
  </si>
  <si>
    <t>Door/Window</t>
  </si>
  <si>
    <t>Remaining area</t>
  </si>
  <si>
    <t>CLTD/TD</t>
  </si>
  <si>
    <t>Inside design Temp (TR)</t>
  </si>
  <si>
    <t>Mean outdoor Temp (TM)</t>
  </si>
  <si>
    <t>Corrected CLTD</t>
  </si>
  <si>
    <t>Overall heat transfer coefficient</t>
  </si>
  <si>
    <t>Cooling load</t>
  </si>
  <si>
    <t>NORTH</t>
  </si>
  <si>
    <t>1 Door</t>
  </si>
  <si>
    <t>WEST</t>
  </si>
  <si>
    <t xml:space="preserve">SOUTH </t>
  </si>
  <si>
    <t>EAST</t>
  </si>
  <si>
    <t>Total</t>
  </si>
  <si>
    <t>ROOFS</t>
  </si>
  <si>
    <t>Concrete roof  on which clay tiles are placed with false ceiling and sound absorbing material</t>
  </si>
  <si>
    <t>FLOOR</t>
  </si>
  <si>
    <t>TD</t>
  </si>
  <si>
    <t>Concrete flooring with tiles</t>
  </si>
  <si>
    <t>DOORS</t>
  </si>
  <si>
    <t>Width (ft)</t>
  </si>
  <si>
    <t>Calculations for People:-</t>
  </si>
  <si>
    <t>Persons</t>
  </si>
  <si>
    <t>SHG/LHG</t>
  </si>
  <si>
    <t>CLF</t>
  </si>
  <si>
    <t>Sensible</t>
  </si>
  <si>
    <t>Latent</t>
  </si>
  <si>
    <t>Calculations for Lights:-</t>
  </si>
  <si>
    <t>Conversion factor</t>
  </si>
  <si>
    <t>Rated Power</t>
  </si>
  <si>
    <t>Ballast Factor</t>
  </si>
  <si>
    <t>Number of lights</t>
  </si>
  <si>
    <t>100 W LED bulbs</t>
  </si>
  <si>
    <t>Calculations for Appliances:-</t>
  </si>
  <si>
    <t>Usage factor</t>
  </si>
  <si>
    <t>Radiation factor</t>
  </si>
  <si>
    <t>Calculations for Ventilation:-</t>
  </si>
  <si>
    <t>Constant</t>
  </si>
  <si>
    <t>CFM</t>
  </si>
  <si>
    <t>TD( To-Tc)</t>
  </si>
  <si>
    <t>Number of persons</t>
  </si>
  <si>
    <t>HD( Wo-Wc)</t>
  </si>
  <si>
    <t>Calculations for Infiltration:-</t>
  </si>
  <si>
    <t>HD( Wo-Wi)</t>
  </si>
  <si>
    <t>Summary</t>
  </si>
  <si>
    <t>Cooling Load Components</t>
  </si>
  <si>
    <t>Sensible load</t>
  </si>
  <si>
    <t>Latent load</t>
  </si>
  <si>
    <t>TOTAL LOAD IN Btu/hr</t>
  </si>
  <si>
    <t>LIGHTS</t>
  </si>
  <si>
    <t>PEOPLE</t>
  </si>
  <si>
    <t>APPLIANCES</t>
  </si>
  <si>
    <t>INFILTRATION</t>
  </si>
  <si>
    <t>VENTILATION</t>
  </si>
  <si>
    <t>TONNES OF REFERIGERATION</t>
  </si>
  <si>
    <t>Room Total sensible Load</t>
  </si>
  <si>
    <t>Room Total latent Load</t>
  </si>
  <si>
    <t>Total room load</t>
  </si>
  <si>
    <t xml:space="preserve"> </t>
  </si>
  <si>
    <t>Sensible heat factor</t>
  </si>
  <si>
    <t>35°C/25°C</t>
  </si>
  <si>
    <t>35°C</t>
  </si>
  <si>
    <t>42(each 100W)</t>
  </si>
  <si>
    <t>04(each 150W)</t>
  </si>
  <si>
    <t>02(each 500W)</t>
  </si>
  <si>
    <t>2 Doors</t>
  </si>
  <si>
    <t>Wooden Door</t>
  </si>
  <si>
    <t>TD( To-Ti)</t>
  </si>
  <si>
    <t>h(inside air)(Btu/h-ft^2-F)</t>
  </si>
  <si>
    <t>h(outside air)(Btu/h-ft^2-F)</t>
  </si>
  <si>
    <t>h(air-cocerete)(Btu/h-ft^2-F)</t>
  </si>
  <si>
    <t>k(brick)(Btu/h-ft-F)</t>
  </si>
  <si>
    <t>k(concerete)(Btu/h-ft-F)</t>
  </si>
  <si>
    <t>k(roof tiles)(Btu/h-ft-F)</t>
  </si>
  <si>
    <t>h(air-wood)(Btu/h-ft^2-F)</t>
  </si>
  <si>
    <t>Cooling Load Calculation For Conference Hall 01:-</t>
  </si>
  <si>
    <t>Cooling Load Calculation For Conference Hall 02:-</t>
  </si>
  <si>
    <t>54(each 100W)</t>
  </si>
  <si>
    <t>3 Doors</t>
  </si>
  <si>
    <t>Sensible Load</t>
  </si>
  <si>
    <t>Latent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</si>
</sst>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2" borderId="0" xfId="1" applyFon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/>
    <xf numFmtId="0" fontId="6" fillId="0" borderId="0" xfId="0" applyFont="1" applyAlignment="1">
      <alignment horizontal="center"/>
    </xf>
    <xf numFmtId="0" fontId="9" fillId="4" borderId="0" xfId="3" applyFont="1"/>
    <xf numFmtId="0" fontId="3" fillId="4" borderId="0" xfId="3" applyAlignment="1">
      <alignment horizontal="center"/>
    </xf>
    <xf numFmtId="0" fontId="3" fillId="4" borderId="0" xfId="3" applyAlignment="1">
      <alignment horizontal="center" vertical="center"/>
    </xf>
    <xf numFmtId="0" fontId="3" fillId="4" borderId="0" xfId="3"/>
    <xf numFmtId="0" fontId="4" fillId="5" borderId="1" xfId="5" applyFont="1" applyBorder="1"/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4" fillId="9" borderId="4" xfId="6" applyFont="1" applyFill="1" applyBorder="1" applyAlignment="1">
      <alignment horizontal="center" vertical="center"/>
    </xf>
    <xf numFmtId="0" fontId="10" fillId="0" borderId="0" xfId="4" applyFont="1" applyAlignment="1">
      <alignment horizontal="center"/>
    </xf>
    <xf numFmtId="0" fontId="4" fillId="5" borderId="0" xfId="5" applyFont="1"/>
    <xf numFmtId="0" fontId="0" fillId="0" borderId="0" xfId="0" applyAlignment="1">
      <alignment horizontal="left" vertical="top"/>
    </xf>
    <xf numFmtId="0" fontId="10" fillId="0" borderId="0" xfId="0" applyFont="1" applyAlignment="1">
      <alignment horizontal="center"/>
    </xf>
    <xf numFmtId="0" fontId="1" fillId="9" borderId="0" xfId="1" applyFill="1"/>
    <xf numFmtId="0" fontId="6" fillId="3" borderId="0" xfId="2" applyFont="1"/>
    <xf numFmtId="0" fontId="10" fillId="0" borderId="0" xfId="0" applyFont="1"/>
    <xf numFmtId="0" fontId="4" fillId="8" borderId="0" xfId="8" applyFont="1" applyAlignment="1">
      <alignment horizontal="center"/>
    </xf>
    <xf numFmtId="0" fontId="11" fillId="0" borderId="0" xfId="0" applyFont="1"/>
    <xf numFmtId="0" fontId="6" fillId="7" borderId="0" xfId="7" applyFont="1" applyAlignment="1">
      <alignment horizontal="center"/>
    </xf>
    <xf numFmtId="0" fontId="12" fillId="6" borderId="0" xfId="6" applyFont="1"/>
    <xf numFmtId="0" fontId="12" fillId="6" borderId="0" xfId="6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9" borderId="2" xfId="6" applyFont="1" applyFill="1" applyBorder="1" applyAlignment="1">
      <alignment horizontal="center" vertical="center"/>
    </xf>
    <xf numFmtId="0" fontId="6" fillId="9" borderId="3" xfId="6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6" fillId="7" borderId="0" xfId="7" applyFont="1" applyAlignment="1">
      <alignment horizontal="center"/>
    </xf>
  </cellXfs>
  <cellStyles count="9">
    <cellStyle name="60% - Accent5" xfId="7" builtinId="48"/>
    <cellStyle name="Accent1" xfId="5" builtinId="29"/>
    <cellStyle name="Accent2" xfId="6" builtinId="33"/>
    <cellStyle name="Accent6" xfId="8" builtinId="49"/>
    <cellStyle name="Bad" xfId="2" builtinId="27"/>
    <cellStyle name="Good" xfId="1" builtinId="26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cooling load component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65-4D98-8846-8AE0DF8430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63-4542-917A-AE747C818E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63-4542-917A-AE747C818E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563-4542-917A-AE747C818E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563-4542-917A-AE747C818E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563-4542-917A-AE747C818E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63-4542-917A-AE747C818E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563-4542-917A-AE747C818E24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92633517495391E-2"/>
                      <c:h val="9.142288557213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465-4D98-8846-8AE0DF843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Sheet1!$A$85:$A$95</c:f>
              <c:strCache>
                <c:ptCount val="11"/>
                <c:pt idx="0">
                  <c:v>WALLS</c:v>
                </c:pt>
                <c:pt idx="1">
                  <c:v>ROOFS</c:v>
                </c:pt>
                <c:pt idx="2">
                  <c:v>DOORS</c:v>
                </c:pt>
                <c:pt idx="3">
                  <c:v>LIGHTS</c:v>
                </c:pt>
                <c:pt idx="4">
                  <c:v>PEOPLE</c:v>
                </c:pt>
                <c:pt idx="5">
                  <c:v>APPLIANCES</c:v>
                </c:pt>
                <c:pt idx="6">
                  <c:v>INFILTRATION</c:v>
                </c:pt>
                <c:pt idx="7">
                  <c:v>VENTILATION</c:v>
                </c:pt>
                <c:pt idx="8">
                  <c:v>Total</c:v>
                </c:pt>
                <c:pt idx="9">
                  <c:v>Room Total sensible Load</c:v>
                </c:pt>
                <c:pt idx="10">
                  <c:v>Room Total latent Load</c:v>
                </c:pt>
              </c:strCache>
            </c:strRef>
          </c:cat>
          <c:val>
            <c:numRef>
              <c:f>Sheet1!$D$85:$D$92</c:f>
              <c:numCache>
                <c:formatCode>General</c:formatCode>
                <c:ptCount val="8"/>
                <c:pt idx="0">
                  <c:v>6487.2461999999996</c:v>
                </c:pt>
                <c:pt idx="1">
                  <c:v>7329.1800000000012</c:v>
                </c:pt>
                <c:pt idx="2">
                  <c:v>311.03999999999996</c:v>
                </c:pt>
                <c:pt idx="3">
                  <c:v>8353.8000000000011</c:v>
                </c:pt>
                <c:pt idx="4">
                  <c:v>58422</c:v>
                </c:pt>
                <c:pt idx="5">
                  <c:v>3447.6</c:v>
                </c:pt>
                <c:pt idx="6">
                  <c:v>85585.499999999985</c:v>
                </c:pt>
                <c:pt idx="7">
                  <c:v>104089.70000000001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5-4D98-8846-8AE0DF8430F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2641850498448E-2"/>
          <c:y val="1.3888888888888888E-2"/>
          <c:w val="0.96017358149501553"/>
          <c:h val="0.73849278644091076"/>
        </c:manualLayout>
      </c:layout>
      <c:pie3DChart>
        <c:varyColors val="1"/>
        <c:ser>
          <c:idx val="0"/>
          <c:order val="0"/>
          <c:tx>
            <c:v>cooling load distribution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482-4CD8-BFC0-2D0B9CBC6A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482-4CD8-BFC0-2D0B9CBC6A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482-4CD8-BFC0-2D0B9CBC6A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482-4CD8-BFC0-2D0B9CBC6A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482-4CD8-BFC0-2D0B9CBC6A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482-4CD8-BFC0-2D0B9CBC6A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482-4CD8-BFC0-2D0B9CBC6A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482-4CD8-BFC0-2D0B9CBC6A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482-4CD8-BFC0-2D0B9CBC6AFB}"/>
              </c:ext>
            </c:extLst>
          </c:dPt>
          <c:dLbls>
            <c:dLbl>
              <c:idx val="0"/>
              <c:layout>
                <c:manualLayout>
                  <c:x val="-4.4245348048431755E-2"/>
                  <c:y val="5.13279892961292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482-4CD8-BFC0-2D0B9CBC6AFB}"/>
                </c:ext>
              </c:extLst>
            </c:dLbl>
            <c:dLbl>
              <c:idx val="1"/>
              <c:layout>
                <c:manualLayout>
                  <c:x val="-5.7452862806901615E-2"/>
                  <c:y val="6.38723440403129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482-4CD8-BFC0-2D0B9CBC6AFB}"/>
                </c:ext>
              </c:extLst>
            </c:dLbl>
            <c:dLbl>
              <c:idx val="2"/>
              <c:layout>
                <c:manualLayout>
                  <c:x val="-4.145319028557895E-2"/>
                  <c:y val="5.5638752428372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82-4CD8-BFC0-2D0B9CBC6AFB}"/>
                </c:ext>
              </c:extLst>
            </c:dLbl>
            <c:dLbl>
              <c:idx val="4"/>
              <c:layout>
                <c:manualLayout>
                  <c:x val="-6.0135830553175812E-2"/>
                  <c:y val="5.21680102380466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82-4CD8-BFC0-2D0B9CBC6AFB}"/>
                </c:ext>
              </c:extLst>
            </c:dLbl>
            <c:dLbl>
              <c:idx val="5"/>
              <c:layout>
                <c:manualLayout>
                  <c:x val="-0.21079027622241642"/>
                  <c:y val="4.87617977884952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82-4CD8-BFC0-2D0B9CBC6AFB}"/>
                </c:ext>
              </c:extLst>
            </c:dLbl>
            <c:dLbl>
              <c:idx val="6"/>
              <c:layout>
                <c:manualLayout>
                  <c:x val="-1.3935113170198271E-2"/>
                  <c:y val="-2.7517901331505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482-4CD8-BFC0-2D0B9CBC6A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[1]Sheet1!$A$85:$A$93</c:f>
              <c:strCache>
                <c:ptCount val="9"/>
                <c:pt idx="0">
                  <c:v>WALLS</c:v>
                </c:pt>
                <c:pt idx="1">
                  <c:v>ROOFS</c:v>
                </c:pt>
                <c:pt idx="2">
                  <c:v>FLOOR</c:v>
                </c:pt>
                <c:pt idx="3">
                  <c:v>DOORS</c:v>
                </c:pt>
                <c:pt idx="4">
                  <c:v>LIGHTS</c:v>
                </c:pt>
                <c:pt idx="5">
                  <c:v>PEOPLE</c:v>
                </c:pt>
                <c:pt idx="6">
                  <c:v>APPLIANCES</c:v>
                </c:pt>
                <c:pt idx="7">
                  <c:v>INFILTRATION</c:v>
                </c:pt>
                <c:pt idx="8">
                  <c:v>VENTILATION</c:v>
                </c:pt>
              </c:strCache>
            </c:strRef>
          </c:cat>
          <c:val>
            <c:numRef>
              <c:f>[1]Sheet1!$D$85:$D$93</c:f>
              <c:numCache>
                <c:formatCode>General</c:formatCode>
                <c:ptCount val="9"/>
                <c:pt idx="0">
                  <c:v>15357.973699999999</c:v>
                </c:pt>
                <c:pt idx="1">
                  <c:v>7329.1800000000012</c:v>
                </c:pt>
                <c:pt idx="2">
                  <c:v>6034.8779999999997</c:v>
                </c:pt>
                <c:pt idx="3">
                  <c:v>99.36</c:v>
                </c:pt>
                <c:pt idx="4">
                  <c:v>23868</c:v>
                </c:pt>
                <c:pt idx="5">
                  <c:v>44310</c:v>
                </c:pt>
                <c:pt idx="6">
                  <c:v>387.6</c:v>
                </c:pt>
                <c:pt idx="7">
                  <c:v>131670</c:v>
                </c:pt>
                <c:pt idx="8">
                  <c:v>171155.6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82-4CD8-BFC0-2D0B9CBC6AF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98</xdr:row>
      <xdr:rowOff>47625</xdr:rowOff>
    </xdr:from>
    <xdr:to>
      <xdr:col>6</xdr:col>
      <xdr:colOff>704850</xdr:colOff>
      <xdr:row>129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1562101</xdr:colOff>
      <xdr:row>99</xdr:row>
      <xdr:rowOff>85724</xdr:rowOff>
    </xdr:from>
    <xdr:to>
      <xdr:col>6</xdr:col>
      <xdr:colOff>1123950</xdr:colOff>
      <xdr:row>141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%20project%20conference%20hall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5">
          <cell r="A85" t="str">
            <v>WALLS</v>
          </cell>
          <cell r="D85">
            <v>15357.973699999999</v>
          </cell>
        </row>
        <row r="86">
          <cell r="A86" t="str">
            <v>ROOFS</v>
          </cell>
          <cell r="D86">
            <v>7329.1800000000012</v>
          </cell>
        </row>
        <row r="87">
          <cell r="A87" t="str">
            <v>FLOOR</v>
          </cell>
          <cell r="D87">
            <v>6034.8779999999997</v>
          </cell>
        </row>
        <row r="88">
          <cell r="A88" t="str">
            <v>DOORS</v>
          </cell>
          <cell r="D88">
            <v>99.36</v>
          </cell>
        </row>
        <row r="89">
          <cell r="A89" t="str">
            <v>LIGHTS</v>
          </cell>
          <cell r="D89">
            <v>23868</v>
          </cell>
        </row>
        <row r="90">
          <cell r="A90" t="str">
            <v>PEOPLE</v>
          </cell>
          <cell r="D90">
            <v>44310</v>
          </cell>
        </row>
        <row r="91">
          <cell r="A91" t="str">
            <v>APPLIANCES</v>
          </cell>
          <cell r="D91">
            <v>387.6</v>
          </cell>
        </row>
        <row r="92">
          <cell r="A92" t="str">
            <v>INFILTRATION</v>
          </cell>
          <cell r="D92">
            <v>131670</v>
          </cell>
        </row>
        <row r="93">
          <cell r="A93" t="str">
            <v>VENTILATION</v>
          </cell>
          <cell r="D93">
            <v>171155.6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79" workbookViewId="0">
      <selection activeCell="F92" sqref="F92"/>
    </sheetView>
  </sheetViews>
  <sheetFormatPr defaultRowHeight="15" x14ac:dyDescent="0.25"/>
  <cols>
    <col min="1" max="1" width="45.28515625" customWidth="1"/>
    <col min="2" max="2" width="23.7109375" style="2" customWidth="1"/>
    <col min="3" max="3" width="15" style="2" customWidth="1"/>
    <col min="4" max="4" width="30" style="2" customWidth="1"/>
    <col min="5" max="5" width="28.7109375" style="2" customWidth="1"/>
    <col min="6" max="6" width="28" style="2" customWidth="1"/>
    <col min="7" max="7" width="22.28515625" style="2" customWidth="1"/>
    <col min="8" max="8" width="24.85546875" style="2" customWidth="1"/>
    <col min="9" max="9" width="28.7109375" style="2" customWidth="1"/>
    <col min="10" max="10" width="28.140625" style="3" customWidth="1"/>
    <col min="11" max="11" width="28.85546875" style="2" customWidth="1"/>
    <col min="12" max="12" width="16.7109375" style="2" customWidth="1"/>
    <col min="13" max="13" width="18" style="2" customWidth="1"/>
    <col min="14" max="18" width="9.140625" style="2"/>
  </cols>
  <sheetData>
    <row r="1" spans="1:18" x14ac:dyDescent="0.25">
      <c r="A1" s="1" t="s">
        <v>116</v>
      </c>
    </row>
    <row r="3" spans="1:18" x14ac:dyDescent="0.25">
      <c r="A3" s="1" t="s">
        <v>0</v>
      </c>
      <c r="D3" s="4" t="s">
        <v>1</v>
      </c>
      <c r="E3" s="4"/>
      <c r="F3" s="4"/>
      <c r="J3" s="4"/>
    </row>
    <row r="4" spans="1:18" x14ac:dyDescent="0.25">
      <c r="A4" t="s">
        <v>2</v>
      </c>
      <c r="B4" s="2" t="s">
        <v>3</v>
      </c>
      <c r="D4" s="3" t="s">
        <v>4</v>
      </c>
      <c r="E4" s="3"/>
      <c r="F4" s="3"/>
    </row>
    <row r="5" spans="1:18" x14ac:dyDescent="0.25">
      <c r="A5" t="s">
        <v>5</v>
      </c>
      <c r="B5" s="2" t="s">
        <v>6</v>
      </c>
      <c r="D5" s="3" t="s">
        <v>7</v>
      </c>
      <c r="E5" s="2" t="s">
        <v>8</v>
      </c>
      <c r="F5" s="3" t="s">
        <v>109</v>
      </c>
      <c r="G5" s="2">
        <v>3.5219999999999998</v>
      </c>
    </row>
    <row r="6" spans="1:18" x14ac:dyDescent="0.25">
      <c r="A6" t="s">
        <v>9</v>
      </c>
      <c r="B6" s="5">
        <v>0.9</v>
      </c>
      <c r="D6" s="3" t="s">
        <v>10</v>
      </c>
      <c r="E6" s="5">
        <v>0.7</v>
      </c>
      <c r="F6" s="3" t="s">
        <v>110</v>
      </c>
      <c r="G6" s="2">
        <v>8.8049999999999997</v>
      </c>
      <c r="H6" s="5"/>
      <c r="I6" s="5"/>
      <c r="K6" s="5"/>
    </row>
    <row r="7" spans="1:18" x14ac:dyDescent="0.25">
      <c r="A7" t="s">
        <v>11</v>
      </c>
      <c r="B7" s="2" t="s">
        <v>12</v>
      </c>
      <c r="D7" s="3" t="s">
        <v>13</v>
      </c>
      <c r="E7" s="2" t="s">
        <v>101</v>
      </c>
      <c r="F7" s="3" t="s">
        <v>111</v>
      </c>
      <c r="G7" s="2">
        <v>0.88049999999999995</v>
      </c>
    </row>
    <row r="8" spans="1:18" x14ac:dyDescent="0.25">
      <c r="A8" t="s">
        <v>14</v>
      </c>
      <c r="B8" s="5">
        <v>0.5</v>
      </c>
      <c r="D8" s="2" t="s">
        <v>15</v>
      </c>
      <c r="E8" s="2" t="s">
        <v>16</v>
      </c>
      <c r="F8" s="3" t="s">
        <v>115</v>
      </c>
      <c r="G8" s="2">
        <v>1.76</v>
      </c>
    </row>
    <row r="9" spans="1:18" x14ac:dyDescent="0.25">
      <c r="A9" s="6" t="s">
        <v>17</v>
      </c>
      <c r="B9" s="2" t="s">
        <v>18</v>
      </c>
      <c r="D9" s="2" t="s">
        <v>19</v>
      </c>
      <c r="E9" s="2" t="s">
        <v>102</v>
      </c>
      <c r="F9" s="2" t="s">
        <v>112</v>
      </c>
      <c r="G9" s="2">
        <v>0.46200000000000002</v>
      </c>
    </row>
    <row r="10" spans="1:18" x14ac:dyDescent="0.25">
      <c r="A10" t="s">
        <v>20</v>
      </c>
      <c r="B10" s="2" t="s">
        <v>21</v>
      </c>
      <c r="D10" s="3" t="s">
        <v>22</v>
      </c>
      <c r="E10" s="2" t="s">
        <v>23</v>
      </c>
      <c r="F10" s="2" t="s">
        <v>113</v>
      </c>
      <c r="G10" s="2">
        <v>0.16700000000000001</v>
      </c>
    </row>
    <row r="11" spans="1:18" x14ac:dyDescent="0.25">
      <c r="F11" s="2" t="s">
        <v>114</v>
      </c>
      <c r="G11" s="2">
        <v>0.48</v>
      </c>
    </row>
    <row r="14" spans="1:18" s="10" customFormat="1" ht="15.75" x14ac:dyDescent="0.25">
      <c r="A14" s="7" t="s">
        <v>24</v>
      </c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8"/>
      <c r="N14" s="8"/>
      <c r="O14" s="8"/>
      <c r="P14" s="8"/>
      <c r="Q14" s="8"/>
      <c r="R14" s="8"/>
    </row>
    <row r="16" spans="1:18" x14ac:dyDescent="0.25">
      <c r="A16" s="1" t="s">
        <v>25</v>
      </c>
      <c r="D16" s="11" t="s">
        <v>26</v>
      </c>
      <c r="F16" s="4" t="s">
        <v>27</v>
      </c>
    </row>
    <row r="17" spans="1:18" x14ac:dyDescent="0.25">
      <c r="A17" t="s">
        <v>28</v>
      </c>
      <c r="D17" s="2" t="s">
        <v>103</v>
      </c>
      <c r="F17" s="3"/>
    </row>
    <row r="18" spans="1:18" x14ac:dyDescent="0.25">
      <c r="A18" t="s">
        <v>29</v>
      </c>
      <c r="D18" s="2" t="s">
        <v>104</v>
      </c>
      <c r="E18" s="2" t="s">
        <v>30</v>
      </c>
      <c r="F18" s="3">
        <v>600</v>
      </c>
    </row>
    <row r="19" spans="1:18" x14ac:dyDescent="0.25">
      <c r="F19" s="3"/>
    </row>
    <row r="20" spans="1:18" x14ac:dyDescent="0.25">
      <c r="A20" t="s">
        <v>31</v>
      </c>
      <c r="D20" s="2" t="s">
        <v>105</v>
      </c>
      <c r="E20" s="2" t="s">
        <v>32</v>
      </c>
      <c r="F20" s="3">
        <v>1000</v>
      </c>
    </row>
    <row r="21" spans="1:18" x14ac:dyDescent="0.25">
      <c r="A21" t="s">
        <v>33</v>
      </c>
      <c r="D21" s="2">
        <v>130</v>
      </c>
      <c r="E21" s="2" t="s">
        <v>34</v>
      </c>
    </row>
    <row r="23" spans="1:18" s="15" customFormat="1" ht="16.5" thickBot="1" x14ac:dyDescent="0.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  <c r="P23" s="13"/>
      <c r="Q23" s="13"/>
      <c r="R23" s="13"/>
    </row>
    <row r="24" spans="1:18" ht="16.5" thickTop="1" thickBot="1" x14ac:dyDescent="0.3">
      <c r="A24" s="16" t="s">
        <v>36</v>
      </c>
    </row>
    <row r="25" spans="1:18" ht="15.75" thickTop="1" x14ac:dyDescent="0.25">
      <c r="A25" s="1" t="s">
        <v>37</v>
      </c>
      <c r="B25" s="11" t="s">
        <v>38</v>
      </c>
      <c r="C25" s="11" t="s">
        <v>39</v>
      </c>
      <c r="D25" s="11" t="s">
        <v>40</v>
      </c>
      <c r="E25" s="11" t="s">
        <v>41</v>
      </c>
      <c r="F25" s="11" t="s">
        <v>42</v>
      </c>
      <c r="G25" s="11" t="s">
        <v>43</v>
      </c>
      <c r="H25" s="11" t="s">
        <v>44</v>
      </c>
      <c r="I25" s="11" t="s">
        <v>45</v>
      </c>
      <c r="J25" s="4" t="s">
        <v>46</v>
      </c>
      <c r="K25" s="4" t="s">
        <v>47</v>
      </c>
      <c r="L25" s="11" t="s">
        <v>48</v>
      </c>
    </row>
    <row r="26" spans="1:18" x14ac:dyDescent="0.25">
      <c r="A26" t="s">
        <v>49</v>
      </c>
      <c r="B26" s="2">
        <v>56.5</v>
      </c>
      <c r="C26" s="2">
        <v>17</v>
      </c>
      <c r="D26" s="2">
        <f t="shared" ref="D26:D32" si="0">(B26*C26)</f>
        <v>960.5</v>
      </c>
      <c r="E26" s="2">
        <v>0</v>
      </c>
      <c r="F26" s="2">
        <f>(D26*1)</f>
        <v>960.5</v>
      </c>
      <c r="G26" s="2">
        <v>10</v>
      </c>
      <c r="H26" s="2">
        <v>77</v>
      </c>
      <c r="I26" s="2">
        <v>89.6</v>
      </c>
      <c r="J26" s="3">
        <v>10</v>
      </c>
      <c r="K26" s="2">
        <v>0.1452</v>
      </c>
      <c r="L26" s="2">
        <f>(K26*F26*J26)</f>
        <v>1394.646</v>
      </c>
    </row>
    <row r="28" spans="1:18" x14ac:dyDescent="0.25">
      <c r="A28" t="s">
        <v>51</v>
      </c>
      <c r="B28" s="2">
        <v>34.5</v>
      </c>
      <c r="C28" s="2">
        <v>17</v>
      </c>
      <c r="D28" s="2">
        <f t="shared" si="0"/>
        <v>586.5</v>
      </c>
      <c r="E28" s="2" t="s">
        <v>106</v>
      </c>
      <c r="F28" s="2">
        <f>(D28-72)</f>
        <v>514.5</v>
      </c>
      <c r="G28" s="2">
        <v>10</v>
      </c>
      <c r="H28" s="2">
        <v>77</v>
      </c>
      <c r="I28" s="2">
        <v>89.6</v>
      </c>
      <c r="J28" s="3">
        <v>10</v>
      </c>
      <c r="K28" s="2">
        <v>0.1452</v>
      </c>
      <c r="L28" s="2">
        <f>(K28*F28*J28)</f>
        <v>747.05399999999997</v>
      </c>
    </row>
    <row r="29" spans="1:18" s="33" customFormat="1" x14ac:dyDescent="0.25">
      <c r="B29" s="34"/>
      <c r="C29" s="34"/>
      <c r="D29" s="34"/>
      <c r="E29" s="34"/>
      <c r="F29" s="34"/>
      <c r="G29" s="34"/>
      <c r="H29" s="34"/>
      <c r="I29" s="34"/>
      <c r="J29" s="35"/>
      <c r="K29" s="34"/>
      <c r="L29" s="34"/>
      <c r="M29" s="39"/>
      <c r="N29" s="37"/>
      <c r="O29" s="34"/>
      <c r="P29" s="34"/>
      <c r="Q29" s="34"/>
      <c r="R29" s="34"/>
    </row>
    <row r="30" spans="1:18" s="33" customFormat="1" x14ac:dyDescent="0.25">
      <c r="A30" s="33" t="s">
        <v>52</v>
      </c>
      <c r="B30" s="34">
        <v>56.5</v>
      </c>
      <c r="C30" s="34">
        <v>17</v>
      </c>
      <c r="D30" s="34">
        <f t="shared" si="0"/>
        <v>960.5</v>
      </c>
      <c r="E30" s="34">
        <v>0</v>
      </c>
      <c r="F30" s="34">
        <f t="shared" ref="F30" si="1">(D30*1)</f>
        <v>960.5</v>
      </c>
      <c r="G30" s="34">
        <v>10</v>
      </c>
      <c r="H30" s="34">
        <v>77</v>
      </c>
      <c r="I30" s="34">
        <v>89.6</v>
      </c>
      <c r="J30" s="35">
        <v>10</v>
      </c>
      <c r="K30" s="34">
        <v>0.1452</v>
      </c>
      <c r="L30" s="34">
        <f t="shared" ref="L30" si="2">(K30*F30*J30)</f>
        <v>1394.646</v>
      </c>
      <c r="M30" s="40"/>
      <c r="N30" s="38"/>
      <c r="O30" s="34"/>
      <c r="P30" s="34"/>
      <c r="Q30" s="34"/>
      <c r="R30" s="34"/>
    </row>
    <row r="31" spans="1:18" s="17" customFormat="1" x14ac:dyDescent="0.25">
      <c r="B31" s="18"/>
      <c r="C31" s="18"/>
      <c r="D31" s="18"/>
      <c r="E31" s="18"/>
      <c r="F31" s="18"/>
      <c r="G31" s="18"/>
      <c r="H31" s="18"/>
      <c r="I31" s="18"/>
      <c r="J31" s="19"/>
      <c r="K31" s="18"/>
      <c r="L31" s="18"/>
      <c r="M31" s="20"/>
      <c r="N31" s="18"/>
      <c r="O31" s="18"/>
      <c r="P31" s="18"/>
      <c r="Q31" s="18"/>
      <c r="R31" s="18"/>
    </row>
    <row r="32" spans="1:18" x14ac:dyDescent="0.25">
      <c r="A32" t="s">
        <v>53</v>
      </c>
      <c r="B32" s="2">
        <v>34.5</v>
      </c>
      <c r="C32" s="2">
        <v>17</v>
      </c>
      <c r="D32" s="2">
        <f t="shared" si="0"/>
        <v>586.5</v>
      </c>
      <c r="E32" s="2" t="s">
        <v>50</v>
      </c>
      <c r="F32" s="2">
        <f>(D32-36)</f>
        <v>550.5</v>
      </c>
      <c r="G32" s="2">
        <v>34</v>
      </c>
      <c r="H32" s="2">
        <v>77</v>
      </c>
      <c r="I32" s="2">
        <v>89.6</v>
      </c>
      <c r="J32" s="3">
        <v>36</v>
      </c>
      <c r="K32" s="2">
        <v>0.1489</v>
      </c>
      <c r="L32" s="2">
        <f>(K32*F32*J32)</f>
        <v>2950.9002000000005</v>
      </c>
    </row>
    <row r="34" spans="1:18" x14ac:dyDescent="0.25">
      <c r="K34" s="21" t="s">
        <v>54</v>
      </c>
      <c r="L34" s="21">
        <f>(SUM(L26:L33))</f>
        <v>6487.2461999999996</v>
      </c>
      <c r="M34" s="36"/>
    </row>
    <row r="35" spans="1:18" x14ac:dyDescent="0.25">
      <c r="A35" s="22" t="s">
        <v>55</v>
      </c>
    </row>
    <row r="36" spans="1:18" x14ac:dyDescent="0.25">
      <c r="A36" s="1" t="s">
        <v>37</v>
      </c>
      <c r="B36" s="11" t="s">
        <v>38</v>
      </c>
      <c r="C36" s="11" t="s">
        <v>40</v>
      </c>
      <c r="D36" s="11" t="s">
        <v>46</v>
      </c>
      <c r="E36" s="4" t="s">
        <v>47</v>
      </c>
      <c r="F36" s="11" t="s">
        <v>48</v>
      </c>
    </row>
    <row r="37" spans="1:18" ht="30.6" customHeight="1" x14ac:dyDescent="0.25">
      <c r="A37" s="23" t="s">
        <v>56</v>
      </c>
      <c r="B37" s="2">
        <v>56.5</v>
      </c>
      <c r="C37" s="2">
        <v>1949.25</v>
      </c>
      <c r="D37" s="2">
        <v>25</v>
      </c>
      <c r="E37" s="2">
        <v>0.15040000000000001</v>
      </c>
      <c r="F37" s="21">
        <f>(E37*C37*D37)</f>
        <v>7329.1800000000012</v>
      </c>
    </row>
    <row r="38" spans="1:18" ht="17.45" customHeight="1" x14ac:dyDescent="0.25">
      <c r="A38" s="23"/>
      <c r="F38" s="21"/>
    </row>
    <row r="39" spans="1:18" ht="17.45" customHeight="1" x14ac:dyDescent="0.25">
      <c r="A39" s="22" t="s">
        <v>57</v>
      </c>
    </row>
    <row r="40" spans="1:18" ht="17.45" customHeight="1" x14ac:dyDescent="0.25">
      <c r="A40" s="1" t="s">
        <v>37</v>
      </c>
      <c r="B40" s="11" t="s">
        <v>38</v>
      </c>
      <c r="C40" s="11" t="s">
        <v>40</v>
      </c>
      <c r="D40" s="11" t="s">
        <v>58</v>
      </c>
      <c r="E40" s="4" t="s">
        <v>47</v>
      </c>
      <c r="F40" s="11" t="s">
        <v>48</v>
      </c>
    </row>
    <row r="41" spans="1:18" ht="17.45" customHeight="1" x14ac:dyDescent="0.25">
      <c r="A41" s="23" t="s">
        <v>59</v>
      </c>
      <c r="B41" s="2">
        <v>56.5</v>
      </c>
      <c r="C41" s="2">
        <v>1949.25</v>
      </c>
      <c r="D41" s="2">
        <v>27</v>
      </c>
      <c r="E41" s="2">
        <v>0.25800000000000001</v>
      </c>
      <c r="F41" s="21">
        <f>(E41*C41*D41)</f>
        <v>13578.4755</v>
      </c>
    </row>
    <row r="42" spans="1:18" ht="17.45" customHeight="1" x14ac:dyDescent="0.25">
      <c r="A42" s="23"/>
      <c r="F42" s="21"/>
    </row>
    <row r="43" spans="1:18" x14ac:dyDescent="0.25">
      <c r="A43" s="22" t="s">
        <v>60</v>
      </c>
    </row>
    <row r="44" spans="1:18" x14ac:dyDescent="0.25">
      <c r="A44" s="1" t="s">
        <v>37</v>
      </c>
      <c r="B44" s="11" t="s">
        <v>38</v>
      </c>
      <c r="C44" s="11" t="s">
        <v>61</v>
      </c>
      <c r="D44" s="11" t="s">
        <v>40</v>
      </c>
      <c r="E44" s="11" t="s">
        <v>58</v>
      </c>
      <c r="F44" s="4" t="s">
        <v>47</v>
      </c>
      <c r="G44" s="11" t="s">
        <v>48</v>
      </c>
      <c r="H44" s="11" t="s">
        <v>119</v>
      </c>
    </row>
    <row r="45" spans="1:18" x14ac:dyDescent="0.25">
      <c r="A45" t="s">
        <v>107</v>
      </c>
      <c r="B45" s="2">
        <v>8</v>
      </c>
      <c r="C45" s="2">
        <v>4.5</v>
      </c>
      <c r="D45" s="2">
        <f>(B45*C45)</f>
        <v>36</v>
      </c>
      <c r="E45" s="2">
        <v>10</v>
      </c>
      <c r="F45" s="2">
        <v>0.28799999999999998</v>
      </c>
      <c r="G45" s="2">
        <f>F45*D45*E45</f>
        <v>103.67999999999998</v>
      </c>
      <c r="H45" s="21">
        <f>(3*G45)</f>
        <v>311.03999999999996</v>
      </c>
    </row>
    <row r="48" spans="1:18" s="15" customFormat="1" ht="15.75" x14ac:dyDescent="0.25">
      <c r="A48" s="12" t="s">
        <v>62</v>
      </c>
      <c r="B48" s="13"/>
      <c r="C48" s="13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  <c r="O48" s="13"/>
      <c r="P48" s="13"/>
      <c r="Q48" s="13"/>
      <c r="R48" s="13"/>
    </row>
    <row r="49" spans="1:18" s="1" customFormat="1" x14ac:dyDescent="0.25">
      <c r="A49" s="1" t="s">
        <v>37</v>
      </c>
      <c r="B49" s="11" t="s">
        <v>63</v>
      </c>
      <c r="C49" s="11" t="s">
        <v>64</v>
      </c>
      <c r="D49" s="11" t="s">
        <v>65</v>
      </c>
      <c r="E49" s="11" t="s">
        <v>48</v>
      </c>
      <c r="F49" s="11"/>
      <c r="G49" s="11"/>
      <c r="H49" s="11"/>
      <c r="I49" s="11"/>
      <c r="J49" s="4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t="s">
        <v>66</v>
      </c>
      <c r="B50" s="2">
        <v>130</v>
      </c>
      <c r="C50" s="2">
        <v>220</v>
      </c>
      <c r="D50" s="2">
        <v>0.77</v>
      </c>
      <c r="E50" s="24">
        <f>(B50*C50*D50)</f>
        <v>22022</v>
      </c>
    </row>
    <row r="51" spans="1:18" x14ac:dyDescent="0.25">
      <c r="A51" t="s">
        <v>67</v>
      </c>
      <c r="B51" s="2">
        <v>130</v>
      </c>
      <c r="C51" s="2">
        <v>280</v>
      </c>
      <c r="D51" s="2">
        <v>1</v>
      </c>
      <c r="E51" s="24">
        <f>(B51*C51*D51)</f>
        <v>36400</v>
      </c>
    </row>
    <row r="53" spans="1:18" s="15" customFormat="1" ht="15.75" x14ac:dyDescent="0.25">
      <c r="A53" s="12" t="s">
        <v>68</v>
      </c>
      <c r="B53" s="13"/>
      <c r="C53" s="13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" t="s">
        <v>37</v>
      </c>
      <c r="B54" s="11" t="s">
        <v>69</v>
      </c>
      <c r="C54" s="11" t="s">
        <v>70</v>
      </c>
      <c r="D54" s="11" t="s">
        <v>65</v>
      </c>
      <c r="E54" s="11" t="s">
        <v>71</v>
      </c>
      <c r="F54" s="11" t="s">
        <v>72</v>
      </c>
      <c r="G54" s="11" t="s">
        <v>48</v>
      </c>
    </row>
    <row r="55" spans="1:18" x14ac:dyDescent="0.25">
      <c r="A55" t="s">
        <v>73</v>
      </c>
      <c r="B55" s="2">
        <v>3.4</v>
      </c>
      <c r="C55" s="2">
        <v>100</v>
      </c>
      <c r="D55" s="2">
        <v>0.45</v>
      </c>
      <c r="E55" s="2">
        <v>1.3</v>
      </c>
      <c r="F55" s="2">
        <v>42</v>
      </c>
      <c r="G55" s="21">
        <f>(B55*C55*D55*E55*F55)</f>
        <v>8353.8000000000011</v>
      </c>
    </row>
    <row r="57" spans="1:18" s="15" customFormat="1" ht="15.75" x14ac:dyDescent="0.25">
      <c r="A57" s="12" t="s">
        <v>74</v>
      </c>
      <c r="B57" s="13"/>
      <c r="C57" s="13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  <c r="O57" s="13"/>
      <c r="P57" s="13"/>
      <c r="Q57" s="13"/>
      <c r="R57" s="13"/>
    </row>
    <row r="58" spans="1:18" s="43" customFormat="1" x14ac:dyDescent="0.25">
      <c r="A58" s="25"/>
      <c r="B58" s="41"/>
      <c r="C58" s="41"/>
      <c r="D58" s="41"/>
      <c r="E58" s="41"/>
      <c r="F58" s="41"/>
      <c r="G58" s="41"/>
      <c r="H58" s="41"/>
      <c r="I58" s="41"/>
      <c r="J58" s="42"/>
      <c r="K58" s="41"/>
      <c r="L58" s="41"/>
      <c r="M58" s="41"/>
      <c r="N58" s="41"/>
      <c r="O58" s="41"/>
      <c r="P58" s="41"/>
      <c r="Q58" s="41"/>
      <c r="R58" s="41"/>
    </row>
    <row r="59" spans="1:18" x14ac:dyDescent="0.25">
      <c r="A59" s="1" t="s">
        <v>37</v>
      </c>
      <c r="C59" s="11" t="s">
        <v>69</v>
      </c>
      <c r="D59" s="11" t="s">
        <v>70</v>
      </c>
      <c r="E59" s="11" t="s">
        <v>65</v>
      </c>
      <c r="F59" s="11" t="s">
        <v>75</v>
      </c>
      <c r="G59" s="11" t="s">
        <v>76</v>
      </c>
      <c r="H59" s="11" t="s">
        <v>26</v>
      </c>
      <c r="I59" s="11" t="s">
        <v>48</v>
      </c>
      <c r="J59" s="4"/>
    </row>
    <row r="60" spans="1:18" x14ac:dyDescent="0.25">
      <c r="A60" t="s">
        <v>29</v>
      </c>
      <c r="B60" s="2" t="s">
        <v>120</v>
      </c>
      <c r="C60" s="2">
        <v>3.4</v>
      </c>
      <c r="D60" s="2">
        <v>150</v>
      </c>
      <c r="E60" s="2">
        <v>1</v>
      </c>
      <c r="F60" s="2">
        <v>1</v>
      </c>
      <c r="G60" s="2">
        <v>0.15</v>
      </c>
      <c r="H60" s="2">
        <v>4</v>
      </c>
      <c r="I60" s="2">
        <f>(C60*D60*E60*F60*G60*H60)</f>
        <v>306</v>
      </c>
    </row>
    <row r="61" spans="1:18" x14ac:dyDescent="0.25">
      <c r="B61" s="2" t="s">
        <v>121</v>
      </c>
      <c r="C61" s="2">
        <v>3.4</v>
      </c>
      <c r="D61" s="2">
        <v>150</v>
      </c>
      <c r="F61" s="2">
        <v>1</v>
      </c>
      <c r="H61" s="2">
        <v>4</v>
      </c>
      <c r="I61" s="2">
        <f>C61*D61*H61*F61</f>
        <v>2040</v>
      </c>
    </row>
    <row r="62" spans="1:18" x14ac:dyDescent="0.25">
      <c r="A62" t="s">
        <v>31</v>
      </c>
      <c r="B62" s="2" t="s">
        <v>120</v>
      </c>
      <c r="C62" s="2">
        <v>3.4</v>
      </c>
      <c r="D62" s="2">
        <v>500</v>
      </c>
      <c r="E62" s="2">
        <v>0.4</v>
      </c>
      <c r="F62" s="2">
        <v>0.3</v>
      </c>
      <c r="G62" s="2">
        <v>0.2</v>
      </c>
      <c r="H62" s="2">
        <v>2</v>
      </c>
      <c r="I62" s="2">
        <f t="shared" ref="I62" si="3">(C62*D62*E62*F62*G62*H62)</f>
        <v>81.600000000000009</v>
      </c>
    </row>
    <row r="63" spans="1:18" x14ac:dyDescent="0.25">
      <c r="B63" s="2" t="s">
        <v>121</v>
      </c>
      <c r="C63" s="2">
        <v>3.4</v>
      </c>
      <c r="D63" s="2">
        <v>500</v>
      </c>
      <c r="F63" s="2">
        <v>0.3</v>
      </c>
      <c r="H63" s="2">
        <v>2</v>
      </c>
      <c r="I63" s="2">
        <f>H63*C63*D63*F63</f>
        <v>1020</v>
      </c>
    </row>
    <row r="64" spans="1:18" x14ac:dyDescent="0.25">
      <c r="G64" s="21" t="s">
        <v>54</v>
      </c>
      <c r="H64" s="21">
        <f>(SUM(H60:H62))</f>
        <v>10</v>
      </c>
      <c r="I64" s="2">
        <f>I60+I61+I62+I63</f>
        <v>3447.6</v>
      </c>
    </row>
    <row r="65" spans="1:18" s="15" customFormat="1" ht="15.75" x14ac:dyDescent="0.25">
      <c r="A65" s="12" t="s">
        <v>77</v>
      </c>
      <c r="B65" s="13"/>
      <c r="C65" s="13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  <c r="O65" s="13"/>
      <c r="P65" s="13"/>
      <c r="Q65" s="13"/>
      <c r="R65" s="13"/>
    </row>
    <row r="67" spans="1:18" x14ac:dyDescent="0.25">
      <c r="A67" s="1" t="s">
        <v>37</v>
      </c>
      <c r="B67" s="11" t="s">
        <v>78</v>
      </c>
      <c r="C67" s="11" t="s">
        <v>79</v>
      </c>
      <c r="D67" s="11" t="s">
        <v>80</v>
      </c>
      <c r="E67" s="11" t="s">
        <v>81</v>
      </c>
      <c r="F67" s="11" t="s">
        <v>48</v>
      </c>
    </row>
    <row r="68" spans="1:18" x14ac:dyDescent="0.25">
      <c r="A68" t="s">
        <v>66</v>
      </c>
      <c r="B68" s="2">
        <v>1.08</v>
      </c>
      <c r="C68" s="2">
        <v>5.5</v>
      </c>
      <c r="D68" s="2">
        <v>25</v>
      </c>
      <c r="E68" s="2">
        <v>130</v>
      </c>
      <c r="F68" s="24">
        <f>(B68*C68*D68*E68)</f>
        <v>19305</v>
      </c>
    </row>
    <row r="70" spans="1:18" x14ac:dyDescent="0.25">
      <c r="A70" s="1" t="s">
        <v>37</v>
      </c>
      <c r="B70" s="11" t="s">
        <v>78</v>
      </c>
      <c r="C70" s="11" t="s">
        <v>79</v>
      </c>
      <c r="D70" s="11" t="s">
        <v>82</v>
      </c>
      <c r="E70" s="11" t="s">
        <v>81</v>
      </c>
      <c r="F70" s="11" t="s">
        <v>48</v>
      </c>
    </row>
    <row r="71" spans="1:18" x14ac:dyDescent="0.25">
      <c r="A71" t="s">
        <v>67</v>
      </c>
      <c r="B71" s="2">
        <v>4840</v>
      </c>
      <c r="C71" s="2">
        <v>5.5</v>
      </c>
      <c r="D71" s="2">
        <v>2.4500000000000001E-2</v>
      </c>
      <c r="E71" s="2">
        <v>130</v>
      </c>
      <c r="F71" s="24">
        <f>(B71*C71*D71*E71)</f>
        <v>84784.700000000012</v>
      </c>
    </row>
    <row r="73" spans="1:18" s="15" customFormat="1" ht="15.75" x14ac:dyDescent="0.25">
      <c r="A73" s="12" t="s">
        <v>83</v>
      </c>
      <c r="B73" s="13"/>
      <c r="C73" s="13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  <c r="O73" s="13"/>
      <c r="P73" s="13"/>
      <c r="Q73" s="13"/>
      <c r="R73" s="13"/>
    </row>
    <row r="75" spans="1:18" x14ac:dyDescent="0.25">
      <c r="A75" s="1" t="s">
        <v>37</v>
      </c>
      <c r="B75" s="11" t="s">
        <v>78</v>
      </c>
      <c r="C75" s="11" t="s">
        <v>79</v>
      </c>
      <c r="D75" s="11" t="s">
        <v>108</v>
      </c>
      <c r="E75" s="11" t="s">
        <v>81</v>
      </c>
      <c r="F75" s="11" t="s">
        <v>48</v>
      </c>
    </row>
    <row r="76" spans="1:18" x14ac:dyDescent="0.25">
      <c r="A76" t="s">
        <v>66</v>
      </c>
      <c r="B76" s="2">
        <v>1.08</v>
      </c>
      <c r="C76" s="2">
        <v>5.5</v>
      </c>
      <c r="D76" s="2">
        <v>10</v>
      </c>
      <c r="E76" s="2">
        <v>130</v>
      </c>
      <c r="F76" s="24">
        <f>(B76*C76*D76*E76)</f>
        <v>7722.0000000000009</v>
      </c>
    </row>
    <row r="78" spans="1:18" x14ac:dyDescent="0.25">
      <c r="A78" s="1" t="s">
        <v>37</v>
      </c>
      <c r="B78" s="11" t="s">
        <v>78</v>
      </c>
      <c r="C78" s="11" t="s">
        <v>79</v>
      </c>
      <c r="D78" s="11" t="s">
        <v>84</v>
      </c>
      <c r="E78" s="11" t="s">
        <v>81</v>
      </c>
      <c r="F78" s="11" t="s">
        <v>48</v>
      </c>
    </row>
    <row r="79" spans="1:18" x14ac:dyDescent="0.25">
      <c r="A79" t="s">
        <v>67</v>
      </c>
      <c r="B79" s="2">
        <v>4840</v>
      </c>
      <c r="C79" s="2">
        <v>5.5</v>
      </c>
      <c r="D79" s="2">
        <v>2.2499999999999999E-2</v>
      </c>
      <c r="E79" s="2">
        <v>130</v>
      </c>
      <c r="F79" s="24">
        <f>(B79*C79*D79*E79)</f>
        <v>77863.499999999985</v>
      </c>
    </row>
    <row r="82" spans="1:5" x14ac:dyDescent="0.25">
      <c r="A82" s="26" t="s">
        <v>85</v>
      </c>
    </row>
    <row r="84" spans="1:5" x14ac:dyDescent="0.25">
      <c r="A84" s="1" t="s">
        <v>86</v>
      </c>
      <c r="B84" s="11" t="s">
        <v>87</v>
      </c>
      <c r="C84" s="11" t="s">
        <v>88</v>
      </c>
      <c r="D84" s="4" t="s">
        <v>89</v>
      </c>
    </row>
    <row r="85" spans="1:5" x14ac:dyDescent="0.25">
      <c r="A85" t="s">
        <v>36</v>
      </c>
      <c r="B85" s="2">
        <f>(1*L34)</f>
        <v>6487.2461999999996</v>
      </c>
      <c r="C85" s="2">
        <v>0</v>
      </c>
      <c r="D85" s="2">
        <f>(B85+C85)</f>
        <v>6487.2461999999996</v>
      </c>
    </row>
    <row r="86" spans="1:5" x14ac:dyDescent="0.25">
      <c r="A86" t="s">
        <v>55</v>
      </c>
      <c r="B86" s="2">
        <f>(1*F37)</f>
        <v>7329.1800000000012</v>
      </c>
      <c r="C86" s="2">
        <v>0</v>
      </c>
      <c r="D86" s="2">
        <f>(B86+C86)</f>
        <v>7329.1800000000012</v>
      </c>
    </row>
    <row r="87" spans="1:5" x14ac:dyDescent="0.25">
      <c r="A87" t="s">
        <v>60</v>
      </c>
      <c r="B87" s="2">
        <f>H45*1</f>
        <v>311.03999999999996</v>
      </c>
      <c r="C87" s="2">
        <v>0</v>
      </c>
      <c r="D87" s="2">
        <f>B87+C87</f>
        <v>311.03999999999996</v>
      </c>
    </row>
    <row r="88" spans="1:5" x14ac:dyDescent="0.25">
      <c r="A88" t="s">
        <v>90</v>
      </c>
      <c r="B88" s="2">
        <f>(1*G55)</f>
        <v>8353.8000000000011</v>
      </c>
      <c r="C88" s="2">
        <v>0</v>
      </c>
      <c r="D88" s="2">
        <f>(B88+C88)</f>
        <v>8353.8000000000011</v>
      </c>
    </row>
    <row r="89" spans="1:5" x14ac:dyDescent="0.25">
      <c r="A89" t="s">
        <v>91</v>
      </c>
      <c r="B89" s="2">
        <f>(E50*1)</f>
        <v>22022</v>
      </c>
      <c r="C89" s="2">
        <f>(E51*1)</f>
        <v>36400</v>
      </c>
      <c r="D89" s="2">
        <f>(B89+C89)</f>
        <v>58422</v>
      </c>
    </row>
    <row r="90" spans="1:5" x14ac:dyDescent="0.25">
      <c r="A90" t="s">
        <v>92</v>
      </c>
      <c r="B90" s="2">
        <f>I60+I62</f>
        <v>387.6</v>
      </c>
      <c r="C90" s="2">
        <f>I61+I63</f>
        <v>3060</v>
      </c>
      <c r="D90" s="2">
        <f>(B90+C90)</f>
        <v>3447.6</v>
      </c>
    </row>
    <row r="91" spans="1:5" x14ac:dyDescent="0.25">
      <c r="A91" t="s">
        <v>93</v>
      </c>
      <c r="B91" s="2">
        <f>(1*F76)</f>
        <v>7722.0000000000009</v>
      </c>
      <c r="C91" s="2">
        <f>(1*F79)</f>
        <v>77863.499999999985</v>
      </c>
      <c r="D91" s="2">
        <f>(B91+C91)</f>
        <v>85585.499999999985</v>
      </c>
    </row>
    <row r="92" spans="1:5" x14ac:dyDescent="0.25">
      <c r="A92" t="s">
        <v>94</v>
      </c>
      <c r="B92" s="2">
        <f>(F68*1)</f>
        <v>19305</v>
      </c>
      <c r="C92" s="2">
        <f>(F71*1)</f>
        <v>84784.700000000012</v>
      </c>
      <c r="D92" s="2">
        <f>(B92+C92)</f>
        <v>104089.70000000001</v>
      </c>
    </row>
    <row r="93" spans="1:5" x14ac:dyDescent="0.25">
      <c r="A93" s="27" t="s">
        <v>54</v>
      </c>
      <c r="B93" s="24">
        <f>(SUM(B85:B92))</f>
        <v>71917.866200000004</v>
      </c>
      <c r="C93" s="24">
        <f>(SUM(C85:C92))</f>
        <v>202108.2</v>
      </c>
      <c r="D93" s="24">
        <f>D85+D86+D87+D89+D88+D90+D91+D92</f>
        <v>274026.0662</v>
      </c>
      <c r="E93" s="28" t="s">
        <v>95</v>
      </c>
    </row>
    <row r="94" spans="1:5" x14ac:dyDescent="0.25">
      <c r="A94" s="29" t="s">
        <v>96</v>
      </c>
      <c r="B94" s="2">
        <f>(SUM(B85:B90))</f>
        <v>44890.866200000004</v>
      </c>
      <c r="E94" s="28">
        <f>(D93/12000)</f>
        <v>22.835505516666668</v>
      </c>
    </row>
    <row r="95" spans="1:5" x14ac:dyDescent="0.25">
      <c r="A95" s="29" t="s">
        <v>97</v>
      </c>
      <c r="C95" s="2">
        <f>(SUM(C85:C90))</f>
        <v>39460</v>
      </c>
    </row>
    <row r="96" spans="1:5" x14ac:dyDescent="0.25">
      <c r="A96" s="44" t="s">
        <v>98</v>
      </c>
      <c r="B96" s="44"/>
      <c r="C96" s="44"/>
      <c r="D96" s="30">
        <f>(B94+C95)</f>
        <v>84350.866200000004</v>
      </c>
      <c r="E96" s="2" t="s">
        <v>99</v>
      </c>
    </row>
    <row r="97" spans="1:2" ht="15.75" x14ac:dyDescent="0.25">
      <c r="A97" s="31" t="s">
        <v>100</v>
      </c>
      <c r="B97" s="32">
        <f>(B94/(D96))</f>
        <v>0.53219211873368999</v>
      </c>
    </row>
  </sheetData>
  <mergeCells count="1">
    <mergeCell ref="A96:C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25" workbookViewId="0">
      <selection activeCell="F93" sqref="F93"/>
    </sheetView>
  </sheetViews>
  <sheetFormatPr defaultRowHeight="15" x14ac:dyDescent="0.25"/>
  <cols>
    <col min="1" max="1" width="45.28515625" customWidth="1"/>
    <col min="2" max="2" width="23.7109375" style="2" customWidth="1"/>
    <col min="3" max="3" width="15" style="2" customWidth="1"/>
    <col min="4" max="4" width="30" style="2" customWidth="1"/>
    <col min="5" max="5" width="28.7109375" style="2" customWidth="1"/>
    <col min="6" max="6" width="28" style="2" customWidth="1"/>
    <col min="7" max="7" width="22.28515625" style="2" customWidth="1"/>
    <col min="8" max="8" width="24.85546875" style="2" customWidth="1"/>
    <col min="9" max="9" width="28.7109375" style="2" customWidth="1"/>
    <col min="10" max="10" width="28.140625" style="3" customWidth="1"/>
    <col min="11" max="11" width="28.85546875" style="2" customWidth="1"/>
    <col min="12" max="12" width="16.7109375" style="2" customWidth="1"/>
    <col min="13" max="13" width="18" style="2" customWidth="1"/>
    <col min="14" max="18" width="9.140625" style="2"/>
  </cols>
  <sheetData>
    <row r="1" spans="1:18" x14ac:dyDescent="0.25">
      <c r="A1" s="1" t="s">
        <v>117</v>
      </c>
    </row>
    <row r="3" spans="1:18" x14ac:dyDescent="0.25">
      <c r="A3" s="1" t="s">
        <v>0</v>
      </c>
      <c r="D3" s="4" t="s">
        <v>1</v>
      </c>
      <c r="E3" s="4"/>
      <c r="F3" s="4"/>
      <c r="J3" s="4"/>
    </row>
    <row r="4" spans="1:18" x14ac:dyDescent="0.25">
      <c r="A4" t="s">
        <v>2</v>
      </c>
      <c r="B4" s="2" t="s">
        <v>3</v>
      </c>
      <c r="D4" s="3" t="s">
        <v>4</v>
      </c>
      <c r="E4" s="3"/>
      <c r="F4" s="3"/>
    </row>
    <row r="5" spans="1:18" x14ac:dyDescent="0.25">
      <c r="A5" t="s">
        <v>5</v>
      </c>
      <c r="B5" s="2" t="s">
        <v>6</v>
      </c>
      <c r="D5" s="3" t="s">
        <v>7</v>
      </c>
      <c r="E5" s="2" t="s">
        <v>8</v>
      </c>
      <c r="F5" s="3" t="s">
        <v>109</v>
      </c>
      <c r="G5" s="2">
        <v>3.5219999999999998</v>
      </c>
    </row>
    <row r="6" spans="1:18" x14ac:dyDescent="0.25">
      <c r="A6" t="s">
        <v>9</v>
      </c>
      <c r="B6" s="5">
        <v>0.9</v>
      </c>
      <c r="D6" s="3" t="s">
        <v>10</v>
      </c>
      <c r="E6" s="5">
        <v>0.7</v>
      </c>
      <c r="F6" s="3" t="s">
        <v>110</v>
      </c>
      <c r="G6" s="2">
        <v>8.8049999999999997</v>
      </c>
      <c r="H6" s="5"/>
      <c r="I6" s="5"/>
      <c r="K6" s="5"/>
    </row>
    <row r="7" spans="1:18" x14ac:dyDescent="0.25">
      <c r="A7" t="s">
        <v>11</v>
      </c>
      <c r="B7" s="2" t="s">
        <v>12</v>
      </c>
      <c r="D7" s="3" t="s">
        <v>13</v>
      </c>
      <c r="E7" s="2" t="s">
        <v>101</v>
      </c>
      <c r="F7" s="3" t="s">
        <v>111</v>
      </c>
      <c r="G7" s="2">
        <v>0.88049999999999995</v>
      </c>
    </row>
    <row r="8" spans="1:18" x14ac:dyDescent="0.25">
      <c r="A8" t="s">
        <v>14</v>
      </c>
      <c r="B8" s="5">
        <v>0.5</v>
      </c>
      <c r="D8" s="2" t="s">
        <v>15</v>
      </c>
      <c r="E8" s="2" t="s">
        <v>16</v>
      </c>
      <c r="F8" s="3" t="s">
        <v>115</v>
      </c>
      <c r="G8" s="2">
        <v>1.76</v>
      </c>
    </row>
    <row r="9" spans="1:18" x14ac:dyDescent="0.25">
      <c r="A9" s="6" t="s">
        <v>17</v>
      </c>
      <c r="B9" s="2" t="s">
        <v>18</v>
      </c>
      <c r="D9" s="2" t="s">
        <v>19</v>
      </c>
      <c r="E9" s="2" t="s">
        <v>102</v>
      </c>
      <c r="F9" s="2" t="s">
        <v>112</v>
      </c>
      <c r="G9" s="2">
        <v>0.46200000000000002</v>
      </c>
    </row>
    <row r="10" spans="1:18" x14ac:dyDescent="0.25">
      <c r="A10" t="s">
        <v>20</v>
      </c>
      <c r="B10" s="2" t="s">
        <v>21</v>
      </c>
      <c r="D10" s="3" t="s">
        <v>22</v>
      </c>
      <c r="E10" s="2" t="s">
        <v>23</v>
      </c>
      <c r="F10" s="2" t="s">
        <v>113</v>
      </c>
      <c r="G10" s="2">
        <v>0.16700000000000001</v>
      </c>
    </row>
    <row r="11" spans="1:18" x14ac:dyDescent="0.25">
      <c r="F11" s="2" t="s">
        <v>114</v>
      </c>
      <c r="G11" s="2">
        <v>0.48</v>
      </c>
    </row>
    <row r="14" spans="1:18" s="10" customFormat="1" ht="15.75" x14ac:dyDescent="0.25">
      <c r="A14" s="7" t="s">
        <v>24</v>
      </c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8"/>
      <c r="N14" s="8"/>
      <c r="O14" s="8"/>
      <c r="P14" s="8"/>
      <c r="Q14" s="8"/>
      <c r="R14" s="8"/>
    </row>
    <row r="16" spans="1:18" x14ac:dyDescent="0.25">
      <c r="A16" s="1" t="s">
        <v>25</v>
      </c>
      <c r="D16" s="11" t="s">
        <v>26</v>
      </c>
      <c r="F16" s="4" t="s">
        <v>27</v>
      </c>
    </row>
    <row r="17" spans="1:18" x14ac:dyDescent="0.25">
      <c r="A17" t="s">
        <v>28</v>
      </c>
      <c r="D17" s="2" t="s">
        <v>118</v>
      </c>
      <c r="F17" s="3"/>
    </row>
    <row r="18" spans="1:18" x14ac:dyDescent="0.25">
      <c r="A18" t="s">
        <v>29</v>
      </c>
      <c r="D18" s="2" t="s">
        <v>104</v>
      </c>
      <c r="E18" s="2" t="s">
        <v>30</v>
      </c>
      <c r="F18" s="3">
        <v>600</v>
      </c>
    </row>
    <row r="19" spans="1:18" x14ac:dyDescent="0.25">
      <c r="F19" s="3"/>
    </row>
    <row r="20" spans="1:18" x14ac:dyDescent="0.25">
      <c r="A20" t="s">
        <v>31</v>
      </c>
      <c r="D20" s="2" t="s">
        <v>105</v>
      </c>
      <c r="E20" s="2" t="s">
        <v>32</v>
      </c>
      <c r="F20" s="3">
        <v>1000</v>
      </c>
    </row>
    <row r="21" spans="1:18" x14ac:dyDescent="0.25">
      <c r="A21" t="s">
        <v>33</v>
      </c>
      <c r="D21" s="2">
        <v>130</v>
      </c>
      <c r="E21" s="2" t="s">
        <v>34</v>
      </c>
    </row>
    <row r="23" spans="1:18" s="15" customFormat="1" ht="16.5" thickBot="1" x14ac:dyDescent="0.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  <c r="P23" s="13"/>
      <c r="Q23" s="13"/>
      <c r="R23" s="13"/>
    </row>
    <row r="24" spans="1:18" ht="16.5" thickTop="1" thickBot="1" x14ac:dyDescent="0.3">
      <c r="A24" s="16" t="s">
        <v>36</v>
      </c>
    </row>
    <row r="25" spans="1:18" ht="15.75" thickTop="1" x14ac:dyDescent="0.25">
      <c r="A25" s="1" t="s">
        <v>37</v>
      </c>
      <c r="B25" s="11" t="s">
        <v>38</v>
      </c>
      <c r="C25" s="11" t="s">
        <v>39</v>
      </c>
      <c r="D25" s="11" t="s">
        <v>40</v>
      </c>
      <c r="E25" s="11" t="s">
        <v>41</v>
      </c>
      <c r="F25" s="11" t="s">
        <v>42</v>
      </c>
      <c r="G25" s="11" t="s">
        <v>43</v>
      </c>
      <c r="H25" s="11" t="s">
        <v>44</v>
      </c>
      <c r="I25" s="11" t="s">
        <v>45</v>
      </c>
      <c r="J25" s="4" t="s">
        <v>46</v>
      </c>
      <c r="K25" s="4" t="s">
        <v>47</v>
      </c>
      <c r="L25" s="11" t="s">
        <v>48</v>
      </c>
    </row>
    <row r="26" spans="1:18" x14ac:dyDescent="0.25">
      <c r="A26" t="s">
        <v>49</v>
      </c>
      <c r="B26" s="2">
        <v>56.5</v>
      </c>
      <c r="C26" s="2">
        <v>17</v>
      </c>
      <c r="D26" s="2">
        <f t="shared" ref="D26:D32" si="0">(B26*C26)</f>
        <v>960.5</v>
      </c>
      <c r="E26" s="2">
        <v>0</v>
      </c>
      <c r="F26" s="2">
        <f>(D26*1)</f>
        <v>960.5</v>
      </c>
      <c r="G26" s="2">
        <v>10</v>
      </c>
      <c r="H26" s="2">
        <v>77</v>
      </c>
      <c r="I26" s="2">
        <v>89.6</v>
      </c>
      <c r="J26" s="3">
        <v>10</v>
      </c>
      <c r="K26" s="2">
        <v>0.1452</v>
      </c>
      <c r="L26" s="2">
        <f>(K26*F26*J26)</f>
        <v>1394.646</v>
      </c>
    </row>
    <row r="28" spans="1:18" x14ac:dyDescent="0.25">
      <c r="A28" t="s">
        <v>51</v>
      </c>
      <c r="B28" s="2">
        <v>44.75</v>
      </c>
      <c r="C28" s="2">
        <v>17</v>
      </c>
      <c r="D28" s="2">
        <f t="shared" si="0"/>
        <v>760.75</v>
      </c>
      <c r="E28" s="2" t="s">
        <v>106</v>
      </c>
      <c r="F28" s="2">
        <f>(D28-72)</f>
        <v>688.75</v>
      </c>
      <c r="G28" s="2">
        <v>10</v>
      </c>
      <c r="H28" s="2">
        <v>77</v>
      </c>
      <c r="I28" s="2">
        <v>89.6</v>
      </c>
      <c r="J28" s="3">
        <v>10</v>
      </c>
      <c r="K28" s="2">
        <v>0.1452</v>
      </c>
      <c r="L28" s="2">
        <f>(K28*F28*J28)</f>
        <v>1000.0650000000001</v>
      </c>
    </row>
    <row r="29" spans="1:18" s="33" customFormat="1" x14ac:dyDescent="0.25">
      <c r="B29" s="34"/>
      <c r="C29" s="34"/>
      <c r="D29" s="34"/>
      <c r="E29" s="34"/>
      <c r="F29" s="34"/>
      <c r="G29" s="34"/>
      <c r="H29" s="34"/>
      <c r="I29" s="34"/>
      <c r="J29" s="35"/>
      <c r="K29" s="34"/>
      <c r="L29" s="34"/>
      <c r="M29" s="39"/>
      <c r="N29" s="37"/>
      <c r="O29" s="34"/>
      <c r="P29" s="34"/>
      <c r="Q29" s="34"/>
      <c r="R29" s="34"/>
    </row>
    <row r="30" spans="1:18" s="33" customFormat="1" x14ac:dyDescent="0.25">
      <c r="A30" s="33" t="s">
        <v>52</v>
      </c>
      <c r="B30" s="34">
        <v>56.5</v>
      </c>
      <c r="C30" s="34">
        <v>17</v>
      </c>
      <c r="D30" s="34">
        <f t="shared" si="0"/>
        <v>960.5</v>
      </c>
      <c r="E30" s="34">
        <v>0</v>
      </c>
      <c r="F30" s="34">
        <f t="shared" ref="F30" si="1">(D30*1)</f>
        <v>960.5</v>
      </c>
      <c r="G30" s="34">
        <v>10</v>
      </c>
      <c r="H30" s="34">
        <v>77</v>
      </c>
      <c r="I30" s="34">
        <v>89.6</v>
      </c>
      <c r="J30" s="35">
        <v>10</v>
      </c>
      <c r="K30" s="34">
        <v>0.1452</v>
      </c>
      <c r="L30" s="34">
        <f t="shared" ref="L30" si="2">(K30*F30*J30)</f>
        <v>1394.646</v>
      </c>
      <c r="M30" s="40"/>
      <c r="N30" s="38"/>
      <c r="O30" s="34"/>
      <c r="P30" s="34"/>
      <c r="Q30" s="34"/>
      <c r="R30" s="34"/>
    </row>
    <row r="31" spans="1:18" s="17" customFormat="1" x14ac:dyDescent="0.25">
      <c r="B31" s="18"/>
      <c r="C31" s="18"/>
      <c r="D31" s="18"/>
      <c r="E31" s="18"/>
      <c r="F31" s="18"/>
      <c r="G31" s="18"/>
      <c r="H31" s="18"/>
      <c r="I31" s="18"/>
      <c r="J31" s="19"/>
      <c r="K31" s="18"/>
      <c r="L31" s="18"/>
      <c r="M31" s="20"/>
      <c r="N31" s="18"/>
      <c r="O31" s="18"/>
      <c r="P31" s="18"/>
      <c r="Q31" s="18"/>
      <c r="R31" s="18"/>
    </row>
    <row r="32" spans="1:18" x14ac:dyDescent="0.25">
      <c r="A32" t="s">
        <v>53</v>
      </c>
      <c r="B32" s="2">
        <v>44.75</v>
      </c>
      <c r="C32" s="2">
        <v>17</v>
      </c>
      <c r="D32" s="2">
        <f t="shared" si="0"/>
        <v>760.75</v>
      </c>
      <c r="E32" s="2" t="s">
        <v>50</v>
      </c>
      <c r="F32" s="2">
        <f>(D32-36)</f>
        <v>724.75</v>
      </c>
      <c r="G32" s="2">
        <v>34</v>
      </c>
      <c r="H32" s="2">
        <v>77</v>
      </c>
      <c r="I32" s="2">
        <v>89.6</v>
      </c>
      <c r="J32" s="3">
        <v>36</v>
      </c>
      <c r="K32" s="2">
        <v>0.1489</v>
      </c>
      <c r="L32" s="2">
        <f>(K32*F32*J32)</f>
        <v>3884.9499000000005</v>
      </c>
    </row>
    <row r="34" spans="1:18" x14ac:dyDescent="0.25">
      <c r="K34" s="21" t="s">
        <v>54</v>
      </c>
      <c r="L34" s="21">
        <f>(SUM(L26:L33))</f>
        <v>7674.3069000000005</v>
      </c>
      <c r="M34" s="36"/>
    </row>
    <row r="35" spans="1:18" x14ac:dyDescent="0.25">
      <c r="A35" s="22" t="s">
        <v>55</v>
      </c>
    </row>
    <row r="36" spans="1:18" x14ac:dyDescent="0.25">
      <c r="A36" s="1" t="s">
        <v>37</v>
      </c>
      <c r="B36" s="11" t="s">
        <v>38</v>
      </c>
      <c r="C36" s="11" t="s">
        <v>40</v>
      </c>
      <c r="D36" s="11" t="s">
        <v>46</v>
      </c>
      <c r="E36" s="4" t="s">
        <v>47</v>
      </c>
      <c r="F36" s="11" t="s">
        <v>48</v>
      </c>
    </row>
    <row r="37" spans="1:18" ht="30.6" customHeight="1" x14ac:dyDescent="0.25">
      <c r="A37" s="23" t="s">
        <v>56</v>
      </c>
      <c r="B37" s="2">
        <v>56.5</v>
      </c>
      <c r="C37" s="2">
        <v>2528.375</v>
      </c>
      <c r="D37" s="2">
        <v>25</v>
      </c>
      <c r="E37" s="2">
        <v>0.15040000000000001</v>
      </c>
      <c r="F37" s="21">
        <f>(E37*C37*D37)</f>
        <v>9506.69</v>
      </c>
    </row>
    <row r="38" spans="1:18" ht="17.45" customHeight="1" x14ac:dyDescent="0.25">
      <c r="A38" s="23"/>
      <c r="F38" s="21"/>
    </row>
    <row r="39" spans="1:18" ht="17.45" customHeight="1" x14ac:dyDescent="0.25">
      <c r="A39" s="22" t="s">
        <v>57</v>
      </c>
    </row>
    <row r="40" spans="1:18" ht="17.45" customHeight="1" x14ac:dyDescent="0.25">
      <c r="A40" s="1" t="s">
        <v>37</v>
      </c>
      <c r="B40" s="11" t="s">
        <v>38</v>
      </c>
      <c r="C40" s="11" t="s">
        <v>40</v>
      </c>
      <c r="D40" s="11" t="s">
        <v>58</v>
      </c>
      <c r="E40" s="4" t="s">
        <v>47</v>
      </c>
      <c r="F40" s="11" t="s">
        <v>48</v>
      </c>
    </row>
    <row r="41" spans="1:18" ht="17.45" customHeight="1" x14ac:dyDescent="0.25">
      <c r="A41" s="23" t="s">
        <v>59</v>
      </c>
      <c r="B41" s="2">
        <v>56.5</v>
      </c>
      <c r="C41" s="2">
        <v>2528.375</v>
      </c>
      <c r="D41" s="2">
        <v>27</v>
      </c>
      <c r="E41" s="2">
        <v>0.25800000000000001</v>
      </c>
      <c r="F41" s="21">
        <f>(E41*C41*D41)</f>
        <v>17612.660250000001</v>
      </c>
    </row>
    <row r="42" spans="1:18" ht="17.45" customHeight="1" x14ac:dyDescent="0.25">
      <c r="A42" s="23"/>
      <c r="F42" s="21"/>
    </row>
    <row r="43" spans="1:18" x14ac:dyDescent="0.25">
      <c r="A43" s="22" t="s">
        <v>60</v>
      </c>
    </row>
    <row r="44" spans="1:18" x14ac:dyDescent="0.25">
      <c r="A44" s="1" t="s">
        <v>37</v>
      </c>
      <c r="B44" s="11" t="s">
        <v>38</v>
      </c>
      <c r="C44" s="11" t="s">
        <v>61</v>
      </c>
      <c r="D44" s="11" t="s">
        <v>40</v>
      </c>
      <c r="E44" s="11" t="s">
        <v>58</v>
      </c>
      <c r="F44" s="4" t="s">
        <v>47</v>
      </c>
      <c r="G44" s="11" t="s">
        <v>48</v>
      </c>
      <c r="H44" s="11" t="s">
        <v>119</v>
      </c>
    </row>
    <row r="45" spans="1:18" x14ac:dyDescent="0.25">
      <c r="A45" t="s">
        <v>107</v>
      </c>
      <c r="B45" s="2">
        <v>8</v>
      </c>
      <c r="C45" s="2">
        <v>4.5</v>
      </c>
      <c r="D45" s="2">
        <f>(B45*C45)</f>
        <v>36</v>
      </c>
      <c r="E45" s="2">
        <v>10</v>
      </c>
      <c r="F45" s="2">
        <v>0.28799999999999998</v>
      </c>
      <c r="G45" s="2">
        <f>F45*D45*E45</f>
        <v>103.67999999999998</v>
      </c>
      <c r="H45" s="21">
        <f>(3*G45)</f>
        <v>311.03999999999996</v>
      </c>
    </row>
    <row r="48" spans="1:18" s="15" customFormat="1" ht="15.75" x14ac:dyDescent="0.25">
      <c r="A48" s="12" t="s">
        <v>62</v>
      </c>
      <c r="B48" s="13"/>
      <c r="C48" s="13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  <c r="O48" s="13"/>
      <c r="P48" s="13"/>
      <c r="Q48" s="13"/>
      <c r="R48" s="13"/>
    </row>
    <row r="49" spans="1:19" s="1" customFormat="1" x14ac:dyDescent="0.25">
      <c r="A49" s="1" t="s">
        <v>37</v>
      </c>
      <c r="B49" s="11" t="s">
        <v>63</v>
      </c>
      <c r="C49" s="11" t="s">
        <v>64</v>
      </c>
      <c r="D49" s="11" t="s">
        <v>65</v>
      </c>
      <c r="E49" s="11" t="s">
        <v>48</v>
      </c>
      <c r="F49" s="11"/>
      <c r="G49" s="11"/>
      <c r="H49" s="11"/>
      <c r="I49" s="11"/>
      <c r="J49" s="4"/>
      <c r="K49" s="11"/>
      <c r="L49" s="11"/>
      <c r="M49" s="11"/>
      <c r="N49" s="11"/>
      <c r="O49" s="11"/>
      <c r="P49" s="11"/>
      <c r="Q49" s="11"/>
      <c r="R49" s="11"/>
    </row>
    <row r="50" spans="1:19" x14ac:dyDescent="0.25">
      <c r="A50" t="s">
        <v>66</v>
      </c>
      <c r="B50" s="2">
        <v>200</v>
      </c>
      <c r="C50" s="2">
        <v>220</v>
      </c>
      <c r="D50" s="2">
        <v>0.77</v>
      </c>
      <c r="E50" s="24">
        <f>(B50*C50*D50)</f>
        <v>33880</v>
      </c>
    </row>
    <row r="51" spans="1:19" x14ac:dyDescent="0.25">
      <c r="A51" t="s">
        <v>67</v>
      </c>
      <c r="B51" s="2">
        <v>200</v>
      </c>
      <c r="C51" s="2">
        <v>280</v>
      </c>
      <c r="D51" s="2">
        <v>1</v>
      </c>
      <c r="E51" s="24">
        <f>(B51*C51*D51)</f>
        <v>56000</v>
      </c>
    </row>
    <row r="53" spans="1:19" s="15" customFormat="1" ht="15.75" x14ac:dyDescent="0.25">
      <c r="A53" s="12" t="s">
        <v>68</v>
      </c>
      <c r="B53" s="13"/>
      <c r="C53" s="13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  <c r="O53" s="13"/>
      <c r="P53" s="13"/>
      <c r="Q53" s="13"/>
      <c r="R53" s="13"/>
    </row>
    <row r="54" spans="1:19" x14ac:dyDescent="0.25">
      <c r="A54" s="1" t="s">
        <v>37</v>
      </c>
      <c r="B54" s="11" t="s">
        <v>69</v>
      </c>
      <c r="C54" s="11" t="s">
        <v>70</v>
      </c>
      <c r="D54" s="11" t="s">
        <v>65</v>
      </c>
      <c r="E54" s="11" t="s">
        <v>71</v>
      </c>
      <c r="F54" s="11" t="s">
        <v>72</v>
      </c>
      <c r="G54" s="11" t="s">
        <v>48</v>
      </c>
    </row>
    <row r="55" spans="1:19" x14ac:dyDescent="0.25">
      <c r="A55" t="s">
        <v>73</v>
      </c>
      <c r="B55" s="2">
        <v>3.4</v>
      </c>
      <c r="C55" s="2">
        <v>100</v>
      </c>
      <c r="D55" s="2">
        <v>0.45</v>
      </c>
      <c r="E55" s="2">
        <v>1.3</v>
      </c>
      <c r="F55" s="2">
        <v>54</v>
      </c>
      <c r="G55" s="21">
        <f>(B55*C55*D55*E55*F55)</f>
        <v>10740.6</v>
      </c>
    </row>
    <row r="57" spans="1:19" s="15" customFormat="1" ht="15.75" x14ac:dyDescent="0.25">
      <c r="A57" s="12" t="s">
        <v>74</v>
      </c>
      <c r="B57" s="13"/>
      <c r="C57" s="13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  <c r="O57" s="13"/>
      <c r="P57" s="13"/>
      <c r="Q57" s="13"/>
      <c r="R57" s="13"/>
    </row>
    <row r="58" spans="1:19" x14ac:dyDescent="0.25">
      <c r="A58" s="10" t="s">
        <v>66</v>
      </c>
    </row>
    <row r="59" spans="1:19" x14ac:dyDescent="0.25">
      <c r="A59" s="1" t="s">
        <v>37</v>
      </c>
      <c r="C59" s="11" t="s">
        <v>69</v>
      </c>
      <c r="D59" s="11" t="s">
        <v>70</v>
      </c>
      <c r="E59" s="11" t="s">
        <v>65</v>
      </c>
      <c r="F59" s="11" t="s">
        <v>75</v>
      </c>
      <c r="G59" s="11" t="s">
        <v>76</v>
      </c>
      <c r="H59" s="11" t="s">
        <v>26</v>
      </c>
      <c r="I59" s="11" t="s">
        <v>48</v>
      </c>
      <c r="J59" s="2"/>
      <c r="K59" s="3"/>
      <c r="S59" s="2"/>
    </row>
    <row r="60" spans="1:19" x14ac:dyDescent="0.25">
      <c r="A60" t="s">
        <v>29</v>
      </c>
      <c r="B60" s="2" t="s">
        <v>120</v>
      </c>
      <c r="C60" s="2">
        <v>3.4</v>
      </c>
      <c r="D60" s="2">
        <v>150</v>
      </c>
      <c r="E60" s="2">
        <v>1</v>
      </c>
      <c r="F60" s="2">
        <v>1</v>
      </c>
      <c r="G60" s="2">
        <v>0.15</v>
      </c>
      <c r="H60" s="2">
        <v>4</v>
      </c>
      <c r="I60" s="2">
        <f>(C60*D60*E60*F60*G60*H60)</f>
        <v>306</v>
      </c>
      <c r="J60" s="2"/>
      <c r="K60" s="3"/>
      <c r="S60" s="2"/>
    </row>
    <row r="61" spans="1:19" x14ac:dyDescent="0.25">
      <c r="B61" s="2" t="s">
        <v>121</v>
      </c>
      <c r="C61" s="2">
        <v>3.4</v>
      </c>
      <c r="D61" s="2">
        <v>150</v>
      </c>
      <c r="F61" s="2">
        <v>1</v>
      </c>
      <c r="H61" s="2">
        <v>4</v>
      </c>
      <c r="I61" s="2">
        <f>C61*D61*H61*F61</f>
        <v>2040</v>
      </c>
    </row>
    <row r="62" spans="1:19" x14ac:dyDescent="0.25">
      <c r="A62" t="s">
        <v>31</v>
      </c>
      <c r="B62" s="2" t="s">
        <v>120</v>
      </c>
      <c r="C62" s="2">
        <v>3.4</v>
      </c>
      <c r="D62" s="2">
        <v>500</v>
      </c>
      <c r="E62" s="2">
        <v>0.4</v>
      </c>
      <c r="F62" s="2">
        <v>0.3</v>
      </c>
      <c r="G62" s="2">
        <v>0.2</v>
      </c>
      <c r="H62" s="2">
        <v>2</v>
      </c>
      <c r="I62" s="2">
        <f t="shared" ref="I62" si="3">(C62*D62*E62*F62*G62*H62)</f>
        <v>81.600000000000009</v>
      </c>
      <c r="J62" s="2"/>
      <c r="K62" s="3"/>
      <c r="S62" s="2"/>
    </row>
    <row r="63" spans="1:19" x14ac:dyDescent="0.25">
      <c r="B63" s="2" t="s">
        <v>121</v>
      </c>
      <c r="C63" s="2">
        <v>3.4</v>
      </c>
      <c r="D63" s="2">
        <v>500</v>
      </c>
      <c r="F63" s="2">
        <v>0.3</v>
      </c>
      <c r="H63" s="2">
        <v>2</v>
      </c>
      <c r="I63" s="2">
        <f>H63*C63*D63*F63</f>
        <v>1020</v>
      </c>
      <c r="J63" s="2"/>
      <c r="K63" s="3"/>
      <c r="S63" s="2"/>
    </row>
    <row r="64" spans="1:19" x14ac:dyDescent="0.25">
      <c r="G64" s="21" t="s">
        <v>54</v>
      </c>
      <c r="H64" s="21">
        <f>(SUM(H60:H62))</f>
        <v>10</v>
      </c>
      <c r="I64" s="2">
        <f>I60+I61+I62+I63</f>
        <v>3447.6</v>
      </c>
    </row>
    <row r="65" spans="1:18" x14ac:dyDescent="0.25">
      <c r="A65" s="25"/>
    </row>
    <row r="66" spans="1:18" s="15" customFormat="1" ht="15.75" x14ac:dyDescent="0.25">
      <c r="A66" s="12" t="s">
        <v>77</v>
      </c>
      <c r="B66" s="13"/>
      <c r="C66" s="13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  <c r="O66" s="13"/>
      <c r="P66" s="13"/>
      <c r="Q66" s="13"/>
      <c r="R66" s="13"/>
    </row>
    <row r="68" spans="1:18" x14ac:dyDescent="0.25">
      <c r="A68" s="1" t="s">
        <v>37</v>
      </c>
      <c r="B68" s="11" t="s">
        <v>78</v>
      </c>
      <c r="C68" s="11" t="s">
        <v>79</v>
      </c>
      <c r="D68" s="11" t="s">
        <v>80</v>
      </c>
      <c r="E68" s="11" t="s">
        <v>81</v>
      </c>
      <c r="F68" s="11" t="s">
        <v>48</v>
      </c>
    </row>
    <row r="69" spans="1:18" x14ac:dyDescent="0.25">
      <c r="A69" t="s">
        <v>66</v>
      </c>
      <c r="B69" s="2">
        <v>1.08</v>
      </c>
      <c r="C69" s="2">
        <v>5.5</v>
      </c>
      <c r="D69" s="2">
        <v>25</v>
      </c>
      <c r="E69" s="2">
        <v>200</v>
      </c>
      <c r="F69" s="24">
        <f>(B69*C69*D69*E69)</f>
        <v>29700</v>
      </c>
    </row>
    <row r="71" spans="1:18" x14ac:dyDescent="0.25">
      <c r="A71" s="1" t="s">
        <v>37</v>
      </c>
      <c r="B71" s="11" t="s">
        <v>78</v>
      </c>
      <c r="C71" s="11" t="s">
        <v>79</v>
      </c>
      <c r="D71" s="11" t="s">
        <v>82</v>
      </c>
      <c r="E71" s="11" t="s">
        <v>81</v>
      </c>
      <c r="F71" s="11" t="s">
        <v>48</v>
      </c>
    </row>
    <row r="72" spans="1:18" x14ac:dyDescent="0.25">
      <c r="A72" t="s">
        <v>67</v>
      </c>
      <c r="B72" s="2">
        <v>4840</v>
      </c>
      <c r="C72" s="2">
        <v>5.5</v>
      </c>
      <c r="D72" s="2">
        <v>2.4500000000000001E-2</v>
      </c>
      <c r="E72" s="2">
        <v>200</v>
      </c>
      <c r="F72" s="24">
        <f>(B72*C72*D72*E72)</f>
        <v>130438.00000000001</v>
      </c>
    </row>
    <row r="74" spans="1:18" s="15" customFormat="1" ht="15.75" x14ac:dyDescent="0.25">
      <c r="A74" s="12" t="s">
        <v>83</v>
      </c>
      <c r="B74" s="13"/>
      <c r="C74" s="13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  <c r="O74" s="13"/>
      <c r="P74" s="13"/>
      <c r="Q74" s="13"/>
      <c r="R74" s="13"/>
    </row>
    <row r="76" spans="1:18" x14ac:dyDescent="0.25">
      <c r="A76" s="1" t="s">
        <v>37</v>
      </c>
      <c r="B76" s="11" t="s">
        <v>78</v>
      </c>
      <c r="C76" s="11" t="s">
        <v>79</v>
      </c>
      <c r="D76" s="11" t="s">
        <v>108</v>
      </c>
      <c r="E76" s="11" t="s">
        <v>81</v>
      </c>
      <c r="F76" s="11" t="s">
        <v>48</v>
      </c>
    </row>
    <row r="77" spans="1:18" x14ac:dyDescent="0.25">
      <c r="A77" t="s">
        <v>66</v>
      </c>
      <c r="B77" s="2">
        <v>1.08</v>
      </c>
      <c r="C77" s="2">
        <v>5.5</v>
      </c>
      <c r="D77" s="2">
        <v>10</v>
      </c>
      <c r="E77" s="2">
        <v>200</v>
      </c>
      <c r="F77" s="24">
        <f>(B77*C77*D77*E77)</f>
        <v>11880.000000000002</v>
      </c>
    </row>
    <row r="79" spans="1:18" x14ac:dyDescent="0.25">
      <c r="A79" s="1" t="s">
        <v>37</v>
      </c>
      <c r="B79" s="11" t="s">
        <v>78</v>
      </c>
      <c r="C79" s="11" t="s">
        <v>79</v>
      </c>
      <c r="D79" s="11" t="s">
        <v>84</v>
      </c>
      <c r="E79" s="11" t="s">
        <v>81</v>
      </c>
      <c r="F79" s="11" t="s">
        <v>48</v>
      </c>
    </row>
    <row r="80" spans="1:18" x14ac:dyDescent="0.25">
      <c r="A80" t="s">
        <v>67</v>
      </c>
      <c r="B80" s="2">
        <v>4840</v>
      </c>
      <c r="C80" s="2">
        <v>5.5</v>
      </c>
      <c r="D80" s="2">
        <v>2.2499999999999999E-2</v>
      </c>
      <c r="E80" s="2">
        <v>200</v>
      </c>
      <c r="F80" s="24">
        <f>(B80*C80*D80*E80)</f>
        <v>119789.99999999999</v>
      </c>
    </row>
    <row r="83" spans="1:5" x14ac:dyDescent="0.25">
      <c r="A83" s="26" t="s">
        <v>85</v>
      </c>
    </row>
    <row r="85" spans="1:5" x14ac:dyDescent="0.25">
      <c r="A85" s="1" t="s">
        <v>86</v>
      </c>
      <c r="B85" s="11" t="s">
        <v>87</v>
      </c>
      <c r="C85" s="11" t="s">
        <v>88</v>
      </c>
      <c r="D85" s="4" t="s">
        <v>89</v>
      </c>
    </row>
    <row r="86" spans="1:5" x14ac:dyDescent="0.25">
      <c r="A86" t="s">
        <v>36</v>
      </c>
      <c r="B86" s="2">
        <f>(1*L34)</f>
        <v>7674.3069000000005</v>
      </c>
      <c r="C86" s="2">
        <v>0</v>
      </c>
      <c r="D86" s="2">
        <f>(B86+C86)</f>
        <v>7674.3069000000005</v>
      </c>
    </row>
    <row r="87" spans="1:5" x14ac:dyDescent="0.25">
      <c r="A87" t="s">
        <v>55</v>
      </c>
      <c r="B87" s="2">
        <f>(1*F37)</f>
        <v>9506.69</v>
      </c>
      <c r="C87" s="2">
        <v>0</v>
      </c>
      <c r="D87" s="2">
        <f>(B87+C87)</f>
        <v>9506.69</v>
      </c>
    </row>
    <row r="88" spans="1:5" x14ac:dyDescent="0.25">
      <c r="A88" t="s">
        <v>60</v>
      </c>
      <c r="B88" s="2">
        <f>1*H45</f>
        <v>311.03999999999996</v>
      </c>
      <c r="C88" s="2">
        <v>0</v>
      </c>
      <c r="D88" s="2">
        <f>(B88+C88)</f>
        <v>311.03999999999996</v>
      </c>
    </row>
    <row r="89" spans="1:5" x14ac:dyDescent="0.25">
      <c r="A89" t="s">
        <v>90</v>
      </c>
      <c r="B89" s="2">
        <f>(1*G55)</f>
        <v>10740.6</v>
      </c>
      <c r="C89" s="2">
        <v>0</v>
      </c>
      <c r="D89" s="2">
        <f t="shared" ref="D89:D91" si="4">(B89+C89)</f>
        <v>10740.6</v>
      </c>
    </row>
    <row r="90" spans="1:5" x14ac:dyDescent="0.25">
      <c r="A90" t="s">
        <v>91</v>
      </c>
      <c r="B90" s="2">
        <f>(E50*1)</f>
        <v>33880</v>
      </c>
      <c r="C90" s="2">
        <f>(E51*1)</f>
        <v>56000</v>
      </c>
      <c r="D90" s="2">
        <f t="shared" si="4"/>
        <v>89880</v>
      </c>
    </row>
    <row r="91" spans="1:5" x14ac:dyDescent="0.25">
      <c r="A91" t="s">
        <v>92</v>
      </c>
      <c r="B91" s="2">
        <f>I60+I62</f>
        <v>387.6</v>
      </c>
      <c r="C91" s="2">
        <f>I61+I63</f>
        <v>3060</v>
      </c>
      <c r="D91" s="2">
        <f t="shared" si="4"/>
        <v>3447.6</v>
      </c>
    </row>
    <row r="92" spans="1:5" x14ac:dyDescent="0.25">
      <c r="A92" t="s">
        <v>93</v>
      </c>
      <c r="B92" s="2">
        <f>(1*F77)</f>
        <v>11880.000000000002</v>
      </c>
      <c r="C92" s="2">
        <f>(1*F80)</f>
        <v>119789.99999999999</v>
      </c>
      <c r="D92" s="2">
        <f>(B92+C92)</f>
        <v>131670</v>
      </c>
    </row>
    <row r="93" spans="1:5" x14ac:dyDescent="0.25">
      <c r="A93" t="s">
        <v>94</v>
      </c>
      <c r="B93" s="2">
        <f>(F69*1)</f>
        <v>29700</v>
      </c>
      <c r="C93" s="2">
        <f>(F72*1)</f>
        <v>130438.00000000001</v>
      </c>
      <c r="D93" s="2">
        <f>(B93+C93)</f>
        <v>160138</v>
      </c>
    </row>
    <row r="94" spans="1:5" x14ac:dyDescent="0.25">
      <c r="A94" s="27" t="s">
        <v>54</v>
      </c>
      <c r="B94" s="24">
        <f>(SUM(B86:B93))</f>
        <v>104080.2369</v>
      </c>
      <c r="C94" s="24">
        <f>(SUM(C86:C93))</f>
        <v>309288</v>
      </c>
      <c r="D94" s="24">
        <f>(B94+C94)</f>
        <v>413368.23690000002</v>
      </c>
      <c r="E94" s="28" t="s">
        <v>95</v>
      </c>
    </row>
    <row r="95" spans="1:5" x14ac:dyDescent="0.25">
      <c r="A95" s="29" t="s">
        <v>96</v>
      </c>
      <c r="B95" s="2">
        <f>(SUM(B86:B91))</f>
        <v>62500.236900000004</v>
      </c>
      <c r="E95" s="28">
        <f>(D94/12000)</f>
        <v>34.447353075000002</v>
      </c>
    </row>
    <row r="96" spans="1:5" x14ac:dyDescent="0.25">
      <c r="A96" s="29" t="s">
        <v>97</v>
      </c>
      <c r="C96" s="2">
        <f>(SUM(C86:C91))</f>
        <v>59060</v>
      </c>
    </row>
    <row r="97" spans="1:5" x14ac:dyDescent="0.25">
      <c r="A97" s="44" t="s">
        <v>98</v>
      </c>
      <c r="B97" s="44"/>
      <c r="C97" s="44"/>
      <c r="D97" s="30">
        <f>(B95+C96)</f>
        <v>121560.2369</v>
      </c>
      <c r="E97" s="2" t="s">
        <v>99</v>
      </c>
    </row>
    <row r="98" spans="1:5" ht="15.75" x14ac:dyDescent="0.25">
      <c r="A98" s="31" t="s">
        <v>100</v>
      </c>
      <c r="B98" s="32">
        <f>(B95/(D97))</f>
        <v>0.51415033808641752</v>
      </c>
    </row>
  </sheetData>
  <mergeCells count="1">
    <mergeCell ref="A97:C9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6D8F705BBA3478B6CBDC5F661D40F" ma:contentTypeVersion="5" ma:contentTypeDescription="Create a new document." ma:contentTypeScope="" ma:versionID="af8813784047dc04025f410d1ac676b2">
  <xsd:schema xmlns:xsd="http://www.w3.org/2001/XMLSchema" xmlns:xs="http://www.w3.org/2001/XMLSchema" xmlns:p="http://schemas.microsoft.com/office/2006/metadata/properties" xmlns:ns2="1d85d62b-72fe-451e-8ee5-d78072a910c1" targetNamespace="http://schemas.microsoft.com/office/2006/metadata/properties" ma:root="true" ma:fieldsID="0a2361147b8b11e097be88c81d4679ec" ns2:_="">
    <xsd:import namespace="1d85d62b-72fe-451e-8ee5-d78072a910c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5d62b-72fe-451e-8ee5-d78072a910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d85d62b-72fe-451e-8ee5-d78072a910c1" xsi:nil="true"/>
  </documentManagement>
</p:properties>
</file>

<file path=customXml/itemProps1.xml><?xml version="1.0" encoding="utf-8"?>
<ds:datastoreItem xmlns:ds="http://schemas.openxmlformats.org/officeDocument/2006/customXml" ds:itemID="{CAB398A9-1CCA-4B7D-B7C8-2116C2F80AF7}"/>
</file>

<file path=customXml/itemProps2.xml><?xml version="1.0" encoding="utf-8"?>
<ds:datastoreItem xmlns:ds="http://schemas.openxmlformats.org/officeDocument/2006/customXml" ds:itemID="{0823696A-BB5F-4AA7-8D25-52C315AC305D}"/>
</file>

<file path=customXml/itemProps3.xml><?xml version="1.0" encoding="utf-8"?>
<ds:datastoreItem xmlns:ds="http://schemas.openxmlformats.org/officeDocument/2006/customXml" ds:itemID="{04400553-C106-4803-8C54-13047F18AB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2022-04-18T06:57:12Z</dcterms:created>
  <dcterms:modified xsi:type="dcterms:W3CDTF">2022-04-25T07:26:32Z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0x0101004A56D8F705BBA3478B6CBDC5F661D40F</vt:lpwstr>
  </property>
</Properties>
</file>