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itial Pop" sheetId="1" state="visible" r:id="rId2"/>
    <sheet name="Winter &amp; Spring" sheetId="2" state="visible" r:id="rId3"/>
    <sheet name="Summer &amp; Fa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<sst xmlns="http://schemas.openxmlformats.org/spreadsheetml/2006/main" count="62" uniqueCount="31">
  <si>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Node</t>
  </si>
  <si>
    <t xml:space="preserve">N0 - initial female population at the start of winter</t>
  </si>
  <si>
    <t xml:space="preserve">Node attributes ALPHA</t>
  </si>
  <si>
    <t xml:space="preserve">Adult survival</t>
  </si>
  <si>
    <t xml:space="preserve">Reproduction</t>
  </si>
  <si>
    <t xml:space="preserve">Carrying Capacity</t>
  </si>
  <si>
    <r>
      <rPr>
        <i val="true"/>
        <sz val="10"/>
        <color rgb="FF000000"/>
        <rFont val="Arial"/>
        <family val="2"/>
        <charset val="1"/>
      </rPr>
      <t xml:space="preserve">Tell code to</t>
    </r>
    <r>
      <rPr>
        <b val="true"/>
        <i val="true"/>
        <sz val="10"/>
        <color rgb="FF000000"/>
        <rFont val="Arial"/>
        <family val="2"/>
        <charset val="1"/>
      </rPr>
      <t xml:space="preserve">STOP</t>
    </r>
  </si>
  <si>
    <t xml:space="preserve">Variable Names</t>
  </si>
  <si>
    <t xml:space="preserve">s0</t>
  </si>
  <si>
    <t xml:space="preserve">r</t>
  </si>
  <si>
    <t xml:space="preserve">K</t>
  </si>
  <si>
    <t xml:space="preserve">STOP</t>
  </si>
  <si>
    <t xml:space="preserve">Edge attributes BETA</t>
  </si>
  <si>
    <t xml:space="preserve">Destination</t>
  </si>
  <si>
    <t xml:space="preserve">Transitions pij</t>
  </si>
  <si>
    <t xml:space="preserve">Origin</t>
  </si>
  <si>
    <t xml:space="preserve">Edge survival sij</t>
  </si>
  <si>
    <t xml:space="preserve">NOTES</t>
  </si>
  <si>
    <t xml:space="preserve">Parameters to calculate Reproduction r</t>
  </si>
  <si>
    <t xml:space="preserve">approx from Middleton et al. 2013</t>
  </si>
  <si>
    <t xml:space="preserve">Relative Abundance</t>
  </si>
  <si>
    <t xml:space="preserve">Age class</t>
  </si>
  <si>
    <t xml:space="preserve">Absol</t>
  </si>
  <si>
    <t xml:space="preserve">Freq</t>
  </si>
  <si>
    <t xml:space="preserve">1-3</t>
  </si>
  <si>
    <t xml:space="preserve">4-9</t>
  </si>
  <si>
    <t xml:space="preserve">10-14</t>
  </si>
  <si>
    <t xml:space="preserve">15+</t>
  </si>
  <si>
    <t xml:space="preserve">Migratory</t>
  </si>
  <si>
    <t xml:space="preserve">Resident</t>
  </si>
  <si>
    <t xml:space="preserve">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</si>
</sst>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D\-MMM"/>
    <numFmt numFmtId="168" formatCode="MMM\-YY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J14" activeCellId="0" sqref="J14"/>
    </sheetView>
  </sheetViews>
  <sheetFormatPr defaultRowHeight="12.75"/>
  <cols>
    <col collapsed="false" hidden="false" max="1" min="1" style="0" width="13.2295918367347"/>
    <col collapsed="false" hidden="false" max="2" min="2" style="0" width="14.5816326530612"/>
    <col collapsed="false" hidden="false" max="4" min="3" style="0" width="13.2295918367347"/>
    <col collapsed="false" hidden="false" max="24" min="5" style="0" width="8.505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" t="n">
        <v>1</v>
      </c>
      <c r="B2" s="3" t="n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75" hidden="false" customHeight="true" outlineLevel="0" collapsed="false">
      <c r="A3" s="2" t="n">
        <v>2</v>
      </c>
      <c r="B3" s="4" t="n">
        <v>1427.27774710105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75" hidden="false" customHeight="true" outlineLevel="0" collapsed="false">
      <c r="A4" s="2" t="n">
        <v>3</v>
      </c>
      <c r="B4" s="1" t="n">
        <v>2173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75"/>
  <cols>
    <col collapsed="false" hidden="false" max="1" min="1" style="0" width="18.3571428571429"/>
    <col collapsed="false" hidden="false" max="6" min="2" style="0" width="9.58673469387755"/>
    <col collapsed="false" hidden="false" max="8" min="7" style="0" width="8.50510204081633"/>
    <col collapsed="false" hidden="false" max="9" min="9" style="0" width="36.9897959183673"/>
    <col collapsed="false" hidden="false" max="14" min="10" style="0" width="9.85204081632653"/>
    <col collapsed="false" hidden="false" max="1025" min="15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</row>
    <row r="2" customFormat="false" ht="12" hidden="false" customHeight="true" outlineLevel="0" collapsed="false">
      <c r="A2" s="11" t="s">
        <v>7</v>
      </c>
      <c r="B2" s="12"/>
      <c r="C2" s="13" t="s">
        <v>8</v>
      </c>
      <c r="D2" s="12" t="s">
        <v>9</v>
      </c>
      <c r="E2" s="14" t="s">
        <v>10</v>
      </c>
      <c r="F2" s="12" t="s">
        <v>11</v>
      </c>
      <c r="G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5" t="n">
        <v>1</v>
      </c>
      <c r="C3" s="16" t="n">
        <f aca="false">0*(1+I2)*(1+J2)</f>
        <v>0</v>
      </c>
      <c r="D3" s="17" t="n">
        <f aca="false">M18</f>
        <v>0</v>
      </c>
      <c r="E3" s="18" t="n">
        <f aca="false">1886-246</f>
        <v>1640</v>
      </c>
      <c r="F3" s="1"/>
      <c r="G3" s="1"/>
    </row>
    <row r="4" customFormat="false" ht="12" hidden="false" customHeight="true" outlineLevel="0" collapsed="false">
      <c r="A4" s="11"/>
      <c r="B4" s="15" t="n">
        <v>2</v>
      </c>
      <c r="C4" s="16" t="n">
        <f aca="false">1*(1+I2)*(1+K2)</f>
        <v>1</v>
      </c>
      <c r="D4" s="16" t="n">
        <v>0</v>
      </c>
      <c r="E4" s="19" t="n">
        <f aca="false">1641-214</f>
        <v>1427</v>
      </c>
      <c r="F4" s="1"/>
      <c r="G4" s="1"/>
    </row>
    <row r="5" customFormat="false" ht="12" hidden="false" customHeight="true" outlineLevel="0" collapsed="false">
      <c r="A5" s="20"/>
      <c r="B5" s="21" t="n">
        <v>3</v>
      </c>
      <c r="C5" s="22" t="n">
        <f aca="false">1*(1+I2)*(1+L2)</f>
        <v>1</v>
      </c>
      <c r="D5" s="22" t="n">
        <f aca="false">O18</f>
        <v>0</v>
      </c>
      <c r="E5" s="23" t="n">
        <f aca="false">2694-521</f>
        <v>2173</v>
      </c>
      <c r="F5" s="1"/>
      <c r="G5" s="1"/>
      <c r="J5" s="24"/>
      <c r="K5" s="24"/>
      <c r="L5" s="24"/>
      <c r="M5" s="24"/>
      <c r="N5" s="24"/>
    </row>
    <row r="6" customFormat="false" ht="12" hidden="false" customHeight="true" outlineLevel="0" collapsed="false">
      <c r="A6" s="5" t="s">
        <v>12</v>
      </c>
      <c r="B6" s="15"/>
      <c r="C6" s="25"/>
      <c r="D6" s="25"/>
      <c r="E6" s="25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6"/>
      <c r="B7" s="27" t="s">
        <v>13</v>
      </c>
      <c r="C7" s="27"/>
      <c r="D7" s="27"/>
      <c r="E7" s="27"/>
      <c r="F7" s="28"/>
      <c r="G7" s="1"/>
    </row>
    <row r="8" customFormat="false" ht="12" hidden="false" customHeight="true" outlineLevel="0" collapsed="false">
      <c r="A8" s="12" t="s">
        <v>14</v>
      </c>
      <c r="B8" s="12"/>
      <c r="C8" s="12" t="n">
        <v>1</v>
      </c>
      <c r="D8" s="12" t="n">
        <v>2</v>
      </c>
      <c r="E8" s="29" t="n">
        <v>3</v>
      </c>
      <c r="F8" s="11"/>
    </row>
    <row r="9" customFormat="false" ht="12" hidden="false" customHeight="true" outlineLevel="0" collapsed="false">
      <c r="A9" s="30" t="s">
        <v>15</v>
      </c>
      <c r="B9" s="31" t="n">
        <v>1</v>
      </c>
      <c r="C9" s="32" t="n">
        <v>0</v>
      </c>
      <c r="D9" s="32" t="n">
        <v>0</v>
      </c>
      <c r="E9" s="33" t="n">
        <v>0</v>
      </c>
      <c r="F9" s="16"/>
    </row>
    <row r="10" customFormat="false" ht="12" hidden="false" customHeight="true" outlineLevel="0" collapsed="false">
      <c r="A10" s="30"/>
      <c r="B10" s="31" t="n">
        <v>2</v>
      </c>
      <c r="C10" s="32" t="n">
        <v>1</v>
      </c>
      <c r="D10" s="32" t="n">
        <v>0</v>
      </c>
      <c r="E10" s="33" t="n">
        <v>0</v>
      </c>
      <c r="F10" s="16"/>
    </row>
    <row r="11" customFormat="false" ht="12" hidden="false" customHeight="true" outlineLevel="0" collapsed="false">
      <c r="A11" s="30"/>
      <c r="B11" s="21" t="n">
        <v>3</v>
      </c>
      <c r="C11" s="22" t="n">
        <v>0.11</v>
      </c>
      <c r="D11" s="22" t="n">
        <v>0</v>
      </c>
      <c r="E11" s="34" t="n">
        <v>0.89</v>
      </c>
      <c r="F11" s="16"/>
    </row>
    <row r="12" customFormat="false" ht="12" hidden="false" customHeight="true" outlineLevel="0" collapsed="false">
      <c r="A12" s="35"/>
      <c r="B12" s="15"/>
      <c r="C12" s="16"/>
      <c r="D12" s="16"/>
      <c r="E12" s="16"/>
      <c r="F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6"/>
      <c r="B13" s="27" t="s">
        <v>13</v>
      </c>
      <c r="C13" s="27"/>
      <c r="D13" s="27"/>
      <c r="E13" s="27"/>
      <c r="F13" s="28"/>
      <c r="G13" s="1"/>
    </row>
    <row r="14" customFormat="false" ht="12" hidden="false" customHeight="true" outlineLevel="0" collapsed="false">
      <c r="A14" s="12" t="s">
        <v>16</v>
      </c>
      <c r="B14" s="12"/>
      <c r="C14" s="12" t="n">
        <v>1</v>
      </c>
      <c r="D14" s="12" t="n">
        <v>2</v>
      </c>
      <c r="E14" s="29" t="n">
        <v>3</v>
      </c>
      <c r="F14" s="11"/>
    </row>
    <row r="15" customFormat="false" ht="12" hidden="false" customHeight="true" outlineLevel="0" collapsed="false">
      <c r="A15" s="30" t="s">
        <v>15</v>
      </c>
      <c r="B15" s="31" t="n">
        <v>1</v>
      </c>
      <c r="C15" s="32" t="n">
        <v>0</v>
      </c>
      <c r="D15" s="32" t="n">
        <v>0</v>
      </c>
      <c r="E15" s="33" t="n">
        <v>0</v>
      </c>
      <c r="F15" s="16"/>
    </row>
    <row r="16" customFormat="false" ht="12" hidden="false" customHeight="true" outlineLevel="0" collapsed="false">
      <c r="A16" s="30"/>
      <c r="B16" s="31" t="n">
        <v>2</v>
      </c>
      <c r="C16" s="32" t="n">
        <f aca="false">1*(1-K7)</f>
        <v>1</v>
      </c>
      <c r="D16" s="32" t="n">
        <v>0</v>
      </c>
      <c r="E16" s="33" t="n">
        <v>0</v>
      </c>
      <c r="F16" s="16"/>
    </row>
    <row r="17" customFormat="false" ht="12" hidden="false" customHeight="true" outlineLevel="0" collapsed="false">
      <c r="A17" s="30"/>
      <c r="B17" s="21" t="n">
        <v>3</v>
      </c>
      <c r="C17" s="22" t="n">
        <f aca="false">1*(1-M7)</f>
        <v>1</v>
      </c>
      <c r="D17" s="22" t="n">
        <v>0</v>
      </c>
      <c r="E17" s="34" t="n">
        <f aca="false">1*(1-N7)</f>
        <v>1</v>
      </c>
      <c r="F17" s="16"/>
    </row>
    <row r="20" customFormat="false" ht="12.75" hidden="false" customHeight="false" outlineLevel="0" collapsed="false">
      <c r="A20" s="36" t="s">
        <v>11</v>
      </c>
    </row>
  </sheetData>
  <mergeCells count="5">
    <mergeCell ref="J5:N5"/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75"/>
  <cols>
    <col collapsed="false" hidden="false" max="1" min="1" style="0" width="18.3571428571429"/>
    <col collapsed="false" hidden="false" max="6" min="2" style="0" width="9.58673469387755"/>
    <col collapsed="false" hidden="false" max="1025" min="7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  <c r="I1" s="28" t="s">
        <v>17</v>
      </c>
      <c r="J1" s="28"/>
      <c r="K1" s="28"/>
      <c r="L1" s="28"/>
      <c r="M1" s="28"/>
      <c r="N1" s="37"/>
    </row>
    <row r="2" customFormat="false" ht="12" hidden="false" customHeight="true" outlineLevel="0" collapsed="false">
      <c r="A2" s="11" t="s">
        <v>7</v>
      </c>
      <c r="B2" s="12"/>
      <c r="C2" s="13" t="s">
        <v>8</v>
      </c>
      <c r="D2" s="38" t="s">
        <v>9</v>
      </c>
      <c r="E2" s="39" t="s">
        <v>10</v>
      </c>
      <c r="F2" s="12" t="s">
        <v>11</v>
      </c>
      <c r="G2" s="1"/>
      <c r="I2" s="11" t="s">
        <v>18</v>
      </c>
      <c r="N2" s="37" t="s">
        <v>19</v>
      </c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5" t="n">
        <v>1</v>
      </c>
      <c r="C3" s="16" t="n">
        <f aca="false">1*(1+'Winter &amp; Spring'!I2)*(1+'Winter &amp; Spring'!J2)</f>
        <v>1</v>
      </c>
      <c r="D3" s="16" t="n">
        <f aca="false">J16</f>
        <v>0.682933333333333</v>
      </c>
      <c r="E3" s="18" t="n">
        <f aca="false">1886-246</f>
        <v>1640</v>
      </c>
      <c r="F3" s="1"/>
      <c r="G3" s="1"/>
      <c r="I3" s="37" t="s">
        <v>20</v>
      </c>
      <c r="K3" s="1"/>
      <c r="L3" s="1"/>
      <c r="M3" s="1"/>
      <c r="N3" s="1"/>
      <c r="O3" s="1"/>
      <c r="P3" s="1"/>
      <c r="Q3" s="1"/>
    </row>
    <row r="4" customFormat="false" ht="12" hidden="false" customHeight="true" outlineLevel="0" collapsed="false">
      <c r="A4" s="11"/>
      <c r="B4" s="15" t="n">
        <v>2</v>
      </c>
      <c r="C4" s="16" t="n">
        <f aca="false">0*(1+'Winter &amp; Spring'!I2)*(1+'Winter &amp; Spring'!K2)</f>
        <v>0</v>
      </c>
      <c r="D4" s="16" t="n">
        <v>0</v>
      </c>
      <c r="E4" s="19" t="n">
        <f aca="false">1641-214</f>
        <v>1427</v>
      </c>
      <c r="F4" s="1"/>
      <c r="G4" s="1"/>
      <c r="I4" s="37" t="s">
        <v>21</v>
      </c>
      <c r="J4" s="37" t="s">
        <v>22</v>
      </c>
      <c r="K4" s="37" t="s">
        <v>23</v>
      </c>
      <c r="L4" s="37" t="s">
        <v>22</v>
      </c>
      <c r="M4" s="37" t="s">
        <v>23</v>
      </c>
      <c r="O4" s="37"/>
      <c r="P4" s="1"/>
    </row>
    <row r="5" customFormat="false" ht="12" hidden="false" customHeight="true" outlineLevel="0" collapsed="false">
      <c r="A5" s="20"/>
      <c r="B5" s="21" t="n">
        <v>3</v>
      </c>
      <c r="C5" s="22" t="n">
        <f aca="false">1*(1+'Winter &amp; Spring'!I2)*(1+'Winter &amp; Spring'!L2)</f>
        <v>1</v>
      </c>
      <c r="D5" s="22" t="n">
        <f aca="false">L16</f>
        <v>0.864923076923077</v>
      </c>
      <c r="E5" s="23" t="n">
        <f aca="false">2694-521</f>
        <v>2173</v>
      </c>
      <c r="F5" s="1"/>
      <c r="G5" s="1"/>
      <c r="I5" s="40" t="s">
        <v>24</v>
      </c>
      <c r="J5" s="0" t="n">
        <v>4</v>
      </c>
      <c r="K5" s="0" t="n">
        <f aca="false">J5/SUM($J$4:$J8)</f>
        <v>0.0909090909090909</v>
      </c>
      <c r="L5" s="0" t="n">
        <v>9</v>
      </c>
      <c r="M5" s="37" t="n">
        <f aca="false">L5/SUM($L$4:$L$7)</f>
        <v>0.243243243243243</v>
      </c>
      <c r="N5" s="37"/>
      <c r="P5" s="1"/>
    </row>
    <row r="6" customFormat="false" ht="12" hidden="false" customHeight="true" outlineLevel="0" collapsed="false">
      <c r="A6" s="5" t="s">
        <v>12</v>
      </c>
      <c r="B6" s="15"/>
      <c r="C6" s="25"/>
      <c r="D6" s="25"/>
      <c r="E6" s="25"/>
      <c r="F6" s="11"/>
      <c r="G6" s="1"/>
      <c r="H6" s="1"/>
      <c r="I6" s="40" t="s">
        <v>25</v>
      </c>
      <c r="J6" s="0" t="n">
        <v>20</v>
      </c>
      <c r="K6" s="0" t="n">
        <f aca="false">J6/SUM($J$4:$J9)</f>
        <v>0.454545454545455</v>
      </c>
      <c r="L6" s="0" t="n">
        <v>22</v>
      </c>
      <c r="M6" s="37" t="n">
        <f aca="false">L6/SUM($L$4:$L$7)</f>
        <v>0.594594594594595</v>
      </c>
      <c r="N6" s="37"/>
      <c r="O6" s="37"/>
      <c r="P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6"/>
      <c r="B7" s="27" t="s">
        <v>13</v>
      </c>
      <c r="C7" s="27"/>
      <c r="D7" s="27"/>
      <c r="E7" s="27"/>
      <c r="F7" s="28"/>
      <c r="G7" s="1"/>
      <c r="I7" s="41" t="s">
        <v>26</v>
      </c>
      <c r="J7" s="0" t="n">
        <v>16</v>
      </c>
      <c r="K7" s="0" t="n">
        <f aca="false">J7/SUM($J$4:$J10)</f>
        <v>0.363636363636364</v>
      </c>
      <c r="L7" s="0" t="n">
        <v>6</v>
      </c>
      <c r="M7" s="37" t="n">
        <f aca="false">L7/SUM($L$4:$L$7)</f>
        <v>0.162162162162162</v>
      </c>
      <c r="N7" s="37"/>
      <c r="O7" s="37"/>
      <c r="P7" s="1"/>
      <c r="Q7" s="1"/>
    </row>
    <row r="8" customFormat="false" ht="12" hidden="false" customHeight="true" outlineLevel="0" collapsed="false">
      <c r="A8" s="12" t="s">
        <v>14</v>
      </c>
      <c r="B8" s="12"/>
      <c r="C8" s="12" t="n">
        <v>1</v>
      </c>
      <c r="D8" s="12" t="n">
        <v>2</v>
      </c>
      <c r="E8" s="29" t="n">
        <v>3</v>
      </c>
      <c r="F8" s="11"/>
      <c r="I8" s="37" t="s">
        <v>27</v>
      </c>
      <c r="J8" s="0" t="n">
        <v>4</v>
      </c>
      <c r="K8" s="0" t="n">
        <f aca="false">J8/SUM($J$4:$J11)</f>
        <v>0.0909090909090909</v>
      </c>
      <c r="L8" s="0" t="n">
        <v>6</v>
      </c>
      <c r="M8" s="37" t="n">
        <f aca="false">L8/SUM($L$4:$L$7)</f>
        <v>0.162162162162162</v>
      </c>
      <c r="N8" s="37"/>
      <c r="O8" s="37"/>
      <c r="P8" s="1"/>
    </row>
    <row r="9" customFormat="false" ht="12" hidden="false" customHeight="true" outlineLevel="0" collapsed="false">
      <c r="A9" s="30" t="s">
        <v>15</v>
      </c>
      <c r="B9" s="31" t="n">
        <v>1</v>
      </c>
      <c r="C9" s="32" t="n">
        <v>0</v>
      </c>
      <c r="D9" s="32" t="n">
        <v>0.87</v>
      </c>
      <c r="E9" s="33" t="n">
        <v>0.13</v>
      </c>
      <c r="F9" s="16"/>
      <c r="P9" s="1"/>
    </row>
    <row r="10" customFormat="false" ht="12" hidden="false" customHeight="true" outlineLevel="0" collapsed="false">
      <c r="A10" s="30"/>
      <c r="B10" s="31" t="n">
        <v>2</v>
      </c>
      <c r="C10" s="32" t="n">
        <v>0</v>
      </c>
      <c r="D10" s="32" t="n">
        <v>0</v>
      </c>
      <c r="E10" s="33" t="n">
        <v>0</v>
      </c>
      <c r="F10" s="16"/>
      <c r="I10" s="37"/>
      <c r="J10" s="42" t="s">
        <v>28</v>
      </c>
      <c r="L10" s="42" t="s">
        <v>29</v>
      </c>
      <c r="N10" s="37"/>
      <c r="O10" s="37"/>
      <c r="P10" s="1"/>
    </row>
    <row r="11" customFormat="false" ht="12" hidden="false" customHeight="true" outlineLevel="0" collapsed="false">
      <c r="A11" s="30"/>
      <c r="B11" s="21" t="n">
        <v>3</v>
      </c>
      <c r="C11" s="22" t="n">
        <v>0</v>
      </c>
      <c r="D11" s="22" t="n">
        <v>0</v>
      </c>
      <c r="E11" s="34" t="n">
        <v>1</v>
      </c>
      <c r="F11" s="16"/>
      <c r="I11" s="37" t="s">
        <v>21</v>
      </c>
      <c r="J11" s="37" t="s">
        <v>23</v>
      </c>
      <c r="K11" s="0" t="s">
        <v>30</v>
      </c>
      <c r="L11" s="37" t="s">
        <v>23</v>
      </c>
      <c r="M11" s="37" t="s">
        <v>30</v>
      </c>
      <c r="N11" s="37"/>
      <c r="O11" s="37"/>
      <c r="P11" s="1"/>
    </row>
    <row r="12" customFormat="false" ht="12" hidden="false" customHeight="true" outlineLevel="0" collapsed="false">
      <c r="A12" s="35"/>
      <c r="B12" s="15"/>
      <c r="C12" s="16"/>
      <c r="D12" s="16"/>
      <c r="E12" s="16"/>
      <c r="F12" s="16"/>
      <c r="H12" s="1"/>
      <c r="I12" s="40" t="s">
        <v>24</v>
      </c>
      <c r="J12" s="37" t="n">
        <v>0.26</v>
      </c>
      <c r="K12" s="0" t="n">
        <v>7</v>
      </c>
      <c r="L12" s="37" t="n">
        <v>0.76</v>
      </c>
      <c r="M12" s="37" t="n">
        <v>9</v>
      </c>
      <c r="N12" s="37"/>
      <c r="O12" s="37"/>
      <c r="P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6"/>
      <c r="B13" s="27" t="s">
        <v>13</v>
      </c>
      <c r="C13" s="27"/>
      <c r="D13" s="27"/>
      <c r="E13" s="27"/>
      <c r="F13" s="28"/>
      <c r="G13" s="1"/>
      <c r="I13" s="40" t="s">
        <v>25</v>
      </c>
      <c r="J13" s="37" t="n">
        <v>0.8</v>
      </c>
      <c r="K13" s="0" t="n">
        <v>43</v>
      </c>
      <c r="L13" s="37" t="n">
        <v>0.92</v>
      </c>
      <c r="M13" s="37" t="n">
        <v>39</v>
      </c>
      <c r="N13" s="37"/>
      <c r="O13" s="37"/>
      <c r="P13" s="1"/>
      <c r="Q13" s="1"/>
    </row>
    <row r="14" customFormat="false" ht="12" hidden="false" customHeight="true" outlineLevel="0" collapsed="false">
      <c r="A14" s="12" t="s">
        <v>16</v>
      </c>
      <c r="B14" s="12"/>
      <c r="C14" s="12" t="n">
        <v>1</v>
      </c>
      <c r="D14" s="12" t="n">
        <v>2</v>
      </c>
      <c r="E14" s="29" t="n">
        <v>3</v>
      </c>
      <c r="F14" s="11"/>
      <c r="I14" s="41" t="s">
        <v>26</v>
      </c>
      <c r="J14" s="37" t="n">
        <v>0.7</v>
      </c>
      <c r="K14" s="0" t="n">
        <v>20</v>
      </c>
      <c r="L14" s="37" t="n">
        <v>0.9</v>
      </c>
      <c r="M14" s="37" t="n">
        <v>14</v>
      </c>
      <c r="N14" s="37"/>
      <c r="O14" s="37"/>
      <c r="P14" s="1"/>
    </row>
    <row r="15" customFormat="false" ht="12" hidden="false" customHeight="true" outlineLevel="0" collapsed="false">
      <c r="A15" s="30" t="s">
        <v>15</v>
      </c>
      <c r="B15" s="31" t="n">
        <v>1</v>
      </c>
      <c r="C15" s="32" t="n">
        <v>0</v>
      </c>
      <c r="D15" s="32" t="n">
        <f aca="false">1*(1-'Winter &amp; Spring'!J7)</f>
        <v>1</v>
      </c>
      <c r="E15" s="33" t="n">
        <f aca="false">1*(1-'Winter &amp; Spring'!L7)</f>
        <v>1</v>
      </c>
      <c r="F15" s="16"/>
      <c r="I15" s="37" t="s">
        <v>27</v>
      </c>
      <c r="J15" s="37" t="n">
        <v>0.2</v>
      </c>
      <c r="K15" s="0" t="n">
        <v>5</v>
      </c>
      <c r="L15" s="37" t="n">
        <v>0.3</v>
      </c>
      <c r="M15" s="37" t="n">
        <v>3</v>
      </c>
      <c r="N15" s="37"/>
      <c r="O15" s="37"/>
      <c r="P15" s="1"/>
    </row>
    <row r="16" customFormat="false" ht="12" hidden="false" customHeight="true" outlineLevel="0" collapsed="false">
      <c r="A16" s="30"/>
      <c r="B16" s="31" t="n">
        <v>2</v>
      </c>
      <c r="C16" s="32" t="n">
        <v>0</v>
      </c>
      <c r="D16" s="32" t="n">
        <v>0</v>
      </c>
      <c r="E16" s="33" t="n">
        <v>0</v>
      </c>
      <c r="F16" s="16"/>
      <c r="J16" s="43" t="n">
        <f aca="false">((J12*K12)+(J13*K13)+(J14*K14)+(J15*K15))/SUM(K12:K15)</f>
        <v>0.682933333333333</v>
      </c>
      <c r="K16" s="1"/>
      <c r="L16" s="43" t="n">
        <f aca="false">((L12*M12)+(L13*M13)+(L14*M14)+(L15*M15))/SUM(M12:M15)</f>
        <v>0.864923076923077</v>
      </c>
      <c r="M16" s="1"/>
      <c r="N16" s="1"/>
      <c r="O16" s="1"/>
      <c r="P16" s="1"/>
    </row>
    <row r="17" customFormat="false" ht="12" hidden="false" customHeight="true" outlineLevel="0" collapsed="false">
      <c r="A17" s="30"/>
      <c r="B17" s="21" t="n">
        <v>3</v>
      </c>
      <c r="C17" s="22" t="n">
        <v>0</v>
      </c>
      <c r="D17" s="22" t="n">
        <v>0</v>
      </c>
      <c r="E17" s="34" t="n">
        <f aca="false">1*(1-'Winter &amp; Spring'!N7)</f>
        <v>1</v>
      </c>
      <c r="F17" s="16"/>
    </row>
    <row r="20" customFormat="false" ht="12.75" hidden="false" customHeight="false" outlineLevel="0" collapsed="false">
      <c r="A20" s="36" t="s">
        <v>11</v>
      </c>
    </row>
  </sheetData>
  <mergeCells count="5">
    <mergeCell ref="I1:M1"/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2016-05-13T14:05:46Z</dcterms:created>
  <dc:creator>Tyler</dc:creator>
  <dc:description/>
  <dc:language>en-US</dc:language>
  <cp:lastModifiedBy/>
  <dcterms:modified xsi:type="dcterms:W3CDTF">2017-07-21T17:26:56Z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