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\Desktop\fichiers de travail Oslo\"/>
    </mc:Choice>
  </mc:AlternateContent>
  <xr:revisionPtr revIDLastSave="0" documentId="13_ncr:1_{4A17126F-45AA-49EB-8EEE-0C86AD0C258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VAT19-i-Tree Eco Field protocol" sheetId="2" r:id="rId1"/>
    <sheet name="Life expectancies" sheetId="8" r:id="rId2"/>
    <sheet name="Land use types" sheetId="6" r:id="rId3"/>
    <sheet name="Growth_table" sheetId="4" r:id="rId4"/>
    <sheet name="Scores" sheetId="5" r:id="rId5"/>
    <sheet name="FINAL COMPENSATION VALUE" sheetId="7" r:id="rId6"/>
    <sheet name="Sheet1" sheetId="3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D14" i="2"/>
  <c r="M11" i="2" s="1"/>
  <c r="G34" i="2"/>
  <c r="G54" i="2"/>
  <c r="M10" i="2"/>
  <c r="M3" i="2"/>
  <c r="H2" i="7" s="1"/>
  <c r="A2" i="7" s="1"/>
  <c r="M5" i="2" l="1"/>
  <c r="C2" i="7" s="1"/>
  <c r="D47" i="2"/>
  <c r="D11" i="2"/>
  <c r="M9" i="2" s="1"/>
  <c r="D2" i="7" s="1"/>
  <c r="E2" i="7" s="1"/>
  <c r="D9" i="2"/>
  <c r="D44" i="2"/>
  <c r="D46" i="2" s="1"/>
  <c r="D32" i="2" l="1"/>
  <c r="M4" i="2" l="1"/>
  <c r="E56" i="2" l="1"/>
</calcChain>
</file>

<file path=xl/sharedStrings.xml><?xml version="1.0" encoding="utf-8"?>
<sst xmlns="http://schemas.openxmlformats.org/spreadsheetml/2006/main" count="294" uniqueCount="264">
  <si>
    <t>Roots</t>
  </si>
  <si>
    <t>Architecture</t>
  </si>
  <si>
    <t>Aesthetics</t>
  </si>
  <si>
    <t>Visibility</t>
  </si>
  <si>
    <t>Notes/Complements:</t>
  </si>
  <si>
    <t>Date :</t>
  </si>
  <si>
    <t>No</t>
  </si>
  <si>
    <t>Stem &amp; Main Branches</t>
  </si>
  <si>
    <t>Ecological adaptation</t>
  </si>
  <si>
    <t>Tree ID:</t>
  </si>
  <si>
    <t>Minor branches, twigs and leaves</t>
  </si>
  <si>
    <t>TREE CHARACTERISTICS</t>
  </si>
  <si>
    <t xml:space="preserve">Location </t>
  </si>
  <si>
    <t>Private</t>
  </si>
  <si>
    <t>Stem location</t>
  </si>
  <si>
    <t>Road</t>
  </si>
  <si>
    <t>Parking</t>
  </si>
  <si>
    <t>Pavement</t>
  </si>
  <si>
    <t>Unpaved</t>
  </si>
  <si>
    <t>Yes</t>
  </si>
  <si>
    <t>Dimensions</t>
  </si>
  <si>
    <t>Supporting habitat and conservation value</t>
  </si>
  <si>
    <t>Abies concolor</t>
  </si>
  <si>
    <t>Acer negundo</t>
  </si>
  <si>
    <t>Acer nigrum</t>
  </si>
  <si>
    <t>Acer platanoides</t>
  </si>
  <si>
    <t>Acer rubrum</t>
  </si>
  <si>
    <t>Acer saccharinum</t>
  </si>
  <si>
    <t>Acer saccharum</t>
  </si>
  <si>
    <t>Aesculus flava</t>
  </si>
  <si>
    <t>Aesculus hippocastanum</t>
  </si>
  <si>
    <t>Betula nigra</t>
  </si>
  <si>
    <t>Betula papyrifera</t>
  </si>
  <si>
    <t>Betula pendula</t>
  </si>
  <si>
    <t>Carya ovata</t>
  </si>
  <si>
    <t>Cercis canadensis</t>
  </si>
  <si>
    <t>Cornus</t>
  </si>
  <si>
    <t>Fagus grandifolia</t>
  </si>
  <si>
    <t>Fagus sylvatica</t>
  </si>
  <si>
    <t>Fraxinus pennsylvanica</t>
  </si>
  <si>
    <t>Gleditsia triacanthos</t>
  </si>
  <si>
    <t>Gymnocladus dioicus</t>
  </si>
  <si>
    <t>Juglans nigra</t>
  </si>
  <si>
    <t>Liquidambar styraciflua</t>
  </si>
  <si>
    <t>Liriodendro tulipifera</t>
  </si>
  <si>
    <t>Picea abies</t>
  </si>
  <si>
    <t>Picea pungens</t>
  </si>
  <si>
    <t>Pinus nigra</t>
  </si>
  <si>
    <t>Pinus resinosa</t>
  </si>
  <si>
    <t>Pinus strobus</t>
  </si>
  <si>
    <t>Platanus occidentalis</t>
  </si>
  <si>
    <t>Populus</t>
  </si>
  <si>
    <t>Populus tremuloides</t>
  </si>
  <si>
    <t>Prunus serotina</t>
  </si>
  <si>
    <t>Pseudotsuga menziesii</t>
  </si>
  <si>
    <t>Quercus alba</t>
  </si>
  <si>
    <t>Quercus coccinea</t>
  </si>
  <si>
    <t>Quercus imbricaria</t>
  </si>
  <si>
    <t>Quercus palustris</t>
  </si>
  <si>
    <t>Quercus rubra</t>
  </si>
  <si>
    <t>Quercus shumardii</t>
  </si>
  <si>
    <t>Salix nigra</t>
  </si>
  <si>
    <t>Tilia americana</t>
  </si>
  <si>
    <t>Tilia cordata</t>
  </si>
  <si>
    <t>Ulmus americana</t>
  </si>
  <si>
    <t xml:space="preserve">Other </t>
  </si>
  <si>
    <t>Abies</t>
  </si>
  <si>
    <t>Aesculus</t>
  </si>
  <si>
    <t>Betula</t>
  </si>
  <si>
    <t>Fagus</t>
  </si>
  <si>
    <t>Fraxinus</t>
  </si>
  <si>
    <t>Picea</t>
  </si>
  <si>
    <t>Pinus</t>
  </si>
  <si>
    <t>Prunus</t>
  </si>
  <si>
    <t>Quercus</t>
  </si>
  <si>
    <t>Salix</t>
  </si>
  <si>
    <t>Tilia</t>
  </si>
  <si>
    <t>Ulmus</t>
  </si>
  <si>
    <t>Alnus</t>
  </si>
  <si>
    <t xml:space="preserve">Larix </t>
  </si>
  <si>
    <t>SCORE</t>
  </si>
  <si>
    <t>Root</t>
  </si>
  <si>
    <t>Stem</t>
  </si>
  <si>
    <t>Crown</t>
  </si>
  <si>
    <t>Adaptation</t>
  </si>
  <si>
    <t>Conservation</t>
  </si>
  <si>
    <t xml:space="preserve">HEALTH SCORE </t>
  </si>
  <si>
    <t>LOCATION SCORE</t>
  </si>
  <si>
    <t>Tree value (NOK)</t>
  </si>
  <si>
    <t>Health value (S)</t>
  </si>
  <si>
    <t>Base value (B)</t>
  </si>
  <si>
    <t>Location value (P)</t>
  </si>
  <si>
    <t>Age discount (A)</t>
  </si>
  <si>
    <t>Lookup table - tree life expectancy</t>
  </si>
  <si>
    <t>Tree species</t>
  </si>
  <si>
    <t>Genus</t>
  </si>
  <si>
    <t>% of BYM trees</t>
  </si>
  <si>
    <t>Lind</t>
  </si>
  <si>
    <t>Maple</t>
  </si>
  <si>
    <t>Acer</t>
  </si>
  <si>
    <t>Birch</t>
  </si>
  <si>
    <t>Elm</t>
  </si>
  <si>
    <t xml:space="preserve">Cherry tree </t>
  </si>
  <si>
    <t>Horse chestnut</t>
  </si>
  <si>
    <t>Oak</t>
  </si>
  <si>
    <t>Ash</t>
  </si>
  <si>
    <t>Willow</t>
  </si>
  <si>
    <t>?</t>
  </si>
  <si>
    <t>Alder (black)</t>
  </si>
  <si>
    <t>Cottonwood</t>
  </si>
  <si>
    <t>Beech</t>
  </si>
  <si>
    <t>Larch</t>
  </si>
  <si>
    <t>Larix</t>
  </si>
  <si>
    <t>Other genus  (weighted average)</t>
  </si>
  <si>
    <t>Sorbus, Malus, Fraxinus…</t>
  </si>
  <si>
    <t>Cracked bark: &gt;3cm deep at breast height (no/yes)</t>
  </si>
  <si>
    <t>Tree demarcating road/property (no/yes)</t>
  </si>
  <si>
    <t>Tree maintained for landscape architecture (no/yes)</t>
  </si>
  <si>
    <t>Access limitation (no/yes)</t>
  </si>
  <si>
    <t>Stem protection (no/yes)</t>
  </si>
  <si>
    <t>Street tree (no/yes)</t>
  </si>
  <si>
    <t>Dieback (%)</t>
  </si>
  <si>
    <t>Pervious cover under tree (%):</t>
  </si>
  <si>
    <t>Species</t>
  </si>
  <si>
    <t>Growth factor (inches)</t>
  </si>
  <si>
    <t>Growth factor (cm)</t>
  </si>
  <si>
    <t>Life expectancy</t>
  </si>
  <si>
    <t>Public visibility (pixels) (GIS derived)</t>
  </si>
  <si>
    <t>Crown missing (%)</t>
  </si>
  <si>
    <t>Tree part of an aesthetic group of trees (no/yes)</t>
  </si>
  <si>
    <t>Unhealthy appearance (no/yes)</t>
  </si>
  <si>
    <t>Validator name:</t>
  </si>
  <si>
    <t>Calculated  age (years; need CBH)</t>
  </si>
  <si>
    <t>Land use type (list of LU types)</t>
  </si>
  <si>
    <t>Compaction (load, pavement, trampling zones) over root extent (%)</t>
  </si>
  <si>
    <t>Age and species</t>
  </si>
  <si>
    <t>Latitude (degrees)</t>
  </si>
  <si>
    <t>Longitude (degrees)</t>
  </si>
  <si>
    <t>Stem on property type (public/private)</t>
  </si>
  <si>
    <t>Distance to the nearest 3 buildings (m)</t>
  </si>
  <si>
    <t xml:space="preserve">Direction of the nearest 3 buildings (degrees) </t>
  </si>
  <si>
    <t xml:space="preserve">Crown light exposure (number of sides) </t>
  </si>
  <si>
    <t>Circumference at breast height/CBH (cm)</t>
  </si>
  <si>
    <t>Calculated age (years)</t>
  </si>
  <si>
    <t>Stem &gt;50% covered bt moss/lichen (no/yes)</t>
  </si>
  <si>
    <t>Impressive height (no/yes)</t>
  </si>
  <si>
    <t xml:space="preserve">Private visibility  (pixels) </t>
  </si>
  <si>
    <t>Distance to nearest private property (m)</t>
  </si>
  <si>
    <t xml:space="preserve">Distance to nearest public property (m) </t>
  </si>
  <si>
    <t>ABCO</t>
  </si>
  <si>
    <t>PIPU</t>
  </si>
  <si>
    <t>FRPE</t>
  </si>
  <si>
    <t>ACNE</t>
  </si>
  <si>
    <t>ACPL</t>
  </si>
  <si>
    <t>ACRU</t>
  </si>
  <si>
    <t>ACSA1</t>
  </si>
  <si>
    <t>ACSA2</t>
  </si>
  <si>
    <t>AEHI</t>
  </si>
  <si>
    <t>BE</t>
  </si>
  <si>
    <t>BENI</t>
  </si>
  <si>
    <t>BEPA</t>
  </si>
  <si>
    <t>BEPE</t>
  </si>
  <si>
    <t>CAOV</t>
  </si>
  <si>
    <t>CECA</t>
  </si>
  <si>
    <t>PINI</t>
  </si>
  <si>
    <t>CO1</t>
  </si>
  <si>
    <t>FA</t>
  </si>
  <si>
    <t>FASY</t>
  </si>
  <si>
    <t>FR</t>
  </si>
  <si>
    <t>GLTR</t>
  </si>
  <si>
    <t>GYDI</t>
  </si>
  <si>
    <t>JUNI</t>
  </si>
  <si>
    <t>LIST</t>
  </si>
  <si>
    <t>LITU</t>
  </si>
  <si>
    <t>PI1</t>
  </si>
  <si>
    <t>PI2</t>
  </si>
  <si>
    <t>PIAB</t>
  </si>
  <si>
    <t>PIST</t>
  </si>
  <si>
    <t>PISY</t>
  </si>
  <si>
    <t>Pinus sylvestris</t>
  </si>
  <si>
    <t>PO</t>
  </si>
  <si>
    <t>POTR1</t>
  </si>
  <si>
    <t>PR</t>
  </si>
  <si>
    <t>PSME</t>
  </si>
  <si>
    <t>QU</t>
  </si>
  <si>
    <t>QUCO</t>
  </si>
  <si>
    <t>QUPA</t>
  </si>
  <si>
    <t>QURU</t>
  </si>
  <si>
    <t>QUSH</t>
  </si>
  <si>
    <t>SA</t>
  </si>
  <si>
    <t>TI</t>
  </si>
  <si>
    <t>TIAM</t>
  </si>
  <si>
    <t>TICO</t>
  </si>
  <si>
    <t>ULAM</t>
  </si>
  <si>
    <t>ULS</t>
  </si>
  <si>
    <t>Species Code</t>
  </si>
  <si>
    <t>AB1</t>
  </si>
  <si>
    <t>FAGR</t>
  </si>
  <si>
    <t>PIRE</t>
  </si>
  <si>
    <t>SANI</t>
  </si>
  <si>
    <t>ACNI</t>
  </si>
  <si>
    <t>AE</t>
  </si>
  <si>
    <t>AEFL</t>
  </si>
  <si>
    <t>AL</t>
  </si>
  <si>
    <t>LA10</t>
  </si>
  <si>
    <t>PLOC</t>
  </si>
  <si>
    <t>PRSE1</t>
  </si>
  <si>
    <t>QUAL</t>
  </si>
  <si>
    <t>QUIM</t>
  </si>
  <si>
    <t>Other species (if not in the list).
Using the i-Tree Eco pdf file in the GitHub folder, you can find the species code.</t>
  </si>
  <si>
    <t>R (Residential)</t>
  </si>
  <si>
    <t>M (Multi-family residential)</t>
  </si>
  <si>
    <t>C (Commercial/Industrial)</t>
  </si>
  <si>
    <t>P (Park)</t>
  </si>
  <si>
    <t>E (Cemetery)</t>
  </si>
  <si>
    <t>G (Golf course)</t>
  </si>
  <si>
    <t>A (Agriculture)</t>
  </si>
  <si>
    <t>V (Vacant)</t>
  </si>
  <si>
    <t>I (Institutional)</t>
  </si>
  <si>
    <t>U (Utility)</t>
  </si>
  <si>
    <t>W (Water/Wetland)</t>
  </si>
  <si>
    <t>T (Transportation)</t>
  </si>
  <si>
    <t>O (Other)</t>
  </si>
  <si>
    <t>VAT19-i-Tree field form</t>
  </si>
  <si>
    <t>Hollow, cracks, nests, nesting holes, bird boxes (no/yes)</t>
  </si>
  <si>
    <t>Choices</t>
  </si>
  <si>
    <t>Root limitation</t>
  </si>
  <si>
    <t>Publicness</t>
  </si>
  <si>
    <t>Public</t>
  </si>
  <si>
    <t>Stem location (road, parking, pavement, unpaved)</t>
  </si>
  <si>
    <t>Crown light exposure</t>
  </si>
  <si>
    <t>Life  expectancy (years)</t>
  </si>
  <si>
    <t>Circumference at breast height/CBH  (cm)</t>
  </si>
  <si>
    <t>CBH estimation distance  (m; 0 if at tree)</t>
  </si>
  <si>
    <t>Height (m)</t>
  </si>
  <si>
    <t>Height to live top (m)</t>
  </si>
  <si>
    <t>Height to crown base (m)</t>
  </si>
  <si>
    <t>Crown diameter North-South (m)</t>
  </si>
  <si>
    <t>Crown diameter East-West (m)</t>
  </si>
  <si>
    <t xml:space="preserve"> Crown missing (%)</t>
  </si>
  <si>
    <t>Greyed cells are for variables better off estimated with GIS methods.</t>
  </si>
  <si>
    <t>Limitation of root formation (number of directions):</t>
  </si>
  <si>
    <t>Species code</t>
  </si>
  <si>
    <t>Minimum age  estimation (years)</t>
  </si>
  <si>
    <t>Limitation of root formation (number of directions)</t>
  </si>
  <si>
    <t>Injury on stem/main branches (no/yes)</t>
  </si>
  <si>
    <t>Cut on stem /main branches (0, 1 , &gt;1)</t>
  </si>
  <si>
    <t>Rot/fungi on stem/main branches (no/yes)</t>
  </si>
  <si>
    <t>Injuries to leaves /twigs/buds (no/yes)</t>
  </si>
  <si>
    <t>Tree &gt; 170-year-old (no/yes)</t>
  </si>
  <si>
    <t>Crooked,split stem, surface for substrate accumulation (no/yes)</t>
  </si>
  <si>
    <t>LOCATION FACTOR</t>
  </si>
  <si>
    <t>HEALTH FACTOR</t>
  </si>
  <si>
    <t>Cut</t>
  </si>
  <si>
    <t>&gt;1</t>
  </si>
  <si>
    <t>CBH &gt;= 250 cm (no/yes)</t>
  </si>
  <si>
    <t>Life expectancy in urban environment</t>
  </si>
  <si>
    <t>CBH of new tree bough in tree nursery (cm)</t>
  </si>
  <si>
    <t>Establishment costs (NOK)</t>
  </si>
  <si>
    <t>Price of a new tree (NOK)</t>
  </si>
  <si>
    <t>Maximum age estimation (years)
If filled in, this value has the priority over the "Calculated" age in the VAT formulas</t>
  </si>
  <si>
    <t>CBH of replaced tree (cm)</t>
  </si>
  <si>
    <t>Total value (NOK)</t>
  </si>
  <si>
    <t>Value of A when Age&gt;Age expected. To change if deemed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</si>
</sst>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0" fillId="0" borderId="0"/>
    <xf numFmtId="0" fontId="29" fillId="0" borderId="0">
      <alignment vertical="top"/>
    </xf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0" applyNumberFormat="0" applyAlignment="0" applyProtection="0"/>
    <xf numFmtId="0" fontId="15" fillId="26" borderId="21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22" applyNumberFormat="0" applyFill="0" applyAlignment="0" applyProtection="0"/>
    <xf numFmtId="0" fontId="20" fillId="0" borderId="23" applyNumberFormat="0" applyFill="0" applyAlignment="0" applyProtection="0"/>
    <xf numFmtId="0" fontId="21" fillId="0" borderId="24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0" applyNumberFormat="0" applyAlignment="0" applyProtection="0"/>
    <xf numFmtId="0" fontId="23" fillId="0" borderId="25" applyNumberFormat="0" applyFill="0" applyAlignment="0" applyProtection="0"/>
    <xf numFmtId="0" fontId="24" fillId="27" borderId="0" applyNumberFormat="0" applyBorder="0" applyAlignment="0" applyProtection="0"/>
    <xf numFmtId="0" fontId="16" fillId="28" borderId="26" applyNumberFormat="0" applyFont="0" applyAlignment="0" applyProtection="0"/>
    <xf numFmtId="0" fontId="25" fillId="25" borderId="27" applyNumberFormat="0" applyAlignment="0" applyProtection="0"/>
    <xf numFmtId="0" fontId="26" fillId="0" borderId="0" applyNumberFormat="0" applyFill="0" applyBorder="0" applyAlignment="0" applyProtection="0"/>
    <xf numFmtId="0" fontId="27" fillId="0" borderId="28" applyNumberFormat="0" applyFill="0" applyAlignment="0" applyProtection="0"/>
    <xf numFmtId="0" fontId="28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6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0" fillId="0" borderId="9" xfId="0" applyBorder="1"/>
    <xf numFmtId="0" fontId="0" fillId="0" borderId="29" xfId="0" applyFill="1" applyBorder="1"/>
    <xf numFmtId="0" fontId="1" fillId="0" borderId="0" xfId="0" applyFont="1" applyFill="1" applyAlignment="1" applyProtection="1">
      <alignment horizontal="center" vertical="center"/>
      <protection locked="0"/>
    </xf>
    <xf numFmtId="0" fontId="0" fillId="29" borderId="0" xfId="0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11" xfId="0" applyFont="1" applyBorder="1" applyAlignment="1" applyProtection="1">
      <alignment horizontal="center" vertical="center" wrapText="1"/>
      <protection locked="0"/>
    </xf>
    <xf numFmtId="0" fontId="0" fillId="0" borderId="12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0" fontId="6" fillId="0" borderId="0" xfId="0" applyFont="1" applyFill="1" applyProtection="1">
      <protection locked="0"/>
    </xf>
    <xf numFmtId="14" fontId="0" fillId="0" borderId="11" xfId="0" applyNumberFormat="1" applyFont="1" applyBorder="1" applyAlignment="1" applyProtection="1">
      <alignment horizontal="center" vertical="center" wrapText="1"/>
      <protection locked="0"/>
    </xf>
    <xf numFmtId="14" fontId="0" fillId="0" borderId="10" xfId="0" applyNumberFormat="1" applyFont="1" applyBorder="1" applyAlignment="1" applyProtection="1">
      <alignment horizontal="center" vertical="center" wrapText="1"/>
      <protection locked="0"/>
    </xf>
    <xf numFmtId="14" fontId="0" fillId="0" borderId="12" xfId="0" applyNumberFormat="1" applyFont="1" applyBorder="1" applyAlignment="1" applyProtection="1">
      <alignment horizontal="center" vertical="center" wrapText="1"/>
      <protection locked="0"/>
    </xf>
    <xf numFmtId="0" fontId="9" fillId="5" borderId="9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0" fillId="29" borderId="11" xfId="0" applyFont="1" applyFill="1" applyBorder="1" applyAlignment="1" applyProtection="1">
      <alignment horizontal="left" vertical="center" wrapText="1"/>
      <protection locked="0"/>
    </xf>
    <xf numFmtId="0" fontId="0" fillId="29" borderId="12" xfId="0" applyFont="1" applyFill="1" applyBorder="1" applyAlignment="1" applyProtection="1">
      <alignment horizontal="left" vertical="center" wrapText="1"/>
      <protection locked="0"/>
    </xf>
    <xf numFmtId="0" fontId="0" fillId="29" borderId="11" xfId="0" applyFont="1" applyFill="1" applyBorder="1" applyAlignment="1" applyProtection="1">
      <alignment horizontal="center" vertical="center" wrapText="1"/>
      <protection locked="0"/>
    </xf>
    <xf numFmtId="0" fontId="0" fillId="29" borderId="10" xfId="0" applyFont="1" applyFill="1" applyBorder="1" applyAlignment="1" applyProtection="1">
      <alignment horizontal="center" vertical="center" wrapText="1"/>
      <protection locked="0"/>
    </xf>
    <xf numFmtId="0" fontId="0" fillId="29" borderId="12" xfId="0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Fill="1" applyBorder="1" applyAlignment="1" applyProtection="1">
      <alignment horizontal="left" vertical="center" wrapText="1"/>
      <protection locked="0"/>
    </xf>
    <xf numFmtId="0" fontId="0" fillId="0" borderId="10" xfId="0" applyFont="1" applyFill="1" applyBorder="1" applyAlignment="1" applyProtection="1">
      <alignment horizontal="center" vertical="center" wrapText="1"/>
      <protection locked="0"/>
    </xf>
    <xf numFmtId="0" fontId="0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0" fillId="2" borderId="11" xfId="0" applyFont="1" applyFill="1" applyBorder="1" applyAlignment="1" applyProtection="1">
      <alignment horizontal="left" vertical="center" wrapText="1"/>
      <protection locked="0"/>
    </xf>
    <xf numFmtId="0" fontId="0" fillId="2" borderId="12" xfId="0" applyFont="1" applyFill="1" applyBorder="1" applyAlignment="1" applyProtection="1">
      <alignment horizontal="left" vertical="center" wrapText="1"/>
      <protection locked="0"/>
    </xf>
    <xf numFmtId="0" fontId="0" fillId="2" borderId="11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2" xfId="0" applyFont="1" applyFill="1" applyBorder="1" applyAlignment="1" applyProtection="1">
      <alignment horizontal="center" vertical="center" wrapText="1"/>
      <protection locked="0"/>
    </xf>
    <xf numFmtId="0" fontId="0" fillId="29" borderId="11" xfId="0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 applyProtection="1">
      <alignment horizontal="left" vertical="center" wrapText="1"/>
      <protection locked="0"/>
    </xf>
    <xf numFmtId="0" fontId="0" fillId="29" borderId="11" xfId="0" applyFill="1" applyBorder="1" applyAlignment="1" applyProtection="1">
      <alignment horizontal="center" vertical="center"/>
      <protection locked="0"/>
    </xf>
    <xf numFmtId="0" fontId="0" fillId="29" borderId="10" xfId="0" applyFill="1" applyBorder="1" applyAlignment="1" applyProtection="1">
      <alignment horizontal="center" vertical="center"/>
      <protection locked="0"/>
    </xf>
    <xf numFmtId="0" fontId="0" fillId="29" borderId="12" xfId="0" applyFill="1" applyBorder="1" applyAlignment="1" applyProtection="1">
      <alignment horizontal="center" vertical="center"/>
      <protection locked="0"/>
    </xf>
    <xf numFmtId="0" fontId="0" fillId="29" borderId="9" xfId="0" applyFont="1" applyFill="1" applyBorder="1" applyAlignment="1" applyProtection="1">
      <alignment horizontal="left" vertical="center" wrapText="1"/>
      <protection locked="0"/>
    </xf>
    <xf numFmtId="0" fontId="0" fillId="2" borderId="11" xfId="0" applyFill="1" applyBorder="1" applyAlignment="1" applyProtection="1">
      <alignment horizontal="left" vertical="center"/>
      <protection locked="0"/>
    </xf>
    <xf numFmtId="0" fontId="0" fillId="2" borderId="12" xfId="0" applyFill="1" applyBorder="1" applyAlignment="1" applyProtection="1">
      <alignment horizontal="left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0" fillId="2" borderId="13" xfId="0" applyFont="1" applyFill="1" applyBorder="1" applyAlignment="1" applyProtection="1">
      <alignment horizontal="center" vertical="center" wrapText="1"/>
      <protection locked="0"/>
    </xf>
    <xf numFmtId="0" fontId="0" fillId="2" borderId="14" xfId="0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2" borderId="13" xfId="0" applyFont="1" applyFill="1" applyBorder="1" applyAlignment="1" applyProtection="1">
      <alignment horizontal="left" vertical="center" wrapText="1"/>
      <protection locked="0"/>
    </xf>
    <xf numFmtId="0" fontId="0" fillId="2" borderId="15" xfId="0" applyFont="1" applyFill="1" applyBorder="1" applyAlignment="1" applyProtection="1">
      <alignment horizontal="left" vertical="center" wrapText="1"/>
      <protection locked="0"/>
    </xf>
    <xf numFmtId="0" fontId="0" fillId="2" borderId="15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left" vertical="center" wrapText="1"/>
      <protection locked="0"/>
    </xf>
    <xf numFmtId="0" fontId="4" fillId="2" borderId="12" xfId="0" applyFont="1" applyFill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 applyProtection="1">
      <alignment horizontal="center" vertical="center" wrapText="1"/>
      <protection locked="0"/>
    </xf>
    <xf numFmtId="0" fontId="0" fillId="29" borderId="11" xfId="0" applyFont="1" applyFill="1" applyBorder="1" applyAlignment="1" applyProtection="1">
      <alignment vertical="center" wrapText="1"/>
      <protection locked="0"/>
    </xf>
    <xf numFmtId="0" fontId="0" fillId="29" borderId="10" xfId="0" applyFont="1" applyFill="1" applyBorder="1" applyAlignment="1" applyProtection="1">
      <alignment vertical="center" wrapText="1"/>
      <protection locked="0"/>
    </xf>
    <xf numFmtId="0" fontId="0" fillId="29" borderId="10" xfId="0" applyFont="1" applyFill="1" applyBorder="1" applyAlignment="1" applyProtection="1">
      <alignment horizontal="center" vertical="center" wrapText="1"/>
      <protection locked="0"/>
    </xf>
    <xf numFmtId="0" fontId="0" fillId="29" borderId="9" xfId="0" applyFont="1" applyFill="1" applyBorder="1" applyAlignment="1" applyProtection="1">
      <alignment horizontal="center" vertical="center" wrapText="1"/>
      <protection locked="0"/>
    </xf>
    <xf numFmtId="0" fontId="0" fillId="29" borderId="12" xfId="0" applyFill="1" applyBorder="1" applyAlignment="1" applyProtection="1">
      <alignment vertical="center" wrapText="1"/>
      <protection locked="0"/>
    </xf>
    <xf numFmtId="0" fontId="0" fillId="29" borderId="9" xfId="0" applyFill="1" applyBorder="1" applyAlignment="1" applyProtection="1">
      <alignment vertical="center" wrapText="1"/>
      <protection locked="0"/>
    </xf>
    <xf numFmtId="0" fontId="0" fillId="29" borderId="9" xfId="0" applyFill="1" applyBorder="1" applyAlignment="1" applyProtection="1">
      <alignment horizontal="center" vertical="center"/>
      <protection locked="0"/>
    </xf>
    <xf numFmtId="0" fontId="0" fillId="2" borderId="9" xfId="0" applyFont="1" applyFill="1" applyBorder="1" applyAlignment="1" applyProtection="1">
      <alignment horizontal="left" vertical="center" wrapText="1"/>
      <protection locked="0"/>
    </xf>
    <xf numFmtId="0" fontId="0" fillId="0" borderId="11" xfId="0" applyFont="1" applyFill="1" applyBorder="1" applyAlignment="1" applyProtection="1">
      <alignment horizontal="left" vertical="center" wrapText="1"/>
      <protection locked="0"/>
    </xf>
    <xf numFmtId="0" fontId="0" fillId="0" borderId="12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0" fillId="29" borderId="9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vertical="center" wrapText="1"/>
      <protection locked="0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left" vertical="center" wrapText="1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8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0" fillId="0" borderId="9" xfId="0" applyFont="1" applyFill="1" applyBorder="1" applyAlignment="1" applyProtection="1">
      <alignment horizontal="right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  <protection locked="0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1" fillId="4" borderId="19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 wrapText="1"/>
      <protection locked="0"/>
    </xf>
    <xf numFmtId="0" fontId="0" fillId="0" borderId="11" xfId="0" applyFont="1" applyFill="1" applyBorder="1" applyAlignment="1" applyProtection="1">
      <alignment horizontal="center" vertical="center" wrapText="1"/>
      <protection locked="0"/>
    </xf>
    <xf numFmtId="0" fontId="0" fillId="0" borderId="13" xfId="0" applyFont="1" applyFill="1" applyBorder="1" applyAlignment="1" applyProtection="1">
      <alignment horizontal="left" vertical="center" wrapText="1"/>
      <protection locked="0"/>
    </xf>
    <xf numFmtId="0" fontId="0" fillId="0" borderId="14" xfId="0" applyFont="1" applyFill="1" applyBorder="1" applyAlignment="1" applyProtection="1">
      <alignment horizontal="left" vertical="center" wrapText="1"/>
      <protection locked="0"/>
    </xf>
    <xf numFmtId="0" fontId="0" fillId="0" borderId="16" xfId="0" applyFont="1" applyFill="1" applyBorder="1" applyAlignment="1" applyProtection="1">
      <alignment horizontal="left" vertical="center" wrapText="1"/>
      <protection locked="0"/>
    </xf>
    <xf numFmtId="0" fontId="0" fillId="0" borderId="18" xfId="0" applyFont="1" applyFill="1" applyBorder="1" applyAlignment="1" applyProtection="1">
      <alignment horizontal="left" vertical="center" wrapText="1"/>
      <protection locked="0"/>
    </xf>
    <xf numFmtId="0" fontId="3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Fill="1" applyBorder="1" applyAlignment="1" applyProtection="1">
      <alignment horizontal="left" vertical="center" wrapText="1"/>
      <protection locked="0"/>
    </xf>
    <xf numFmtId="0" fontId="2" fillId="0" borderId="15" xfId="0" applyFont="1" applyFill="1" applyBorder="1" applyAlignment="1" applyProtection="1">
      <alignment horizontal="left" vertical="center" wrapText="1"/>
      <protection locked="0"/>
    </xf>
    <xf numFmtId="0" fontId="0" fillId="2" borderId="11" xfId="0" applyFont="1" applyFill="1" applyBorder="1" applyAlignment="1" applyProtection="1">
      <alignment horizontal="center" vertical="center"/>
      <protection locked="0"/>
    </xf>
    <xf numFmtId="0" fontId="0" fillId="2" borderId="10" xfId="0" applyFont="1" applyFill="1" applyBorder="1" applyAlignment="1" applyProtection="1">
      <alignment horizontal="center" vertical="center"/>
      <protection locked="0"/>
    </xf>
    <xf numFmtId="0" fontId="0" fillId="2" borderId="12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2" fillId="0" borderId="11" xfId="0" applyFont="1" applyFill="1" applyBorder="1" applyAlignment="1" applyProtection="1">
      <alignment horizontal="left" vertical="center" wrapText="1"/>
      <protection locked="0"/>
    </xf>
    <xf numFmtId="0" fontId="2" fillId="0" borderId="12" xfId="0" applyFont="1" applyFill="1" applyBorder="1" applyAlignment="1" applyProtection="1">
      <alignment horizontal="left" vertical="center" wrapText="1"/>
      <protection locked="0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Fill="1" applyBorder="1" applyAlignment="1" applyProtection="1">
      <alignment horizontal="center" vertical="center" wrapText="1"/>
      <protection locked="0"/>
    </xf>
    <xf numFmtId="0" fontId="2" fillId="29" borderId="9" xfId="0" applyFont="1" applyFill="1" applyBorder="1" applyAlignment="1" applyProtection="1">
      <alignment horizontal="left" vertical="center" wrapText="1"/>
      <protection locked="0"/>
    </xf>
    <xf numFmtId="0" fontId="2" fillId="29" borderId="9" xfId="0" applyFont="1" applyFill="1" applyBorder="1" applyAlignment="1" applyProtection="1">
      <alignment horizontal="center" vertical="center" wrapText="1"/>
      <protection locked="0"/>
    </xf>
    <xf numFmtId="0" fontId="2" fillId="29" borderId="11" xfId="0" applyFont="1" applyFill="1" applyBorder="1" applyAlignment="1" applyProtection="1">
      <alignment horizontal="left" vertical="center" wrapText="1"/>
      <protection locked="0"/>
    </xf>
    <xf numFmtId="0" fontId="2" fillId="29" borderId="12" xfId="0" applyFont="1" applyFill="1" applyBorder="1" applyAlignment="1" applyProtection="1">
      <alignment horizontal="left" vertical="center" wrapText="1"/>
      <protection locked="0"/>
    </xf>
    <xf numFmtId="0" fontId="2" fillId="29" borderId="11" xfId="0" applyFont="1" applyFill="1" applyBorder="1" applyAlignment="1" applyProtection="1">
      <alignment horizontal="center" vertical="center" wrapText="1"/>
      <protection locked="0"/>
    </xf>
    <xf numFmtId="0" fontId="2" fillId="29" borderId="10" xfId="0" applyFont="1" applyFill="1" applyBorder="1" applyAlignment="1" applyProtection="1">
      <alignment horizontal="center" vertical="center" wrapText="1"/>
      <protection locked="0"/>
    </xf>
    <xf numFmtId="0" fontId="2" fillId="29" borderId="12" xfId="0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vertical="center" wrapText="1"/>
      <protection locked="0"/>
    </xf>
    <xf numFmtId="0" fontId="8" fillId="2" borderId="11" xfId="0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0" fontId="0" fillId="2" borderId="11" xfId="0" applyFont="1" applyFill="1" applyBorder="1" applyAlignment="1" applyProtection="1">
      <alignment horizontal="center" vertical="center" wrapText="1"/>
    </xf>
    <xf numFmtId="0" fontId="0" fillId="2" borderId="10" xfId="0" applyFont="1" applyFill="1" applyBorder="1" applyAlignment="1" applyProtection="1">
      <alignment horizontal="center" vertical="center" wrapText="1"/>
    </xf>
    <xf numFmtId="0" fontId="0" fillId="2" borderId="12" xfId="0" applyFont="1" applyFill="1" applyBorder="1" applyAlignment="1" applyProtection="1">
      <alignment horizontal="center" vertical="center" wrapText="1"/>
    </xf>
    <xf numFmtId="0" fontId="0" fillId="2" borderId="11" xfId="0" applyFill="1" applyBorder="1" applyAlignment="1" applyProtection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 wrapText="1"/>
    </xf>
    <xf numFmtId="0" fontId="2" fillId="0" borderId="14" xfId="0" applyFont="1" applyFill="1" applyBorder="1" applyAlignment="1" applyProtection="1">
      <alignment horizontal="center" vertical="center" wrapText="1"/>
    </xf>
    <xf numFmtId="0" fontId="2" fillId="0" borderId="15" xfId="0" applyFont="1" applyFill="1" applyBorder="1" applyAlignment="1" applyProtection="1">
      <alignment horizontal="center" vertical="center" wrapText="1"/>
    </xf>
    <xf numFmtId="0" fontId="2" fillId="0" borderId="16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2" fillId="0" borderId="17" xfId="0" applyFont="1" applyFill="1" applyBorder="1" applyAlignment="1" applyProtection="1">
      <alignment horizontal="center" vertical="center" wrapText="1"/>
    </xf>
    <xf numFmtId="0" fontId="0" fillId="0" borderId="9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0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30" fillId="0" borderId="0" xfId="0" applyFont="1" applyFill="1" applyAlignment="1" applyProtection="1">
      <alignment vertical="center"/>
      <protection locked="0"/>
    </xf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 applyProtection="1">
      <alignment horizontal="left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 wrapText="1"/>
    </xf>
    <xf numFmtId="0" fontId="30" fillId="0" borderId="0" xfId="0" applyFont="1" applyProtection="1"/>
    <xf numFmtId="0" fontId="0" fillId="0" borderId="0" xfId="0" applyProtection="1"/>
    <xf numFmtId="0" fontId="1" fillId="2" borderId="9" xfId="0" applyFont="1" applyFill="1" applyBorder="1" applyAlignment="1" applyProtection="1">
      <alignment horizontal="center" vertical="center" wrapText="1"/>
    </xf>
    <xf numFmtId="0" fontId="0" fillId="0" borderId="11" xfId="0" applyFont="1" applyFill="1" applyBorder="1" applyAlignment="1" applyProtection="1">
      <alignment horizontal="center" vertical="center" wrapText="1"/>
    </xf>
    <xf numFmtId="4" fontId="8" fillId="2" borderId="11" xfId="0" applyNumberFormat="1" applyFont="1" applyFill="1" applyBorder="1" applyAlignment="1" applyProtection="1">
      <alignment horizontal="center" vertical="center" wrapText="1"/>
    </xf>
    <xf numFmtId="4" fontId="8" fillId="2" borderId="10" xfId="0" applyNumberFormat="1" applyFont="1" applyFill="1" applyBorder="1" applyAlignment="1" applyProtection="1">
      <alignment horizontal="center" vertical="center" wrapText="1"/>
    </xf>
    <xf numFmtId="4" fontId="8" fillId="2" borderId="12" xfId="0" applyNumberFormat="1" applyFont="1" applyFill="1" applyBorder="1" applyAlignment="1" applyProtection="1">
      <alignment horizontal="center" vertical="center" wrapText="1"/>
    </xf>
  </cellXfs>
  <cellStyles count="44">
    <cellStyle name="20% - Accent1 2" xfId="3" xr:uid="{28B6BA25-1F0E-4AC7-AB65-8E7247815C0A}"/>
    <cellStyle name="20% - Accent2 2" xfId="4" xr:uid="{89A823FF-EAE6-4CF8-B7DA-3415E1A4ECBE}"/>
    <cellStyle name="20% - Accent3 2" xfId="5" xr:uid="{DA30E699-DF0B-44B7-B63F-B1CCE1A672B6}"/>
    <cellStyle name="20% - Accent4 2" xfId="6" xr:uid="{1C661D8E-A4ED-430D-A3AE-4EE2C40D7166}"/>
    <cellStyle name="20% - Accent5 2" xfId="7" xr:uid="{6F44E7B0-65CE-4EFE-BADF-4D1988937978}"/>
    <cellStyle name="20% - Accent6 2" xfId="8" xr:uid="{C2950B34-3DEF-4143-B196-7CB9B8108BFD}"/>
    <cellStyle name="40% - Accent1 2" xfId="9" xr:uid="{5C1909B2-0846-43B0-8E2B-52B07FDA4936}"/>
    <cellStyle name="40% - Accent2 2" xfId="10" xr:uid="{EABF4488-77F5-40F3-B411-99D7F73F1DA7}"/>
    <cellStyle name="40% - Accent3 2" xfId="11" xr:uid="{15D6C4B7-CCF3-4704-8AF9-9557B4BDC92C}"/>
    <cellStyle name="40% - Accent4 2" xfId="12" xr:uid="{AFB40190-B84C-4AB5-8C5C-10C6C3F4BCD2}"/>
    <cellStyle name="40% - Accent5 2" xfId="13" xr:uid="{27FA89C8-885C-4182-ACF5-DA4735C47579}"/>
    <cellStyle name="40% - Accent6 2" xfId="14" xr:uid="{868BD3F3-C0B8-486F-9E11-80D86094B4F6}"/>
    <cellStyle name="60% - Accent1 2" xfId="15" xr:uid="{FF7CC97C-A49D-4270-9F8D-BFE90038F152}"/>
    <cellStyle name="60% - Accent2 2" xfId="16" xr:uid="{A6A615BD-4742-4241-A958-AF161C63AF13}"/>
    <cellStyle name="60% - Accent3 2" xfId="17" xr:uid="{15DDF96A-BC4D-45C6-8FFE-A47B67969635}"/>
    <cellStyle name="60% - Accent4 2" xfId="18" xr:uid="{8BCCD87D-3494-41F6-9068-015A60C4CFE0}"/>
    <cellStyle name="60% - Accent5 2" xfId="19" xr:uid="{E871E6A6-4B77-4216-8F97-BF150CAA7A47}"/>
    <cellStyle name="60% - Accent6 2" xfId="20" xr:uid="{BFB9DA6A-A8A7-4952-92D9-EE0324E87C10}"/>
    <cellStyle name="Accent1 2" xfId="21" xr:uid="{FA3A0BAC-F31C-4C7B-9FBC-FCC894C10D2B}"/>
    <cellStyle name="Accent2 2" xfId="22" xr:uid="{193BAB1F-3D87-4504-85C3-D5EF3EA9B4DB}"/>
    <cellStyle name="Accent3 2" xfId="23" xr:uid="{1AAA98AA-3C61-4751-877C-C34F11F460F6}"/>
    <cellStyle name="Accent4 2" xfId="24" xr:uid="{BD47E5B6-3154-437D-9BD0-C87FCE0553D4}"/>
    <cellStyle name="Accent5 2" xfId="25" xr:uid="{6A53D9AC-9923-43A9-A750-5F4EBCDDBA36}"/>
    <cellStyle name="Accent6 2" xfId="26" xr:uid="{DE141EC9-7EB3-4AC8-A6DF-9EEF0887824A}"/>
    <cellStyle name="Bad 2" xfId="27" xr:uid="{129D9EF4-F518-4DF0-8153-D7CB76FD5350}"/>
    <cellStyle name="Calculation 2" xfId="28" xr:uid="{26CD5724-AC20-4F08-BBF4-06090EFA84D3}"/>
    <cellStyle name="Check Cell 2" xfId="29" xr:uid="{C154F008-1A81-4B9D-AE56-75762A526B9D}"/>
    <cellStyle name="Explanatory Text 2" xfId="30" xr:uid="{6CB030EC-4A66-4CCA-AACB-C409F079DFE6}"/>
    <cellStyle name="Good 2" xfId="31" xr:uid="{8B1E52AD-AA98-439D-A5A0-5A912948B0FF}"/>
    <cellStyle name="Heading 1 2" xfId="32" xr:uid="{CB7B2227-C982-4196-A745-0920979D73A2}"/>
    <cellStyle name="Heading 2 2" xfId="33" xr:uid="{DE3C6258-6E23-4030-B4B1-801060E1FCC2}"/>
    <cellStyle name="Heading 3 2" xfId="34" xr:uid="{949DB513-1C73-439C-99AB-BFE39E95E26C}"/>
    <cellStyle name="Heading 4 2" xfId="35" xr:uid="{4C4B6B9F-80EF-44AD-8E8B-06BC19D7CE42}"/>
    <cellStyle name="Input 2" xfId="36" xr:uid="{47DC6237-E3AD-4A78-9E18-A588984004CE}"/>
    <cellStyle name="Linked Cell 2" xfId="37" xr:uid="{85E2A51D-040F-434A-974E-64BEA8F8EAF8}"/>
    <cellStyle name="Neutral 2" xfId="38" xr:uid="{48D8FF96-6499-49A1-BC2A-3D2417BF5AEA}"/>
    <cellStyle name="Normal" xfId="0" builtinId="0"/>
    <cellStyle name="Normal 2" xfId="1" xr:uid="{422931DC-33F9-424B-8D60-B662A813CD0D}"/>
    <cellStyle name="Note 2" xfId="39" xr:uid="{09DEDF23-F527-43EC-A869-01CA280CE8FB}"/>
    <cellStyle name="Output 2" xfId="40" xr:uid="{583B1943-2C7C-484B-A5C7-B03DACDCEC46}"/>
    <cellStyle name="Style 1" xfId="2" xr:uid="{CDDCC578-C0B9-4904-B1D7-0941B44F9E6F}"/>
    <cellStyle name="Title 2" xfId="41" xr:uid="{84893FD8-9177-4315-9A12-51AAC291463B}"/>
    <cellStyle name="Total 2" xfId="42" xr:uid="{72AACDEF-A7DB-475E-A310-DC49B08C6F77}"/>
    <cellStyle name="Warning Text 2" xfId="43" xr:uid="{9D3B6E72-E5BE-4ED5-9B3C-777EC6F2DDEA}"/>
  </cellStyles>
  <dxfs count="0"/>
  <tableStyles count="0" defaultTableStyle="TableStyleMedium2" defaultPivotStyle="PivotStyleLight16"/>
  <colors>
    <mruColors>
      <color rgb="FFFC7073"/>
      <color rgb="FFFB43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E99A-86A3-4AF0-9AAB-18C681FC7F5A}">
  <sheetPr codeName="Sheet1">
    <pageSetUpPr fitToPage="1"/>
  </sheetPr>
  <dimension ref="A1:X73"/>
  <sheetViews>
    <sheetView tabSelected="1" zoomScale="60" zoomScaleNormal="60" workbookViewId="0"/>
  </sheetViews>
  <sheetFormatPr defaultRowHeight="15" x14ac:dyDescent="0.25"/>
  <cols>
    <col min="1" max="1" width="6.140625" style="15" customWidth="1"/>
    <col min="2" max="2" width="6.85546875" style="15" customWidth="1"/>
    <col min="3" max="3" width="31.7109375" style="15" customWidth="1"/>
    <col min="4" max="4" width="10.7109375" style="15" bestFit="1" customWidth="1"/>
    <col min="5" max="5" width="14" style="15" customWidth="1"/>
    <col min="6" max="6" width="18.5703125" style="15" customWidth="1"/>
    <col min="7" max="7" width="6.85546875" style="15" customWidth="1"/>
    <col min="8" max="8" width="29.28515625" style="15" customWidth="1"/>
    <col min="9" max="9" width="7.28515625" style="15" customWidth="1"/>
    <col min="10" max="10" width="10.5703125" style="15" customWidth="1"/>
    <col min="11" max="11" width="13.28515625" style="15" customWidth="1"/>
    <col min="12" max="12" width="12.85546875" style="15" customWidth="1"/>
    <col min="13" max="13" width="14.7109375" style="15" customWidth="1"/>
    <col min="14" max="14" width="50.7109375" style="15" customWidth="1"/>
    <col min="15" max="15" width="10.7109375" style="15" customWidth="1"/>
    <col min="16" max="16" width="14.85546875" style="15" bestFit="1" customWidth="1"/>
    <col min="17" max="16384" width="9.140625" style="15"/>
  </cols>
  <sheetData>
    <row r="1" spans="2:24" ht="24.95" customHeight="1" x14ac:dyDescent="0.25">
      <c r="B1" s="10" t="s">
        <v>223</v>
      </c>
      <c r="C1" s="10"/>
      <c r="D1" s="11" t="s">
        <v>240</v>
      </c>
      <c r="E1" s="11"/>
      <c r="F1" s="11"/>
      <c r="G1" s="11"/>
      <c r="H1" s="11"/>
      <c r="I1" s="12"/>
      <c r="J1" s="12"/>
      <c r="K1" s="12"/>
      <c r="L1" s="12"/>
      <c r="M1" s="13"/>
      <c r="N1" s="13"/>
      <c r="O1" s="13"/>
      <c r="P1" s="14"/>
    </row>
    <row r="2" spans="2:24" ht="24.9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4"/>
    </row>
    <row r="3" spans="2:24" ht="24.95" customHeight="1" x14ac:dyDescent="0.25">
      <c r="B3" s="16" t="s">
        <v>131</v>
      </c>
      <c r="C3" s="17"/>
      <c r="D3" s="16"/>
      <c r="E3" s="18"/>
      <c r="F3" s="18"/>
      <c r="G3" s="18"/>
      <c r="H3" s="18"/>
      <c r="I3" s="18"/>
      <c r="J3" s="18"/>
      <c r="K3" s="18"/>
      <c r="L3" s="17"/>
      <c r="M3" s="181" t="str">
        <f>IF(D16=0,"",D16)</f>
        <v/>
      </c>
      <c r="N3" s="20"/>
      <c r="O3" s="13"/>
      <c r="P3" s="14"/>
      <c r="R3" s="21"/>
      <c r="S3" s="21"/>
      <c r="T3" s="21"/>
      <c r="U3" s="22"/>
    </row>
    <row r="4" spans="2:24" ht="24.95" customHeight="1" x14ac:dyDescent="0.25">
      <c r="B4" s="16" t="s">
        <v>5</v>
      </c>
      <c r="C4" s="17"/>
      <c r="D4" s="23"/>
      <c r="E4" s="24"/>
      <c r="F4" s="24"/>
      <c r="G4" s="24"/>
      <c r="H4" s="24"/>
      <c r="I4" s="24"/>
      <c r="J4" s="24"/>
      <c r="K4" s="24"/>
      <c r="L4" s="25"/>
      <c r="M4" s="181" t="str">
        <f>G34</f>
        <v/>
      </c>
      <c r="N4" s="19"/>
      <c r="O4" s="177"/>
      <c r="P4" s="14"/>
      <c r="R4" s="21"/>
      <c r="S4" s="21"/>
      <c r="T4" s="21"/>
      <c r="U4" s="22"/>
    </row>
    <row r="5" spans="2:24" ht="24.95" customHeight="1" x14ac:dyDescent="0.25">
      <c r="B5" s="26" t="s">
        <v>11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182" t="str">
        <f>G54</f>
        <v/>
      </c>
      <c r="N5" s="27"/>
      <c r="O5" s="13"/>
      <c r="P5" s="14"/>
      <c r="R5" s="21"/>
      <c r="S5" s="21"/>
      <c r="T5" s="21"/>
      <c r="U5" s="22"/>
    </row>
    <row r="6" spans="2:24" ht="18.75" customHeight="1" x14ac:dyDescent="0.25">
      <c r="B6" s="28" t="s">
        <v>135</v>
      </c>
      <c r="C6" s="28"/>
      <c r="D6" s="28"/>
      <c r="E6" s="28"/>
      <c r="F6" s="28"/>
      <c r="G6" s="29" t="s">
        <v>12</v>
      </c>
      <c r="H6" s="30"/>
      <c r="I6" s="30"/>
      <c r="J6" s="30"/>
      <c r="K6" s="30"/>
      <c r="L6" s="31"/>
      <c r="M6" s="18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2:24" ht="37.5" customHeight="1" x14ac:dyDescent="0.25">
      <c r="B7" s="33" t="s">
        <v>9</v>
      </c>
      <c r="C7" s="34"/>
      <c r="D7" s="35"/>
      <c r="E7" s="36"/>
      <c r="F7" s="37"/>
      <c r="G7" s="38" t="s">
        <v>120</v>
      </c>
      <c r="H7" s="38"/>
      <c r="I7" s="39"/>
      <c r="J7" s="39"/>
      <c r="K7" s="39"/>
      <c r="L7" s="40"/>
      <c r="M7" s="183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2:24" ht="24.95" customHeight="1" x14ac:dyDescent="0.25">
      <c r="B8" s="42" t="s">
        <v>123</v>
      </c>
      <c r="C8" s="43"/>
      <c r="D8" s="44"/>
      <c r="E8" s="45"/>
      <c r="F8" s="46"/>
      <c r="G8" s="47" t="s">
        <v>133</v>
      </c>
      <c r="H8" s="48"/>
      <c r="I8" s="49"/>
      <c r="J8" s="50"/>
      <c r="K8" s="50"/>
      <c r="L8" s="51"/>
      <c r="M8" s="183"/>
      <c r="S8" s="32"/>
      <c r="T8" s="32"/>
      <c r="U8" s="32"/>
      <c r="V8" s="32"/>
      <c r="W8" s="32"/>
      <c r="X8" s="32"/>
    </row>
    <row r="9" spans="2:24" ht="24.95" customHeight="1" x14ac:dyDescent="0.25">
      <c r="B9" s="42" t="s">
        <v>242</v>
      </c>
      <c r="C9" s="43"/>
      <c r="D9" s="159" t="str">
        <f>IFERROR(VLOOKUP(D8,Growth_table!A2:E61,5,FALSE),"Automatic: need Species")</f>
        <v>Automatic: need Species</v>
      </c>
      <c r="E9" s="160"/>
      <c r="F9" s="161"/>
      <c r="G9" s="52" t="s">
        <v>136</v>
      </c>
      <c r="H9" s="52"/>
      <c r="I9" s="36"/>
      <c r="J9" s="36"/>
      <c r="K9" s="36"/>
      <c r="L9" s="37"/>
      <c r="M9" s="183" t="str">
        <f>D11</f>
        <v>Automatic: need Species</v>
      </c>
      <c r="S9" s="32"/>
      <c r="T9" s="32"/>
      <c r="U9" s="32"/>
      <c r="V9" s="32"/>
      <c r="W9" s="32"/>
      <c r="X9" s="32"/>
    </row>
    <row r="10" spans="2:24" ht="69" customHeight="1" x14ac:dyDescent="0.25">
      <c r="B10" s="42" t="s">
        <v>209</v>
      </c>
      <c r="C10" s="43"/>
      <c r="D10" s="44"/>
      <c r="E10" s="45"/>
      <c r="F10" s="46"/>
      <c r="G10" s="52" t="s">
        <v>137</v>
      </c>
      <c r="H10" s="52"/>
      <c r="I10" s="36"/>
      <c r="J10" s="36"/>
      <c r="K10" s="36"/>
      <c r="L10" s="37"/>
      <c r="M10" s="184" t="str">
        <f>IF(D13=0,"",D13)</f>
        <v/>
      </c>
      <c r="S10" s="32"/>
      <c r="T10" s="32"/>
      <c r="U10" s="32"/>
      <c r="V10" s="32"/>
      <c r="W10" s="32"/>
      <c r="X10" s="32"/>
    </row>
    <row r="11" spans="2:24" ht="36.75" customHeight="1" x14ac:dyDescent="0.25">
      <c r="B11" s="53" t="s">
        <v>231</v>
      </c>
      <c r="C11" s="54"/>
      <c r="D11" s="162" t="str">
        <f>IFERROR(VLOOKUP(D8,Growth_table!A2:E61,4,FALSE),"Automatic: need Species")</f>
        <v>Automatic: need Species</v>
      </c>
      <c r="E11" s="163"/>
      <c r="F11" s="163"/>
      <c r="G11" s="57" t="s">
        <v>138</v>
      </c>
      <c r="H11" s="58"/>
      <c r="I11" s="59"/>
      <c r="J11" s="60"/>
      <c r="K11" s="60"/>
      <c r="L11" s="61"/>
      <c r="M11" s="184" t="str">
        <f>D14</f>
        <v>Automatic: need Species and CBH</v>
      </c>
      <c r="S11" s="32"/>
      <c r="T11" s="32"/>
      <c r="U11" s="32"/>
      <c r="V11" s="32"/>
      <c r="W11" s="32"/>
      <c r="X11" s="32"/>
    </row>
    <row r="12" spans="2:24" ht="24.95" customHeight="1" x14ac:dyDescent="0.25">
      <c r="B12" s="42" t="s">
        <v>243</v>
      </c>
      <c r="C12" s="43"/>
      <c r="D12" s="62"/>
      <c r="E12" s="63"/>
      <c r="F12" s="63"/>
      <c r="G12" s="64" t="s">
        <v>118</v>
      </c>
      <c r="H12" s="65"/>
      <c r="I12" s="66"/>
      <c r="J12" s="66"/>
      <c r="K12" s="66"/>
      <c r="L12" s="66"/>
      <c r="M12" s="185"/>
      <c r="S12" s="32"/>
      <c r="T12" s="32"/>
      <c r="U12" s="32"/>
      <c r="V12" s="32"/>
      <c r="W12" s="32"/>
      <c r="X12" s="32"/>
    </row>
    <row r="13" spans="2:24" ht="67.5" customHeight="1" x14ac:dyDescent="0.25">
      <c r="B13" s="42" t="s">
        <v>260</v>
      </c>
      <c r="C13" s="43"/>
      <c r="D13" s="55"/>
      <c r="E13" s="56"/>
      <c r="F13" s="56"/>
      <c r="G13" s="67" t="s">
        <v>229</v>
      </c>
      <c r="H13" s="68"/>
      <c r="I13" s="62"/>
      <c r="J13" s="63"/>
      <c r="K13" s="63"/>
      <c r="L13" s="69"/>
      <c r="S13" s="32"/>
      <c r="T13" s="32"/>
      <c r="U13" s="32"/>
      <c r="V13" s="32"/>
      <c r="W13" s="32"/>
      <c r="X13" s="32"/>
    </row>
    <row r="14" spans="2:24" ht="33" customHeight="1" x14ac:dyDescent="0.25">
      <c r="B14" s="70" t="s">
        <v>132</v>
      </c>
      <c r="C14" s="71"/>
      <c r="D14" s="159" t="str">
        <f>IF(IFERROR(ROUND(((VLOOKUP(D8,Growth_table!A2:E61,3,FALSE))/PI())*D16,0),"Automatic")=0,"Automatic: need CBH",IFERROR(ROUND(((VLOOKUP(D8,Growth_table!A2:E61,3,FALSE))/PI())*D16,0),"Automatic: need Species and CBH"))</f>
        <v>Automatic: need Species and CBH</v>
      </c>
      <c r="E14" s="160"/>
      <c r="F14" s="160"/>
      <c r="G14" s="72" t="s">
        <v>119</v>
      </c>
      <c r="H14" s="72"/>
      <c r="I14" s="73"/>
      <c r="J14" s="74"/>
      <c r="K14" s="74"/>
      <c r="L14" s="75"/>
      <c r="S14" s="32"/>
      <c r="T14" s="32"/>
      <c r="U14" s="32"/>
      <c r="V14" s="32"/>
      <c r="W14" s="32"/>
      <c r="X14" s="32"/>
    </row>
    <row r="15" spans="2:24" ht="42" customHeight="1" x14ac:dyDescent="0.25">
      <c r="B15" s="76" t="s">
        <v>20</v>
      </c>
      <c r="C15" s="77"/>
      <c r="D15" s="77"/>
      <c r="E15" s="77"/>
      <c r="F15" s="77"/>
      <c r="G15" s="78" t="s">
        <v>139</v>
      </c>
      <c r="H15" s="79"/>
      <c r="I15" s="35"/>
      <c r="J15" s="37"/>
      <c r="K15" s="80"/>
      <c r="L15" s="81"/>
      <c r="S15" s="32"/>
      <c r="T15" s="32"/>
      <c r="U15" s="32"/>
      <c r="V15" s="32"/>
      <c r="W15" s="32"/>
      <c r="X15" s="32"/>
    </row>
    <row r="16" spans="2:24" ht="45.75" customHeight="1" x14ac:dyDescent="0.25">
      <c r="B16" s="42" t="s">
        <v>232</v>
      </c>
      <c r="C16" s="43"/>
      <c r="D16" s="44"/>
      <c r="E16" s="45"/>
      <c r="F16" s="46"/>
      <c r="G16" s="82" t="s">
        <v>140</v>
      </c>
      <c r="H16" s="83"/>
      <c r="I16" s="49"/>
      <c r="J16" s="51"/>
      <c r="K16" s="84"/>
      <c r="L16" s="84"/>
      <c r="S16" s="32"/>
      <c r="T16" s="32"/>
      <c r="U16" s="32"/>
      <c r="V16" s="32"/>
      <c r="W16" s="32"/>
      <c r="X16" s="32"/>
    </row>
    <row r="17" spans="2:24" ht="35.25" customHeight="1" x14ac:dyDescent="0.25">
      <c r="B17" s="85" t="s">
        <v>233</v>
      </c>
      <c r="C17" s="85"/>
      <c r="D17" s="44"/>
      <c r="E17" s="45"/>
      <c r="F17" s="46"/>
      <c r="M17" s="41"/>
      <c r="T17" s="32"/>
      <c r="U17" s="32"/>
      <c r="V17" s="32"/>
      <c r="W17" s="32"/>
      <c r="X17" s="32"/>
    </row>
    <row r="18" spans="2:24" ht="28.5" customHeight="1" x14ac:dyDescent="0.25">
      <c r="B18" s="85" t="s">
        <v>234</v>
      </c>
      <c r="C18" s="85"/>
      <c r="D18" s="44"/>
      <c r="E18" s="45"/>
      <c r="F18" s="46"/>
      <c r="M18" s="41"/>
      <c r="T18" s="32"/>
      <c r="U18" s="32"/>
      <c r="V18" s="32"/>
      <c r="W18" s="32"/>
      <c r="X18" s="32"/>
    </row>
    <row r="19" spans="2:24" ht="24.95" customHeight="1" x14ac:dyDescent="0.25">
      <c r="B19" s="86" t="s">
        <v>235</v>
      </c>
      <c r="C19" s="87"/>
      <c r="D19" s="88"/>
      <c r="E19" s="88"/>
      <c r="F19" s="88"/>
      <c r="M19" s="41"/>
      <c r="T19" s="32"/>
      <c r="U19" s="32"/>
      <c r="V19" s="32"/>
      <c r="W19" s="32"/>
      <c r="X19" s="32"/>
    </row>
    <row r="20" spans="2:24" ht="24" customHeight="1" x14ac:dyDescent="0.25">
      <c r="B20" s="86" t="s">
        <v>236</v>
      </c>
      <c r="C20" s="87"/>
      <c r="D20" s="88"/>
      <c r="E20" s="88"/>
      <c r="F20" s="88"/>
      <c r="G20" s="89"/>
      <c r="H20" s="89"/>
      <c r="I20" s="89"/>
      <c r="J20" s="89"/>
      <c r="K20" s="89"/>
      <c r="L20" s="89"/>
      <c r="M20" s="41"/>
      <c r="T20" s="32"/>
      <c r="U20" s="32"/>
      <c r="V20" s="32"/>
      <c r="W20" s="32"/>
      <c r="X20" s="32"/>
    </row>
    <row r="21" spans="2:24" ht="24" customHeight="1" x14ac:dyDescent="0.25">
      <c r="B21" s="33" t="s">
        <v>237</v>
      </c>
      <c r="C21" s="34"/>
      <c r="D21" s="35"/>
      <c r="E21" s="36"/>
      <c r="F21" s="37"/>
      <c r="G21" s="89"/>
      <c r="H21" s="89"/>
      <c r="I21" s="89"/>
      <c r="J21" s="89"/>
      <c r="K21" s="89"/>
      <c r="L21" s="89"/>
      <c r="M21" s="4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2:24" ht="24.95" customHeight="1" x14ac:dyDescent="0.25">
      <c r="B22" s="33" t="s">
        <v>238</v>
      </c>
      <c r="C22" s="34"/>
      <c r="D22" s="90"/>
      <c r="E22" s="90"/>
      <c r="F22" s="90"/>
      <c r="G22" s="14"/>
      <c r="H22" s="14"/>
      <c r="I22" s="14"/>
      <c r="J22" s="14"/>
      <c r="K22" s="14"/>
      <c r="L22" s="14"/>
      <c r="M22" s="41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2:24" ht="24.75" customHeight="1" x14ac:dyDescent="0.25">
      <c r="B23" s="42" t="s">
        <v>239</v>
      </c>
      <c r="C23" s="43"/>
      <c r="D23" s="91"/>
      <c r="E23" s="91"/>
      <c r="F23" s="91"/>
      <c r="G23" s="14"/>
      <c r="H23" s="14"/>
      <c r="I23" s="14"/>
      <c r="J23" s="14"/>
      <c r="K23" s="14"/>
      <c r="L23" s="14"/>
      <c r="M23" s="4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2:24" ht="24.95" customHeight="1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9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2:24" ht="24.95" customHeight="1" x14ac:dyDescent="0.25">
      <c r="B25" s="26" t="s">
        <v>252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93"/>
      <c r="N25" s="93"/>
      <c r="O25" s="93"/>
      <c r="P25" s="14"/>
    </row>
    <row r="26" spans="2:24" ht="24.95" customHeight="1" x14ac:dyDescent="0.25">
      <c r="B26" s="94" t="s">
        <v>0</v>
      </c>
      <c r="C26" s="94"/>
      <c r="D26" s="94"/>
      <c r="E26" s="94"/>
      <c r="F26" s="94"/>
      <c r="G26" s="95" t="s">
        <v>7</v>
      </c>
      <c r="H26" s="95"/>
      <c r="I26" s="95"/>
      <c r="J26" s="95"/>
      <c r="K26" s="95"/>
      <c r="L26" s="95"/>
      <c r="M26" s="93"/>
      <c r="N26" s="93"/>
      <c r="O26" s="93"/>
      <c r="P26" s="14"/>
    </row>
    <row r="27" spans="2:24" ht="42" customHeight="1" x14ac:dyDescent="0.25">
      <c r="B27" s="96" t="s">
        <v>229</v>
      </c>
      <c r="C27" s="96"/>
      <c r="D27" s="97"/>
      <c r="E27" s="97"/>
      <c r="F27" s="97"/>
      <c r="G27" s="98" t="s">
        <v>245</v>
      </c>
      <c r="H27" s="99"/>
      <c r="I27" s="100"/>
      <c r="J27" s="101"/>
      <c r="K27" s="101"/>
      <c r="L27" s="102"/>
      <c r="M27" s="89"/>
      <c r="N27" s="103"/>
      <c r="O27" s="103"/>
      <c r="P27" s="14"/>
    </row>
    <row r="28" spans="2:24" ht="39.75" customHeight="1" x14ac:dyDescent="0.25">
      <c r="B28" s="96" t="s">
        <v>134</v>
      </c>
      <c r="C28" s="96"/>
      <c r="D28" s="97"/>
      <c r="E28" s="97"/>
      <c r="F28" s="97"/>
      <c r="G28" s="85" t="s">
        <v>247</v>
      </c>
      <c r="H28" s="85"/>
      <c r="I28" s="91"/>
      <c r="J28" s="91"/>
      <c r="K28" s="91"/>
      <c r="L28" s="91"/>
      <c r="M28" s="89"/>
    </row>
    <row r="29" spans="2:24" ht="40.5" customHeight="1" x14ac:dyDescent="0.25">
      <c r="B29" s="38" t="s">
        <v>244</v>
      </c>
      <c r="C29" s="38"/>
      <c r="D29" s="88"/>
      <c r="E29" s="88"/>
      <c r="F29" s="88"/>
      <c r="G29" s="85" t="s">
        <v>246</v>
      </c>
      <c r="H29" s="85"/>
      <c r="I29" s="91"/>
      <c r="J29" s="91"/>
      <c r="K29" s="91"/>
      <c r="L29" s="91"/>
      <c r="M29" s="89"/>
    </row>
    <row r="30" spans="2:24" ht="24.95" customHeight="1" x14ac:dyDescent="0.25">
      <c r="B30" s="104" t="s">
        <v>80</v>
      </c>
      <c r="C30" s="104"/>
      <c r="D30" s="104"/>
      <c r="E30" s="104"/>
      <c r="F30" s="104"/>
      <c r="G30" s="104" t="s">
        <v>80</v>
      </c>
      <c r="H30" s="104"/>
      <c r="I30" s="105"/>
      <c r="J30" s="105"/>
      <c r="K30" s="105"/>
      <c r="L30" s="105"/>
      <c r="M30" s="106"/>
    </row>
    <row r="31" spans="2:24" ht="24.95" customHeight="1" x14ac:dyDescent="0.25">
      <c r="B31" s="95" t="s">
        <v>10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106"/>
    </row>
    <row r="32" spans="2:24" ht="24.95" customHeight="1" x14ac:dyDescent="0.25">
      <c r="B32" s="107" t="s">
        <v>128</v>
      </c>
      <c r="C32" s="107"/>
      <c r="D32" s="187" t="str">
        <f>IF(D23=0,"",D23)</f>
        <v/>
      </c>
      <c r="E32" s="108" t="s">
        <v>121</v>
      </c>
      <c r="F32" s="108"/>
      <c r="G32" s="109"/>
      <c r="H32" s="108" t="s">
        <v>248</v>
      </c>
      <c r="I32" s="108"/>
      <c r="J32" s="108"/>
      <c r="K32" s="97"/>
      <c r="L32" s="97"/>
      <c r="M32" s="106"/>
    </row>
    <row r="33" spans="1:16" ht="24.95" customHeight="1" x14ac:dyDescent="0.25">
      <c r="B33" s="105" t="s">
        <v>80</v>
      </c>
      <c r="C33" s="105"/>
      <c r="D33" s="105"/>
      <c r="E33" s="110"/>
      <c r="F33" s="110"/>
      <c r="G33" s="105"/>
      <c r="H33" s="105"/>
      <c r="I33" s="105"/>
      <c r="J33" s="105"/>
      <c r="K33" s="105"/>
      <c r="L33" s="105"/>
      <c r="M33" s="106"/>
    </row>
    <row r="34" spans="1:16" ht="24.95" customHeight="1" x14ac:dyDescent="0.25">
      <c r="B34" s="111" t="s">
        <v>86</v>
      </c>
      <c r="C34" s="111"/>
      <c r="D34" s="111"/>
      <c r="E34" s="111"/>
      <c r="F34" s="111"/>
      <c r="G34" s="186" t="str">
        <f>IF(OR(D30="",I30="",D33=""),"",(D30+I30+D33)/15)</f>
        <v/>
      </c>
      <c r="H34" s="186"/>
      <c r="I34" s="186"/>
      <c r="J34" s="186"/>
      <c r="K34" s="186"/>
      <c r="L34" s="186"/>
      <c r="M34" s="106"/>
    </row>
    <row r="35" spans="1:16" ht="24.95" customHeight="1" x14ac:dyDescent="0.25">
      <c r="A35" s="112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4"/>
      <c r="M35" s="106"/>
      <c r="N35" s="106"/>
      <c r="O35" s="13"/>
      <c r="P35" s="14"/>
    </row>
    <row r="36" spans="1:16" ht="24.95" customHeight="1" x14ac:dyDescent="0.25">
      <c r="B36" s="26" t="s">
        <v>251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115"/>
      <c r="N36" s="115"/>
      <c r="O36" s="115"/>
      <c r="P36" s="14"/>
    </row>
    <row r="37" spans="1:16" ht="24.95" customHeight="1" x14ac:dyDescent="0.25">
      <c r="B37" s="94" t="s">
        <v>8</v>
      </c>
      <c r="C37" s="94"/>
      <c r="D37" s="94"/>
      <c r="E37" s="94"/>
      <c r="F37" s="94"/>
      <c r="G37" s="95" t="s">
        <v>1</v>
      </c>
      <c r="H37" s="95"/>
      <c r="I37" s="95"/>
      <c r="J37" s="95"/>
      <c r="K37" s="95"/>
      <c r="L37" s="95"/>
      <c r="M37" s="41"/>
      <c r="N37" s="41"/>
      <c r="O37" s="41"/>
      <c r="P37" s="14"/>
    </row>
    <row r="38" spans="1:16" ht="44.25" customHeight="1" x14ac:dyDescent="0.25">
      <c r="B38" s="38" t="s">
        <v>122</v>
      </c>
      <c r="C38" s="38"/>
      <c r="D38" s="88"/>
      <c r="E38" s="88"/>
      <c r="F38" s="88"/>
      <c r="G38" s="38" t="s">
        <v>116</v>
      </c>
      <c r="H38" s="38"/>
      <c r="I38" s="88"/>
      <c r="J38" s="88"/>
      <c r="K38" s="88"/>
      <c r="L38" s="88"/>
      <c r="M38" s="106"/>
      <c r="N38" s="106"/>
      <c r="O38" s="106"/>
      <c r="P38" s="14"/>
    </row>
    <row r="39" spans="1:16" ht="53.25" customHeight="1" x14ac:dyDescent="0.25">
      <c r="B39" s="86" t="s">
        <v>241</v>
      </c>
      <c r="C39" s="87"/>
      <c r="D39" s="116"/>
      <c r="E39" s="39"/>
      <c r="F39" s="40"/>
      <c r="G39" s="38" t="s">
        <v>117</v>
      </c>
      <c r="H39" s="38"/>
      <c r="I39" s="88"/>
      <c r="J39" s="88"/>
      <c r="K39" s="88"/>
      <c r="L39" s="88"/>
      <c r="M39" s="106"/>
      <c r="N39" s="106"/>
      <c r="O39" s="106"/>
      <c r="P39" s="14"/>
    </row>
    <row r="40" spans="1:16" ht="44.25" customHeight="1" x14ac:dyDescent="0.25">
      <c r="B40" s="38" t="s">
        <v>229</v>
      </c>
      <c r="C40" s="38"/>
      <c r="D40" s="88"/>
      <c r="E40" s="88"/>
      <c r="F40" s="88"/>
      <c r="G40" s="117" t="s">
        <v>129</v>
      </c>
      <c r="H40" s="118"/>
      <c r="I40" s="88"/>
      <c r="J40" s="88"/>
      <c r="K40" s="88"/>
      <c r="L40" s="88"/>
      <c r="M40" s="106"/>
      <c r="N40" s="106"/>
      <c r="O40" s="106"/>
      <c r="P40" s="14"/>
    </row>
    <row r="41" spans="1:16" ht="55.5" customHeight="1" x14ac:dyDescent="0.25">
      <c r="B41" s="33" t="s">
        <v>141</v>
      </c>
      <c r="C41" s="34"/>
      <c r="D41" s="35"/>
      <c r="E41" s="36"/>
      <c r="F41" s="37"/>
      <c r="G41" s="119"/>
      <c r="H41" s="120"/>
      <c r="I41" s="88"/>
      <c r="J41" s="88"/>
      <c r="K41" s="88"/>
      <c r="L41" s="88"/>
      <c r="M41" s="41"/>
      <c r="N41" s="41"/>
    </row>
    <row r="42" spans="1:16" ht="24.95" customHeight="1" x14ac:dyDescent="0.25">
      <c r="B42" s="105" t="s">
        <v>80</v>
      </c>
      <c r="C42" s="105"/>
      <c r="D42" s="105"/>
      <c r="E42" s="105"/>
      <c r="F42" s="105"/>
      <c r="G42" s="121" t="s">
        <v>80</v>
      </c>
      <c r="H42" s="121"/>
      <c r="I42" s="121"/>
      <c r="J42" s="121"/>
      <c r="K42" s="121"/>
      <c r="L42" s="121"/>
      <c r="M42" s="106"/>
      <c r="N42" s="106"/>
    </row>
    <row r="43" spans="1:16" ht="24.95" customHeight="1" x14ac:dyDescent="0.25">
      <c r="B43" s="94" t="s">
        <v>21</v>
      </c>
      <c r="C43" s="94"/>
      <c r="D43" s="94"/>
      <c r="E43" s="94"/>
      <c r="F43" s="94"/>
      <c r="G43" s="28" t="s">
        <v>2</v>
      </c>
      <c r="H43" s="28"/>
      <c r="I43" s="28"/>
      <c r="J43" s="28"/>
      <c r="K43" s="28"/>
      <c r="L43" s="28"/>
      <c r="M43" s="106"/>
      <c r="N43" s="106"/>
    </row>
    <row r="44" spans="1:16" ht="48.75" customHeight="1" x14ac:dyDescent="0.25">
      <c r="B44" s="122" t="s">
        <v>142</v>
      </c>
      <c r="C44" s="123"/>
      <c r="D44" s="164" t="str">
        <f>IF(D16="","Automatic",D16)</f>
        <v>Automatic</v>
      </c>
      <c r="E44" s="165"/>
      <c r="F44" s="166"/>
      <c r="G44" s="42" t="s">
        <v>145</v>
      </c>
      <c r="H44" s="43"/>
      <c r="I44" s="124"/>
      <c r="J44" s="125"/>
      <c r="K44" s="125"/>
      <c r="L44" s="126"/>
      <c r="M44" s="106"/>
      <c r="N44" s="106"/>
    </row>
    <row r="45" spans="1:16" ht="37.5" customHeight="1" x14ac:dyDescent="0.25">
      <c r="B45" s="127"/>
      <c r="C45" s="128"/>
      <c r="D45" s="167"/>
      <c r="E45" s="168"/>
      <c r="F45" s="169"/>
      <c r="G45" s="38" t="s">
        <v>130</v>
      </c>
      <c r="H45" s="38"/>
      <c r="I45" s="88"/>
      <c r="J45" s="88"/>
      <c r="K45" s="88"/>
      <c r="L45" s="88"/>
      <c r="M45" s="106"/>
    </row>
    <row r="46" spans="1:16" ht="45" customHeight="1" x14ac:dyDescent="0.25">
      <c r="B46" s="96" t="s">
        <v>255</v>
      </c>
      <c r="C46" s="96"/>
      <c r="D46" s="170" t="str">
        <f>IF(D44="Automatic","Automatic",IF(D44&gt;=250,"Yes","No"))</f>
        <v>Automatic</v>
      </c>
      <c r="E46" s="170"/>
      <c r="F46" s="170"/>
      <c r="G46" s="38" t="s">
        <v>129</v>
      </c>
      <c r="H46" s="38"/>
      <c r="I46" s="88"/>
      <c r="J46" s="88"/>
      <c r="K46" s="88"/>
      <c r="L46" s="88"/>
      <c r="M46" s="106"/>
    </row>
    <row r="47" spans="1:16" ht="36.75" customHeight="1" x14ac:dyDescent="0.25">
      <c r="B47" s="96" t="s">
        <v>143</v>
      </c>
      <c r="C47" s="96"/>
      <c r="D47" s="171" t="str">
        <f>D14</f>
        <v>Automatic: need Species and CBH</v>
      </c>
      <c r="E47" s="171"/>
      <c r="F47" s="171"/>
      <c r="G47" s="105" t="s">
        <v>80</v>
      </c>
      <c r="H47" s="105"/>
      <c r="I47" s="105"/>
      <c r="J47" s="105"/>
      <c r="K47" s="105"/>
      <c r="L47" s="105"/>
      <c r="M47" s="106"/>
    </row>
    <row r="48" spans="1:16" ht="36.75" customHeight="1" x14ac:dyDescent="0.25">
      <c r="B48" s="96" t="s">
        <v>249</v>
      </c>
      <c r="C48" s="96"/>
      <c r="D48" s="88"/>
      <c r="E48" s="88"/>
      <c r="F48" s="88"/>
      <c r="G48" s="94" t="s">
        <v>3</v>
      </c>
      <c r="H48" s="94"/>
      <c r="I48" s="94"/>
      <c r="J48" s="94"/>
      <c r="K48" s="94"/>
      <c r="L48" s="94"/>
      <c r="M48" s="106"/>
    </row>
    <row r="49" spans="1:16" ht="39.75" customHeight="1" x14ac:dyDescent="0.25">
      <c r="B49" s="129" t="s">
        <v>115</v>
      </c>
      <c r="C49" s="130"/>
      <c r="D49" s="131"/>
      <c r="E49" s="132"/>
      <c r="F49" s="133"/>
      <c r="G49" s="134" t="s">
        <v>146</v>
      </c>
      <c r="H49" s="134"/>
      <c r="I49" s="135"/>
      <c r="J49" s="135"/>
      <c r="K49" s="135"/>
      <c r="L49" s="135"/>
      <c r="M49" s="106"/>
    </row>
    <row r="50" spans="1:16" ht="39.75" customHeight="1" x14ac:dyDescent="0.25">
      <c r="B50" s="129" t="s">
        <v>250</v>
      </c>
      <c r="C50" s="130"/>
      <c r="D50" s="116"/>
      <c r="E50" s="39"/>
      <c r="F50" s="40"/>
      <c r="G50" s="136" t="s">
        <v>147</v>
      </c>
      <c r="H50" s="137"/>
      <c r="I50" s="138"/>
      <c r="J50" s="139"/>
      <c r="K50" s="139"/>
      <c r="L50" s="140"/>
      <c r="M50" s="106"/>
    </row>
    <row r="51" spans="1:16" ht="39.75" customHeight="1" x14ac:dyDescent="0.25">
      <c r="B51" s="129" t="s">
        <v>224</v>
      </c>
      <c r="C51" s="130"/>
      <c r="D51" s="131"/>
      <c r="E51" s="132"/>
      <c r="F51" s="133"/>
      <c r="G51" s="136" t="s">
        <v>148</v>
      </c>
      <c r="H51" s="137"/>
      <c r="I51" s="138"/>
      <c r="J51" s="139"/>
      <c r="K51" s="139"/>
      <c r="L51" s="140"/>
      <c r="M51" s="106"/>
    </row>
    <row r="52" spans="1:16" ht="46.5" customHeight="1" x14ac:dyDescent="0.25">
      <c r="B52" s="141" t="s">
        <v>144</v>
      </c>
      <c r="C52" s="141"/>
      <c r="D52" s="66"/>
      <c r="E52" s="66"/>
      <c r="F52" s="66"/>
      <c r="G52" s="134" t="s">
        <v>127</v>
      </c>
      <c r="H52" s="134"/>
      <c r="I52" s="135"/>
      <c r="J52" s="135"/>
      <c r="K52" s="135"/>
      <c r="L52" s="135"/>
      <c r="M52" s="106"/>
      <c r="N52" s="41"/>
    </row>
    <row r="53" spans="1:16" ht="24.95" customHeight="1" x14ac:dyDescent="0.25">
      <c r="B53" s="142" t="s">
        <v>80</v>
      </c>
      <c r="C53" s="142"/>
      <c r="D53" s="142"/>
      <c r="E53" s="142"/>
      <c r="F53" s="142"/>
      <c r="G53" s="142" t="s">
        <v>80</v>
      </c>
      <c r="H53" s="142"/>
      <c r="I53" s="142"/>
      <c r="J53" s="142"/>
      <c r="K53" s="142"/>
      <c r="L53" s="142"/>
      <c r="M53" s="106"/>
      <c r="N53" s="41"/>
    </row>
    <row r="54" spans="1:16" ht="24.95" customHeight="1" x14ac:dyDescent="0.25">
      <c r="B54" s="111" t="s">
        <v>87</v>
      </c>
      <c r="C54" s="111"/>
      <c r="D54" s="111"/>
      <c r="E54" s="111"/>
      <c r="F54" s="111"/>
      <c r="G54" s="186" t="str">
        <f>IF(OR(D53="",D42="",I42="",I47="",I53=""),"",(D53+D42+I42+I47+I53)/12.5)</f>
        <v/>
      </c>
      <c r="H54" s="186"/>
      <c r="I54" s="186"/>
      <c r="J54" s="186"/>
      <c r="K54" s="186"/>
      <c r="L54" s="186"/>
      <c r="M54" s="41"/>
      <c r="N54" s="13"/>
      <c r="O54" s="13"/>
      <c r="P54" s="14"/>
    </row>
    <row r="55" spans="1:16" ht="24.95" customHeight="1" x14ac:dyDescent="0.25"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41"/>
      <c r="N55" s="13"/>
      <c r="O55" s="13"/>
      <c r="P55" s="14"/>
    </row>
    <row r="56" spans="1:16" ht="24.95" customHeight="1" x14ac:dyDescent="0.25">
      <c r="B56" s="144" t="s">
        <v>88</v>
      </c>
      <c r="C56" s="145"/>
      <c r="D56" s="146"/>
      <c r="E56" s="188" t="str">
        <f>IFERROR('FINAL COMPENSATION VALUE'!E2,"Automatic")</f>
        <v>Automatic</v>
      </c>
      <c r="F56" s="189"/>
      <c r="G56" s="189"/>
      <c r="H56" s="189"/>
      <c r="I56" s="189"/>
      <c r="J56" s="189"/>
      <c r="K56" s="189"/>
      <c r="L56" s="190"/>
      <c r="M56" s="41"/>
      <c r="N56" s="13"/>
      <c r="O56" s="13"/>
      <c r="P56" s="14"/>
    </row>
    <row r="57" spans="1:16" ht="24.95" customHeight="1" thickBot="1" x14ac:dyDescent="0.3">
      <c r="A57" s="112"/>
      <c r="B57" s="147"/>
      <c r="C57" s="147"/>
      <c r="D57" s="147"/>
      <c r="E57" s="147"/>
      <c r="F57" s="147"/>
      <c r="G57" s="148"/>
      <c r="H57" s="148"/>
      <c r="I57" s="148"/>
      <c r="J57" s="148"/>
      <c r="K57" s="148"/>
      <c r="L57" s="148"/>
      <c r="M57" s="147"/>
      <c r="N57" s="13"/>
      <c r="O57" s="14"/>
      <c r="P57" s="14"/>
    </row>
    <row r="58" spans="1:16" ht="24.95" customHeight="1" x14ac:dyDescent="0.25">
      <c r="B58" s="149" t="s">
        <v>4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1"/>
      <c r="M58" s="92"/>
      <c r="N58" s="14"/>
    </row>
    <row r="59" spans="1:16" ht="24.95" customHeight="1" x14ac:dyDescent="0.25">
      <c r="B59" s="152"/>
      <c r="C59" s="153"/>
      <c r="D59" s="153"/>
      <c r="E59" s="153"/>
      <c r="F59" s="153"/>
      <c r="G59" s="153"/>
      <c r="H59" s="153"/>
      <c r="I59" s="153"/>
      <c r="J59" s="153"/>
      <c r="K59" s="153"/>
      <c r="L59" s="154"/>
      <c r="M59" s="92"/>
    </row>
    <row r="60" spans="1:16" ht="24.95" customHeight="1" thickBot="1" x14ac:dyDescent="0.3"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7"/>
      <c r="M60" s="92"/>
    </row>
    <row r="61" spans="1:16" ht="24.95" customHeight="1" x14ac:dyDescent="0.25"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3"/>
    </row>
    <row r="62" spans="1:16" ht="24.95" customHeight="1" x14ac:dyDescent="0.25"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3"/>
    </row>
    <row r="63" spans="1:16" ht="24.95" customHeight="1" x14ac:dyDescent="0.25"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4"/>
    </row>
    <row r="64" spans="1:16" ht="24.95" customHeight="1" x14ac:dyDescent="0.25"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</row>
    <row r="65" spans="2:12" ht="24.95" customHeight="1" x14ac:dyDescent="0.25"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</row>
    <row r="66" spans="2:12" ht="24.95" customHeight="1" x14ac:dyDescent="0.25"/>
    <row r="67" spans="2:12" ht="24.95" customHeight="1" x14ac:dyDescent="0.25"/>
    <row r="68" spans="2:12" ht="24.95" customHeight="1" x14ac:dyDescent="0.25"/>
    <row r="69" spans="2:12" ht="24.95" customHeight="1" x14ac:dyDescent="0.25"/>
    <row r="70" spans="2:12" ht="24.95" customHeight="1" x14ac:dyDescent="0.25"/>
    <row r="71" spans="2:12" ht="24.95" customHeight="1" x14ac:dyDescent="0.25"/>
    <row r="72" spans="2:12" ht="24.95" customHeight="1" x14ac:dyDescent="0.25"/>
    <row r="73" spans="2:12" ht="24.95" customHeight="1" x14ac:dyDescent="0.25"/>
  </sheetData>
  <sheetProtection sheet="1" formatCells="0" formatColumns="0" formatRows="0" insertColumns="0" insertRows="0" insertHyperlinks="0" deleteColumns="0" deleteRows="0" selectLockedCells="1" sort="0" autoFilter="0" pivotTables="0"/>
  <mergeCells count="156">
    <mergeCell ref="I1:L1"/>
    <mergeCell ref="D44:F45"/>
    <mergeCell ref="G44:H44"/>
    <mergeCell ref="G50:H50"/>
    <mergeCell ref="G51:H51"/>
    <mergeCell ref="E56:L56"/>
    <mergeCell ref="G53:H53"/>
    <mergeCell ref="I53:L53"/>
    <mergeCell ref="G54:L54"/>
    <mergeCell ref="B54:F54"/>
    <mergeCell ref="D47:F47"/>
    <mergeCell ref="D49:F49"/>
    <mergeCell ref="D52:F52"/>
    <mergeCell ref="I49:L49"/>
    <mergeCell ref="G52:H52"/>
    <mergeCell ref="I52:L52"/>
    <mergeCell ref="G49:H49"/>
    <mergeCell ref="D53:F53"/>
    <mergeCell ref="B53:C53"/>
    <mergeCell ref="B49:C49"/>
    <mergeCell ref="I50:L50"/>
    <mergeCell ref="I51:L51"/>
    <mergeCell ref="D50:F50"/>
    <mergeCell ref="D51:F51"/>
    <mergeCell ref="B52:C52"/>
    <mergeCell ref="B56:D56"/>
    <mergeCell ref="B50:C50"/>
    <mergeCell ref="B51:C51"/>
    <mergeCell ref="G42:H42"/>
    <mergeCell ref="I42:L42"/>
    <mergeCell ref="B42:C42"/>
    <mergeCell ref="D42:F42"/>
    <mergeCell ref="G48:L48"/>
    <mergeCell ref="G45:H45"/>
    <mergeCell ref="G46:H46"/>
    <mergeCell ref="G47:H47"/>
    <mergeCell ref="I47:L47"/>
    <mergeCell ref="B43:F43"/>
    <mergeCell ref="B47:C47"/>
    <mergeCell ref="G43:L43"/>
    <mergeCell ref="I44:L44"/>
    <mergeCell ref="D48:F48"/>
    <mergeCell ref="B48:C48"/>
    <mergeCell ref="I45:L45"/>
    <mergeCell ref="I46:L46"/>
    <mergeCell ref="B46:C46"/>
    <mergeCell ref="D46:F46"/>
    <mergeCell ref="B44:C45"/>
    <mergeCell ref="K32:L32"/>
    <mergeCell ref="E32:F32"/>
    <mergeCell ref="B40:C40"/>
    <mergeCell ref="D38:F38"/>
    <mergeCell ref="D40:F40"/>
    <mergeCell ref="G37:L37"/>
    <mergeCell ref="G38:H38"/>
    <mergeCell ref="G39:H39"/>
    <mergeCell ref="I38:L38"/>
    <mergeCell ref="I39:L39"/>
    <mergeCell ref="B37:F37"/>
    <mergeCell ref="B38:C38"/>
    <mergeCell ref="D39:F39"/>
    <mergeCell ref="B39:C39"/>
    <mergeCell ref="G7:H7"/>
    <mergeCell ref="I7:L7"/>
    <mergeCell ref="G15:H15"/>
    <mergeCell ref="I15:J15"/>
    <mergeCell ref="I16:J16"/>
    <mergeCell ref="B25:L25"/>
    <mergeCell ref="I30:L30"/>
    <mergeCell ref="G30:H30"/>
    <mergeCell ref="G10:H10"/>
    <mergeCell ref="G16:H16"/>
    <mergeCell ref="I9:L9"/>
    <mergeCell ref="I10:L10"/>
    <mergeCell ref="B30:C30"/>
    <mergeCell ref="D30:F30"/>
    <mergeCell ref="B27:C27"/>
    <mergeCell ref="B28:C28"/>
    <mergeCell ref="B20:C20"/>
    <mergeCell ref="B19:C19"/>
    <mergeCell ref="D19:F19"/>
    <mergeCell ref="B29:C29"/>
    <mergeCell ref="G27:H27"/>
    <mergeCell ref="I27:L27"/>
    <mergeCell ref="G28:H28"/>
    <mergeCell ref="I28:L28"/>
    <mergeCell ref="B6:F6"/>
    <mergeCell ref="B15:F15"/>
    <mergeCell ref="D16:F16"/>
    <mergeCell ref="B16:C16"/>
    <mergeCell ref="B17:C17"/>
    <mergeCell ref="B22:C22"/>
    <mergeCell ref="B23:C23"/>
    <mergeCell ref="B12:C12"/>
    <mergeCell ref="D8:F8"/>
    <mergeCell ref="B8:C8"/>
    <mergeCell ref="D13:F13"/>
    <mergeCell ref="B14:C14"/>
    <mergeCell ref="D14:F14"/>
    <mergeCell ref="D11:F11"/>
    <mergeCell ref="B11:C11"/>
    <mergeCell ref="B18:C18"/>
    <mergeCell ref="D18:F18"/>
    <mergeCell ref="D20:F20"/>
    <mergeCell ref="D23:F23"/>
    <mergeCell ref="D22:F22"/>
    <mergeCell ref="B21:C21"/>
    <mergeCell ref="D21:F21"/>
    <mergeCell ref="B1:C1"/>
    <mergeCell ref="D1:H1"/>
    <mergeCell ref="B41:C41"/>
    <mergeCell ref="D41:F41"/>
    <mergeCell ref="D3:L3"/>
    <mergeCell ref="B3:C3"/>
    <mergeCell ref="D4:L4"/>
    <mergeCell ref="B4:C4"/>
    <mergeCell ref="G29:H29"/>
    <mergeCell ref="B5:L5"/>
    <mergeCell ref="D7:F7"/>
    <mergeCell ref="B7:C7"/>
    <mergeCell ref="D12:F12"/>
    <mergeCell ref="I12:L12"/>
    <mergeCell ref="G12:H12"/>
    <mergeCell ref="G14:H14"/>
    <mergeCell ref="I14:L14"/>
    <mergeCell ref="D17:F17"/>
    <mergeCell ref="G13:H13"/>
    <mergeCell ref="G9:H9"/>
    <mergeCell ref="B13:C13"/>
    <mergeCell ref="B26:F26"/>
    <mergeCell ref="G26:L26"/>
    <mergeCell ref="G6:L6"/>
    <mergeCell ref="B58:L60"/>
    <mergeCell ref="G40:H41"/>
    <mergeCell ref="I40:L41"/>
    <mergeCell ref="G8:H8"/>
    <mergeCell ref="I8:L8"/>
    <mergeCell ref="D9:F9"/>
    <mergeCell ref="I11:L11"/>
    <mergeCell ref="I13:L13"/>
    <mergeCell ref="D28:F28"/>
    <mergeCell ref="B10:C10"/>
    <mergeCell ref="D10:F10"/>
    <mergeCell ref="G11:H11"/>
    <mergeCell ref="B9:C9"/>
    <mergeCell ref="I29:L29"/>
    <mergeCell ref="B34:F34"/>
    <mergeCell ref="G34:L34"/>
    <mergeCell ref="B36:L36"/>
    <mergeCell ref="B31:L31"/>
    <mergeCell ref="D33:L33"/>
    <mergeCell ref="B32:C32"/>
    <mergeCell ref="D27:F27"/>
    <mergeCell ref="B33:C33"/>
    <mergeCell ref="D29:F29"/>
    <mergeCell ref="H32:J32"/>
  </mergeCells>
  <phoneticPr fontId="5" type="noConversion"/>
  <pageMargins left="0.25" right="0.25" top="0.75" bottom="0.75" header="0.3" footer="0.3"/>
  <pageSetup paperSize="9" scale="77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xWindow="316" yWindow="620" count="18">
        <x14:dataValidation type="list" showInputMessage="1" showErrorMessage="1" prompt="Select a value for the root score" xr:uid="{A462C01C-9A40-47F6-B54C-2C048EB7C9BB}">
          <x14:formula1>
            <xm:f>Scores!$A$2:$A$7</xm:f>
          </x14:formula1>
          <xm:sqref>D30:F30</xm:sqref>
        </x14:dataValidation>
        <x14:dataValidation type="list" showInputMessage="1" showErrorMessage="1" prompt="Select a value for the crown score" xr:uid="{9B4CAB4C-CAB0-4A1C-9663-2098132A9FEF}">
          <x14:formula1>
            <xm:f>Scores!$C$2:$C$7</xm:f>
          </x14:formula1>
          <xm:sqref>D33</xm:sqref>
        </x14:dataValidation>
        <x14:dataValidation type="list" allowBlank="1" showInputMessage="1" showErrorMessage="1" prompt="Select a value for the stem score" xr:uid="{B6CE0832-582A-4254-B3D8-903F29972BBE}">
          <x14:formula1>
            <xm:f>Scores!$B$2:$B$7</xm:f>
          </x14:formula1>
          <xm:sqref>I30</xm:sqref>
        </x14:dataValidation>
        <x14:dataValidation type="list" allowBlank="1" showInputMessage="1" showErrorMessage="1" prompt="Select a value for the adaptation score" xr:uid="{A7AE126F-9EDB-4055-9230-3DB1BA3ED315}">
          <x14:formula1>
            <xm:f>Scores!$D$2:$D$7</xm:f>
          </x14:formula1>
          <xm:sqref>D42</xm:sqref>
        </x14:dataValidation>
        <x14:dataValidation type="list" allowBlank="1" showInputMessage="1" showErrorMessage="1" prompt="Select a value for the conservation score" xr:uid="{4E6FE944-0651-4609-97D6-46D1391D1392}">
          <x14:formula1>
            <xm:f>Scores!$G$2:$G$7</xm:f>
          </x14:formula1>
          <xm:sqref>D53:F53</xm:sqref>
        </x14:dataValidation>
        <x14:dataValidation type="list" allowBlank="1" showInputMessage="1" showErrorMessage="1" prompt="Select a value for the architecture score" xr:uid="{0263EE00-C7DA-4F51-9A07-7761C5EC8CB3}">
          <x14:formula1>
            <xm:f>Scores!$E$2:$E$7</xm:f>
          </x14:formula1>
          <xm:sqref>I42</xm:sqref>
        </x14:dataValidation>
        <x14:dataValidation type="list" allowBlank="1" showInputMessage="1" showErrorMessage="1" prompt="Select a value for the aesthetics score" xr:uid="{798A3742-0F1E-42B8-9269-4E33AC023AFE}">
          <x14:formula1>
            <xm:f>Scores!$F$2:$F$7</xm:f>
          </x14:formula1>
          <xm:sqref>I47</xm:sqref>
        </x14:dataValidation>
        <x14:dataValidation type="list" allowBlank="1" showInputMessage="1" showErrorMessage="1" prompt="Select a value for the visibility score" xr:uid="{CABE4D89-7670-4A8E-B95C-E31F6FCB9371}">
          <x14:formula1>
            <xm:f>Scores!$H$2:$H$7</xm:f>
          </x14:formula1>
          <xm:sqref>I53</xm:sqref>
        </x14:dataValidation>
        <x14:dataValidation type="list" allowBlank="1" showErrorMessage="1" xr:uid="{B6598BC9-EC98-4DA0-A9ED-13FF7EE6B134}">
          <x14:formula1>
            <xm:f>Scores!$C$12:$C$13</xm:f>
          </x14:formula1>
          <xm:sqref>I11:L11</xm:sqref>
        </x14:dataValidation>
        <x14:dataValidation type="list" allowBlank="1" showErrorMessage="1" xr:uid="{EA4C3283-9616-426C-AE0C-D44C7FB2422F}">
          <x14:formula1>
            <xm:f>Scores!$D$12:$D$15</xm:f>
          </x14:formula1>
          <xm:sqref>I13:L13</xm:sqref>
        </x14:dataValidation>
        <x14:dataValidation type="list" allowBlank="1" showErrorMessage="1" xr:uid="{AB56A895-C287-4CE2-9842-1AAEC5ECD3E4}">
          <x14:formula1>
            <xm:f>Scores!$A$12:$A$13</xm:f>
          </x14:formula1>
          <xm:sqref>I14:L14 I12:L12</xm:sqref>
        </x14:dataValidation>
        <x14:dataValidation type="list" allowBlank="1" showInputMessage="1" showErrorMessage="1" xr:uid="{4A9AEE66-618F-4336-844D-DFDDEAB28216}">
          <x14:formula1>
            <xm:f>Scores!$A$12:$A$13</xm:f>
          </x14:formula1>
          <xm:sqref>I7:L7 K32:L32 I27:L28 I38:L39 I40 I44:L46 D49:F49 D51:F52 D50:F50</xm:sqref>
        </x14:dataValidation>
        <x14:dataValidation type="list" allowBlank="1" showErrorMessage="1" promptTitle="Tree species" xr:uid="{3FA2BBCE-449C-4F2D-B408-CA466BE601E0}">
          <x14:formula1>
            <xm:f>Growth_table!$A$2:$A$60</xm:f>
          </x14:formula1>
          <xm:sqref>D8:F8</xm:sqref>
        </x14:dataValidation>
        <x14:dataValidation type="list" allowBlank="1" showInputMessage="1" showErrorMessage="1" xr:uid="{B4997A34-44DF-48AF-9118-6BBD5953F760}">
          <x14:formula1>
            <xm:f>'Land use types'!$A$1:$A$13</xm:f>
          </x14:formula1>
          <xm:sqref>I8:L8</xm:sqref>
        </x14:dataValidation>
        <x14:dataValidation type="list" allowBlank="1" showInputMessage="1" showErrorMessage="1" xr:uid="{CF1450C5-98DF-4F19-B901-A2B44DE255A7}">
          <x14:formula1>
            <xm:f>Scores!$B$12:$B$16</xm:f>
          </x14:formula1>
          <xm:sqref>D29:F29</xm:sqref>
        </x14:dataValidation>
        <x14:dataValidation type="list" allowBlank="1" showInputMessage="1" showErrorMessage="1" xr:uid="{E11589F4-505E-48A2-97F8-41A117E47A3C}">
          <x14:formula1>
            <xm:f>Scores!$E$12:$E$17</xm:f>
          </x14:formula1>
          <xm:sqref>D41:F41</xm:sqref>
        </x14:dataValidation>
        <x14:dataValidation type="list" allowBlank="1" showErrorMessage="1" xr:uid="{06E90B04-FDD1-44EB-9AA8-12D55C244857}">
          <x14:formula1>
            <xm:f>Scores!$B$12:$B$16</xm:f>
          </x14:formula1>
          <xm:sqref>D39:F39</xm:sqref>
        </x14:dataValidation>
        <x14:dataValidation type="list" allowBlank="1" showInputMessage="1" showErrorMessage="1" xr:uid="{D63638D9-BBBF-4B97-B229-5596D5AE5A8D}">
          <x14:formula1>
            <xm:f>Scores!$F$12:$F$14</xm:f>
          </x14:formula1>
          <xm:sqref>I29:L29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8E4B-460D-46CA-9FE8-48094DCACBB2}">
  <sheetPr codeName="Sheet4"/>
  <dimension ref="A1:D16"/>
  <sheetViews>
    <sheetView workbookViewId="0"/>
  </sheetViews>
  <sheetFormatPr defaultRowHeight="15" x14ac:dyDescent="0.25"/>
  <cols>
    <col min="1" max="1" width="32.7109375" customWidth="1"/>
    <col min="2" max="2" width="36.42578125" customWidth="1"/>
    <col min="3" max="3" width="26.42578125" customWidth="1"/>
    <col min="4" max="4" width="48.42578125" customWidth="1"/>
  </cols>
  <sheetData>
    <row r="1" spans="1:4" x14ac:dyDescent="0.25">
      <c r="A1" s="174" t="s">
        <v>93</v>
      </c>
      <c r="B1" s="1"/>
      <c r="C1" s="1"/>
      <c r="D1" s="1"/>
    </row>
    <row r="2" spans="1:4" x14ac:dyDescent="0.25">
      <c r="A2" s="175" t="s">
        <v>94</v>
      </c>
      <c r="B2" s="176" t="s">
        <v>95</v>
      </c>
      <c r="C2" s="176" t="s">
        <v>96</v>
      </c>
      <c r="D2" s="176" t="s">
        <v>256</v>
      </c>
    </row>
    <row r="3" spans="1:4" x14ac:dyDescent="0.25">
      <c r="A3" s="173" t="s">
        <v>97</v>
      </c>
      <c r="B3" s="1" t="s">
        <v>76</v>
      </c>
      <c r="C3" s="172">
        <v>0.25</v>
      </c>
      <c r="D3" s="1">
        <v>300</v>
      </c>
    </row>
    <row r="4" spans="1:4" x14ac:dyDescent="0.25">
      <c r="A4" s="173" t="s">
        <v>98</v>
      </c>
      <c r="B4" s="1" t="s">
        <v>99</v>
      </c>
      <c r="C4" s="172">
        <v>0.2</v>
      </c>
      <c r="D4" s="1">
        <v>200</v>
      </c>
    </row>
    <row r="5" spans="1:4" x14ac:dyDescent="0.25">
      <c r="A5" s="173" t="s">
        <v>100</v>
      </c>
      <c r="B5" s="1" t="s">
        <v>68</v>
      </c>
      <c r="C5" s="172">
        <v>0.12</v>
      </c>
      <c r="D5" s="1">
        <v>120</v>
      </c>
    </row>
    <row r="6" spans="1:4" x14ac:dyDescent="0.25">
      <c r="A6" s="173" t="s">
        <v>101</v>
      </c>
      <c r="B6" s="1" t="s">
        <v>77</v>
      </c>
      <c r="C6" s="172">
        <v>0.08</v>
      </c>
      <c r="D6" s="1">
        <v>200</v>
      </c>
    </row>
    <row r="7" spans="1:4" x14ac:dyDescent="0.25">
      <c r="A7" s="173" t="s">
        <v>102</v>
      </c>
      <c r="B7" s="1" t="s">
        <v>73</v>
      </c>
      <c r="C7" s="172">
        <v>7.0000000000000007E-2</v>
      </c>
      <c r="D7" s="1">
        <v>100</v>
      </c>
    </row>
    <row r="8" spans="1:4" x14ac:dyDescent="0.25">
      <c r="A8" s="173" t="s">
        <v>103</v>
      </c>
      <c r="B8" s="1" t="s">
        <v>67</v>
      </c>
      <c r="C8" s="172">
        <v>0.04</v>
      </c>
      <c r="D8" s="1">
        <v>150</v>
      </c>
    </row>
    <row r="9" spans="1:4" x14ac:dyDescent="0.25">
      <c r="A9" s="173" t="s">
        <v>104</v>
      </c>
      <c r="B9" s="1" t="s">
        <v>74</v>
      </c>
      <c r="C9" s="172">
        <v>0.04</v>
      </c>
      <c r="D9" s="1">
        <v>500</v>
      </c>
    </row>
    <row r="10" spans="1:4" x14ac:dyDescent="0.25">
      <c r="A10" s="173" t="s">
        <v>105</v>
      </c>
      <c r="B10" s="1" t="s">
        <v>70</v>
      </c>
      <c r="C10" s="172">
        <v>0.02</v>
      </c>
      <c r="D10" s="1">
        <v>300</v>
      </c>
    </row>
    <row r="11" spans="1:4" x14ac:dyDescent="0.25">
      <c r="A11" s="173" t="s">
        <v>106</v>
      </c>
      <c r="B11" s="1" t="s">
        <v>75</v>
      </c>
      <c r="C11" s="1" t="s">
        <v>107</v>
      </c>
      <c r="D11" s="1">
        <v>100</v>
      </c>
    </row>
    <row r="12" spans="1:4" x14ac:dyDescent="0.25">
      <c r="A12" s="173" t="s">
        <v>108</v>
      </c>
      <c r="B12" s="1" t="s">
        <v>78</v>
      </c>
      <c r="C12" s="1" t="s">
        <v>107</v>
      </c>
      <c r="D12" s="1">
        <v>100</v>
      </c>
    </row>
    <row r="13" spans="1:4" x14ac:dyDescent="0.25">
      <c r="A13" s="173" t="s">
        <v>109</v>
      </c>
      <c r="B13" s="1" t="s">
        <v>51</v>
      </c>
      <c r="C13" s="1" t="s">
        <v>107</v>
      </c>
      <c r="D13" s="1">
        <v>100</v>
      </c>
    </row>
    <row r="14" spans="1:4" x14ac:dyDescent="0.25">
      <c r="A14" s="173" t="s">
        <v>110</v>
      </c>
      <c r="B14" s="1" t="s">
        <v>69</v>
      </c>
      <c r="C14" s="1" t="s">
        <v>107</v>
      </c>
      <c r="D14" s="1">
        <v>200</v>
      </c>
    </row>
    <row r="15" spans="1:4" x14ac:dyDescent="0.25">
      <c r="A15" s="173" t="s">
        <v>111</v>
      </c>
      <c r="B15" s="1" t="s">
        <v>112</v>
      </c>
      <c r="C15" s="1" t="s">
        <v>107</v>
      </c>
      <c r="D15" s="1">
        <v>250</v>
      </c>
    </row>
    <row r="16" spans="1:4" x14ac:dyDescent="0.25">
      <c r="A16" s="173" t="s">
        <v>113</v>
      </c>
      <c r="B16" s="1" t="s">
        <v>114</v>
      </c>
      <c r="C16" s="1"/>
      <c r="D16" s="1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989C-822D-4BB0-A700-26BBB2FFB2FB}">
  <sheetPr codeName="Sheet5"/>
  <dimension ref="A1:A13"/>
  <sheetViews>
    <sheetView workbookViewId="0"/>
  </sheetViews>
  <sheetFormatPr defaultRowHeight="15" x14ac:dyDescent="0.25"/>
  <cols>
    <col min="1" max="1" width="33.28515625" customWidth="1"/>
  </cols>
  <sheetData>
    <row r="1" spans="1:1" x14ac:dyDescent="0.25">
      <c r="A1" t="s">
        <v>210</v>
      </c>
    </row>
    <row r="2" spans="1:1" x14ac:dyDescent="0.25">
      <c r="A2" t="s">
        <v>211</v>
      </c>
    </row>
    <row r="3" spans="1:1" x14ac:dyDescent="0.25">
      <c r="A3" t="s">
        <v>212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218</v>
      </c>
    </row>
    <row r="10" spans="1:1" x14ac:dyDescent="0.25">
      <c r="A10" t="s">
        <v>219</v>
      </c>
    </row>
    <row r="11" spans="1:1" x14ac:dyDescent="0.25">
      <c r="A11" t="s">
        <v>220</v>
      </c>
    </row>
    <row r="12" spans="1:1" x14ac:dyDescent="0.25">
      <c r="A12" t="s">
        <v>221</v>
      </c>
    </row>
    <row r="13" spans="1:1" x14ac:dyDescent="0.25">
      <c r="A13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0E32-A874-4DF6-BEF3-547948659B6C}">
  <sheetPr codeName="Sheet2"/>
  <dimension ref="A1:E61"/>
  <sheetViews>
    <sheetView zoomScale="70" zoomScaleNormal="70" workbookViewId="0"/>
  </sheetViews>
  <sheetFormatPr defaultRowHeight="15" x14ac:dyDescent="0.25"/>
  <cols>
    <col min="1" max="1" width="29.140625" style="5" customWidth="1"/>
    <col min="2" max="2" width="31.140625" customWidth="1"/>
    <col min="3" max="3" width="22.7109375" customWidth="1"/>
    <col min="4" max="4" width="26.85546875" customWidth="1"/>
    <col min="5" max="5" width="24.42578125" customWidth="1"/>
  </cols>
  <sheetData>
    <row r="1" spans="1:5" x14ac:dyDescent="0.25">
      <c r="A1" s="6" t="s">
        <v>123</v>
      </c>
      <c r="B1" s="6" t="s">
        <v>124</v>
      </c>
      <c r="C1" s="6" t="s">
        <v>125</v>
      </c>
      <c r="D1" s="6" t="s">
        <v>126</v>
      </c>
      <c r="E1" s="6" t="s">
        <v>195</v>
      </c>
    </row>
    <row r="2" spans="1:5" x14ac:dyDescent="0.25">
      <c r="A2" s="7" t="s">
        <v>66</v>
      </c>
      <c r="B2" s="4">
        <v>4.7142857139999998</v>
      </c>
      <c r="C2" s="4">
        <v>1.856017998</v>
      </c>
      <c r="D2" s="4">
        <v>184</v>
      </c>
      <c r="E2" s="8" t="s">
        <v>196</v>
      </c>
    </row>
    <row r="3" spans="1:5" x14ac:dyDescent="0.25">
      <c r="A3" s="7" t="s">
        <v>22</v>
      </c>
      <c r="B3" s="4">
        <v>7.5</v>
      </c>
      <c r="C3" s="4">
        <v>2.9527559060000002</v>
      </c>
      <c r="D3" s="4">
        <v>184</v>
      </c>
      <c r="E3" s="8" t="s">
        <v>149</v>
      </c>
    </row>
    <row r="4" spans="1:5" x14ac:dyDescent="0.25">
      <c r="A4" s="7" t="s">
        <v>23</v>
      </c>
      <c r="B4" s="4">
        <v>3</v>
      </c>
      <c r="C4" s="4">
        <v>1.1811023620000001</v>
      </c>
      <c r="D4" s="4">
        <v>200</v>
      </c>
      <c r="E4" s="8" t="s">
        <v>152</v>
      </c>
    </row>
    <row r="5" spans="1:5" x14ac:dyDescent="0.25">
      <c r="A5" s="7" t="s">
        <v>24</v>
      </c>
      <c r="B5" s="4">
        <v>5</v>
      </c>
      <c r="C5" s="4">
        <v>1.9685039369999999</v>
      </c>
      <c r="D5" s="4">
        <v>200</v>
      </c>
      <c r="E5" s="8" t="s">
        <v>200</v>
      </c>
    </row>
    <row r="6" spans="1:5" x14ac:dyDescent="0.25">
      <c r="A6" s="7" t="s">
        <v>25</v>
      </c>
      <c r="B6" s="4">
        <v>4.5</v>
      </c>
      <c r="C6" s="4">
        <v>1.771653543</v>
      </c>
      <c r="D6" s="4">
        <v>200</v>
      </c>
      <c r="E6" s="8" t="s">
        <v>153</v>
      </c>
    </row>
    <row r="7" spans="1:5" x14ac:dyDescent="0.25">
      <c r="A7" s="7" t="s">
        <v>26</v>
      </c>
      <c r="B7" s="4">
        <v>4.5</v>
      </c>
      <c r="C7" s="4">
        <v>1.771653543</v>
      </c>
      <c r="D7" s="4">
        <v>200</v>
      </c>
      <c r="E7" s="8" t="s">
        <v>154</v>
      </c>
    </row>
    <row r="8" spans="1:5" x14ac:dyDescent="0.25">
      <c r="A8" s="7" t="s">
        <v>27</v>
      </c>
      <c r="B8" s="4">
        <v>3</v>
      </c>
      <c r="C8" s="4">
        <v>1.1811023620000001</v>
      </c>
      <c r="D8" s="4">
        <v>200</v>
      </c>
      <c r="E8" s="8" t="s">
        <v>155</v>
      </c>
    </row>
    <row r="9" spans="1:5" x14ac:dyDescent="0.25">
      <c r="A9" s="7" t="s">
        <v>28</v>
      </c>
      <c r="B9" s="4">
        <v>5.5</v>
      </c>
      <c r="C9" s="4">
        <v>2.1653543310000001</v>
      </c>
      <c r="D9" s="4">
        <v>200</v>
      </c>
      <c r="E9" s="8" t="s">
        <v>156</v>
      </c>
    </row>
    <row r="10" spans="1:5" x14ac:dyDescent="0.25">
      <c r="A10" s="7" t="s">
        <v>67</v>
      </c>
      <c r="B10" s="4">
        <v>6.5</v>
      </c>
      <c r="C10" s="4">
        <v>2.5590551179999999</v>
      </c>
      <c r="D10" s="4">
        <v>150</v>
      </c>
      <c r="E10" s="8" t="s">
        <v>201</v>
      </c>
    </row>
    <row r="11" spans="1:5" x14ac:dyDescent="0.25">
      <c r="A11" s="7" t="s">
        <v>29</v>
      </c>
      <c r="B11" s="4">
        <v>5</v>
      </c>
      <c r="C11" s="4">
        <v>1.9685039369999999</v>
      </c>
      <c r="D11" s="4">
        <v>150</v>
      </c>
      <c r="E11" s="8" t="s">
        <v>202</v>
      </c>
    </row>
    <row r="12" spans="1:5" x14ac:dyDescent="0.25">
      <c r="A12" s="7" t="s">
        <v>30</v>
      </c>
      <c r="B12" s="4">
        <v>8</v>
      </c>
      <c r="C12" s="4">
        <v>3.1496062990000002</v>
      </c>
      <c r="D12" s="4">
        <v>150</v>
      </c>
      <c r="E12" s="8" t="s">
        <v>157</v>
      </c>
    </row>
    <row r="13" spans="1:5" x14ac:dyDescent="0.25">
      <c r="A13" s="7" t="s">
        <v>78</v>
      </c>
      <c r="B13" s="4">
        <v>4</v>
      </c>
      <c r="C13" s="4">
        <v>1.5748031499999999</v>
      </c>
      <c r="D13" s="4">
        <v>100</v>
      </c>
      <c r="E13" s="8" t="s">
        <v>203</v>
      </c>
    </row>
    <row r="14" spans="1:5" x14ac:dyDescent="0.25">
      <c r="A14" s="7" t="s">
        <v>68</v>
      </c>
      <c r="B14" s="4">
        <v>4.5</v>
      </c>
      <c r="C14" s="4">
        <v>1.771653543</v>
      </c>
      <c r="D14" s="4">
        <v>120</v>
      </c>
      <c r="E14" s="8" t="s">
        <v>158</v>
      </c>
    </row>
    <row r="15" spans="1:5" x14ac:dyDescent="0.25">
      <c r="A15" s="7" t="s">
        <v>31</v>
      </c>
      <c r="B15" s="4">
        <v>3.5</v>
      </c>
      <c r="C15" s="4">
        <v>1.377952756</v>
      </c>
      <c r="D15" s="4">
        <v>120</v>
      </c>
      <c r="E15" s="8" t="s">
        <v>159</v>
      </c>
    </row>
    <row r="16" spans="1:5" x14ac:dyDescent="0.25">
      <c r="A16" s="7" t="s">
        <v>32</v>
      </c>
      <c r="B16" s="4">
        <v>5</v>
      </c>
      <c r="C16" s="4">
        <v>1.9685039369999999</v>
      </c>
      <c r="D16" s="4">
        <v>120</v>
      </c>
      <c r="E16" s="8" t="s">
        <v>160</v>
      </c>
    </row>
    <row r="17" spans="1:5" x14ac:dyDescent="0.25">
      <c r="A17" s="7" t="s">
        <v>33</v>
      </c>
      <c r="B17" s="4">
        <v>5</v>
      </c>
      <c r="C17" s="4">
        <v>1.9685039369999999</v>
      </c>
      <c r="D17" s="4">
        <v>120</v>
      </c>
      <c r="E17" s="8" t="s">
        <v>161</v>
      </c>
    </row>
    <row r="18" spans="1:5" x14ac:dyDescent="0.25">
      <c r="A18" s="7" t="s">
        <v>34</v>
      </c>
      <c r="B18" s="4">
        <v>7.5</v>
      </c>
      <c r="C18" s="4">
        <v>2.9527559060000002</v>
      </c>
      <c r="D18" s="4">
        <v>184</v>
      </c>
      <c r="E18" s="8" t="s">
        <v>162</v>
      </c>
    </row>
    <row r="19" spans="1:5" x14ac:dyDescent="0.25">
      <c r="A19" s="7" t="s">
        <v>35</v>
      </c>
      <c r="B19" s="4">
        <v>7</v>
      </c>
      <c r="C19" s="4">
        <v>2.755905512</v>
      </c>
      <c r="D19" s="4">
        <v>184</v>
      </c>
      <c r="E19" s="8" t="s">
        <v>163</v>
      </c>
    </row>
    <row r="20" spans="1:5" x14ac:dyDescent="0.25">
      <c r="A20" s="7" t="s">
        <v>36</v>
      </c>
      <c r="B20" s="4">
        <v>7</v>
      </c>
      <c r="C20" s="4">
        <v>2.755905512</v>
      </c>
      <c r="D20" s="4">
        <v>184</v>
      </c>
      <c r="E20" s="8" t="s">
        <v>165</v>
      </c>
    </row>
    <row r="21" spans="1:5" x14ac:dyDescent="0.25">
      <c r="A21" s="7" t="s">
        <v>69</v>
      </c>
      <c r="B21" s="4">
        <v>5</v>
      </c>
      <c r="C21" s="4">
        <v>1.9685039369999999</v>
      </c>
      <c r="D21" s="4">
        <v>200</v>
      </c>
      <c r="E21" s="8" t="s">
        <v>166</v>
      </c>
    </row>
    <row r="22" spans="1:5" x14ac:dyDescent="0.25">
      <c r="A22" s="7" t="s">
        <v>37</v>
      </c>
      <c r="B22" s="4">
        <v>6</v>
      </c>
      <c r="C22" s="4">
        <v>2.3622047240000001</v>
      </c>
      <c r="D22" s="4">
        <v>200</v>
      </c>
      <c r="E22" s="8" t="s">
        <v>197</v>
      </c>
    </row>
    <row r="23" spans="1:5" x14ac:dyDescent="0.25">
      <c r="A23" s="7" t="s">
        <v>38</v>
      </c>
      <c r="B23" s="4">
        <v>4</v>
      </c>
      <c r="C23" s="4">
        <v>1.5748031499999999</v>
      </c>
      <c r="D23" s="4">
        <v>200</v>
      </c>
      <c r="E23" s="8" t="s">
        <v>167</v>
      </c>
    </row>
    <row r="24" spans="1:5" x14ac:dyDescent="0.25">
      <c r="A24" s="7" t="s">
        <v>70</v>
      </c>
      <c r="B24" s="4">
        <v>4</v>
      </c>
      <c r="C24" s="4">
        <v>1.5748031499999999</v>
      </c>
      <c r="D24" s="4">
        <v>300</v>
      </c>
      <c r="E24" s="8" t="s">
        <v>168</v>
      </c>
    </row>
    <row r="25" spans="1:5" x14ac:dyDescent="0.25">
      <c r="A25" s="7" t="s">
        <v>39</v>
      </c>
      <c r="B25" s="4">
        <v>4</v>
      </c>
      <c r="C25" s="4">
        <v>1.5748031499999999</v>
      </c>
      <c r="D25" s="4">
        <v>300</v>
      </c>
      <c r="E25" s="8" t="s">
        <v>151</v>
      </c>
    </row>
    <row r="26" spans="1:5" x14ac:dyDescent="0.25">
      <c r="A26" s="7" t="s">
        <v>40</v>
      </c>
      <c r="B26" s="4">
        <v>3</v>
      </c>
      <c r="C26" s="4">
        <v>1.1811023620000001</v>
      </c>
      <c r="D26" s="4">
        <v>184</v>
      </c>
      <c r="E26" s="8" t="s">
        <v>169</v>
      </c>
    </row>
    <row r="27" spans="1:5" x14ac:dyDescent="0.25">
      <c r="A27" s="7" t="s">
        <v>41</v>
      </c>
      <c r="B27" s="4">
        <v>3</v>
      </c>
      <c r="C27" s="4">
        <v>1.1811023620000001</v>
      </c>
      <c r="D27" s="4">
        <v>184</v>
      </c>
      <c r="E27" s="8" t="s">
        <v>170</v>
      </c>
    </row>
    <row r="28" spans="1:5" x14ac:dyDescent="0.25">
      <c r="A28" s="7" t="s">
        <v>42</v>
      </c>
      <c r="B28" s="4">
        <v>4.5</v>
      </c>
      <c r="C28" s="4">
        <v>1.771653543</v>
      </c>
      <c r="D28" s="4">
        <v>184</v>
      </c>
      <c r="E28" s="8" t="s">
        <v>171</v>
      </c>
    </row>
    <row r="29" spans="1:5" x14ac:dyDescent="0.25">
      <c r="A29" s="7" t="s">
        <v>79</v>
      </c>
      <c r="B29" s="4">
        <v>4</v>
      </c>
      <c r="C29" s="4">
        <v>1.5748031499999999</v>
      </c>
      <c r="D29" s="4">
        <v>250</v>
      </c>
      <c r="E29" s="8" t="s">
        <v>204</v>
      </c>
    </row>
    <row r="30" spans="1:5" x14ac:dyDescent="0.25">
      <c r="A30" s="7" t="s">
        <v>43</v>
      </c>
      <c r="B30" s="4">
        <v>4</v>
      </c>
      <c r="C30" s="4">
        <v>1.5748031499999999</v>
      </c>
      <c r="D30" s="4">
        <v>184</v>
      </c>
      <c r="E30" s="8" t="s">
        <v>172</v>
      </c>
    </row>
    <row r="31" spans="1:5" x14ac:dyDescent="0.25">
      <c r="A31" s="7" t="s">
        <v>44</v>
      </c>
      <c r="B31" s="4">
        <v>3</v>
      </c>
      <c r="C31" s="4">
        <v>1.1811023620000001</v>
      </c>
      <c r="D31" s="4">
        <v>184</v>
      </c>
      <c r="E31" s="8" t="s">
        <v>173</v>
      </c>
    </row>
    <row r="32" spans="1:5" x14ac:dyDescent="0.25">
      <c r="A32" s="7" t="s">
        <v>71</v>
      </c>
      <c r="B32" s="4">
        <v>4.75</v>
      </c>
      <c r="C32" s="4">
        <v>1.8700787400000001</v>
      </c>
      <c r="D32" s="4">
        <v>184</v>
      </c>
      <c r="E32" s="8" t="s">
        <v>174</v>
      </c>
    </row>
    <row r="33" spans="1:5" x14ac:dyDescent="0.25">
      <c r="A33" s="7" t="s">
        <v>45</v>
      </c>
      <c r="B33" s="4">
        <v>5</v>
      </c>
      <c r="C33" s="4">
        <v>1.9685039369999999</v>
      </c>
      <c r="D33" s="4">
        <v>184</v>
      </c>
      <c r="E33" s="8" t="s">
        <v>176</v>
      </c>
    </row>
    <row r="34" spans="1:5" x14ac:dyDescent="0.25">
      <c r="A34" s="7" t="s">
        <v>46</v>
      </c>
      <c r="B34" s="4">
        <v>4.5</v>
      </c>
      <c r="C34" s="4">
        <v>1.771653543</v>
      </c>
      <c r="D34" s="4">
        <v>184</v>
      </c>
      <c r="E34" s="8" t="s">
        <v>150</v>
      </c>
    </row>
    <row r="35" spans="1:5" x14ac:dyDescent="0.25">
      <c r="A35" s="7" t="s">
        <v>72</v>
      </c>
      <c r="B35" s="4">
        <v>4.625</v>
      </c>
      <c r="C35" s="4">
        <v>1.8208661420000001</v>
      </c>
      <c r="D35" s="4">
        <v>184</v>
      </c>
      <c r="E35" s="8" t="s">
        <v>175</v>
      </c>
    </row>
    <row r="36" spans="1:5" x14ac:dyDescent="0.25">
      <c r="A36" s="7" t="s">
        <v>47</v>
      </c>
      <c r="B36" s="4">
        <v>4.5</v>
      </c>
      <c r="C36" s="4">
        <v>1.771653543</v>
      </c>
      <c r="D36" s="4">
        <v>184</v>
      </c>
      <c r="E36" s="8" t="s">
        <v>164</v>
      </c>
    </row>
    <row r="37" spans="1:5" x14ac:dyDescent="0.25">
      <c r="A37" s="7" t="s">
        <v>48</v>
      </c>
      <c r="B37" s="4">
        <v>5.5</v>
      </c>
      <c r="C37" s="4">
        <v>2.1653543310000001</v>
      </c>
      <c r="D37" s="4">
        <v>184</v>
      </c>
      <c r="E37" s="8" t="s">
        <v>198</v>
      </c>
    </row>
    <row r="38" spans="1:5" x14ac:dyDescent="0.25">
      <c r="A38" s="7" t="s">
        <v>179</v>
      </c>
      <c r="B38" s="4">
        <v>3.5</v>
      </c>
      <c r="C38" s="4">
        <v>1.377952756</v>
      </c>
      <c r="D38" s="4">
        <v>184</v>
      </c>
      <c r="E38" s="8" t="s">
        <v>178</v>
      </c>
    </row>
    <row r="39" spans="1:5" x14ac:dyDescent="0.25">
      <c r="A39" s="7" t="s">
        <v>49</v>
      </c>
      <c r="B39" s="4">
        <v>5</v>
      </c>
      <c r="C39" s="4">
        <v>1.9685039369999999</v>
      </c>
      <c r="D39" s="4">
        <v>184</v>
      </c>
      <c r="E39" s="8" t="s">
        <v>177</v>
      </c>
    </row>
    <row r="40" spans="1:5" x14ac:dyDescent="0.25">
      <c r="A40" s="7" t="s">
        <v>50</v>
      </c>
      <c r="B40" s="4">
        <v>4</v>
      </c>
      <c r="C40" s="4">
        <v>1.5748031499999999</v>
      </c>
      <c r="D40" s="4">
        <v>184</v>
      </c>
      <c r="E40" s="8" t="s">
        <v>205</v>
      </c>
    </row>
    <row r="41" spans="1:5" x14ac:dyDescent="0.25">
      <c r="A41" s="7" t="s">
        <v>51</v>
      </c>
      <c r="B41" s="4">
        <v>2</v>
      </c>
      <c r="C41" s="4">
        <v>0.78740157499999996</v>
      </c>
      <c r="D41" s="4">
        <v>100</v>
      </c>
      <c r="E41" s="8" t="s">
        <v>180</v>
      </c>
    </row>
    <row r="42" spans="1:5" x14ac:dyDescent="0.25">
      <c r="A42" s="7" t="s">
        <v>52</v>
      </c>
      <c r="B42" s="4">
        <v>2</v>
      </c>
      <c r="C42" s="4">
        <v>0.78740157499999996</v>
      </c>
      <c r="D42" s="4">
        <v>100</v>
      </c>
      <c r="E42" s="8" t="s">
        <v>181</v>
      </c>
    </row>
    <row r="43" spans="1:5" x14ac:dyDescent="0.25">
      <c r="A43" s="7" t="s">
        <v>73</v>
      </c>
      <c r="B43" s="4">
        <v>5</v>
      </c>
      <c r="C43" s="4">
        <v>1.9685039369999999</v>
      </c>
      <c r="D43" s="4">
        <v>100</v>
      </c>
      <c r="E43" s="8" t="s">
        <v>182</v>
      </c>
    </row>
    <row r="44" spans="1:5" x14ac:dyDescent="0.25">
      <c r="A44" s="7" t="s">
        <v>53</v>
      </c>
      <c r="B44" s="4">
        <v>5</v>
      </c>
      <c r="C44" s="4">
        <v>1.9685039369999999</v>
      </c>
      <c r="D44" s="4">
        <v>100</v>
      </c>
      <c r="E44" s="8" t="s">
        <v>206</v>
      </c>
    </row>
    <row r="45" spans="1:5" x14ac:dyDescent="0.25">
      <c r="A45" s="7" t="s">
        <v>54</v>
      </c>
      <c r="B45" s="4">
        <v>5</v>
      </c>
      <c r="C45" s="4">
        <v>1.9685039369999999</v>
      </c>
      <c r="D45" s="4">
        <v>100</v>
      </c>
      <c r="E45" s="8" t="s">
        <v>183</v>
      </c>
    </row>
    <row r="46" spans="1:5" x14ac:dyDescent="0.25">
      <c r="A46" s="7" t="s">
        <v>74</v>
      </c>
      <c r="B46" s="4">
        <v>4.1666666670000003</v>
      </c>
      <c r="C46" s="4">
        <v>1.6404199479999999</v>
      </c>
      <c r="D46" s="4">
        <v>500</v>
      </c>
      <c r="E46" s="8" t="s">
        <v>184</v>
      </c>
    </row>
    <row r="47" spans="1:5" x14ac:dyDescent="0.25">
      <c r="A47" s="7" t="s">
        <v>55</v>
      </c>
      <c r="B47" s="4">
        <v>5</v>
      </c>
      <c r="C47" s="4">
        <v>1.9685039369999999</v>
      </c>
      <c r="D47" s="4">
        <v>500</v>
      </c>
      <c r="E47" s="8" t="s">
        <v>207</v>
      </c>
    </row>
    <row r="48" spans="1:5" x14ac:dyDescent="0.25">
      <c r="A48" s="7" t="s">
        <v>56</v>
      </c>
      <c r="B48" s="4">
        <v>4</v>
      </c>
      <c r="C48" s="4">
        <v>1.5748031499999999</v>
      </c>
      <c r="D48" s="4">
        <v>500</v>
      </c>
      <c r="E48" s="8" t="s">
        <v>185</v>
      </c>
    </row>
    <row r="49" spans="1:5" x14ac:dyDescent="0.25">
      <c r="A49" s="7" t="s">
        <v>57</v>
      </c>
      <c r="B49" s="4">
        <v>6</v>
      </c>
      <c r="C49" s="4">
        <v>2.3622047240000001</v>
      </c>
      <c r="D49" s="4">
        <v>500</v>
      </c>
      <c r="E49" s="8" t="s">
        <v>208</v>
      </c>
    </row>
    <row r="50" spans="1:5" x14ac:dyDescent="0.25">
      <c r="A50" s="7" t="s">
        <v>58</v>
      </c>
      <c r="B50" s="4">
        <v>3</v>
      </c>
      <c r="C50" s="4">
        <v>1.1811023620000001</v>
      </c>
      <c r="D50" s="4">
        <v>500</v>
      </c>
      <c r="E50" s="8" t="s">
        <v>186</v>
      </c>
    </row>
    <row r="51" spans="1:5" x14ac:dyDescent="0.25">
      <c r="A51" s="7" t="s">
        <v>59</v>
      </c>
      <c r="B51" s="4">
        <v>4</v>
      </c>
      <c r="C51" s="4">
        <v>1.5748031499999999</v>
      </c>
      <c r="D51" s="4">
        <v>500</v>
      </c>
      <c r="E51" s="8" t="s">
        <v>187</v>
      </c>
    </row>
    <row r="52" spans="1:5" x14ac:dyDescent="0.25">
      <c r="A52" s="7" t="s">
        <v>60</v>
      </c>
      <c r="B52" s="4">
        <v>3</v>
      </c>
      <c r="C52" s="4">
        <v>1.1811023620000001</v>
      </c>
      <c r="D52" s="4">
        <v>500</v>
      </c>
      <c r="E52" s="8" t="s">
        <v>188</v>
      </c>
    </row>
    <row r="53" spans="1:5" x14ac:dyDescent="0.25">
      <c r="A53" s="7" t="s">
        <v>75</v>
      </c>
      <c r="B53" s="4">
        <v>2</v>
      </c>
      <c r="C53" s="4">
        <v>0.78740157499999996</v>
      </c>
      <c r="D53" s="4">
        <v>100</v>
      </c>
      <c r="E53" s="8" t="s">
        <v>189</v>
      </c>
    </row>
    <row r="54" spans="1:5" x14ac:dyDescent="0.25">
      <c r="A54" s="7" t="s">
        <v>61</v>
      </c>
      <c r="B54" s="4">
        <v>2</v>
      </c>
      <c r="C54" s="4">
        <v>0.78740157499999996</v>
      </c>
      <c r="D54" s="4">
        <v>100</v>
      </c>
      <c r="E54" s="8" t="s">
        <v>199</v>
      </c>
    </row>
    <row r="55" spans="1:5" x14ac:dyDescent="0.25">
      <c r="A55" s="7" t="s">
        <v>76</v>
      </c>
      <c r="B55" s="4">
        <v>3</v>
      </c>
      <c r="C55" s="4">
        <v>1.1811023620000001</v>
      </c>
      <c r="D55" s="4">
        <v>300</v>
      </c>
      <c r="E55" s="8" t="s">
        <v>190</v>
      </c>
    </row>
    <row r="56" spans="1:5" x14ac:dyDescent="0.25">
      <c r="A56" s="7" t="s">
        <v>62</v>
      </c>
      <c r="B56" s="4">
        <v>3</v>
      </c>
      <c r="C56" s="4">
        <v>1.1811023620000001</v>
      </c>
      <c r="D56" s="4">
        <v>300</v>
      </c>
      <c r="E56" s="8" t="s">
        <v>191</v>
      </c>
    </row>
    <row r="57" spans="1:5" x14ac:dyDescent="0.25">
      <c r="A57" s="7" t="s">
        <v>63</v>
      </c>
      <c r="B57" s="4">
        <v>3</v>
      </c>
      <c r="C57" s="4">
        <v>1.1811023620000001</v>
      </c>
      <c r="D57" s="4">
        <v>300</v>
      </c>
      <c r="E57" s="8" t="s">
        <v>192</v>
      </c>
    </row>
    <row r="58" spans="1:5" x14ac:dyDescent="0.25">
      <c r="A58" s="7" t="s">
        <v>77</v>
      </c>
      <c r="B58" s="4">
        <v>4</v>
      </c>
      <c r="C58" s="4">
        <v>1.5748031499999999</v>
      </c>
      <c r="D58" s="4">
        <v>200</v>
      </c>
      <c r="E58" s="8" t="s">
        <v>194</v>
      </c>
    </row>
    <row r="59" spans="1:5" x14ac:dyDescent="0.25">
      <c r="A59" s="7" t="s">
        <v>64</v>
      </c>
      <c r="B59" s="4">
        <v>4</v>
      </c>
      <c r="C59" s="4">
        <v>1.5748031499999999</v>
      </c>
      <c r="D59" s="4">
        <v>200</v>
      </c>
      <c r="E59" s="8" t="s">
        <v>193</v>
      </c>
    </row>
    <row r="60" spans="1:5" x14ac:dyDescent="0.25">
      <c r="A60" s="7" t="s">
        <v>65</v>
      </c>
      <c r="B60" s="4">
        <v>4</v>
      </c>
      <c r="C60" s="4">
        <v>1.5748031499999999</v>
      </c>
      <c r="D60" s="4">
        <v>184</v>
      </c>
      <c r="E60" s="8" t="s">
        <v>107</v>
      </c>
    </row>
    <row r="61" spans="1:5" x14ac:dyDescent="0.25">
      <c r="E61" s="9"/>
    </row>
  </sheetData>
  <sortState xmlns:xlrd2="http://schemas.microsoft.com/office/spreadsheetml/2017/richdata2" ref="A2:D59">
    <sortCondition ref="A2:A59"/>
  </sortState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1021-E3D8-4148-B358-910E2B2BDB96}">
  <sheetPr codeName="Sheet6"/>
  <dimension ref="A1:H17"/>
  <sheetViews>
    <sheetView workbookViewId="0"/>
  </sheetViews>
  <sheetFormatPr defaultRowHeight="15" x14ac:dyDescent="0.25"/>
  <cols>
    <col min="2" max="2" width="20.85546875" customWidth="1"/>
    <col min="3" max="3" width="19.85546875" customWidth="1"/>
    <col min="4" max="4" width="18.140625" customWidth="1"/>
    <col min="5" max="5" width="22.85546875" customWidth="1"/>
    <col min="6" max="6" width="14.140625" customWidth="1"/>
    <col min="7" max="7" width="15.5703125" customWidth="1"/>
    <col min="8" max="8" width="12.5703125" customWidth="1"/>
  </cols>
  <sheetData>
    <row r="1" spans="1:8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1</v>
      </c>
      <c r="F1" s="2" t="s">
        <v>2</v>
      </c>
      <c r="G1" s="2" t="s">
        <v>85</v>
      </c>
      <c r="H1" s="2" t="s">
        <v>3</v>
      </c>
    </row>
    <row r="2" spans="1:8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8" x14ac:dyDescent="0.25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</row>
    <row r="5" spans="1:8" x14ac:dyDescent="0.25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</row>
    <row r="6" spans="1:8" x14ac:dyDescent="0.25">
      <c r="A6" s="1">
        <v>4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</row>
    <row r="7" spans="1:8" x14ac:dyDescent="0.25">
      <c r="A7" s="1">
        <v>5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2"/>
      <c r="B10" s="2"/>
      <c r="C10" s="2"/>
      <c r="D10" s="2"/>
      <c r="E10" s="2"/>
      <c r="F10" s="2"/>
      <c r="G10" s="3"/>
      <c r="H10" s="3"/>
    </row>
    <row r="11" spans="1:8" x14ac:dyDescent="0.25">
      <c r="A11" s="1" t="s">
        <v>225</v>
      </c>
      <c r="B11" s="1" t="s">
        <v>226</v>
      </c>
      <c r="C11" s="1" t="s">
        <v>227</v>
      </c>
      <c r="D11" s="1" t="s">
        <v>14</v>
      </c>
      <c r="E11" s="1" t="s">
        <v>230</v>
      </c>
      <c r="F11" s="1" t="s">
        <v>253</v>
      </c>
    </row>
    <row r="12" spans="1:8" x14ac:dyDescent="0.25">
      <c r="A12" s="1" t="s">
        <v>6</v>
      </c>
      <c r="B12" s="1">
        <v>0</v>
      </c>
      <c r="C12" s="1" t="s">
        <v>228</v>
      </c>
      <c r="D12" s="1" t="s">
        <v>15</v>
      </c>
      <c r="E12" s="1">
        <v>0</v>
      </c>
      <c r="F12" s="1">
        <v>0</v>
      </c>
    </row>
    <row r="13" spans="1:8" x14ac:dyDescent="0.25">
      <c r="A13" s="1" t="s">
        <v>19</v>
      </c>
      <c r="B13" s="1">
        <v>1</v>
      </c>
      <c r="C13" s="1" t="s">
        <v>13</v>
      </c>
      <c r="D13" s="1" t="s">
        <v>16</v>
      </c>
      <c r="E13" s="1">
        <v>1</v>
      </c>
      <c r="F13" s="1">
        <v>1</v>
      </c>
    </row>
    <row r="14" spans="1:8" x14ac:dyDescent="0.25">
      <c r="A14" s="1"/>
      <c r="B14" s="1">
        <v>2</v>
      </c>
      <c r="C14" s="1"/>
      <c r="D14" s="1" t="s">
        <v>17</v>
      </c>
      <c r="E14" s="1">
        <v>2</v>
      </c>
      <c r="F14" s="1" t="s">
        <v>254</v>
      </c>
    </row>
    <row r="15" spans="1:8" x14ac:dyDescent="0.25">
      <c r="A15" s="1"/>
      <c r="B15" s="1">
        <v>3</v>
      </c>
      <c r="C15" s="1"/>
      <c r="D15" s="1" t="s">
        <v>18</v>
      </c>
      <c r="E15" s="1">
        <v>3</v>
      </c>
      <c r="F15" s="1"/>
    </row>
    <row r="16" spans="1:8" x14ac:dyDescent="0.25">
      <c r="A16" s="1"/>
      <c r="B16" s="1">
        <v>4</v>
      </c>
      <c r="C16" s="1"/>
      <c r="D16" s="1"/>
      <c r="E16" s="1">
        <v>4</v>
      </c>
      <c r="F16" s="1"/>
    </row>
    <row r="17" spans="1:6" x14ac:dyDescent="0.25">
      <c r="A17" s="1"/>
      <c r="B17" s="1"/>
      <c r="C17" s="1"/>
      <c r="D17" s="1"/>
      <c r="E17" s="1">
        <v>5</v>
      </c>
      <c r="F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92A6-84E3-4B03-8452-52CF45C62FED}">
  <sheetPr codeName="Sheet7"/>
  <dimension ref="A1:H11"/>
  <sheetViews>
    <sheetView workbookViewId="0"/>
  </sheetViews>
  <sheetFormatPr defaultRowHeight="15" x14ac:dyDescent="0.25"/>
  <cols>
    <col min="1" max="1" width="23.85546875" customWidth="1"/>
    <col min="2" max="2" width="27.42578125" customWidth="1"/>
    <col min="3" max="4" width="20.7109375" customWidth="1"/>
    <col min="5" max="5" width="21.28515625" customWidth="1"/>
    <col min="7" max="7" width="44.5703125" customWidth="1"/>
    <col min="8" max="8" width="29.7109375" customWidth="1"/>
  </cols>
  <sheetData>
    <row r="1" spans="1:8" ht="15.75" x14ac:dyDescent="0.25">
      <c r="A1" s="178" t="s">
        <v>90</v>
      </c>
      <c r="B1" s="178" t="s">
        <v>89</v>
      </c>
      <c r="C1" s="178" t="s">
        <v>91</v>
      </c>
      <c r="D1" s="178" t="s">
        <v>92</v>
      </c>
      <c r="E1" s="178" t="s">
        <v>262</v>
      </c>
      <c r="F1" s="178"/>
      <c r="G1" s="178" t="s">
        <v>257</v>
      </c>
      <c r="H1" s="178" t="s">
        <v>261</v>
      </c>
    </row>
    <row r="2" spans="1:8" ht="45" x14ac:dyDescent="0.25">
      <c r="A2" s="179" t="str">
        <f>IFERROR(A7+(B7/G2)*(H2-G2),"Please input the CBH value in the VAT19-i-Tree Sheet")</f>
        <v>Please input the CBH value in the VAT19-i-Tree Sheet</v>
      </c>
      <c r="B2" s="179" t="str">
        <f>IFERROR(IF('VAT19-i-Tree Eco Field protocol'!M4="","Please input value in the VAT19-i-Tree Sheet, not here",'VAT19-i-Tree Eco Field protocol'!M4),"")</f>
        <v>Please input value in the VAT19-i-Tree Sheet, not here</v>
      </c>
      <c r="C2" s="179" t="str">
        <f>IFERROR(IF('VAT19-i-Tree Eco Field protocol'!M5="","Please input value in the VAT19-i-Tree Sheet, not here",'VAT19-i-Tree Eco Field protocol'!M5),"")</f>
        <v>Please input value in the VAT19-i-Tree Sheet, not here</v>
      </c>
      <c r="D2" s="1">
        <f>IFERROR(IF('VAT19-i-Tree Eco Field protocol'!M10&lt;&gt;"", IF('VAT19-i-Tree Eco Field protocol'!M10&gt;='VAT19-i-Tree Eco Field protocol'!M9,A11,SQRT(((('VAT19-i-Tree Eco Field protocol'!M9-'VAT19-i-Tree Eco Field protocol'!M10))*2)/'VAT19-i-Tree Eco Field protocol'!M9)),IF('VAT19-i-Tree Eco Field protocol'!M11&lt;&gt;"", IF('VAT19-i-Tree Eco Field protocol'!M11&gt;='VAT19-i-Tree Eco Field protocol'!M9,A11,SQRT(((('VAT19-i-Tree Eco Field protocol'!M9-'VAT19-i-Tree Eco Field protocol'!M11))*2)/'VAT19-i-Tree Eco Field protocol'!M9)),"")),"")</f>
        <v>0.05</v>
      </c>
      <c r="E2" s="1" t="str">
        <f>IFERROR(A2*B2*C2*D2,"Automatic")</f>
        <v>Automatic</v>
      </c>
      <c r="F2" s="1"/>
      <c r="G2" s="1">
        <v>18</v>
      </c>
      <c r="H2" s="179" t="str">
        <f>IFERROR(IF('VAT19-i-Tree Eco Field protocol'!M3="","Please input value in the VAT19-i-Tree Sheet, not here",'VAT19-i-Tree Eco Field protocol'!M3),"")</f>
        <v>Please input value in the VAT19-i-Tree Sheet, not here</v>
      </c>
    </row>
    <row r="3" spans="1:8" x14ac:dyDescent="0.25">
      <c r="A3" s="1"/>
      <c r="B3" s="1"/>
      <c r="C3" s="1"/>
      <c r="D3" s="1"/>
      <c r="E3" s="1"/>
      <c r="F3" s="1"/>
      <c r="G3" s="1"/>
    </row>
    <row r="4" spans="1:8" x14ac:dyDescent="0.25">
      <c r="A4" s="1"/>
      <c r="B4" s="1"/>
      <c r="C4" s="1"/>
      <c r="D4" s="1"/>
      <c r="E4" s="1"/>
      <c r="F4" s="1"/>
      <c r="G4" s="1"/>
    </row>
    <row r="5" spans="1:8" x14ac:dyDescent="0.25">
      <c r="A5" s="1"/>
      <c r="B5" s="1"/>
      <c r="C5" s="1"/>
      <c r="D5" s="1"/>
      <c r="E5" s="1"/>
      <c r="F5" s="1"/>
      <c r="G5" s="1"/>
    </row>
    <row r="6" spans="1:8" x14ac:dyDescent="0.25">
      <c r="A6" s="2" t="s">
        <v>258</v>
      </c>
      <c r="B6" s="2" t="s">
        <v>259</v>
      </c>
      <c r="C6" s="1"/>
      <c r="D6" s="1"/>
      <c r="E6" s="1"/>
      <c r="F6" s="1"/>
      <c r="G6" s="1"/>
    </row>
    <row r="7" spans="1:8" x14ac:dyDescent="0.25">
      <c r="A7" s="1">
        <v>25000</v>
      </c>
      <c r="B7" s="1">
        <v>5000</v>
      </c>
    </row>
    <row r="8" spans="1:8" x14ac:dyDescent="0.25">
      <c r="A8" s="1"/>
      <c r="B8" s="1"/>
    </row>
    <row r="9" spans="1:8" x14ac:dyDescent="0.25">
      <c r="A9" s="1"/>
      <c r="B9" s="1"/>
    </row>
    <row r="10" spans="1:8" ht="57" customHeight="1" x14ac:dyDescent="0.25">
      <c r="A10" s="180" t="s">
        <v>263</v>
      </c>
      <c r="B10" s="1"/>
    </row>
    <row r="11" spans="1:8" x14ac:dyDescent="0.25">
      <c r="A11" s="1">
        <v>0.05</v>
      </c>
      <c r="B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9761-7AA4-45AE-8BCE-B021C7A34E2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235DB405677F74A8E66EDC97FA2B5E3" ma:contentTypeVersion="2" ma:contentTypeDescription="Opprett et nytt dokument." ma:contentTypeScope="" ma:versionID="fc1f0a77917249d52158e2c5c2f2a3cf">
  <xsd:schema xmlns:xsd="http://www.w3.org/2001/XMLSchema" xmlns:xs="http://www.w3.org/2001/XMLSchema" xmlns:p="http://schemas.microsoft.com/office/2006/metadata/properties" xmlns:ns3="655cda5f-14a6-449f-bf0f-bb5b7210751b" targetNamespace="http://schemas.microsoft.com/office/2006/metadata/properties" ma:root="true" ma:fieldsID="73c6200c3bf0e35ed563cbd08f508a53" ns3:_="">
    <xsd:import namespace="655cda5f-14a6-449f-bf0f-bb5b721075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cda5f-14a6-449f-bf0f-bb5b721075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1CCC41-E950-4231-8629-C6079EC742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9C25A8-ABA6-4B3E-8305-C2F3F8B1F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5cda5f-14a6-449f-bf0f-bb5b721075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050C51-0D5B-463A-A820-5FDBAA7C0292}">
  <ds:schemaRefs>
    <ds:schemaRef ds:uri="http://schemas.microsoft.com/office/2006/documentManagement/types"/>
    <ds:schemaRef ds:uri="655cda5f-14a6-449f-bf0f-bb5b7210751b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VAT19-i-Tree Eco Field protocol</vt:lpstr>
      <vt:lpstr>Life expectancies</vt:lpstr>
      <vt:lpstr>Land use types</vt:lpstr>
      <vt:lpstr>Growth_table</vt:lpstr>
      <vt:lpstr>Scores</vt:lpstr>
      <vt:lpstr>FINAL COMPENSATION VALUE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UGent</dc:creator>
  <cp:lastModifiedBy>Alex</cp:lastModifiedBy>
  <cp:lastPrinted>2020-04-29T16:23:37Z</cp:lastPrinted>
  <dcterms:created xsi:type="dcterms:W3CDTF">2016-10-02T10:28:23Z</dcterms:created>
  <dcterms:modified xsi:type="dcterms:W3CDTF">2020-11-05T23:47:28Z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0x0101002235DB405677F74A8E66EDC97FA2B5E3</vt:lpwstr>
  </property>
</Properties>
</file>