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gard.brathen\Dropbox (SEATRACK)\Locations\Sklinna\processed loggers_Sklinna\kittiwake_2016\"/>
    </mc:Choice>
  </mc:AlternateContent>
  <bookViews>
    <workbookView xWindow="0" yWindow="0" windowWidth="20730" windowHeight="9135" firstSheet="1" activeTab="3"/>
  </bookViews>
  <sheets>
    <sheet name="pivot dates 1" sheetId="7" r:id="rId1"/>
    <sheet name="pivot dates 2" sheetId="8" r:id="rId2"/>
    <sheet name="pivot sun" sheetId="9" r:id="rId3"/>
    <sheet name="Sheet1" sheetId="1" r:id="rId4"/>
    <sheet name="Sheet4" sheetId="6" r:id="rId5"/>
  </sheets>
  <externalReferences>
    <externalReference r:id="rId6"/>
    <externalReference r:id="rId7"/>
  </externalReferences>
  <definedNames>
    <definedName name="Logger_model">[1]List!$F$2:$F$8</definedName>
    <definedName name="Loggerstatus1">[1]List!$B$2:$B$7</definedName>
    <definedName name="Species">[2]List!$H$2:$H$12</definedName>
  </definedNames>
  <calcPr calcId="162913"/>
  <pivotCaches>
    <pivotCache cacheId="14" r:id="rId8"/>
    <pivotCache cacheId="1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23" i="1" l="1"/>
  <c r="CI23" i="1"/>
  <c r="CQ23" i="1"/>
  <c r="CC23" i="1"/>
  <c r="CH23" i="1"/>
  <c r="CP23" i="1"/>
  <c r="CB23" i="1"/>
  <c r="CG23" i="1"/>
  <c r="CO23" i="1"/>
  <c r="CA23" i="1"/>
  <c r="CF23" i="1"/>
  <c r="CN23" i="1"/>
  <c r="BZ23" i="1"/>
  <c r="CM23" i="1"/>
  <c r="CL23" i="1"/>
  <c r="CK23" i="1"/>
  <c r="BY5" i="1" l="1"/>
  <c r="BZ5" i="1"/>
  <c r="CA5" i="1"/>
  <c r="CB5" i="1"/>
  <c r="CC5" i="1"/>
  <c r="CD5" i="1"/>
  <c r="CF5" i="1"/>
  <c r="CG5" i="1"/>
  <c r="CH5" i="1"/>
  <c r="CI5" i="1"/>
  <c r="CL5" i="1"/>
  <c r="CK5" i="1" s="1"/>
  <c r="CM5" i="1"/>
  <c r="CN5" i="1"/>
  <c r="CO5" i="1"/>
  <c r="CP5" i="1"/>
  <c r="CQ5" i="1"/>
  <c r="BY6" i="1"/>
  <c r="BZ6" i="1"/>
  <c r="CA6" i="1"/>
  <c r="CB6" i="1"/>
  <c r="CC6" i="1"/>
  <c r="CD6" i="1"/>
  <c r="CF6" i="1"/>
  <c r="CG6" i="1"/>
  <c r="CH6" i="1"/>
  <c r="CI6" i="1"/>
  <c r="CL6" i="1"/>
  <c r="CK6" i="1" s="1"/>
  <c r="CM6" i="1"/>
  <c r="CN6" i="1"/>
  <c r="CO6" i="1"/>
  <c r="CP6" i="1"/>
  <c r="CQ6" i="1"/>
  <c r="BY7" i="1"/>
  <c r="BZ7" i="1"/>
  <c r="CA7" i="1"/>
  <c r="CB7" i="1"/>
  <c r="CC7" i="1"/>
  <c r="CD7" i="1"/>
  <c r="CF7" i="1"/>
  <c r="CG7" i="1"/>
  <c r="CH7" i="1"/>
  <c r="CI7" i="1"/>
  <c r="CL7" i="1"/>
  <c r="CK7" i="1" s="1"/>
  <c r="CM7" i="1"/>
  <c r="CN7" i="1"/>
  <c r="CO7" i="1"/>
  <c r="CP7" i="1"/>
  <c r="CQ7" i="1"/>
  <c r="BY8" i="1"/>
  <c r="BZ8" i="1"/>
  <c r="CA8" i="1"/>
  <c r="CB8" i="1"/>
  <c r="CC8" i="1"/>
  <c r="CD8" i="1"/>
  <c r="CF8" i="1"/>
  <c r="CG8" i="1"/>
  <c r="CH8" i="1"/>
  <c r="CI8" i="1"/>
  <c r="CK8" i="1"/>
  <c r="CL8" i="1"/>
  <c r="CM8" i="1"/>
  <c r="CN8" i="1"/>
  <c r="CO8" i="1"/>
  <c r="CP8" i="1"/>
  <c r="CQ8" i="1"/>
  <c r="BY9" i="1"/>
  <c r="BZ9" i="1"/>
  <c r="CA9" i="1"/>
  <c r="CB9" i="1"/>
  <c r="CC9" i="1"/>
  <c r="CD9" i="1"/>
  <c r="CF9" i="1"/>
  <c r="CG9" i="1"/>
  <c r="CH9" i="1"/>
  <c r="CI9" i="1"/>
  <c r="CK9" i="1"/>
  <c r="CL9" i="1"/>
  <c r="CM9" i="1"/>
  <c r="CN9" i="1"/>
  <c r="CO9" i="1"/>
  <c r="CP9" i="1"/>
  <c r="CQ9" i="1"/>
  <c r="BY10" i="1"/>
  <c r="BZ10" i="1"/>
  <c r="CA10" i="1"/>
  <c r="CB10" i="1"/>
  <c r="CC10" i="1"/>
  <c r="CD10" i="1"/>
  <c r="CF10" i="1"/>
  <c r="CG10" i="1"/>
  <c r="CH10" i="1"/>
  <c r="CI10" i="1"/>
  <c r="CL10" i="1"/>
  <c r="CK10" i="1" s="1"/>
  <c r="CM10" i="1"/>
  <c r="CN10" i="1"/>
  <c r="CO10" i="1"/>
  <c r="CP10" i="1"/>
  <c r="CQ10" i="1"/>
  <c r="BY11" i="1"/>
  <c r="BZ11" i="1"/>
  <c r="CA11" i="1"/>
  <c r="CB11" i="1"/>
  <c r="CC11" i="1"/>
  <c r="CD11" i="1"/>
  <c r="CF11" i="1"/>
  <c r="CG11" i="1"/>
  <c r="CH11" i="1"/>
  <c r="CI11" i="1"/>
  <c r="CL11" i="1"/>
  <c r="CK11" i="1" s="1"/>
  <c r="CM11" i="1"/>
  <c r="CN11" i="1"/>
  <c r="CO11" i="1"/>
  <c r="CP11" i="1"/>
  <c r="CQ11" i="1"/>
  <c r="BY12" i="1"/>
  <c r="BZ12" i="1"/>
  <c r="CA12" i="1"/>
  <c r="CB12" i="1"/>
  <c r="CC12" i="1"/>
  <c r="CD12" i="1"/>
  <c r="CF12" i="1"/>
  <c r="CG12" i="1"/>
  <c r="CH12" i="1"/>
  <c r="CI12" i="1"/>
  <c r="CL12" i="1"/>
  <c r="CK12" i="1" s="1"/>
  <c r="CM12" i="1"/>
  <c r="CN12" i="1"/>
  <c r="CO12" i="1"/>
  <c r="CP12" i="1"/>
  <c r="CQ12" i="1"/>
  <c r="BY13" i="1"/>
  <c r="BZ13" i="1"/>
  <c r="CA13" i="1"/>
  <c r="CB13" i="1"/>
  <c r="CC13" i="1"/>
  <c r="CD13" i="1"/>
  <c r="CF13" i="1"/>
  <c r="CG13" i="1"/>
  <c r="CH13" i="1"/>
  <c r="CI13" i="1"/>
  <c r="CL13" i="1"/>
  <c r="CK13" i="1" s="1"/>
  <c r="CM13" i="1"/>
  <c r="CN13" i="1"/>
  <c r="CO13" i="1"/>
  <c r="CP13" i="1"/>
  <c r="CQ13" i="1"/>
  <c r="BY14" i="1"/>
  <c r="BZ14" i="1"/>
  <c r="CA14" i="1"/>
  <c r="CB14" i="1"/>
  <c r="CC14" i="1"/>
  <c r="CD14" i="1"/>
  <c r="CF14" i="1"/>
  <c r="CG14" i="1"/>
  <c r="CH14" i="1"/>
  <c r="CI14" i="1"/>
  <c r="CL14" i="1"/>
  <c r="CK14" i="1" s="1"/>
  <c r="CM14" i="1"/>
  <c r="CN14" i="1"/>
  <c r="CO14" i="1"/>
  <c r="CP14" i="1"/>
  <c r="CQ14" i="1"/>
  <c r="BY15" i="1"/>
  <c r="BZ15" i="1"/>
  <c r="CA15" i="1"/>
  <c r="CB15" i="1"/>
  <c r="CC15" i="1"/>
  <c r="CD15" i="1"/>
  <c r="CF15" i="1"/>
  <c r="CG15" i="1"/>
  <c r="CH15" i="1"/>
  <c r="CI15" i="1"/>
  <c r="CL15" i="1"/>
  <c r="CK15" i="1" s="1"/>
  <c r="CM15" i="1"/>
  <c r="CN15" i="1"/>
  <c r="CO15" i="1"/>
  <c r="CP15" i="1"/>
  <c r="CQ15" i="1"/>
  <c r="BY16" i="1"/>
  <c r="BZ16" i="1"/>
  <c r="CA16" i="1"/>
  <c r="CB16" i="1"/>
  <c r="CC16" i="1"/>
  <c r="CD16" i="1"/>
  <c r="CF16" i="1"/>
  <c r="CG16" i="1"/>
  <c r="CH16" i="1"/>
  <c r="CI16" i="1"/>
  <c r="CL16" i="1"/>
  <c r="CK16" i="1" s="1"/>
  <c r="CM16" i="1"/>
  <c r="CN16" i="1"/>
  <c r="CO16" i="1"/>
  <c r="CP16" i="1"/>
  <c r="CQ16" i="1"/>
  <c r="BY17" i="1"/>
  <c r="BZ17" i="1"/>
  <c r="CA17" i="1"/>
  <c r="CB17" i="1"/>
  <c r="CC17" i="1"/>
  <c r="CD17" i="1"/>
  <c r="CF17" i="1"/>
  <c r="CG17" i="1"/>
  <c r="CH17" i="1"/>
  <c r="CI17" i="1"/>
  <c r="CK17" i="1"/>
  <c r="CL17" i="1"/>
  <c r="CM17" i="1"/>
  <c r="CN17" i="1"/>
  <c r="CO17" i="1"/>
  <c r="CP17" i="1"/>
  <c r="CQ17" i="1"/>
  <c r="BY18" i="1"/>
  <c r="BZ18" i="1"/>
  <c r="CA18" i="1"/>
  <c r="CB18" i="1"/>
  <c r="CC18" i="1"/>
  <c r="CD18" i="1"/>
  <c r="CF18" i="1"/>
  <c r="CG18" i="1"/>
  <c r="CH18" i="1"/>
  <c r="CI18" i="1"/>
  <c r="CL18" i="1"/>
  <c r="CK18" i="1" s="1"/>
  <c r="CM18" i="1"/>
  <c r="CN18" i="1"/>
  <c r="CO18" i="1"/>
  <c r="CP18" i="1"/>
  <c r="CQ18" i="1"/>
  <c r="BY19" i="1"/>
  <c r="BZ19" i="1"/>
  <c r="CA19" i="1"/>
  <c r="CB19" i="1"/>
  <c r="CC19" i="1"/>
  <c r="CD19" i="1"/>
  <c r="CF19" i="1"/>
  <c r="CG19" i="1"/>
  <c r="CH19" i="1"/>
  <c r="CI19" i="1"/>
  <c r="CL19" i="1"/>
  <c r="CK19" i="1" s="1"/>
  <c r="CM19" i="1"/>
  <c r="CN19" i="1"/>
  <c r="CO19" i="1"/>
  <c r="CP19" i="1"/>
  <c r="CQ19" i="1"/>
  <c r="BY20" i="1"/>
  <c r="BZ20" i="1"/>
  <c r="CA20" i="1"/>
  <c r="CB20" i="1"/>
  <c r="CC20" i="1"/>
  <c r="CD20" i="1"/>
  <c r="CF20" i="1"/>
  <c r="CG20" i="1"/>
  <c r="CH20" i="1"/>
  <c r="CI20" i="1"/>
  <c r="CL20" i="1"/>
  <c r="CK20" i="1" s="1"/>
  <c r="CM20" i="1"/>
  <c r="CN20" i="1"/>
  <c r="CO20" i="1"/>
  <c r="CP20" i="1"/>
  <c r="CQ20" i="1"/>
  <c r="BY21" i="1"/>
  <c r="BZ21" i="1"/>
  <c r="CA21" i="1"/>
  <c r="CB21" i="1"/>
  <c r="CC21" i="1"/>
  <c r="CD21" i="1"/>
  <c r="CF21" i="1"/>
  <c r="CG21" i="1"/>
  <c r="CH21" i="1"/>
  <c r="CI21" i="1"/>
  <c r="CL21" i="1"/>
  <c r="CK21" i="1" s="1"/>
  <c r="CM21" i="1"/>
  <c r="CN21" i="1"/>
  <c r="CO21" i="1"/>
  <c r="CP21" i="1"/>
  <c r="CQ21" i="1"/>
  <c r="BY22" i="1"/>
  <c r="BZ22" i="1"/>
  <c r="CA22" i="1"/>
  <c r="CB22" i="1"/>
  <c r="CC22" i="1"/>
  <c r="CD22" i="1"/>
  <c r="CF22" i="1"/>
  <c r="CG22" i="1"/>
  <c r="CH22" i="1"/>
  <c r="CI22" i="1"/>
  <c r="CK22" i="1"/>
  <c r="CL22" i="1"/>
  <c r="CM22" i="1"/>
  <c r="CN22" i="1"/>
  <c r="CO22" i="1"/>
  <c r="CP22" i="1"/>
  <c r="CQ22" i="1"/>
  <c r="CQ4" i="1" l="1"/>
  <c r="CP4" i="1"/>
  <c r="CO4" i="1"/>
  <c r="CN4" i="1"/>
  <c r="CM4" i="1"/>
  <c r="CL4" i="1"/>
  <c r="CK4" i="1"/>
  <c r="CI4" i="1"/>
  <c r="CH4" i="1"/>
  <c r="CG4" i="1"/>
  <c r="CF4" i="1"/>
  <c r="CD4" i="1"/>
  <c r="CC4" i="1"/>
  <c r="CB4" i="1"/>
  <c r="CA4" i="1"/>
  <c r="BZ4" i="1"/>
  <c r="BY4" i="1"/>
  <c r="CQ3" i="1" l="1"/>
  <c r="CP3" i="1"/>
  <c r="CO3" i="1"/>
  <c r="CN3" i="1"/>
  <c r="CM3" i="1"/>
  <c r="CL3" i="1"/>
  <c r="CK3" i="1" s="1"/>
  <c r="CI3" i="1"/>
  <c r="CH3" i="1"/>
  <c r="CG3" i="1"/>
  <c r="CF3" i="1"/>
  <c r="CD3" i="1"/>
  <c r="CC3" i="1"/>
  <c r="CB3" i="1"/>
  <c r="CA3" i="1"/>
  <c r="BZ3" i="1"/>
  <c r="BY3" i="1"/>
  <c r="I18" i="8" l="1"/>
  <c r="G18" i="8"/>
  <c r="E18" i="8"/>
  <c r="B18" i="8"/>
  <c r="R2" i="6"/>
  <c r="R4" i="6"/>
  <c r="I16" i="7"/>
  <c r="E13" i="8"/>
  <c r="G15" i="8"/>
  <c r="E15" i="8"/>
  <c r="B15" i="8"/>
  <c r="I15" i="8"/>
  <c r="B13" i="8"/>
  <c r="G12" i="8"/>
  <c r="B12" i="8"/>
  <c r="G13" i="8"/>
  <c r="G14" i="8"/>
  <c r="E14" i="8"/>
  <c r="B14" i="8"/>
  <c r="I14" i="8"/>
  <c r="I12" i="8"/>
  <c r="E12" i="8"/>
  <c r="I13" i="8"/>
  <c r="CQ2" i="1" l="1"/>
  <c r="CP2" i="1"/>
  <c r="CO2" i="1"/>
  <c r="CN2" i="1"/>
  <c r="CM2" i="1"/>
  <c r="CL2" i="1"/>
  <c r="C24" i="6" l="1"/>
  <c r="C14" i="6"/>
  <c r="C8" i="6"/>
  <c r="C11" i="6"/>
  <c r="C3" i="6"/>
  <c r="C17" i="6"/>
</calcChain>
</file>

<file path=xl/sharedStrings.xml><?xml version="1.0" encoding="utf-8"?>
<sst xmlns="http://schemas.openxmlformats.org/spreadsheetml/2006/main" count="486" uniqueCount="190">
  <si>
    <t>winter_area_code</t>
  </si>
  <si>
    <t>light transitions</t>
  </si>
  <si>
    <t>equinox</t>
  </si>
  <si>
    <t>software</t>
  </si>
  <si>
    <t>start autumn migration</t>
  </si>
  <si>
    <t>arrival winter area</t>
  </si>
  <si>
    <t>start spring migration</t>
  </si>
  <si>
    <t>arrival breeding location</t>
  </si>
  <si>
    <t>comment_migration dates</t>
  </si>
  <si>
    <t>first egglay</t>
  </si>
  <si>
    <t>comment egglay</t>
  </si>
  <si>
    <t>colony</t>
  </si>
  <si>
    <t>winter_area</t>
  </si>
  <si>
    <t>year_deployed</t>
  </si>
  <si>
    <t>year_retrieved</t>
  </si>
  <si>
    <t>year_tracked</t>
  </si>
  <si>
    <t>analyzer</t>
  </si>
  <si>
    <t>delete dates</t>
  </si>
  <si>
    <t>-3.5 best i vinterperioden, -4 bedre på høst og vår</t>
  </si>
  <si>
    <t>iceland</t>
  </si>
  <si>
    <t>norway</t>
  </si>
  <si>
    <t>duration autumn migration</t>
  </si>
  <si>
    <t>WINTER</t>
  </si>
  <si>
    <t>Iceland 4d, Norway 2.5d</t>
  </si>
  <si>
    <t>estimated_autumn_departure</t>
  </si>
  <si>
    <t>duration_spring_,migration</t>
  </si>
  <si>
    <t>Iceland 3.2d, Norway 4d</t>
  </si>
  <si>
    <t>estimated_spring_arrival</t>
  </si>
  <si>
    <t>helgeland (-2.5) vs Røst (-3)</t>
  </si>
  <si>
    <t>troms</t>
  </si>
  <si>
    <t>litt vanskelig steigen (&lt;-3), Vesterålen (&gt;-3), men tror mest på -3</t>
  </si>
  <si>
    <t>Lofoten (-2) og Helgeland &lt;-2, tror mest på -2</t>
  </si>
  <si>
    <t>Troms (-3)</t>
  </si>
  <si>
    <t>helgeland (-2.5) vs Vestfjorden/Røst (-3)</t>
  </si>
  <si>
    <t>basis av lofoten (-3), sv senja &gt;-3</t>
  </si>
  <si>
    <t>træna (-3), nærmere Vega (-2.5). -3 litt bedre på svalbard</t>
  </si>
  <si>
    <t>nord helgeland og Troms</t>
  </si>
  <si>
    <t>x</t>
  </si>
  <si>
    <t>Nord-Norge/Nord Helgeland -3.5, , Lofoten/Vesterålen med Sun -4.1, langt nord i Norskehavet med sun -5.17</t>
  </si>
  <si>
    <t>Troms</t>
  </si>
  <si>
    <t>Solvinkel NORGE</t>
  </si>
  <si>
    <t>snitt</t>
  </si>
  <si>
    <t>HillEkstrom</t>
  </si>
  <si>
    <t>comment_HE og INHabitat</t>
  </si>
  <si>
    <t>h_svalbard</t>
  </si>
  <si>
    <t>lagt inn i Eider positions 2009_2013</t>
  </si>
  <si>
    <t>lat vs time plots</t>
  </si>
  <si>
    <t>ring_number</t>
  </si>
  <si>
    <t>species</t>
  </si>
  <si>
    <t>sex</t>
  </si>
  <si>
    <t>euring_code</t>
  </si>
  <si>
    <t>logger_producer</t>
  </si>
  <si>
    <t>morph</t>
  </si>
  <si>
    <t>subspecies</t>
  </si>
  <si>
    <t>age</t>
  </si>
  <si>
    <t>date_deployed</t>
  </si>
  <si>
    <t>date_retrieved</t>
  </si>
  <si>
    <t>first_aut_eq</t>
  </si>
  <si>
    <t>last_aut_eq</t>
  </si>
  <si>
    <t>first_spring_eq</t>
  </si>
  <si>
    <t>last_spring_eq</t>
  </si>
  <si>
    <t>nest_id_retrieved</t>
  </si>
  <si>
    <t>logger_id_retrieved</t>
  </si>
  <si>
    <t>logger_model_retrieved</t>
  </si>
  <si>
    <t>data_responsible</t>
  </si>
  <si>
    <t>comment1</t>
  </si>
  <si>
    <t>comment_sun</t>
  </si>
  <si>
    <t>sun_prelim</t>
  </si>
  <si>
    <t>firstdate_light</t>
  </si>
  <si>
    <t>lastdate_light</t>
  </si>
  <si>
    <t>nest_id_deployed</t>
  </si>
  <si>
    <t>col_lat</t>
  </si>
  <si>
    <t>col_lon</t>
  </si>
  <si>
    <t>bm_deployed</t>
  </si>
  <si>
    <t>bm_retrieved</t>
  </si>
  <si>
    <t>light_threshold</t>
  </si>
  <si>
    <t>last-first</t>
  </si>
  <si>
    <t>fokus på år</t>
  </si>
  <si>
    <t>fokus på måned</t>
  </si>
  <si>
    <t>deployed_retrieved</t>
  </si>
  <si>
    <t>year_aut_eq</t>
  </si>
  <si>
    <t>Row Labels</t>
  </si>
  <si>
    <t>#VALUE!</t>
  </si>
  <si>
    <t>Grand Total</t>
  </si>
  <si>
    <t>Min of first_aut_eq</t>
  </si>
  <si>
    <t>Max of first_aut_eq</t>
  </si>
  <si>
    <t>Average of first_aut_eq</t>
  </si>
  <si>
    <t>Min of last_aut_eq</t>
  </si>
  <si>
    <t>Max of last_aut_eq</t>
  </si>
  <si>
    <t>Average of last_aut_eq</t>
  </si>
  <si>
    <t>10 sept</t>
  </si>
  <si>
    <t>18 okt</t>
  </si>
  <si>
    <t>Min of first_spring_eq</t>
  </si>
  <si>
    <t>Max of first_spring_eq</t>
  </si>
  <si>
    <t>Average of first_spring_eq</t>
  </si>
  <si>
    <t>20 feb</t>
  </si>
  <si>
    <t>Min of last_spring_eq</t>
  </si>
  <si>
    <t>Max of last_spring_eq</t>
  </si>
  <si>
    <t>Average of last_spring_eq</t>
  </si>
  <si>
    <t>5.apr</t>
  </si>
  <si>
    <t>StdDev of first_spring_eq</t>
  </si>
  <si>
    <t>Average of first_spring_eq2</t>
  </si>
  <si>
    <t>StdDev of last_spring_eq2</t>
  </si>
  <si>
    <t>minus 2 SD</t>
  </si>
  <si>
    <t>pluss 2 SD</t>
  </si>
  <si>
    <t>StdDev of first_aut_eq2</t>
  </si>
  <si>
    <t>StdDev of last_aut_eq</t>
  </si>
  <si>
    <t>2 SD</t>
  </si>
  <si>
    <t>sep</t>
  </si>
  <si>
    <t>okt</t>
  </si>
  <si>
    <t>feb</t>
  </si>
  <si>
    <t>apr</t>
  </si>
  <si>
    <t>kopi av dato-kollonnene for laging av pivot-tabeller</t>
  </si>
  <si>
    <t>Loess_filter k</t>
  </si>
  <si>
    <t>h_norw(winter)</t>
  </si>
  <si>
    <t>InHabitat N</t>
  </si>
  <si>
    <t>InHabitat S</t>
  </si>
  <si>
    <t>(blank)</t>
  </si>
  <si>
    <t>Average of sun1_db1</t>
  </si>
  <si>
    <t>trn_file</t>
  </si>
  <si>
    <t>logger_date_failed</t>
  </si>
  <si>
    <t>logger_download_success</t>
  </si>
  <si>
    <t>posdata_file</t>
  </si>
  <si>
    <t>processing_file</t>
  </si>
  <si>
    <t>adult_unknown</t>
  </si>
  <si>
    <t>ok</t>
  </si>
  <si>
    <t>Biotrack</t>
  </si>
  <si>
    <t>NOS</t>
  </si>
  <si>
    <t>SH_Lorentsen</t>
  </si>
  <si>
    <t>Sklinna</t>
  </si>
  <si>
    <t>sun1_db</t>
  </si>
  <si>
    <t>sun2_db</t>
  </si>
  <si>
    <t>VS_Bråthen</t>
  </si>
  <si>
    <t>2015_16</t>
  </si>
  <si>
    <t>mk4083</t>
  </si>
  <si>
    <t>C406</t>
  </si>
  <si>
    <t>C415</t>
  </si>
  <si>
    <t>C393</t>
  </si>
  <si>
    <t>C418</t>
  </si>
  <si>
    <t>C399</t>
  </si>
  <si>
    <t>C398</t>
  </si>
  <si>
    <t>C413</t>
  </si>
  <si>
    <t>C417</t>
  </si>
  <si>
    <t>C394</t>
  </si>
  <si>
    <t>C406_2016_mk4083_000.trn</t>
  </si>
  <si>
    <t>C415_2016_mk4083_000.trn</t>
  </si>
  <si>
    <t>C393_2016_mk4083_000.trn</t>
  </si>
  <si>
    <t>C399_2016_mk4083_000.trn</t>
  </si>
  <si>
    <t>C398_2016_mk4083_000.trn</t>
  </si>
  <si>
    <t>C413_2016_mk4083_000.trn</t>
  </si>
  <si>
    <t>C417_2016_mk4083_000.trn</t>
  </si>
  <si>
    <t>C394_2016_mk4083_000.trn</t>
  </si>
  <si>
    <t>processing_RISTRI_sklinna_2016</t>
  </si>
  <si>
    <t>posdata_RISTRI_sklinna_2016</t>
  </si>
  <si>
    <t>Black-legged kittiwake</t>
  </si>
  <si>
    <t>C402</t>
  </si>
  <si>
    <t>C410</t>
  </si>
  <si>
    <t>C404</t>
  </si>
  <si>
    <t>C416</t>
  </si>
  <si>
    <t>C395</t>
  </si>
  <si>
    <t>C397</t>
  </si>
  <si>
    <t>C403</t>
  </si>
  <si>
    <t>C410_2016_mk4083_000.trn</t>
  </si>
  <si>
    <t>C404_2016_mk4083_000.trn</t>
  </si>
  <si>
    <t>C402_2016_mk4083_000.trn</t>
  </si>
  <si>
    <t>C416_2016_mk4083_000.trn</t>
  </si>
  <si>
    <t>C395_2016_mk4083_000.trn</t>
  </si>
  <si>
    <t>C397_2016_mk4083_000.trn</t>
  </si>
  <si>
    <t>C403_2016_mk4083_000.trn</t>
  </si>
  <si>
    <t>C391</t>
  </si>
  <si>
    <t>C407</t>
  </si>
  <si>
    <t>C400</t>
  </si>
  <si>
    <t>C405</t>
  </si>
  <si>
    <t>C400_2016_mk4083_000.trn</t>
  </si>
  <si>
    <t>C405_2016_mk4083_000.trn</t>
  </si>
  <si>
    <t>C391_2016_mk4083_000.trn</t>
  </si>
  <si>
    <t>C407_2016_mk4083_000.trn</t>
  </si>
  <si>
    <t>C408</t>
  </si>
  <si>
    <t>reconstructed</t>
  </si>
  <si>
    <t>C418r_2016_mk4083_000.trn</t>
  </si>
  <si>
    <t>C408r_2016_mk4083_000.trn</t>
  </si>
  <si>
    <t>VSB: velger -3.25. -3 best om høsten, -3.5 best om våren</t>
  </si>
  <si>
    <t>VSB: velger -3.25.Best året igjennom</t>
  </si>
  <si>
    <t>VSB: velger -3.5. Ser best ut året igjennom</t>
  </si>
  <si>
    <t>VSB: velger -3. -2.5 best om høsten. -3.5 best om våren</t>
  </si>
  <si>
    <t>VSB: velger -3. Best året igjennom</t>
  </si>
  <si>
    <t>VSB: velger -2.75. Ser best ut året igjennom</t>
  </si>
  <si>
    <t>VSB: velger -3.25. Best året igjennom</t>
  </si>
  <si>
    <t>VSB: velger -3.25. -3 best om våren, -3.5 best om høsten</t>
  </si>
  <si>
    <t>VSB: velger -3. Ser best ut året igjennom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</si>
</sst>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;@"/>
    <numFmt numFmtId="165" formatCode="yyyy\-mm\-dd;@"/>
    <numFmt numFmtId="166" formatCode="yyyy/mm/dd;@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NumberFormat="1" applyFill="1"/>
    <xf numFmtId="0" fontId="4" fillId="0" borderId="0" xfId="0" applyNumberFormat="1" applyFont="1" applyFill="1"/>
    <xf numFmtId="0" fontId="0" fillId="0" borderId="0" xfId="0" quotePrefix="1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NumberFormat="1"/>
    <xf numFmtId="0" fontId="0" fillId="0" borderId="0" xfId="0" applyFill="1" applyBorder="1"/>
    <xf numFmtId="0" fontId="5" fillId="0" borderId="0" xfId="0" applyFont="1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65" fontId="5" fillId="0" borderId="0" xfId="0" applyNumberFormat="1" applyFont="1" applyFill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quotePrefix="1" applyFill="1" applyBorder="1"/>
    <xf numFmtId="166" fontId="0" fillId="0" borderId="0" xfId="0" applyNumberFormat="1" applyFill="1" applyBorder="1"/>
    <xf numFmtId="0" fontId="7" fillId="0" borderId="0" xfId="0" applyFont="1" applyFill="1" applyBorder="1" applyAlignment="1">
      <alignment vertical="center"/>
    </xf>
    <xf numFmtId="165" fontId="1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/>
    <xf numFmtId="165" fontId="6" fillId="0" borderId="0" xfId="0" applyNumberFormat="1" applyFont="1" applyFill="1" applyBorder="1"/>
    <xf numFmtId="0" fontId="6" fillId="0" borderId="0" xfId="0" applyFont="1" applyFill="1" applyBorder="1"/>
    <xf numFmtId="14" fontId="4" fillId="0" borderId="0" xfId="0" applyNumberFormat="1" applyFont="1" applyFill="1" applyBorder="1"/>
    <xf numFmtId="0" fontId="3" fillId="0" borderId="0" xfId="0" applyFont="1" applyFill="1" applyBorder="1" applyAlignment="1">
      <alignment horizontal="right" vertical="center"/>
    </xf>
    <xf numFmtId="165" fontId="4" fillId="0" borderId="0" xfId="0" applyNumberFormat="1" applyFont="1" applyFill="1" applyBorder="1"/>
    <xf numFmtId="0" fontId="0" fillId="0" borderId="0" xfId="0" applyFill="1" applyBorder="1" applyAlignment="1"/>
    <xf numFmtId="167" fontId="8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2" fontId="0" fillId="0" borderId="0" xfId="0" applyNumberFormat="1" applyFill="1" applyBorder="1"/>
    <xf numFmtId="2" fontId="2" fillId="0" borderId="0" xfId="0" applyNumberFormat="1" applyFont="1"/>
    <xf numFmtId="0" fontId="0" fillId="0" borderId="0" xfId="0" applyAlignment="1">
      <alignment horizontal="center"/>
    </xf>
    <xf numFmtId="165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gard.brathen/Dropbox%20(SEATRACK)/Locations/Isle%20of%20May/metadata_isle%20of%20may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gard.brathen/Dropbox%20(SEATRACK)/Locations/Isle%20of%20May/metadata_isle%20of%20may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</sheetNames>
    <sheetDataSet>
      <sheetData sheetId="0"/>
      <sheetData sheetId="1">
        <row r="2">
          <cell r="F2" t="str">
            <v>c250</v>
          </cell>
        </row>
        <row r="3">
          <cell r="F3" t="str">
            <v>c65</v>
          </cell>
        </row>
        <row r="4">
          <cell r="F4" t="str">
            <v>w65</v>
          </cell>
        </row>
        <row r="5">
          <cell r="F5" t="str">
            <v>mk3006</v>
          </cell>
        </row>
        <row r="6">
          <cell r="F6" t="str">
            <v>mk3005</v>
          </cell>
        </row>
        <row r="7">
          <cell r="F7" t="str">
            <v>mk4083</v>
          </cell>
        </row>
        <row r="8">
          <cell r="F8" t="str">
            <v>mk4093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</sheetNames>
    <sheetDataSet>
      <sheetData sheetId="0"/>
      <sheetData sheetId="1">
        <row r="2">
          <cell r="H2" t="str">
            <v>atlantic puffin</v>
          </cell>
        </row>
        <row r="3">
          <cell r="H3" t="str">
            <v>black-legged kittiwake</v>
          </cell>
        </row>
        <row r="4">
          <cell r="H4" t="str">
            <v>brünnich's guillemot</v>
          </cell>
        </row>
        <row r="5">
          <cell r="H5" t="str">
            <v>common eider</v>
          </cell>
        </row>
        <row r="6">
          <cell r="H6" t="str">
            <v>common guillemot</v>
          </cell>
        </row>
        <row r="7">
          <cell r="H7" t="str">
            <v>european shag</v>
          </cell>
        </row>
        <row r="8">
          <cell r="H8" t="str">
            <v>glaucous gull</v>
          </cell>
        </row>
        <row r="9">
          <cell r="H9" t="str">
            <v>herring gull</v>
          </cell>
        </row>
        <row r="10">
          <cell r="H10" t="str">
            <v>lesser black-backed gull</v>
          </cell>
        </row>
        <row r="11">
          <cell r="H11" t="str">
            <v>little auk</v>
          </cell>
        </row>
        <row r="12">
          <cell r="H12" t="str">
            <v>northern fulmar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e, Børge" refreshedDate="42253.120384837966" createdVersion="5" refreshedVersion="5" minRefreshableVersion="3" recordCount="95">
  <cacheSource type="worksheet">
    <worksheetSource ref="CK2:CQ75" sheet="Sheet1"/>
  </cacheSource>
  <cacheFields count="7">
    <cacheField name="year_aut_eq" numFmtId="0">
      <sharedItems containsMixedTypes="1" containsNumber="1" containsInteger="1" minValue="2009" maxValue="2012" count="5">
        <n v="2009"/>
        <n v="2010"/>
        <e v="#VALUE!"/>
        <n v="2011"/>
        <n v="2012"/>
      </sharedItems>
    </cacheField>
    <cacheField name="firstdate_light" numFmtId="166">
      <sharedItems containsDate="1" containsMixedTypes="1" minDate="2009-08-29T00:00:00" maxDate="2012-09-09T00:00:00"/>
    </cacheField>
    <cacheField name="lastdate_light" numFmtId="166">
      <sharedItems containsDate="1" containsMixedTypes="1" minDate="2010-04-05T00:00:00" maxDate="2013-05-17T00:00:00"/>
    </cacheField>
    <cacheField name="first_aut_eq" numFmtId="166">
      <sharedItems containsDate="1" containsMixedTypes="1" minDate="2009-09-07T00:00:00" maxDate="2012-09-20T00:00:00"/>
    </cacheField>
    <cacheField name="last_aut_eq" numFmtId="166">
      <sharedItems containsDate="1" containsMixedTypes="1" minDate="2009-10-08T00:00:00" maxDate="2012-10-19T00:00:00"/>
    </cacheField>
    <cacheField name="first_spring_eq" numFmtId="166">
      <sharedItems containsDate="1" containsMixedTypes="1" minDate="2010-02-18T00:00:00" maxDate="2013-03-01T00:00:00"/>
    </cacheField>
    <cacheField name="last_spring_eq" numFmtId="166">
      <sharedItems containsDate="1" containsMixedTypes="1" minDate="2010-03-29T00:00:00" maxDate="2013-04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e, Børge" refreshedDate="42253.120580787036" createdVersion="5" refreshedVersion="5" minRefreshableVersion="3" recordCount="95">
  <cacheSource type="worksheet">
    <worksheetSource ref="AP2:AP75" sheet="Sheet1"/>
  </cacheSource>
  <cacheFields count="2">
    <cacheField name="winter_area" numFmtId="0">
      <sharedItems containsBlank="1" count="3">
        <s v="iceland"/>
        <s v="norway"/>
        <m/>
      </sharedItems>
    </cacheField>
    <cacheField name="sun1_db1" numFmtId="0">
      <sharedItems containsString="0" containsBlank="1" containsNumber="1" minValue="-4.5" maxValue="-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d v="2009-09-08T00:00:00"/>
    <d v="2010-04-22T00:00:00"/>
    <d v="2009-09-15T00:00:00"/>
    <d v="2009-10-12T00:00:00"/>
    <d v="2010-02-28T00:00:00"/>
    <d v="2010-04-02T00:00:00"/>
  </r>
  <r>
    <x v="0"/>
    <d v="2009-08-31T00:00:00"/>
    <d v="2010-05-17T00:00:00"/>
    <d v="2009-09-15T00:00:00"/>
    <d v="2009-10-10T00:00:00"/>
    <d v="2010-03-01T00:00:00"/>
    <d v="2010-04-01T00:00:00"/>
  </r>
  <r>
    <x v="0"/>
    <d v="2009-08-31T00:00:00"/>
    <d v="2010-04-23T00:00:00"/>
    <d v="2009-09-15T00:00:00"/>
    <d v="2009-10-14T00:00:00"/>
    <d v="2010-03-01T00:00:00"/>
    <d v="2010-04-01T00:00:00"/>
  </r>
  <r>
    <x v="0"/>
    <d v="2009-09-01T00:00:00"/>
    <d v="2010-05-05T00:00:00"/>
    <d v="2009-09-10T00:00:00"/>
    <d v="2009-10-10T00:00:00"/>
    <d v="2010-02-25T00:00:00"/>
    <d v="2010-04-01T00:00:00"/>
  </r>
  <r>
    <x v="0"/>
    <d v="2009-09-01T00:00:00"/>
    <d v="2010-04-22T00:00:00"/>
    <d v="2009-09-14T00:00:00"/>
    <d v="2009-10-14T00:00:00"/>
    <d v="2010-02-27T00:00:00"/>
    <d v="2010-04-04T00:00:00"/>
  </r>
  <r>
    <x v="0"/>
    <d v="2009-09-01T00:00:00"/>
    <d v="2010-04-23T00:00:00"/>
    <d v="2009-09-14T00:00:00"/>
    <d v="2009-10-10T00:00:00"/>
    <d v="2010-03-01T00:00:00"/>
    <d v="2010-04-01T00:00:00"/>
  </r>
  <r>
    <x v="0"/>
    <d v="2009-09-05T00:00:00"/>
    <d v="2010-04-10T00:00:00"/>
    <d v="2009-09-15T00:00:00"/>
    <d v="2009-10-10T00:00:00"/>
    <d v="2010-02-28T00:00:00"/>
    <d v="2010-04-01T00:00:00"/>
  </r>
  <r>
    <x v="0"/>
    <d v="2009-09-02T00:00:00"/>
    <d v="2010-04-05T00:00:00"/>
    <d v="2009-09-15T00:00:00"/>
    <d v="2009-10-10T00:00:00"/>
    <d v="2010-03-01T00:00:00"/>
    <d v="2010-03-31T00:00:00"/>
  </r>
  <r>
    <x v="0"/>
    <d v="2009-09-06T00:00:00"/>
    <d v="2010-04-09T00:00:00"/>
    <d v="2009-09-15T00:00:00"/>
    <d v="2009-10-10T00:00:00"/>
    <d v="2010-03-01T00:00:00"/>
    <d v="2010-04-01T00:00:00"/>
  </r>
  <r>
    <x v="0"/>
    <d v="2009-09-08T00:00:00"/>
    <d v="2010-04-24T00:00:00"/>
    <d v="2009-09-15T00:00:00"/>
    <d v="2009-10-15T00:00:00"/>
    <d v="2010-02-23T00:00:00"/>
    <d v="2010-04-03T00:00:00"/>
  </r>
  <r>
    <x v="0"/>
    <d v="2009-09-02T00:00:00"/>
    <d v="2010-04-27T00:00:00"/>
    <d v="2009-09-15T00:00:00"/>
    <d v="2009-10-18T00:00:00"/>
    <d v="2010-02-24T00:00:00"/>
    <d v="2010-03-31T00:00:00"/>
  </r>
  <r>
    <x v="0"/>
    <d v="2009-09-07T00:00:00"/>
    <d v="2010-04-14T00:00:00"/>
    <d v="2009-09-16T00:00:00"/>
    <d v="2009-10-12T00:00:00"/>
    <d v="2010-02-20T00:00:00"/>
    <d v="2010-03-31T00:00:00"/>
  </r>
  <r>
    <x v="0"/>
    <d v="2009-09-03T00:00:00"/>
    <d v="2010-04-15T00:00:00"/>
    <d v="2009-09-15T00:00:00"/>
    <d v="2009-10-12T00:00:00"/>
    <d v="2010-02-18T00:00:00"/>
    <d v="2010-04-20T00:00:00"/>
  </r>
  <r>
    <x v="0"/>
    <d v="2009-09-07T00:00:00"/>
    <d v="2010-04-09T00:00:00"/>
    <d v="2009-09-12T00:00:00"/>
    <d v="2009-10-08T00:00:00"/>
    <d v="2010-03-01T00:00:00"/>
    <d v="2010-04-02T00:00:00"/>
  </r>
  <r>
    <x v="0"/>
    <d v="2009-09-06T00:00:00"/>
    <d v="2010-04-20T00:00:00"/>
    <d v="2009-09-15T00:00:00"/>
    <d v="2009-10-12T00:00:00"/>
    <d v="2010-02-28T00:00:00"/>
    <d v="2010-04-03T00:00:00"/>
  </r>
  <r>
    <x v="0"/>
    <d v="2009-09-06T00:00:00"/>
    <d v="2010-04-22T00:00:00"/>
    <d v="2009-09-15T00:00:00"/>
    <d v="2009-10-12T00:00:00"/>
    <d v="2010-02-25T00:00:00"/>
    <d v="2010-04-22T00:00:00"/>
  </r>
  <r>
    <x v="1"/>
    <d v="2010-09-12T00:00:00"/>
    <d v="2011-04-12T00:00:00"/>
    <d v="2010-09-16T00:00:00"/>
    <d v="2010-10-13T00:00:00"/>
    <d v="2011-02-27T00:00:00"/>
    <d v="2011-03-31T00:00:00"/>
  </r>
  <r>
    <x v="0"/>
    <d v="2009-09-05T00:00:00"/>
    <d v="2010-04-20T00:00:00"/>
    <d v="2009-09-12T00:00:00"/>
    <d v="2009-10-13T00:00:00"/>
    <d v="2010-02-22T00:00:00"/>
    <d v="2010-03-31T00:00:00"/>
  </r>
  <r>
    <x v="1"/>
    <d v="2010-08-30T00:00:00"/>
    <d v="2011-05-05T00:00:00"/>
    <d v="2010-09-13T00:00:00"/>
    <d v="2010-10-18T00:00:00"/>
    <d v="2011-03-01T00:00:00"/>
    <d v="2011-04-01T00:00:00"/>
  </r>
  <r>
    <x v="0"/>
    <d v="2009-09-03T00:00:00"/>
    <d v="2010-05-19T00:00:00"/>
    <d v="2009-09-13T00:00:00"/>
    <d v="2009-10-14T00:00:00"/>
    <d v="2010-02-21T00:00:00"/>
    <d v="2010-03-29T00:00:00"/>
  </r>
  <r>
    <x v="1"/>
    <d v="2010-09-05T00:00:00"/>
    <d v="2011-04-11T00:00:00"/>
    <d v="2010-09-15T00:00:00"/>
    <d v="2010-10-15T00:00:00"/>
    <d v="2011-02-26T00:00:00"/>
    <d v="2011-04-05T00:00:00"/>
  </r>
  <r>
    <x v="0"/>
    <d v="2009-09-05T00:00:00"/>
    <d v="2010-04-17T00:00:00"/>
    <d v="2009-09-08T00:00:00"/>
    <d v="2009-10-14T00:00:00"/>
    <d v="2010-02-20T00:00:00"/>
    <d v="2010-03-31T00:00:00"/>
  </r>
  <r>
    <x v="1"/>
    <d v="2010-09-03T00:00:00"/>
    <d v="2011-04-18T00:00:00"/>
    <d v="2010-09-15T00:00:00"/>
    <d v="2010-10-14T00:00:00"/>
    <d v="2011-02-25T00:00:00"/>
    <d v="2011-03-31T00:00:00"/>
  </r>
  <r>
    <x v="1"/>
    <d v="2010-09-05T00:00:00"/>
    <d v="2011-04-24T00:00:00"/>
    <d v="2010-09-15T00:00:00"/>
    <d v="2010-10-16T00:00:00"/>
    <d v="2011-03-03T00:00:00"/>
    <d v="2011-04-07T00:00:00"/>
  </r>
  <r>
    <x v="1"/>
    <d v="2010-09-06T00:00:00"/>
    <d v="2011-05-12T00:00:00"/>
    <d v="2010-09-14T00:00:00"/>
    <d v="2010-10-15T00:00:00"/>
    <d v="2011-03-01T00:00:00"/>
    <d v="2011-04-01T00:00:00"/>
  </r>
  <r>
    <x v="0"/>
    <d v="2009-09-04T00:00:00"/>
    <d v="2010-04-16T00:00:00"/>
    <d v="2009-09-15T00:00:00"/>
    <d v="2009-10-10T00:00:00"/>
    <d v="2010-02-21T00:00:00"/>
    <d v="2010-04-04T00:00:00"/>
  </r>
  <r>
    <x v="1"/>
    <d v="2010-09-03T00:00:00"/>
    <d v="2011-04-19T00:00:00"/>
    <d v="2010-09-16T00:00:00"/>
    <d v="2010-10-10T00:00:00"/>
    <d v="2011-02-25T00:00:00"/>
    <d v="2011-04-07T00:00:00"/>
  </r>
  <r>
    <x v="1"/>
    <d v="2010-09-04T00:00:00"/>
    <d v="2011-04-14T00:00:00"/>
    <d v="2010-09-13T00:00:00"/>
    <d v="2010-10-13T00:00:00"/>
    <d v="2011-03-02T00:00:00"/>
    <d v="2011-04-01T00:00:00"/>
  </r>
  <r>
    <x v="0"/>
    <d v="2009-09-02T00:00:00"/>
    <d v="2010-04-13T00:00:00"/>
    <d v="2009-09-16T00:00:00"/>
    <d v="2009-10-09T00:00:00"/>
    <d v="2010-03-02T00:00:00"/>
    <d v="2010-04-01T00:00:00"/>
  </r>
  <r>
    <x v="1"/>
    <d v="2010-09-07T00:00:00"/>
    <d v="2011-04-11T00:00:00"/>
    <d v="2010-09-14T00:00:00"/>
    <d v="2010-10-12T00:00:00"/>
    <d v="2011-02-25T00:00:00"/>
    <d v="2011-03-26T00:00:00"/>
  </r>
  <r>
    <x v="1"/>
    <d v="2010-09-01T00:00:00"/>
    <d v="2011-04-14T00:00:00"/>
    <d v="2010-09-11T00:00:00"/>
    <d v="2010-10-10T00:00:00"/>
    <d v="2011-02-23T00:00:00"/>
    <d v="2011-04-01T00:00:00"/>
  </r>
  <r>
    <x v="0"/>
    <d v="2009-08-30T00:00:00"/>
    <d v="2010-04-24T00:00:00"/>
    <d v="2009-09-10T00:00:00"/>
    <d v="2009-10-10T00:00:00"/>
    <d v="2010-02-25T00:00:00"/>
    <d v="2010-04-04T00:00:00"/>
  </r>
  <r>
    <x v="1"/>
    <d v="2010-09-02T00:00:00"/>
    <d v="2011-04-21T00:00:00"/>
    <d v="2010-09-12T00:00:00"/>
    <d v="2010-10-10T00:00:00"/>
    <d v="2011-02-25T00:00:00"/>
    <d v="2011-04-01T00:00:00"/>
  </r>
  <r>
    <x v="0"/>
    <d v="2009-08-29T00:00:00"/>
    <d v="2010-04-08T00:00:00"/>
    <d v="2009-09-07T00:00:00"/>
    <d v="2009-10-12T00:00:00"/>
    <d v="2010-03-01T00:00:00"/>
    <d v="2010-04-03T00:00:00"/>
  </r>
  <r>
    <x v="1"/>
    <d v="2010-08-24T00:00:00"/>
    <d v="2011-04-13T00:00:00"/>
    <d v="2010-09-14T00:00:00"/>
    <d v="2010-10-11T00:00:00"/>
    <d v="2011-02-23T00:00:00"/>
    <d v="2011-04-01T00:00:00"/>
  </r>
  <r>
    <x v="0"/>
    <d v="2009-09-02T00:00:00"/>
    <d v="2010-05-12T00:00:00"/>
    <d v="2009-09-14T00:00:00"/>
    <d v="2009-10-10T00:00:00"/>
    <d v="2010-03-01T00:00:00"/>
    <d v="2010-04-06T00:00:00"/>
  </r>
  <r>
    <x v="1"/>
    <d v="2010-09-05T00:00:00"/>
    <d v="2011-04-26T00:00:00"/>
    <d v="2010-09-14T00:00:00"/>
    <d v="2010-10-12T00:00:00"/>
    <d v="2011-03-01T00:00:00"/>
    <d v="2011-04-01T00:00:00"/>
  </r>
  <r>
    <x v="1"/>
    <d v="2010-09-04T00:00:00"/>
    <d v="2011-04-15T00:00:00"/>
    <d v="2010-09-12T00:00:00"/>
    <d v="2010-10-05T00:00:00"/>
    <d v="2011-02-27T00:00:00"/>
    <d v="2011-04-01T00:00:00"/>
  </r>
  <r>
    <x v="0"/>
    <d v="2009-09-02T00:00:00"/>
    <d v="2010-05-16T00:00:00"/>
    <d v="2009-09-17T00:00:00"/>
    <d v="2009-10-09T00:00:00"/>
    <d v="2010-02-24T00:00:00"/>
    <d v="2010-04-01T00:00:00"/>
  </r>
  <r>
    <x v="1"/>
    <d v="2010-09-04T00:00:00"/>
    <d v="2011-05-16T00:00:00"/>
    <d v="2010-09-16T00:00:00"/>
    <d v="2010-10-08T00:00:00"/>
    <d v="2011-02-27T00:00:00"/>
    <d v="2011-04-07T00:00:00"/>
  </r>
  <r>
    <x v="1"/>
    <d v="2010-09-02T00:00:00"/>
    <d v="2011-04-28T00:00:00"/>
    <d v="2010-09-07T00:00:00"/>
    <d v="2010-10-19T00:00:00"/>
    <d v="2011-03-04T00:00:00"/>
    <d v="2011-03-28T00:00:00"/>
  </r>
  <r>
    <x v="1"/>
    <d v="2010-09-08T00:00:00"/>
    <d v="2011-04-22T00:00:00"/>
    <d v="2010-09-15T00:00:00"/>
    <d v="2010-10-09T00:00:00"/>
    <d v="2011-02-25T00:00:00"/>
    <d v="2011-04-04T00:00:00"/>
  </r>
  <r>
    <x v="1"/>
    <d v="2010-09-05T00:00:00"/>
    <d v="2011-04-11T00:00:00"/>
    <d v="2010-09-13T00:00:00"/>
    <d v="2010-10-12T00:00:00"/>
    <d v="2011-03-03T00:00:00"/>
    <d v="2011-04-03T00:00:00"/>
  </r>
  <r>
    <x v="1"/>
    <d v="2010-09-04T00:00:00"/>
    <d v="2011-04-24T00:00:00"/>
    <d v="2010-09-15T00:00:00"/>
    <d v="2010-10-12T00:00:00"/>
    <d v="2011-02-25T00:00:00"/>
    <d v="2011-04-02T00:00:00"/>
  </r>
  <r>
    <x v="1"/>
    <d v="2010-09-07T00:00:00"/>
    <d v="2011-04-26T00:00:00"/>
    <d v="2010-09-15T00:00:00"/>
    <d v="2010-10-05T00:00:00"/>
    <d v="2011-02-27T00:00:00"/>
    <d v="2011-04-06T00:00:00"/>
  </r>
  <r>
    <x v="1"/>
    <d v="2010-08-31T00:00:00"/>
    <d v="2011-03-10T00:00:00"/>
    <d v="2010-09-09T00:00:00"/>
    <d v="2010-10-22T00:00:00"/>
    <d v="2011-03-04T00:00:00"/>
    <d v="2011-03-31T00:00:00"/>
  </r>
  <r>
    <x v="2"/>
    <s v=""/>
    <s v=""/>
    <s v=""/>
    <s v=""/>
    <s v=""/>
    <s v=""/>
  </r>
  <r>
    <x v="1"/>
    <d v="2010-09-06T00:00:00"/>
    <d v="2011-05-05T00:00:00"/>
    <d v="2010-09-15T00:00:00"/>
    <d v="2010-10-06T00:00:00"/>
    <d v="2011-02-27T00:00:00"/>
    <d v="2011-04-02T00:00:00"/>
  </r>
  <r>
    <x v="2"/>
    <s v=""/>
    <s v=""/>
    <s v=""/>
    <s v=""/>
    <s v=""/>
    <s v=""/>
  </r>
  <r>
    <x v="3"/>
    <d v="2011-09-08T00:00:00"/>
    <d v="2012-04-28T00:00:00"/>
    <d v="2011-09-18T00:00:00"/>
    <d v="2011-10-16T00:00:00"/>
    <d v="2012-02-26T00:00:00"/>
    <d v="2012-04-03T00:00:00"/>
  </r>
  <r>
    <x v="3"/>
    <d v="2011-09-08T00:00:00"/>
    <d v="2012-04-20T00:00:00"/>
    <d v="2011-09-16T00:00:00"/>
    <d v="2011-10-13T00:00:00"/>
    <d v="2012-02-28T00:00:00"/>
    <d v="2012-04-06T00:00:00"/>
  </r>
  <r>
    <x v="3"/>
    <d v="2011-09-04T00:00:00"/>
    <d v="2012-04-16T00:00:00"/>
    <d v="2011-09-16T00:00:00"/>
    <d v="2011-10-07T00:00:00"/>
    <d v="2012-02-26T00:00:00"/>
    <d v="2012-04-07T00:00:00"/>
  </r>
  <r>
    <x v="3"/>
    <d v="2011-09-08T00:00:00"/>
    <d v="2012-04-17T00:00:00"/>
    <d v="2011-09-19T00:00:00"/>
    <d v="2011-10-12T00:00:00"/>
    <d v="2012-02-27T00:00:00"/>
    <d v="2012-04-08T00:00:00"/>
  </r>
  <r>
    <x v="1"/>
    <d v="2010-09-08T00:00:00"/>
    <d v="2011-04-09T00:00:00"/>
    <d v="2010-09-14T00:00:00"/>
    <d v="2010-10-08T00:00:00"/>
    <d v="2011-02-21T00:00:00"/>
    <d v="2011-04-03T00:00:00"/>
  </r>
  <r>
    <x v="3"/>
    <d v="2011-09-19T00:00:00"/>
    <d v="2012-04-06T00:00:00"/>
    <d v="2011-09-20T00:00:00"/>
    <d v="2011-10-08T00:00:00"/>
    <d v="2012-02-27T00:00:00"/>
    <d v="2012-03-28T00:00:00"/>
  </r>
  <r>
    <x v="3"/>
    <d v="2011-09-08T00:00:00"/>
    <d v="2012-04-12T00:00:00"/>
    <d v="2011-09-19T00:00:00"/>
    <d v="2011-10-12T00:00:00"/>
    <d v="2012-02-21T00:00:00"/>
    <d v="2012-03-29T00:00:00"/>
  </r>
  <r>
    <x v="3"/>
    <d v="2011-09-07T00:00:00"/>
    <d v="2012-04-30T00:00:00"/>
    <d v="2011-09-18T00:00:00"/>
    <d v="2011-10-09T00:00:00"/>
    <d v="2012-02-28T00:00:00"/>
    <d v="2012-03-29T00:00:00"/>
  </r>
  <r>
    <x v="3"/>
    <d v="2011-09-04T00:00:00"/>
    <d v="2012-04-28T00:00:00"/>
    <d v="2011-09-10T00:00:00"/>
    <d v="2011-10-16T00:00:00"/>
    <d v="2012-02-28T00:00:00"/>
    <d v="2012-03-31T00:00:00"/>
  </r>
  <r>
    <x v="3"/>
    <d v="2011-08-30T00:00:00"/>
    <d v="2012-05-09T00:00:00"/>
    <d v="2011-09-18T00:00:00"/>
    <d v="2011-10-13T00:00:00"/>
    <d v="2012-02-28T00:00:00"/>
    <d v="2012-03-31T00:00:00"/>
  </r>
  <r>
    <x v="3"/>
    <d v="2011-09-01T00:00:00"/>
    <d v="2012-04-14T00:00:00"/>
    <d v="2011-09-15T00:00:00"/>
    <d v="2011-10-17T00:00:00"/>
    <d v="2012-02-27T00:00:00"/>
    <d v="2012-04-02T00:00:00"/>
  </r>
  <r>
    <x v="3"/>
    <d v="2011-08-24T00:00:00"/>
    <d v="2012-04-15T00:00:00"/>
    <d v="2011-09-12T00:00:00"/>
    <d v="2011-10-18T00:00:00"/>
    <d v="2012-02-27T00:00:00"/>
    <d v="2012-04-13T00:00:00"/>
  </r>
  <r>
    <x v="3"/>
    <d v="2011-09-01T00:00:00"/>
    <d v="2012-04-16T00:00:00"/>
    <d v="2011-09-09T00:00:00"/>
    <d v="2011-10-11T00:00:00"/>
    <d v="2012-02-26T00:00:00"/>
    <d v="2012-04-13T00:00:00"/>
  </r>
  <r>
    <x v="3"/>
    <d v="2011-08-31T00:00:00"/>
    <d v="2012-04-28T00:00:00"/>
    <d v="2011-09-16T00:00:00"/>
    <d v="2011-10-15T00:00:00"/>
    <d v="2012-02-12T00:00:00"/>
    <d v="2012-04-14T00:00:00"/>
  </r>
  <r>
    <x v="3"/>
    <d v="2011-09-05T00:00:00"/>
    <d v="2012-04-14T00:00:00"/>
    <d v="2011-09-17T00:00:00"/>
    <d v="2011-10-16T00:00:00"/>
    <d v="2012-02-24T00:00:00"/>
    <d v="2012-04-05T00:00:00"/>
  </r>
  <r>
    <x v="3"/>
    <d v="2011-08-31T00:00:00"/>
    <d v="2012-04-10T00:00:00"/>
    <d v="2011-09-11T00:00:00"/>
    <d v="2011-10-13T00:00:00"/>
    <d v="2012-02-22T00:00:00"/>
    <d v="2012-04-03T00:00:00"/>
  </r>
  <r>
    <x v="3"/>
    <d v="2011-09-02T00:00:00"/>
    <d v="2012-04-14T00:00:00"/>
    <d v="2011-09-12T00:00:00"/>
    <d v="2011-10-17T00:00:00"/>
    <d v="2012-02-26T00:00:00"/>
    <d v="2012-04-01T00:00:00"/>
  </r>
  <r>
    <x v="3"/>
    <d v="2011-09-05T00:00:00"/>
    <d v="2012-04-13T00:00:00"/>
    <d v="2011-09-11T00:00:00"/>
    <d v="2011-10-10T00:00:00"/>
    <d v="2012-03-03T00:00:00"/>
    <d v="2012-04-04T00:00:00"/>
  </r>
  <r>
    <x v="3"/>
    <d v="2011-09-06T00:00:00"/>
    <d v="2012-04-23T00:00:00"/>
    <d v="2011-09-16T00:00:00"/>
    <d v="2011-10-17T00:00:00"/>
    <d v="2012-02-26T00:00:00"/>
    <d v="2012-04-09T00:00:00"/>
  </r>
  <r>
    <x v="3"/>
    <d v="2011-09-02T00:00:00"/>
    <d v="2012-04-05T00:00:00"/>
    <d v="2011-09-18T00:00:00"/>
    <d v="2011-10-15T00:00:00"/>
    <d v="2012-02-26T00:00:00"/>
    <d v="2012-03-31T00:00:00"/>
  </r>
  <r>
    <x v="3"/>
    <d v="2011-08-29T00:00:00"/>
    <d v="2012-04-15T00:00:00"/>
    <d v="2011-09-15T00:00:00"/>
    <d v="2011-10-15T00:00:00"/>
    <d v="2012-02-26T00:00:00"/>
    <d v="2012-04-05T00:00:00"/>
  </r>
  <r>
    <x v="3"/>
    <d v="2011-09-07T00:00:00"/>
    <d v="2012-04-21T00:00:00"/>
    <d v="2011-09-15T00:00:00"/>
    <d v="2011-10-17T00:00:00"/>
    <d v="2012-02-27T00:00:00"/>
    <d v="2012-04-07T00:00:00"/>
  </r>
  <r>
    <x v="3"/>
    <d v="2011-09-05T00:00:00"/>
    <d v="2012-04-28T00:00:00"/>
    <d v="2011-09-18T00:00:00"/>
    <d v="2011-10-17T00:00:00"/>
    <d v="2012-02-26T00:00:00"/>
    <d v="2012-04-05T00:00:00"/>
  </r>
  <r>
    <x v="3"/>
    <d v="2011-09-05T00:00:00"/>
    <d v="2012-04-16T00:00:00"/>
    <d v="2011-09-11T00:00:00"/>
    <d v="2011-10-15T00:00:00"/>
    <d v="2012-02-26T00:00:00"/>
    <d v="2012-04-12T00:00:00"/>
  </r>
  <r>
    <x v="3"/>
    <d v="2011-08-31T00:00:00"/>
    <d v="2012-04-27T00:00:00"/>
    <d v="2011-09-15T00:00:00"/>
    <d v="2011-10-13T00:00:00"/>
    <d v="2012-02-21T00:00:00"/>
    <d v="2012-04-09T00:00:00"/>
  </r>
  <r>
    <x v="3"/>
    <d v="2011-09-07T00:00:00"/>
    <d v="2012-04-24T00:00:00"/>
    <d v="2011-09-16T00:00:00"/>
    <d v="2011-10-15T00:00:00"/>
    <d v="2012-02-24T00:00:00"/>
    <d v="2012-04-01T00:00:00"/>
  </r>
  <r>
    <x v="2"/>
    <s v=""/>
    <s v=""/>
    <s v=""/>
    <s v=""/>
    <s v=""/>
    <s v=""/>
  </r>
  <r>
    <x v="2"/>
    <s v=""/>
    <s v=""/>
    <s v=""/>
    <s v=""/>
    <s v=""/>
    <s v=""/>
  </r>
  <r>
    <x v="3"/>
    <d v="2011-09-03T00:00:00"/>
    <d v="2012-04-18T00:00:00"/>
    <d v="2011-09-13T00:00:00"/>
    <d v="2011-10-17T00:00:00"/>
    <d v="2012-02-25T00:00:00"/>
    <d v="2012-04-04T00:00:00"/>
  </r>
  <r>
    <x v="3"/>
    <d v="2011-09-06T00:00:00"/>
    <d v="2012-04-01T00:00:00"/>
    <d v="2011-09-19T00:00:00"/>
    <d v="2011-10-17T00:00:00"/>
    <d v="2012-02-24T00:00:00"/>
    <d v="2012-04-01T00:00:00"/>
  </r>
  <r>
    <x v="3"/>
    <d v="2011-09-01T00:00:00"/>
    <d v="2012-04-16T00:00:00"/>
    <d v="2011-09-15T00:00:00"/>
    <d v="2011-10-15T00:00:00"/>
    <d v="2012-02-28T00:00:00"/>
    <d v="2012-03-27T00:00:00"/>
  </r>
  <r>
    <x v="4"/>
    <d v="2012-09-05T00:00:00"/>
    <d v="2013-04-11T00:00:00"/>
    <d v="2012-09-13T00:00:00"/>
    <d v="2012-10-13T00:00:00"/>
    <d v="2013-02-28T00:00:00"/>
    <d v="2013-03-31T00:00:00"/>
  </r>
  <r>
    <x v="4"/>
    <d v="2012-09-01T00:00:00"/>
    <d v="2013-04-01T00:00:00"/>
    <d v="2012-09-12T00:00:00"/>
    <d v="2012-10-12T00:00:00"/>
    <d v="2013-02-22T00:00:00"/>
    <d v="2013-04-01T00:00:00"/>
  </r>
  <r>
    <x v="4"/>
    <d v="2012-09-02T00:00:00"/>
    <d v="2013-05-16T00:00:00"/>
    <d v="2012-09-10T00:00:00"/>
    <d v="2012-10-12T00:00:00"/>
    <d v="2013-02-23T00:00:00"/>
    <d v="2013-03-26T00:00:00"/>
  </r>
  <r>
    <x v="4"/>
    <d v="2012-09-03T00:00:00"/>
    <d v="2013-05-02T00:00:00"/>
    <d v="2012-09-15T00:00:00"/>
    <d v="2012-10-12T00:00:00"/>
    <d v="2013-02-23T00:00:00"/>
    <d v="2013-04-07T00:00:00"/>
  </r>
  <r>
    <x v="3"/>
    <d v="2011-09-08T00:00:00"/>
    <d v="2012-04-27T00:00:00"/>
    <d v="2011-09-20T00:00:00"/>
    <d v="2011-10-15T00:00:00"/>
    <d v="2012-02-29T00:00:00"/>
    <d v="2012-04-01T00:00:00"/>
  </r>
  <r>
    <x v="4"/>
    <d v="2012-09-03T00:00:00"/>
    <d v="2013-01-08T00:00:00"/>
    <d v="2012-09-16T00:00:00"/>
    <d v="2012-10-13T00:00:00"/>
    <s v=""/>
    <s v=""/>
  </r>
  <r>
    <x v="4"/>
    <d v="2012-09-02T00:00:00"/>
    <d v="2013-02-09T00:00:00"/>
    <d v="2012-09-06T00:00:00"/>
    <d v="2012-10-12T00:00:00"/>
    <s v=""/>
    <s v=""/>
  </r>
  <r>
    <x v="3"/>
    <d v="2011-09-05T00:00:00"/>
    <d v="2012-05-06T00:00:00"/>
    <d v="2011-09-11T00:00:00"/>
    <d v="2011-10-12T00:00:00"/>
    <d v="2012-02-24T00:00:00"/>
    <d v="2012-04-06T00:00:00"/>
  </r>
  <r>
    <x v="4"/>
    <d v="2012-09-08T00:00:00"/>
    <d v="2013-04-08T00:00:00"/>
    <d v="2012-09-15T00:00:00"/>
    <d v="2012-10-12T00:00:00"/>
    <d v="2013-02-26T00:00:00"/>
    <d v="2013-04-02T00:00:00"/>
  </r>
  <r>
    <x v="4"/>
    <d v="2012-08-19T00:00:00"/>
    <d v="2013-05-02T00:00:00"/>
    <d v="2012-09-17T00:00:00"/>
    <d v="2012-10-15T00:00:00"/>
    <d v="2013-02-21T00:00:00"/>
    <d v="2013-04-05T00:00:00"/>
  </r>
  <r>
    <x v="4"/>
    <d v="2012-09-05T00:00:00"/>
    <d v="2013-04-12T00:00:00"/>
    <d v="2012-09-13T00:00:00"/>
    <d v="2012-10-14T00:00:00"/>
    <d v="2013-02-21T00:00:00"/>
    <d v="2013-03-25T00:00:00"/>
  </r>
  <r>
    <x v="4"/>
    <d v="2012-09-07T00:00:00"/>
    <d v="2013-04-06T00:00:00"/>
    <d v="2012-09-19T00:00:00"/>
    <d v="2012-10-16T00:00:00"/>
    <d v="2013-02-26T00:00:00"/>
    <d v="2013-03-31T00:00:00"/>
  </r>
  <r>
    <x v="2"/>
    <s v=""/>
    <s v=""/>
    <s v=""/>
    <s v=""/>
    <s v=""/>
    <s v=""/>
  </r>
  <r>
    <x v="4"/>
    <d v="2012-09-06T00:00:00"/>
    <d v="2012-11-02T00:00:00"/>
    <d v="2012-09-15T00:00:00"/>
    <d v="2012-10-12T00:00:00"/>
    <s v=""/>
    <s v=""/>
  </r>
  <r>
    <x v="4"/>
    <d v="2012-09-07T00:00:00"/>
    <d v="2013-02-21T00:00:00"/>
    <d v="2012-09-18T00:00:00"/>
    <d v="2012-10-18T00:00:00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n v="-3.5"/>
  </r>
  <r>
    <x v="0"/>
    <n v="-3"/>
  </r>
  <r>
    <x v="0"/>
    <n v="-3"/>
  </r>
  <r>
    <x v="1"/>
    <n v="-3"/>
  </r>
  <r>
    <x v="1"/>
    <n v="-3"/>
  </r>
  <r>
    <x v="0"/>
    <n v="-3"/>
  </r>
  <r>
    <x v="0"/>
    <n v="-3"/>
  </r>
  <r>
    <x v="0"/>
    <n v="-2.5750000000000002"/>
  </r>
  <r>
    <x v="0"/>
    <n v="-2.75"/>
  </r>
  <r>
    <x v="1"/>
    <n v="-4"/>
  </r>
  <r>
    <x v="1"/>
    <n v="-3.5"/>
  </r>
  <r>
    <x v="0"/>
    <n v="-4"/>
  </r>
  <r>
    <x v="0"/>
    <n v="-3.5"/>
  </r>
  <r>
    <x v="1"/>
    <m/>
  </r>
  <r>
    <x v="0"/>
    <n v="-4"/>
  </r>
  <r>
    <x v="0"/>
    <n v="-3.8"/>
  </r>
  <r>
    <x v="0"/>
    <n v="-4"/>
  </r>
  <r>
    <x v="0"/>
    <n v="-4"/>
  </r>
  <r>
    <x v="0"/>
    <n v="-3.85"/>
  </r>
  <r>
    <x v="1"/>
    <n v="-4.25"/>
  </r>
  <r>
    <x v="0"/>
    <n v="-4.25"/>
  </r>
  <r>
    <x v="0"/>
    <n v="-4"/>
  </r>
  <r>
    <x v="0"/>
    <n v="-4"/>
  </r>
  <r>
    <x v="1"/>
    <n v="-4.5"/>
  </r>
  <r>
    <x v="0"/>
    <n v="-4"/>
  </r>
  <r>
    <x v="0"/>
    <n v="-2.15"/>
  </r>
  <r>
    <x v="0"/>
    <n v="-3.75"/>
  </r>
  <r>
    <x v="0"/>
    <n v="-3.375"/>
  </r>
  <r>
    <x v="0"/>
    <n v="-3.4"/>
  </r>
  <r>
    <x v="0"/>
    <n v="-3.4"/>
  </r>
  <r>
    <x v="0"/>
    <m/>
  </r>
  <r>
    <x v="1"/>
    <n v="-3.25"/>
  </r>
  <r>
    <x v="1"/>
    <n v="-3.5"/>
  </r>
  <r>
    <x v="0"/>
    <n v="-3"/>
  </r>
  <r>
    <x v="0"/>
    <n v="-3"/>
  </r>
  <r>
    <x v="0"/>
    <n v="-3.2"/>
  </r>
  <r>
    <x v="0"/>
    <n v="-2.9"/>
  </r>
  <r>
    <x v="0"/>
    <n v="-3"/>
  </r>
  <r>
    <x v="0"/>
    <n v="-3.4"/>
  </r>
  <r>
    <x v="0"/>
    <n v="-3.5"/>
  </r>
  <r>
    <x v="1"/>
    <n v="-2.25"/>
  </r>
  <r>
    <x v="0"/>
    <n v="-3.5"/>
  </r>
  <r>
    <x v="0"/>
    <n v="-3.5"/>
  </r>
  <r>
    <x v="1"/>
    <n v="-3.5"/>
  </r>
  <r>
    <x v="1"/>
    <n v="-3.3"/>
  </r>
  <r>
    <x v="0"/>
    <n v="-3.8"/>
  </r>
  <r>
    <x v="2"/>
    <m/>
  </r>
  <r>
    <x v="0"/>
    <n v="-3.1"/>
  </r>
  <r>
    <x v="2"/>
    <m/>
  </r>
  <r>
    <x v="0"/>
    <n v="-4"/>
  </r>
  <r>
    <x v="0"/>
    <n v="-3.1"/>
  </r>
  <r>
    <x v="0"/>
    <n v="-2.9"/>
  </r>
  <r>
    <x v="0"/>
    <n v="-3.3"/>
  </r>
  <r>
    <x v="0"/>
    <n v="-3.7"/>
  </r>
  <r>
    <x v="0"/>
    <n v="-3.7"/>
  </r>
  <r>
    <x v="1"/>
    <n v="-3.5"/>
  </r>
  <r>
    <x v="0"/>
    <n v="-3"/>
  </r>
  <r>
    <x v="0"/>
    <n v="-3.25"/>
  </r>
  <r>
    <x v="0"/>
    <n v="-3.25"/>
  </r>
  <r>
    <x v="0"/>
    <n v="-3"/>
  </r>
  <r>
    <x v="0"/>
    <n v="-2.9"/>
  </r>
  <r>
    <x v="0"/>
    <n v="-3"/>
  </r>
  <r>
    <x v="1"/>
    <n v="-1.6"/>
  </r>
  <r>
    <x v="0"/>
    <n v="-3.3"/>
  </r>
  <r>
    <x v="0"/>
    <n v="-3"/>
  </r>
  <r>
    <x v="0"/>
    <n v="-3"/>
  </r>
  <r>
    <x v="0"/>
    <n v="-2.9249999999999998"/>
  </r>
  <r>
    <x v="1"/>
    <n v="-3.5"/>
  </r>
  <r>
    <x v="0"/>
    <m/>
  </r>
  <r>
    <x v="0"/>
    <n v="-3.3"/>
  </r>
  <r>
    <x v="1"/>
    <n v="-3.25"/>
  </r>
  <r>
    <x v="0"/>
    <n v="-3"/>
  </r>
  <r>
    <x v="0"/>
    <n v="-3"/>
  </r>
  <r>
    <x v="0"/>
    <n v="-3"/>
  </r>
  <r>
    <x v="0"/>
    <n v="-3.25"/>
  </r>
  <r>
    <x v="2"/>
    <m/>
  </r>
  <r>
    <x v="2"/>
    <m/>
  </r>
  <r>
    <x v="0"/>
    <n v="-3"/>
  </r>
  <r>
    <x v="0"/>
    <n v="-3.3"/>
  </r>
  <r>
    <x v="1"/>
    <n v="-3.1749999999999998"/>
  </r>
  <r>
    <x v="1"/>
    <n v="-3.2"/>
  </r>
  <r>
    <x v="0"/>
    <n v="-3"/>
  </r>
  <r>
    <x v="0"/>
    <m/>
  </r>
  <r>
    <x v="1"/>
    <n v="-3.4"/>
  </r>
  <r>
    <x v="0"/>
    <n v="-3.5"/>
  </r>
  <r>
    <x v="0"/>
    <n v="-3.5"/>
  </r>
  <r>
    <x v="0"/>
    <n v="-3"/>
  </r>
  <r>
    <x v="1"/>
    <n v="-3.25"/>
  </r>
  <r>
    <x v="0"/>
    <n v="-4.25"/>
  </r>
  <r>
    <x v="0"/>
    <n v="-3.8"/>
  </r>
  <r>
    <x v="0"/>
    <n v="-4.0999999999999996"/>
  </r>
  <r>
    <x v="0"/>
    <n v="-4.25"/>
  </r>
  <r>
    <x v="2"/>
    <m/>
  </r>
  <r>
    <x v="2"/>
    <m/>
  </r>
  <r>
    <x v="0"/>
    <n v="-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9" firstHeaderRow="0" firstDataRow="1" firstDataCol="1"/>
  <pivotFields count="7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in of first_aut_eq" fld="3" subtotal="min" baseField="0" baseItem="0" numFmtId="166"/>
    <dataField name="Max of first_aut_eq" fld="3" subtotal="max" baseField="0" baseItem="0" numFmtId="166"/>
    <dataField name="Average of first_aut_eq" fld="3" subtotal="average" baseField="0" baseItem="0" numFmtId="166"/>
    <dataField name="Min of last_aut_eq" fld="4" subtotal="min" baseField="0" baseItem="0" numFmtId="166"/>
    <dataField name="Max of last_aut_eq" fld="4" subtotal="max" baseField="0" baseItem="0" numFmtId="166"/>
    <dataField name="Average of last_aut_eq" fld="4" subtotal="average" baseField="0" baseItem="0" numFmtId="166"/>
    <dataField name="Min of first_spring_eq" fld="5" subtotal="min" baseField="0" baseItem="1" numFmtId="166"/>
    <dataField name="Max of first_spring_eq" fld="5" subtotal="max" baseField="0" baseItem="1" numFmtId="166"/>
    <dataField name="Average of first_spring_eq" fld="5" subtotal="average" baseField="0" baseItem="1" numFmtId="166"/>
    <dataField name="Min of last_spring_eq" fld="6" subtotal="min" baseField="0" baseItem="1" numFmtId="166"/>
    <dataField name="Max of last_spring_eq" fld="6" subtotal="max" baseField="0" baseItem="1" numFmtId="166"/>
    <dataField name="Average of last_spring_eq" fld="6" subtotal="average" baseField="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9" firstHeaderRow="0" firstDataRow="1" firstDataCol="1"/>
  <pivotFields count="7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first_spring_eq2" fld="5" subtotal="average" baseField="0" baseItem="0" numFmtId="166"/>
    <dataField name="StdDev of first_spring_eq" fld="5" subtotal="stdDev" baseField="0" baseItem="0"/>
    <dataField name="Average of last_spring_eq" fld="6" subtotal="average" baseField="0" baseItem="2" numFmtId="166"/>
    <dataField name="StdDev of last_spring_eq2" fld="6" subtotal="stdDev" baseField="0" baseItem="2"/>
    <dataField name="Average of first_aut_eq" fld="3" subtotal="average" baseField="0" baseItem="1" numFmtId="166"/>
    <dataField name="StdDev of first_aut_eq2" fld="3" subtotal="stdDev" baseField="0" baseItem="1"/>
    <dataField name="Average of last_aut_eq" fld="4" subtotal="average" baseField="0" baseItem="0" numFmtId="166"/>
    <dataField name="StdDev of last_aut_eq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n1_db1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opLeftCell="F1" workbookViewId="0">
      <selection activeCell="I16" sqref="I16"/>
    </sheetView>
  </sheetViews>
  <sheetFormatPr defaultRowHeight="15" x14ac:dyDescent="0.25"/>
  <cols>
    <col min="1" max="1" width="13.140625" customWidth="1"/>
    <col min="2" max="2" width="18.28515625" customWidth="1"/>
    <col min="3" max="3" width="18.5703125" customWidth="1"/>
    <col min="4" max="4" width="22.140625" bestFit="1" customWidth="1"/>
    <col min="5" max="5" width="17.85546875" customWidth="1"/>
    <col min="6" max="6" width="18.140625" customWidth="1"/>
    <col min="7" max="7" width="21.7109375" bestFit="1" customWidth="1"/>
    <col min="8" max="8" width="20.85546875" customWidth="1"/>
    <col min="9" max="9" width="21.140625" customWidth="1"/>
    <col min="10" max="10" width="24.7109375" bestFit="1" customWidth="1"/>
    <col min="11" max="11" width="20.42578125" customWidth="1"/>
    <col min="12" max="12" width="20.7109375" customWidth="1"/>
    <col min="13" max="13" width="24.28515625" bestFit="1" customWidth="1"/>
  </cols>
  <sheetData>
    <row r="3" spans="1:13" x14ac:dyDescent="0.25">
      <c r="A3" s="15" t="s">
        <v>81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92</v>
      </c>
      <c r="I3" t="s">
        <v>93</v>
      </c>
      <c r="J3" t="s">
        <v>94</v>
      </c>
      <c r="K3" t="s">
        <v>96</v>
      </c>
      <c r="L3" t="s">
        <v>97</v>
      </c>
      <c r="M3" t="s">
        <v>98</v>
      </c>
    </row>
    <row r="4" spans="1:13" x14ac:dyDescent="0.25">
      <c r="A4" s="16">
        <v>2009</v>
      </c>
      <c r="B4" s="14">
        <v>40063</v>
      </c>
      <c r="C4" s="14">
        <v>40073</v>
      </c>
      <c r="D4" s="14">
        <v>40069.72</v>
      </c>
      <c r="E4" s="14">
        <v>40094</v>
      </c>
      <c r="F4" s="14">
        <v>40104</v>
      </c>
      <c r="G4" s="14">
        <v>40097.599999999999</v>
      </c>
      <c r="H4" s="14">
        <v>40227</v>
      </c>
      <c r="I4" s="14">
        <v>40239</v>
      </c>
      <c r="J4" s="14">
        <v>40234.639999999999</v>
      </c>
      <c r="K4" s="14">
        <v>40266</v>
      </c>
      <c r="L4" s="14">
        <v>40290</v>
      </c>
      <c r="M4" s="14">
        <v>40271.160000000003</v>
      </c>
    </row>
    <row r="5" spans="1:13" x14ac:dyDescent="0.25">
      <c r="A5" s="16">
        <v>2010</v>
      </c>
      <c r="B5" s="14">
        <v>40428</v>
      </c>
      <c r="C5" s="14">
        <v>40437</v>
      </c>
      <c r="D5" s="14">
        <v>40434.608695652176</v>
      </c>
      <c r="E5" s="14">
        <v>40456</v>
      </c>
      <c r="F5" s="14">
        <v>40473</v>
      </c>
      <c r="G5" s="14">
        <v>40462.956521739128</v>
      </c>
      <c r="H5" s="14">
        <v>40595</v>
      </c>
      <c r="I5" s="14">
        <v>40606</v>
      </c>
      <c r="J5" s="14">
        <v>40601</v>
      </c>
      <c r="K5" s="14">
        <v>40628</v>
      </c>
      <c r="L5" s="14">
        <v>40640</v>
      </c>
      <c r="M5" s="14">
        <v>40635</v>
      </c>
    </row>
    <row r="6" spans="1:13" x14ac:dyDescent="0.25">
      <c r="A6" s="16">
        <v>2011</v>
      </c>
      <c r="B6" s="14">
        <v>40795</v>
      </c>
      <c r="C6" s="14">
        <v>40806</v>
      </c>
      <c r="D6" s="14">
        <v>40801.300000000003</v>
      </c>
      <c r="E6" s="14">
        <v>40823</v>
      </c>
      <c r="F6" s="14">
        <v>40834</v>
      </c>
      <c r="G6" s="14">
        <v>40830.1</v>
      </c>
      <c r="H6" s="14">
        <v>40951</v>
      </c>
      <c r="I6" s="14">
        <v>40971</v>
      </c>
      <c r="J6" s="14">
        <v>40964.566666666666</v>
      </c>
      <c r="K6" s="14">
        <v>40995</v>
      </c>
      <c r="L6" s="14">
        <v>41013</v>
      </c>
      <c r="M6" s="14">
        <v>41003.26666666667</v>
      </c>
    </row>
    <row r="7" spans="1:13" x14ac:dyDescent="0.25">
      <c r="A7" s="16">
        <v>2012</v>
      </c>
      <c r="B7" s="14">
        <v>41158</v>
      </c>
      <c r="C7" s="14">
        <v>41171</v>
      </c>
      <c r="D7" s="14">
        <v>41166.083333333336</v>
      </c>
      <c r="E7" s="14">
        <v>41194</v>
      </c>
      <c r="F7" s="14">
        <v>41200</v>
      </c>
      <c r="G7" s="14">
        <v>41195.416666666664</v>
      </c>
      <c r="H7" s="14">
        <v>41326</v>
      </c>
      <c r="I7" s="14">
        <v>41333</v>
      </c>
      <c r="J7" s="14">
        <v>41328.75</v>
      </c>
      <c r="K7" s="14">
        <v>41358</v>
      </c>
      <c r="L7" s="14">
        <v>41371</v>
      </c>
      <c r="M7" s="14">
        <v>41364.5</v>
      </c>
    </row>
    <row r="8" spans="1:13" x14ac:dyDescent="0.25">
      <c r="A8" s="16" t="s">
        <v>82</v>
      </c>
      <c r="B8" s="14">
        <v>0</v>
      </c>
      <c r="C8" s="14">
        <v>0</v>
      </c>
      <c r="D8" s="14" t="e">
        <v>#DIV/0!</v>
      </c>
      <c r="E8" s="14">
        <v>0</v>
      </c>
      <c r="F8" s="14">
        <v>0</v>
      </c>
      <c r="G8" s="14" t="e">
        <v>#DIV/0!</v>
      </c>
      <c r="H8" s="14">
        <v>0</v>
      </c>
      <c r="I8" s="14">
        <v>0</v>
      </c>
      <c r="J8" s="14" t="e">
        <v>#DIV/0!</v>
      </c>
      <c r="K8" s="14">
        <v>0</v>
      </c>
      <c r="L8" s="14">
        <v>0</v>
      </c>
      <c r="M8" s="14" t="e">
        <v>#DIV/0!</v>
      </c>
    </row>
    <row r="9" spans="1:13" x14ac:dyDescent="0.25">
      <c r="A9" s="16" t="s">
        <v>83</v>
      </c>
      <c r="B9" s="14">
        <v>40063</v>
      </c>
      <c r="C9" s="14">
        <v>41171</v>
      </c>
      <c r="D9" s="14">
        <v>40553.011111111111</v>
      </c>
      <c r="E9" s="14">
        <v>40094</v>
      </c>
      <c r="F9" s="14">
        <v>41200</v>
      </c>
      <c r="G9" s="14">
        <v>40581.511111111111</v>
      </c>
      <c r="H9" s="14">
        <v>40227</v>
      </c>
      <c r="I9" s="14">
        <v>41333</v>
      </c>
      <c r="J9" s="14">
        <v>40689.023255813954</v>
      </c>
      <c r="K9" s="14">
        <v>40266</v>
      </c>
      <c r="L9" s="14">
        <v>41371</v>
      </c>
      <c r="M9" s="14">
        <v>40725.558139534885</v>
      </c>
    </row>
    <row r="16" spans="1:13" x14ac:dyDescent="0.25">
      <c r="I16">
        <f>_xlfn.CONFIDENCE.NORM(0.05,7,10)</f>
        <v>4.3385652261319301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25.85546875" customWidth="1"/>
    <col min="3" max="3" width="23.7109375" customWidth="1"/>
    <col min="4" max="5" width="24.28515625" bestFit="1" customWidth="1"/>
    <col min="6" max="7" width="22.140625" customWidth="1"/>
    <col min="8" max="8" width="21.7109375" bestFit="1" customWidth="1"/>
    <col min="9" max="9" width="20.5703125" bestFit="1" customWidth="1"/>
  </cols>
  <sheetData>
    <row r="3" spans="1:9" x14ac:dyDescent="0.25">
      <c r="A3" s="15" t="s">
        <v>81</v>
      </c>
      <c r="B3" t="s">
        <v>101</v>
      </c>
      <c r="C3" t="s">
        <v>100</v>
      </c>
      <c r="D3" t="s">
        <v>98</v>
      </c>
      <c r="E3" t="s">
        <v>102</v>
      </c>
      <c r="F3" t="s">
        <v>86</v>
      </c>
      <c r="G3" t="s">
        <v>105</v>
      </c>
      <c r="H3" t="s">
        <v>89</v>
      </c>
      <c r="I3" t="s">
        <v>106</v>
      </c>
    </row>
    <row r="4" spans="1:9" x14ac:dyDescent="0.25">
      <c r="A4" s="16">
        <v>2009</v>
      </c>
      <c r="B4" s="14">
        <v>40234.639999999999</v>
      </c>
      <c r="C4" s="18">
        <v>3.6501141656587861</v>
      </c>
      <c r="D4" s="14">
        <v>40271.160000000003</v>
      </c>
      <c r="E4" s="18">
        <v>5.6471231636499057</v>
      </c>
      <c r="F4" s="14">
        <v>40069.72</v>
      </c>
      <c r="G4" s="18">
        <v>2.5252062697557283</v>
      </c>
      <c r="H4" s="14">
        <v>40097.599999999999</v>
      </c>
      <c r="I4" s="18">
        <v>2.3094010767585029</v>
      </c>
    </row>
    <row r="5" spans="1:9" x14ac:dyDescent="0.25">
      <c r="A5" s="16">
        <v>2010</v>
      </c>
      <c r="B5" s="14">
        <v>40601</v>
      </c>
      <c r="C5" s="18">
        <v>2.9848100289785457</v>
      </c>
      <c r="D5" s="14">
        <v>40635</v>
      </c>
      <c r="E5" s="18">
        <v>3.0151134457776365</v>
      </c>
      <c r="F5" s="14">
        <v>40434.608695652176</v>
      </c>
      <c r="G5" s="18">
        <v>2.2307587768920536</v>
      </c>
      <c r="H5" s="14">
        <v>40462.956521739128</v>
      </c>
      <c r="I5" s="18">
        <v>4.3325224653489123</v>
      </c>
    </row>
    <row r="6" spans="1:9" x14ac:dyDescent="0.25">
      <c r="A6" s="16">
        <v>2011</v>
      </c>
      <c r="B6" s="14">
        <v>40964.566666666666</v>
      </c>
      <c r="C6" s="18">
        <v>3.4409635213429426</v>
      </c>
      <c r="D6" s="14">
        <v>41003.26666666667</v>
      </c>
      <c r="E6" s="18">
        <v>4.8914657160982475</v>
      </c>
      <c r="F6" s="14">
        <v>40801.300000000003</v>
      </c>
      <c r="G6" s="18">
        <v>3.1964420039386563</v>
      </c>
      <c r="H6" s="14">
        <v>40830.1</v>
      </c>
      <c r="I6" s="18">
        <v>2.9284572668441808</v>
      </c>
    </row>
    <row r="7" spans="1:9" x14ac:dyDescent="0.25">
      <c r="A7" s="16">
        <v>2012</v>
      </c>
      <c r="B7" s="14">
        <v>41328.75</v>
      </c>
      <c r="C7" s="18">
        <v>2.6049403612586386</v>
      </c>
      <c r="D7" s="14">
        <v>41364.5</v>
      </c>
      <c r="E7" s="18">
        <v>4.4400772194057296</v>
      </c>
      <c r="F7" s="14">
        <v>41166.083333333336</v>
      </c>
      <c r="G7" s="18">
        <v>3.6045005698461372</v>
      </c>
      <c r="H7" s="14">
        <v>41195.416666666664</v>
      </c>
      <c r="I7" s="18">
        <v>1.9752253712202157</v>
      </c>
    </row>
    <row r="8" spans="1:9" x14ac:dyDescent="0.25">
      <c r="A8" s="16" t="s">
        <v>82</v>
      </c>
      <c r="B8" s="14" t="e">
        <v>#DIV/0!</v>
      </c>
      <c r="C8" s="18" t="e">
        <v>#DIV/0!</v>
      </c>
      <c r="D8" s="14" t="e">
        <v>#DIV/0!</v>
      </c>
      <c r="E8" s="18" t="e">
        <v>#DIV/0!</v>
      </c>
      <c r="F8" s="14" t="e">
        <v>#DIV/0!</v>
      </c>
      <c r="G8" s="18" t="e">
        <v>#DIV/0!</v>
      </c>
      <c r="H8" s="14" t="e">
        <v>#DIV/0!</v>
      </c>
      <c r="I8" s="18" t="e">
        <v>#DIV/0!</v>
      </c>
    </row>
    <row r="9" spans="1:9" x14ac:dyDescent="0.25">
      <c r="A9" s="16" t="s">
        <v>83</v>
      </c>
      <c r="B9" s="14">
        <v>40689.023255813954</v>
      </c>
      <c r="C9" s="18">
        <v>357.97541738621914</v>
      </c>
      <c r="D9" s="14">
        <v>40725.558139534885</v>
      </c>
      <c r="E9" s="18">
        <v>358.62468025187479</v>
      </c>
      <c r="F9" s="14">
        <v>40553.011111111111</v>
      </c>
      <c r="G9" s="18">
        <v>375.09715578724519</v>
      </c>
      <c r="H9" s="14">
        <v>40581.511111111111</v>
      </c>
      <c r="I9" s="18">
        <v>375.58649999209257</v>
      </c>
    </row>
    <row r="12" spans="1:9" x14ac:dyDescent="0.25">
      <c r="A12" s="17" t="s">
        <v>103</v>
      </c>
      <c r="B12" s="14">
        <f>GETPIVOTDATA("Average of first_spring_eq2",$A$3,"year_aut_eq",2009)-2*GETPIVOTDATA("StdDev of first_spring_eq",$A$3,"year_aut_eq",2009)</f>
        <v>40227.339771668681</v>
      </c>
      <c r="D12" t="s">
        <v>104</v>
      </c>
      <c r="E12" s="14">
        <f>GETPIVOTDATA("Average of last_spring_eq",$A$3,"year_aut_eq",2009)+2*GETPIVOTDATA("StdDev of last_spring_eq2",$A$3,"year_aut_eq",2010)</f>
        <v>40277.190226891558</v>
      </c>
      <c r="F12" t="s">
        <v>103</v>
      </c>
      <c r="G12" s="14">
        <f>GETPIVOTDATA("Average of first_aut_eq",$A$3,"year_aut_eq",2009)-2*GETPIVOTDATA("StdDev of first_aut_eq2",$A$3,"year_aut_eq",2009)</f>
        <v>40064.669587460492</v>
      </c>
      <c r="H12" t="s">
        <v>104</v>
      </c>
      <c r="I12" s="14">
        <f>GETPIVOTDATA("Average of last_aut_eq",$A$3,"year_aut_eq",2009)+2*GETPIVOTDATA("StdDev of last_aut_eq",$A$3,"year_aut_eq",2009)</f>
        <v>40102.218802153518</v>
      </c>
    </row>
    <row r="13" spans="1:9" x14ac:dyDescent="0.25">
      <c r="B13" s="14">
        <f>GETPIVOTDATA("Average of first_spring_eq2",$A$3,"year_aut_eq",2010)-2*GETPIVOTDATA("StdDev of first_spring_eq",$A$3,"year_aut_eq",2010)</f>
        <v>40595.030379942044</v>
      </c>
      <c r="E13" s="14">
        <f>GETPIVOTDATA("Average of last_spring_eq",$A$3,"year_aut_eq",2010)+2*GETPIVOTDATA("StdDev of last_spring_eq2",$A$3,"year_aut_eq",2010)</f>
        <v>40641.030226891555</v>
      </c>
      <c r="G13" s="14">
        <f>GETPIVOTDATA("Average of first_aut_eq",$A$3,"year_aut_eq",2010)-2*GETPIVOTDATA("StdDev of first_aut_eq2",$A$3,"year_aut_eq",2010)</f>
        <v>40430.147178098392</v>
      </c>
      <c r="I13" s="14">
        <f>GETPIVOTDATA("Average of last_aut_eq",$A$3,"year_aut_eq",2010)+2*GETPIVOTDATA("StdDev of last_aut_eq",$A$3,"year_aut_eq",2010)</f>
        <v>40471.621566669826</v>
      </c>
    </row>
    <row r="14" spans="1:9" x14ac:dyDescent="0.25">
      <c r="B14" s="14">
        <f>GETPIVOTDATA("Average of first_spring_eq2",$A$3,"year_aut_eq",2011)-2*GETPIVOTDATA("StdDev of first_spring_eq",$A$3,"year_aut_eq",2011)</f>
        <v>40957.684739623983</v>
      </c>
      <c r="E14" s="14">
        <f>GETPIVOTDATA("Average of last_spring_eq",$A$3,"year_aut_eq",2011)+2*GETPIVOTDATA("StdDev of last_spring_eq2",$A$3,"year_aut_eq",2011)</f>
        <v>41013.049598098863</v>
      </c>
      <c r="G14" s="14">
        <f>GETPIVOTDATA("Average of first_aut_eq",$A$3,"year_aut_eq",2011)-2*GETPIVOTDATA("StdDev of first_aut_eq2",$A$3,"year_aut_eq",2011)</f>
        <v>40794.907115992122</v>
      </c>
      <c r="I14" s="14">
        <f>GETPIVOTDATA("Average of last_aut_eq",$A$3,"year_aut_eq",2011)+2*GETPIVOTDATA("StdDev of last_aut_eq",$A$3,"year_aut_eq",2011)</f>
        <v>40835.956914533686</v>
      </c>
    </row>
    <row r="15" spans="1:9" x14ac:dyDescent="0.25">
      <c r="B15" s="14">
        <f>GETPIVOTDATA("Average of first_spring_eq2",$A$3,"year_aut_eq",2012)-2*GETPIVOTDATA("StdDev of first_spring_eq",$A$3,"year_aut_eq",2012)</f>
        <v>41323.540119277481</v>
      </c>
      <c r="E15" s="14">
        <f>GETPIVOTDATA("Average of last_spring_eq",$A$3,"year_aut_eq",2012)+2*GETPIVOTDATA("StdDev of last_spring_eq2",$A$3,"year_aut_eq",2012)</f>
        <v>41373.380154438812</v>
      </c>
      <c r="G15" s="14">
        <f>GETPIVOTDATA("Average of first_aut_eq",$A$3,"year_aut_eq",2012)-2*GETPIVOTDATA("StdDev of first_aut_eq2",$A$3,"year_aut_eq",2012)</f>
        <v>41158.874332193642</v>
      </c>
      <c r="I15" s="14">
        <f>GETPIVOTDATA("Average of last_aut_eq",$A$3,"year_aut_eq",2012)+2*GETPIVOTDATA("StdDev of last_aut_eq",$A$3,"year_aut_eq",2012)</f>
        <v>41199.367117409107</v>
      </c>
    </row>
    <row r="16" spans="1:9" x14ac:dyDescent="0.25">
      <c r="B16" s="14"/>
    </row>
    <row r="17" spans="2:9" x14ac:dyDescent="0.25">
      <c r="B17" s="14"/>
    </row>
    <row r="18" spans="2:9" x14ac:dyDescent="0.25">
      <c r="B18" s="18">
        <f>AVERAGE(18,18,18,21)</f>
        <v>18.75</v>
      </c>
      <c r="E18">
        <f>AVERAGE(7,8,14,9)</f>
        <v>9.5</v>
      </c>
      <c r="G18">
        <f>AVERAGE(8,8,8,6)</f>
        <v>7.5</v>
      </c>
      <c r="I18">
        <f>AVERAGE(16,18,19,17)</f>
        <v>17.5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9.7109375" customWidth="1"/>
    <col min="3" max="3" width="5.7109375" customWidth="1"/>
    <col min="4" max="4" width="2.7109375" customWidth="1"/>
    <col min="5" max="7" width="4.7109375" customWidth="1"/>
    <col min="8" max="8" width="5.7109375" customWidth="1"/>
    <col min="9" max="9" width="4.7109375" customWidth="1"/>
    <col min="10" max="10" width="6.7109375" customWidth="1"/>
    <col min="11" max="11" width="2.7109375" customWidth="1"/>
    <col min="12" max="12" width="5.7109375" customWidth="1"/>
    <col min="13" max="13" width="6.7109375" customWidth="1"/>
    <col min="14" max="14" width="5.7109375" customWidth="1"/>
    <col min="15" max="15" width="4.7109375" customWidth="1"/>
    <col min="16" max="16" width="7.28515625" customWidth="1"/>
    <col min="17" max="17" width="11.28515625" bestFit="1" customWidth="1"/>
  </cols>
  <sheetData>
    <row r="3" spans="1:2" x14ac:dyDescent="0.25">
      <c r="A3" s="15" t="s">
        <v>81</v>
      </c>
      <c r="B3" t="s">
        <v>118</v>
      </c>
    </row>
    <row r="4" spans="1:2" x14ac:dyDescent="0.25">
      <c r="A4" s="16" t="s">
        <v>19</v>
      </c>
      <c r="B4" s="18">
        <v>-3.3829545454545462</v>
      </c>
    </row>
    <row r="5" spans="1:2" x14ac:dyDescent="0.25">
      <c r="A5" s="16" t="s">
        <v>20</v>
      </c>
      <c r="B5" s="18">
        <v>-3.3118421052631577</v>
      </c>
    </row>
    <row r="6" spans="1:2" x14ac:dyDescent="0.25">
      <c r="A6" s="16" t="s">
        <v>117</v>
      </c>
      <c r="B6" s="18"/>
    </row>
    <row r="7" spans="1:2" x14ac:dyDescent="0.25">
      <c r="A7" s="16" t="s">
        <v>83</v>
      </c>
      <c r="B7" s="18">
        <v>-3.3670588235294128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6"/>
  <sheetViews>
    <sheetView tabSelected="1" workbookViewId="0">
      <pane xSplit="4" ySplit="2" topLeftCell="X3" activePane="bottomRight" state="frozen"/>
      <selection pane="topRight" activeCell="E1" sqref="E1"/>
      <selection pane="bottomLeft" activeCell="A3" sqref="A3"/>
      <selection pane="bottomRight" activeCell="X7" sqref="X7"/>
    </sheetView>
  </sheetViews>
  <sheetFormatPr defaultColWidth="9.140625" defaultRowHeight="15" x14ac:dyDescent="0.25"/>
  <cols>
    <col min="1" max="1" width="13.140625" customWidth="1"/>
    <col min="2" max="2" width="6.28515625" customWidth="1"/>
    <col min="3" max="4" width="10.5703125" customWidth="1"/>
    <col min="5" max="5" width="15.85546875" customWidth="1"/>
    <col min="6" max="6" width="14.28515625" customWidth="1"/>
    <col min="7" max="7" width="10.42578125" customWidth="1"/>
    <col min="8" max="8" width="14.42578125" customWidth="1"/>
    <col min="9" max="12" width="10.42578125" customWidth="1"/>
    <col min="13" max="15" width="13.140625" customWidth="1"/>
    <col min="16" max="18" width="15.140625" customWidth="1"/>
    <col min="19" max="19" width="16.42578125" customWidth="1"/>
    <col min="20" max="20" width="17.5703125" customWidth="1"/>
    <col min="21" max="21" width="17.7109375" customWidth="1"/>
    <col min="22" max="22" width="16.5703125" customWidth="1"/>
    <col min="23" max="23" width="13.5703125" customWidth="1"/>
    <col min="24" max="24" width="13.42578125" customWidth="1"/>
    <col min="26" max="27" width="15.5703125" customWidth="1"/>
    <col min="28" max="28" width="21" customWidth="1"/>
    <col min="29" max="29" width="37.28515625" customWidth="1"/>
    <col min="30" max="30" width="23.85546875" customWidth="1"/>
    <col min="31" max="31" width="21.42578125" customWidth="1"/>
    <col min="37" max="37" width="17.7109375" customWidth="1"/>
    <col min="38" max="38" width="17" customWidth="1"/>
    <col min="39" max="39" width="14.7109375" customWidth="1"/>
    <col min="40" max="40" width="14.42578125" customWidth="1"/>
    <col min="41" max="41" width="18.28515625" customWidth="1"/>
    <col min="42" max="42" width="15.140625" customWidth="1"/>
    <col min="43" max="43" width="10.140625" bestFit="1" customWidth="1"/>
    <col min="44" max="44" width="10.5703125" customWidth="1"/>
    <col min="45" max="45" width="15.7109375" customWidth="1"/>
    <col min="46" max="46" width="14" customWidth="1"/>
    <col min="47" max="48" width="14.7109375" customWidth="1"/>
    <col min="49" max="49" width="21.7109375" customWidth="1"/>
    <col min="51" max="51" width="14.42578125" customWidth="1"/>
    <col min="54" max="54" width="14" customWidth="1"/>
    <col min="55" max="55" width="13.85546875" customWidth="1"/>
    <col min="56" max="56" width="14.28515625" customWidth="1"/>
    <col min="62" max="62" width="11.140625" customWidth="1"/>
    <col min="63" max="63" width="11.7109375" customWidth="1"/>
    <col min="68" max="70" width="23.85546875" customWidth="1"/>
    <col min="71" max="71" width="12.5703125" customWidth="1"/>
    <col min="77" max="77" width="20.42578125" customWidth="1"/>
    <col min="90" max="95" width="10.42578125" bestFit="1" customWidth="1"/>
  </cols>
  <sheetData>
    <row r="1" spans="1:95" x14ac:dyDescent="0.25">
      <c r="S1" s="48" t="s">
        <v>1</v>
      </c>
      <c r="T1" s="48"/>
      <c r="U1" s="48" t="s">
        <v>2</v>
      </c>
      <c r="V1" s="48"/>
      <c r="W1" s="48"/>
      <c r="X1" s="48"/>
      <c r="AJ1" s="1"/>
      <c r="BE1" t="s">
        <v>23</v>
      </c>
      <c r="BH1" t="s">
        <v>26</v>
      </c>
      <c r="BZ1" s="12" t="s">
        <v>77</v>
      </c>
      <c r="CA1" s="12"/>
      <c r="CB1" s="12"/>
      <c r="CC1" s="12"/>
      <c r="CD1" s="12"/>
      <c r="CF1" s="13" t="s">
        <v>78</v>
      </c>
      <c r="CG1" s="13"/>
      <c r="CH1" s="13"/>
      <c r="CI1" s="13"/>
      <c r="CK1" t="s">
        <v>112</v>
      </c>
      <c r="CL1" s="11"/>
    </row>
    <row r="2" spans="1:95" x14ac:dyDescent="0.25">
      <c r="A2" t="s">
        <v>62</v>
      </c>
      <c r="B2" t="s">
        <v>63</v>
      </c>
      <c r="C2" t="s">
        <v>14</v>
      </c>
      <c r="D2" t="s">
        <v>15</v>
      </c>
      <c r="E2" t="s">
        <v>51</v>
      </c>
      <c r="F2" t="s">
        <v>47</v>
      </c>
      <c r="G2" t="s">
        <v>50</v>
      </c>
      <c r="H2" t="s">
        <v>48</v>
      </c>
      <c r="I2" t="s">
        <v>49</v>
      </c>
      <c r="J2" t="s">
        <v>52</v>
      </c>
      <c r="K2" t="s">
        <v>53</v>
      </c>
      <c r="L2" t="s">
        <v>54</v>
      </c>
      <c r="M2" t="s">
        <v>11</v>
      </c>
      <c r="N2" t="s">
        <v>71</v>
      </c>
      <c r="O2" t="s">
        <v>72</v>
      </c>
      <c r="P2" t="s">
        <v>13</v>
      </c>
      <c r="Q2" t="s">
        <v>55</v>
      </c>
      <c r="R2" t="s">
        <v>56</v>
      </c>
      <c r="S2" t="s">
        <v>68</v>
      </c>
      <c r="T2" t="s">
        <v>69</v>
      </c>
      <c r="U2" t="s">
        <v>57</v>
      </c>
      <c r="V2" t="s">
        <v>58</v>
      </c>
      <c r="W2" t="s">
        <v>59</v>
      </c>
      <c r="X2" t="s">
        <v>60</v>
      </c>
      <c r="Y2" t="s">
        <v>3</v>
      </c>
      <c r="Z2" t="s">
        <v>75</v>
      </c>
      <c r="AA2" t="s">
        <v>119</v>
      </c>
      <c r="AB2" t="s">
        <v>123</v>
      </c>
      <c r="AC2" t="s">
        <v>122</v>
      </c>
      <c r="AD2" t="s">
        <v>121</v>
      </c>
      <c r="AE2" t="s">
        <v>120</v>
      </c>
      <c r="AF2" t="s">
        <v>16</v>
      </c>
      <c r="AG2" t="s">
        <v>64</v>
      </c>
      <c r="AH2" t="s">
        <v>130</v>
      </c>
      <c r="AI2" t="s">
        <v>131</v>
      </c>
      <c r="AJ2" t="s">
        <v>65</v>
      </c>
      <c r="AK2" t="s">
        <v>70</v>
      </c>
      <c r="AL2" t="s">
        <v>61</v>
      </c>
      <c r="AM2" t="s">
        <v>73</v>
      </c>
      <c r="AN2" t="s">
        <v>74</v>
      </c>
      <c r="AO2" t="s">
        <v>0</v>
      </c>
      <c r="AP2" t="s">
        <v>12</v>
      </c>
      <c r="AQ2" t="s">
        <v>67</v>
      </c>
      <c r="AR2" t="s">
        <v>66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Y2" t="s">
        <v>9</v>
      </c>
      <c r="AZ2" t="s">
        <v>10</v>
      </c>
      <c r="BB2" t="s">
        <v>17</v>
      </c>
      <c r="BC2" t="s">
        <v>24</v>
      </c>
      <c r="BD2" t="s">
        <v>27</v>
      </c>
      <c r="BE2" t="s">
        <v>21</v>
      </c>
      <c r="BF2" t="s">
        <v>22</v>
      </c>
      <c r="BG2" t="s">
        <v>25</v>
      </c>
      <c r="BH2" t="s">
        <v>15</v>
      </c>
      <c r="BJ2" t="s">
        <v>115</v>
      </c>
      <c r="BK2" t="s">
        <v>116</v>
      </c>
      <c r="BL2" t="s">
        <v>42</v>
      </c>
      <c r="BM2" t="s">
        <v>43</v>
      </c>
      <c r="BQ2" t="s">
        <v>46</v>
      </c>
      <c r="BR2" t="s">
        <v>113</v>
      </c>
      <c r="BS2" t="s">
        <v>114</v>
      </c>
      <c r="BT2" t="s">
        <v>44</v>
      </c>
      <c r="BV2" t="s">
        <v>45</v>
      </c>
      <c r="BY2" t="s">
        <v>79</v>
      </c>
      <c r="BZ2" t="s">
        <v>76</v>
      </c>
      <c r="CA2" t="s">
        <v>57</v>
      </c>
      <c r="CB2" t="s">
        <v>58</v>
      </c>
      <c r="CC2" t="s">
        <v>59</v>
      </c>
      <c r="CD2" t="s">
        <v>60</v>
      </c>
      <c r="CF2" t="s">
        <v>57</v>
      </c>
      <c r="CG2" t="s">
        <v>58</v>
      </c>
      <c r="CH2" t="s">
        <v>59</v>
      </c>
      <c r="CI2" t="s">
        <v>60</v>
      </c>
      <c r="CK2" t="s">
        <v>80</v>
      </c>
      <c r="CL2" t="str">
        <f t="shared" ref="CL2:CQ3" si="0">S2</f>
        <v>firstdate_light</v>
      </c>
      <c r="CM2" t="str">
        <f t="shared" si="0"/>
        <v>lastdate_light</v>
      </c>
      <c r="CN2" t="str">
        <f t="shared" si="0"/>
        <v>first_aut_eq</v>
      </c>
      <c r="CO2" t="str">
        <f t="shared" si="0"/>
        <v>last_aut_eq</v>
      </c>
      <c r="CP2" t="str">
        <f t="shared" si="0"/>
        <v>first_spring_eq</v>
      </c>
      <c r="CQ2" t="str">
        <f t="shared" si="0"/>
        <v>last_spring_eq</v>
      </c>
    </row>
    <row r="3" spans="1:95" s="19" customFormat="1" x14ac:dyDescent="0.25">
      <c r="A3" s="19" t="s">
        <v>135</v>
      </c>
      <c r="B3" s="19" t="s">
        <v>134</v>
      </c>
      <c r="C3" s="19">
        <v>2016</v>
      </c>
      <c r="D3" s="19" t="s">
        <v>133</v>
      </c>
      <c r="E3" s="19" t="s">
        <v>126</v>
      </c>
      <c r="F3" s="19">
        <v>6136807</v>
      </c>
      <c r="G3" s="19" t="s">
        <v>127</v>
      </c>
      <c r="H3" s="19" t="s">
        <v>154</v>
      </c>
      <c r="I3" s="20"/>
      <c r="K3" s="20"/>
      <c r="L3" s="19" t="s">
        <v>124</v>
      </c>
      <c r="M3" s="45" t="s">
        <v>129</v>
      </c>
      <c r="N3" s="44">
        <v>65.201999999999998</v>
      </c>
      <c r="O3" s="44">
        <v>10.994999999999999</v>
      </c>
      <c r="P3" s="19">
        <v>2015</v>
      </c>
      <c r="Q3" s="22">
        <v>42165</v>
      </c>
      <c r="R3" s="22">
        <v>42532</v>
      </c>
      <c r="S3" s="22">
        <v>42204</v>
      </c>
      <c r="T3" s="22">
        <v>42515</v>
      </c>
      <c r="U3" s="22">
        <v>42249</v>
      </c>
      <c r="V3" s="22">
        <v>42293</v>
      </c>
      <c r="W3" s="22">
        <v>42427</v>
      </c>
      <c r="X3" s="22">
        <v>42467</v>
      </c>
      <c r="Y3" s="19" t="s">
        <v>126</v>
      </c>
      <c r="Z3" s="24">
        <v>1</v>
      </c>
      <c r="AA3" s="19" t="s">
        <v>144</v>
      </c>
      <c r="AB3" s="24" t="s">
        <v>152</v>
      </c>
      <c r="AC3" s="24" t="s">
        <v>153</v>
      </c>
      <c r="AD3" s="24" t="s">
        <v>125</v>
      </c>
      <c r="AE3" s="24"/>
      <c r="AF3" s="24" t="s">
        <v>132</v>
      </c>
      <c r="AG3" s="24" t="s">
        <v>128</v>
      </c>
      <c r="AH3" s="47">
        <v>-3.25</v>
      </c>
      <c r="AI3" s="47">
        <v>-3.3283209999999999</v>
      </c>
      <c r="AJ3" s="19" t="s">
        <v>187</v>
      </c>
      <c r="AQ3" s="24"/>
      <c r="AS3" s="25"/>
      <c r="AT3" s="25"/>
      <c r="AU3" s="25"/>
      <c r="AV3" s="25"/>
      <c r="AY3" s="26"/>
      <c r="BC3" s="25"/>
      <c r="BD3" s="25"/>
      <c r="BP3" s="27"/>
      <c r="BY3" s="19" t="e">
        <f>IF(OR(AND(OR(A3=#REF!,A3=A2),YEAR(R3)-YEAR(Q3)=2),AND(YEAR(Q3)=YEAR(S3),YEAR(T3)=YEAR(R3))),"ok","sjekk")</f>
        <v>#REF!</v>
      </c>
      <c r="BZ3" s="19" t="str">
        <f t="shared" ref="BZ3" si="1">IF(AND(YEAR(T3)-YEAR(S3)=1,(LEFT(D3,4)=TEXT(YEAR(S3),"#"))),"ok","sjekk")</f>
        <v>ok</v>
      </c>
      <c r="CA3" s="19" t="str">
        <f t="shared" ref="CA3" si="2">IF(YEAR(U3)=YEAR(S3),"ok","sjekk")</f>
        <v>ok</v>
      </c>
      <c r="CB3" s="19" t="str">
        <f t="shared" ref="CB3" si="3">IF(AND(YEAR(U3)=YEAR(S3), YEAR(S3)=YEAR(V3)),"ok","sjekk")</f>
        <v>ok</v>
      </c>
      <c r="CC3" s="19" t="str">
        <f t="shared" ref="CC3" si="4">IF(YEAR(W3)-YEAR(S3)=1,"ok","sjekk")</f>
        <v>ok</v>
      </c>
      <c r="CD3" s="19" t="str">
        <f t="shared" ref="CD3" si="5">IF(YEAR(X3)-YEAR(S3)=1,"ok","sjekk")</f>
        <v>ok</v>
      </c>
      <c r="CF3" s="19" t="str">
        <f t="shared" ref="CF3" si="6">IF(MONTH(U3)=9,"ok","sjekk")</f>
        <v>ok</v>
      </c>
      <c r="CG3" s="19" t="str">
        <f t="shared" ref="CG3" si="7">IF(MONTH(V3)=10,"ok","sjekk")</f>
        <v>ok</v>
      </c>
      <c r="CH3" s="19" t="str">
        <f t="shared" ref="CH3" si="8">IF(OR(MONTH(W3)=2,MONTH(W3)=3),"ok","sjekk")</f>
        <v>ok</v>
      </c>
      <c r="CI3" s="19" t="str">
        <f t="shared" ref="CI3" si="9">IF(OR(MONTH(X3)=3,MONTH(X3)=4),"ok","sjekk")</f>
        <v>ok</v>
      </c>
      <c r="CK3" s="19">
        <f>YEAR(CL3)</f>
        <v>2015</v>
      </c>
      <c r="CL3" s="28">
        <f t="shared" si="0"/>
        <v>42204</v>
      </c>
      <c r="CM3" s="28">
        <f t="shared" si="0"/>
        <v>42515</v>
      </c>
      <c r="CN3" s="28">
        <f t="shared" si="0"/>
        <v>42249</v>
      </c>
      <c r="CO3" s="28">
        <f t="shared" si="0"/>
        <v>42293</v>
      </c>
      <c r="CP3" s="28">
        <f t="shared" si="0"/>
        <v>42427</v>
      </c>
      <c r="CQ3" s="28">
        <f t="shared" si="0"/>
        <v>42467</v>
      </c>
    </row>
    <row r="4" spans="1:95" s="19" customFormat="1" x14ac:dyDescent="0.25">
      <c r="A4" s="19" t="s">
        <v>136</v>
      </c>
      <c r="B4" s="19" t="s">
        <v>134</v>
      </c>
      <c r="C4" s="19">
        <v>2016</v>
      </c>
      <c r="D4" s="19" t="s">
        <v>133</v>
      </c>
      <c r="E4" s="19" t="s">
        <v>126</v>
      </c>
      <c r="F4" s="19">
        <v>6136832</v>
      </c>
      <c r="G4" s="19" t="s">
        <v>127</v>
      </c>
      <c r="H4" s="19" t="s">
        <v>154</v>
      </c>
      <c r="I4" s="20"/>
      <c r="K4" s="20"/>
      <c r="L4" s="19" t="s">
        <v>124</v>
      </c>
      <c r="M4" s="45" t="s">
        <v>129</v>
      </c>
      <c r="N4" s="44">
        <v>65.201999999999998</v>
      </c>
      <c r="O4" s="44">
        <v>10.994999999999999</v>
      </c>
      <c r="P4" s="19">
        <v>2015</v>
      </c>
      <c r="Q4" s="22">
        <v>42168</v>
      </c>
      <c r="R4" s="22">
        <v>42532</v>
      </c>
      <c r="S4" s="22">
        <v>42198</v>
      </c>
      <c r="T4" s="22">
        <v>42514</v>
      </c>
      <c r="U4" s="22">
        <v>42258</v>
      </c>
      <c r="V4" s="22">
        <v>42293</v>
      </c>
      <c r="W4" s="22">
        <v>42424</v>
      </c>
      <c r="X4" s="22">
        <v>42467</v>
      </c>
      <c r="Y4" s="19" t="s">
        <v>126</v>
      </c>
      <c r="Z4" s="24">
        <v>1</v>
      </c>
      <c r="AA4" s="19" t="s">
        <v>145</v>
      </c>
      <c r="AB4" s="24" t="s">
        <v>152</v>
      </c>
      <c r="AC4" s="24" t="s">
        <v>153</v>
      </c>
      <c r="AD4" s="24" t="s">
        <v>125</v>
      </c>
      <c r="AE4" s="24"/>
      <c r="AF4" s="24" t="s">
        <v>132</v>
      </c>
      <c r="AG4" s="24" t="s">
        <v>128</v>
      </c>
      <c r="AH4" s="46">
        <v>-3.25</v>
      </c>
      <c r="AI4" s="46">
        <v>-3.3527290000000001</v>
      </c>
      <c r="AJ4" s="19" t="s">
        <v>182</v>
      </c>
      <c r="AQ4" s="24"/>
      <c r="AS4" s="25"/>
      <c r="AT4" s="25"/>
      <c r="AU4" s="25"/>
      <c r="AV4" s="25"/>
      <c r="AY4" s="26"/>
      <c r="BC4" s="25"/>
      <c r="BD4" s="25"/>
      <c r="BP4" s="27"/>
      <c r="BY4" s="19" t="e">
        <f>IF(OR(AND(OR(A4=#REF!,A4=A3),YEAR(R4)-YEAR(Q4)=2),AND(YEAR(Q4)=YEAR(S4),YEAR(T4)=YEAR(R4))),"ok","sjekk")</f>
        <v>#REF!</v>
      </c>
      <c r="BZ4" s="19" t="str">
        <f t="shared" ref="BZ4" si="10">IF(AND(YEAR(T4)-YEAR(S4)=1,(LEFT(D4,4)=TEXT(YEAR(S4),"#"))),"ok","sjekk")</f>
        <v>ok</v>
      </c>
      <c r="CA4" s="19" t="str">
        <f t="shared" ref="CA4" si="11">IF(YEAR(U4)=YEAR(S4),"ok","sjekk")</f>
        <v>ok</v>
      </c>
      <c r="CB4" s="19" t="str">
        <f t="shared" ref="CB4" si="12">IF(AND(YEAR(U4)=YEAR(S4), YEAR(S4)=YEAR(V4)),"ok","sjekk")</f>
        <v>ok</v>
      </c>
      <c r="CC4" s="19" t="str">
        <f t="shared" ref="CC4" si="13">IF(YEAR(W4)-YEAR(S4)=1,"ok","sjekk")</f>
        <v>ok</v>
      </c>
      <c r="CD4" s="19" t="str">
        <f t="shared" ref="CD4" si="14">IF(YEAR(X4)-YEAR(S4)=1,"ok","sjekk")</f>
        <v>ok</v>
      </c>
      <c r="CF4" s="19" t="str">
        <f t="shared" ref="CF4" si="15">IF(MONTH(U4)=9,"ok","sjekk")</f>
        <v>ok</v>
      </c>
      <c r="CG4" s="19" t="str">
        <f t="shared" ref="CG4" si="16">IF(MONTH(V4)=10,"ok","sjekk")</f>
        <v>ok</v>
      </c>
      <c r="CH4" s="19" t="str">
        <f t="shared" ref="CH4" si="17">IF(OR(MONTH(W4)=2,MONTH(W4)=3),"ok","sjekk")</f>
        <v>ok</v>
      </c>
      <c r="CI4" s="19" t="str">
        <f t="shared" ref="CI4" si="18">IF(OR(MONTH(X4)=3,MONTH(X4)=4),"ok","sjekk")</f>
        <v>ok</v>
      </c>
      <c r="CK4" s="19">
        <f>YEAR(CL4)</f>
        <v>2015</v>
      </c>
      <c r="CL4" s="28">
        <f t="shared" ref="CL4" si="19">S4</f>
        <v>42198</v>
      </c>
      <c r="CM4" s="28">
        <f t="shared" ref="CM4" si="20">T4</f>
        <v>42514</v>
      </c>
      <c r="CN4" s="28">
        <f t="shared" ref="CN4" si="21">U4</f>
        <v>42258</v>
      </c>
      <c r="CO4" s="28">
        <f t="shared" ref="CO4" si="22">V4</f>
        <v>42293</v>
      </c>
      <c r="CP4" s="28">
        <f t="shared" ref="CP4" si="23">W4</f>
        <v>42424</v>
      </c>
      <c r="CQ4" s="28">
        <f t="shared" ref="CQ4" si="24">X4</f>
        <v>42467</v>
      </c>
    </row>
    <row r="5" spans="1:95" s="19" customFormat="1" x14ac:dyDescent="0.25">
      <c r="A5" s="19" t="s">
        <v>137</v>
      </c>
      <c r="B5" s="19" t="s">
        <v>134</v>
      </c>
      <c r="C5" s="19">
        <v>2016</v>
      </c>
      <c r="D5" s="19" t="s">
        <v>133</v>
      </c>
      <c r="E5" s="19" t="s">
        <v>126</v>
      </c>
      <c r="F5" s="19">
        <v>6198333</v>
      </c>
      <c r="G5" s="19" t="s">
        <v>127</v>
      </c>
      <c r="H5" s="19" t="s">
        <v>154</v>
      </c>
      <c r="I5" s="20"/>
      <c r="J5" s="20"/>
      <c r="K5" s="20"/>
      <c r="L5" s="19" t="s">
        <v>124</v>
      </c>
      <c r="M5" s="45" t="s">
        <v>129</v>
      </c>
      <c r="N5" s="44">
        <v>65.201999999999998</v>
      </c>
      <c r="O5" s="44">
        <v>10.994999999999999</v>
      </c>
      <c r="P5" s="19">
        <v>2015</v>
      </c>
      <c r="Q5" s="22">
        <v>42163</v>
      </c>
      <c r="R5" s="22">
        <v>42533</v>
      </c>
      <c r="S5" s="22">
        <v>42196</v>
      </c>
      <c r="T5" s="22">
        <v>42515</v>
      </c>
      <c r="U5" s="22">
        <v>42255</v>
      </c>
      <c r="V5" s="22">
        <v>42294</v>
      </c>
      <c r="W5" s="22">
        <v>42428</v>
      </c>
      <c r="X5" s="22">
        <v>42467</v>
      </c>
      <c r="Y5" s="19" t="s">
        <v>126</v>
      </c>
      <c r="Z5" s="24">
        <v>1</v>
      </c>
      <c r="AA5" s="19" t="s">
        <v>146</v>
      </c>
      <c r="AB5" s="24" t="s">
        <v>152</v>
      </c>
      <c r="AC5" s="24" t="s">
        <v>153</v>
      </c>
      <c r="AD5" s="24" t="s">
        <v>125</v>
      </c>
      <c r="AE5" s="22"/>
      <c r="AF5" s="24" t="s">
        <v>132</v>
      </c>
      <c r="AG5" s="24" t="s">
        <v>128</v>
      </c>
      <c r="AH5" s="46">
        <v>-3.4287619999999999</v>
      </c>
      <c r="AI5" s="46">
        <v>-3.4287619999999999</v>
      </c>
      <c r="AJ5" s="19" t="s">
        <v>183</v>
      </c>
      <c r="AQ5" s="24"/>
      <c r="AS5" s="25"/>
      <c r="AT5" s="25"/>
      <c r="AU5" s="25"/>
      <c r="AV5" s="25"/>
      <c r="AY5" s="26"/>
      <c r="BC5" s="25"/>
      <c r="BD5" s="25"/>
      <c r="BP5" s="27"/>
      <c r="BY5" s="19" t="e">
        <f>IF(OR(AND(OR(A5=#REF!,A5=A4),YEAR(R5)-YEAR(Q5)=2),AND(YEAR(Q5)=YEAR(S5),YEAR(T5)=YEAR(R5))),"ok","sjekk")</f>
        <v>#REF!</v>
      </c>
      <c r="BZ5" s="19" t="str">
        <f t="shared" ref="BZ5:BZ23" si="25">IF(AND(YEAR(T5)-YEAR(S5)=1,(LEFT(D5,4)=TEXT(YEAR(S5),"#"))),"ok","sjekk")</f>
        <v>ok</v>
      </c>
      <c r="CA5" s="19" t="str">
        <f t="shared" ref="CA5:CA23" si="26">IF(YEAR(U5)=YEAR(S5),"ok","sjekk")</f>
        <v>ok</v>
      </c>
      <c r="CB5" s="19" t="str">
        <f t="shared" ref="CB5:CB23" si="27">IF(AND(YEAR(U5)=YEAR(S5), YEAR(S5)=YEAR(V5)),"ok","sjekk")</f>
        <v>ok</v>
      </c>
      <c r="CC5" s="19" t="str">
        <f t="shared" ref="CC5:CC23" si="28">IF(YEAR(W5)-YEAR(S5)=1,"ok","sjekk")</f>
        <v>ok</v>
      </c>
      <c r="CD5" s="19" t="str">
        <f t="shared" ref="CD5:CD23" si="29">IF(YEAR(X5)-YEAR(S5)=1,"ok","sjekk")</f>
        <v>ok</v>
      </c>
      <c r="CF5" s="19" t="str">
        <f t="shared" ref="CF5:CF23" si="30">IF(MONTH(U5)=9,"ok","sjekk")</f>
        <v>ok</v>
      </c>
      <c r="CG5" s="19" t="str">
        <f t="shared" ref="CG5:CG23" si="31">IF(MONTH(V5)=10,"ok","sjekk")</f>
        <v>ok</v>
      </c>
      <c r="CH5" s="19" t="str">
        <f t="shared" ref="CH5:CH23" si="32">IF(OR(MONTH(W5)=2,MONTH(W5)=3),"ok","sjekk")</f>
        <v>ok</v>
      </c>
      <c r="CI5" s="19" t="str">
        <f t="shared" ref="CI5:CI23" si="33">IF(OR(MONTH(X5)=3,MONTH(X5)=4),"ok","sjekk")</f>
        <v>ok</v>
      </c>
      <c r="CK5" s="19">
        <f t="shared" ref="CK5:CK23" si="34">YEAR(CL5)</f>
        <v>2015</v>
      </c>
      <c r="CL5" s="28">
        <f t="shared" ref="CL5:CL23" si="35">S5</f>
        <v>42196</v>
      </c>
      <c r="CM5" s="28">
        <f t="shared" ref="CM5:CM23" si="36">T5</f>
        <v>42515</v>
      </c>
      <c r="CN5" s="28">
        <f t="shared" ref="CN5:CN23" si="37">U5</f>
        <v>42255</v>
      </c>
      <c r="CO5" s="28">
        <f t="shared" ref="CO5:CO23" si="38">V5</f>
        <v>42294</v>
      </c>
      <c r="CP5" s="28">
        <f t="shared" ref="CP5:CP23" si="39">W5</f>
        <v>42428</v>
      </c>
      <c r="CQ5" s="28">
        <f t="shared" ref="CQ5:CQ23" si="40">X5</f>
        <v>42467</v>
      </c>
    </row>
    <row r="6" spans="1:95" s="19" customFormat="1" x14ac:dyDescent="0.25">
      <c r="A6" s="19" t="s">
        <v>138</v>
      </c>
      <c r="B6" s="19" t="s">
        <v>134</v>
      </c>
      <c r="C6" s="19">
        <v>2016</v>
      </c>
      <c r="D6" s="19" t="s">
        <v>133</v>
      </c>
      <c r="E6" s="19" t="s">
        <v>126</v>
      </c>
      <c r="F6" s="19">
        <v>6211703</v>
      </c>
      <c r="G6" s="19" t="s">
        <v>127</v>
      </c>
      <c r="H6" s="19" t="s">
        <v>154</v>
      </c>
      <c r="I6" s="20"/>
      <c r="J6" s="20"/>
      <c r="K6" s="20"/>
      <c r="L6" s="19" t="s">
        <v>124</v>
      </c>
      <c r="M6" s="45" t="s">
        <v>129</v>
      </c>
      <c r="N6" s="44">
        <v>65.201999999999998</v>
      </c>
      <c r="O6" s="44">
        <v>10.994999999999999</v>
      </c>
      <c r="P6" s="19">
        <v>2015</v>
      </c>
      <c r="Q6" s="22">
        <v>42168</v>
      </c>
      <c r="R6" s="22">
        <v>42533</v>
      </c>
      <c r="S6" s="22">
        <v>42206</v>
      </c>
      <c r="T6" s="22">
        <v>42432</v>
      </c>
      <c r="U6" s="22">
        <v>42256</v>
      </c>
      <c r="V6" s="22">
        <v>42295</v>
      </c>
      <c r="W6" s="22">
        <v>42426</v>
      </c>
      <c r="X6" s="49"/>
      <c r="Y6" s="19" t="s">
        <v>126</v>
      </c>
      <c r="Z6" s="24">
        <v>1</v>
      </c>
      <c r="AA6" s="19" t="s">
        <v>179</v>
      </c>
      <c r="AB6" s="24" t="s">
        <v>152</v>
      </c>
      <c r="AC6" s="24" t="s">
        <v>153</v>
      </c>
      <c r="AD6" s="19" t="s">
        <v>178</v>
      </c>
      <c r="AE6" s="22">
        <v>42432</v>
      </c>
      <c r="AF6" s="24" t="s">
        <v>132</v>
      </c>
      <c r="AG6" s="24" t="s">
        <v>128</v>
      </c>
      <c r="AH6" s="46">
        <v>-3.25</v>
      </c>
      <c r="AI6" s="46"/>
      <c r="AQ6" s="24"/>
      <c r="AS6" s="25"/>
      <c r="AT6" s="25"/>
      <c r="AU6" s="25"/>
      <c r="AV6" s="25"/>
      <c r="AY6" s="26"/>
      <c r="BC6" s="25"/>
      <c r="BD6" s="25"/>
      <c r="BP6" s="27"/>
      <c r="BY6" s="19" t="e">
        <f>IF(OR(AND(OR(A6=#REF!,A6=A5),YEAR(R6)-YEAR(Q6)=2),AND(YEAR(Q6)=YEAR(S6),YEAR(T6)=YEAR(R6))),"ok","sjekk")</f>
        <v>#REF!</v>
      </c>
      <c r="BZ6" s="19" t="str">
        <f t="shared" si="25"/>
        <v>ok</v>
      </c>
      <c r="CA6" s="19" t="str">
        <f t="shared" si="26"/>
        <v>ok</v>
      </c>
      <c r="CB6" s="19" t="str">
        <f t="shared" si="27"/>
        <v>ok</v>
      </c>
      <c r="CC6" s="19" t="str">
        <f t="shared" si="28"/>
        <v>ok</v>
      </c>
      <c r="CD6" s="19" t="str">
        <f t="shared" si="29"/>
        <v>sjekk</v>
      </c>
      <c r="CF6" s="19" t="str">
        <f t="shared" si="30"/>
        <v>ok</v>
      </c>
      <c r="CG6" s="19" t="str">
        <f t="shared" si="31"/>
        <v>ok</v>
      </c>
      <c r="CH6" s="19" t="str">
        <f t="shared" si="32"/>
        <v>ok</v>
      </c>
      <c r="CI6" s="19" t="str">
        <f t="shared" si="33"/>
        <v>sjekk</v>
      </c>
      <c r="CK6" s="19">
        <f t="shared" si="34"/>
        <v>2015</v>
      </c>
      <c r="CL6" s="28">
        <f t="shared" si="35"/>
        <v>42206</v>
      </c>
      <c r="CM6" s="28">
        <f t="shared" si="36"/>
        <v>42432</v>
      </c>
      <c r="CN6" s="28">
        <f t="shared" si="37"/>
        <v>42256</v>
      </c>
      <c r="CO6" s="28">
        <f t="shared" si="38"/>
        <v>42295</v>
      </c>
      <c r="CP6" s="28">
        <f t="shared" si="39"/>
        <v>42426</v>
      </c>
      <c r="CQ6" s="28">
        <f t="shared" si="40"/>
        <v>0</v>
      </c>
    </row>
    <row r="7" spans="1:95" s="32" customFormat="1" x14ac:dyDescent="0.25">
      <c r="A7" s="19" t="s">
        <v>139</v>
      </c>
      <c r="B7" s="19" t="s">
        <v>134</v>
      </c>
      <c r="C7" s="19">
        <v>2016</v>
      </c>
      <c r="D7" s="19" t="s">
        <v>133</v>
      </c>
      <c r="E7" s="19" t="s">
        <v>126</v>
      </c>
      <c r="F7" s="19">
        <v>6224076</v>
      </c>
      <c r="G7" s="19" t="s">
        <v>127</v>
      </c>
      <c r="H7" s="19" t="s">
        <v>154</v>
      </c>
      <c r="I7" s="20"/>
      <c r="J7" s="20"/>
      <c r="K7" s="20"/>
      <c r="L7" s="19" t="s">
        <v>124</v>
      </c>
      <c r="M7" s="45" t="s">
        <v>129</v>
      </c>
      <c r="N7" s="44">
        <v>65.201999999999998</v>
      </c>
      <c r="O7" s="44">
        <v>10.994999999999999</v>
      </c>
      <c r="P7" s="19">
        <v>2015</v>
      </c>
      <c r="Q7" s="22">
        <v>42163</v>
      </c>
      <c r="R7" s="22">
        <v>42533</v>
      </c>
      <c r="S7" s="22">
        <v>42206</v>
      </c>
      <c r="T7" s="22">
        <v>42514</v>
      </c>
      <c r="U7" s="22">
        <v>42255</v>
      </c>
      <c r="V7" s="22">
        <v>42295</v>
      </c>
      <c r="W7" s="22">
        <v>42427</v>
      </c>
      <c r="X7" s="22">
        <v>42470</v>
      </c>
      <c r="Y7" s="19" t="s">
        <v>126</v>
      </c>
      <c r="Z7" s="24">
        <v>1</v>
      </c>
      <c r="AA7" s="19" t="s">
        <v>147</v>
      </c>
      <c r="AB7" s="24" t="s">
        <v>152</v>
      </c>
      <c r="AC7" s="24" t="s">
        <v>153</v>
      </c>
      <c r="AD7" s="24" t="s">
        <v>125</v>
      </c>
      <c r="AE7" s="22"/>
      <c r="AF7" s="24" t="s">
        <v>132</v>
      </c>
      <c r="AG7" s="24" t="s">
        <v>128</v>
      </c>
      <c r="AH7" s="46">
        <v>-3.4983550000000001</v>
      </c>
      <c r="AI7" s="46">
        <v>-3.4983550000000001</v>
      </c>
      <c r="AJ7" s="19" t="s">
        <v>183</v>
      </c>
      <c r="AK7" s="19"/>
      <c r="AM7" s="19"/>
      <c r="AN7" s="19"/>
      <c r="AO7" s="19"/>
      <c r="AP7" s="19"/>
      <c r="AQ7" s="33"/>
      <c r="AR7" s="34"/>
      <c r="AS7" s="25"/>
      <c r="AT7" s="25"/>
      <c r="AU7" s="25"/>
      <c r="AV7" s="25"/>
      <c r="AY7" s="26"/>
      <c r="AZ7" s="19"/>
      <c r="BB7" s="19"/>
      <c r="BC7" s="25"/>
      <c r="BD7" s="25"/>
      <c r="BE7" s="19"/>
      <c r="BF7" s="19"/>
      <c r="BG7" s="19"/>
      <c r="BH7" s="19"/>
      <c r="BJ7" s="29"/>
      <c r="BK7" s="29"/>
      <c r="BM7" s="19"/>
      <c r="BP7" s="27"/>
      <c r="BY7" s="19" t="e">
        <f>IF(OR(AND(OR(A7=#REF!,A7=A6),YEAR(R7)-YEAR(Q7)=2),AND(YEAR(Q7)=YEAR(S7),YEAR(T7)=YEAR(R7))),"ok","sjekk")</f>
        <v>#REF!</v>
      </c>
      <c r="BZ7" s="19" t="str">
        <f t="shared" si="25"/>
        <v>ok</v>
      </c>
      <c r="CA7" s="19" t="str">
        <f t="shared" si="26"/>
        <v>ok</v>
      </c>
      <c r="CB7" s="19" t="str">
        <f t="shared" si="27"/>
        <v>ok</v>
      </c>
      <c r="CC7" s="19" t="str">
        <f t="shared" si="28"/>
        <v>ok</v>
      </c>
      <c r="CD7" s="19" t="str">
        <f t="shared" si="29"/>
        <v>ok</v>
      </c>
      <c r="CE7" s="19"/>
      <c r="CF7" s="19" t="str">
        <f t="shared" si="30"/>
        <v>ok</v>
      </c>
      <c r="CG7" s="19" t="str">
        <f t="shared" si="31"/>
        <v>ok</v>
      </c>
      <c r="CH7" s="19" t="str">
        <f t="shared" si="32"/>
        <v>ok</v>
      </c>
      <c r="CI7" s="19" t="str">
        <f t="shared" si="33"/>
        <v>ok</v>
      </c>
      <c r="CJ7" s="19"/>
      <c r="CK7" s="19">
        <f t="shared" si="34"/>
        <v>2015</v>
      </c>
      <c r="CL7" s="28">
        <f t="shared" si="35"/>
        <v>42206</v>
      </c>
      <c r="CM7" s="28">
        <f t="shared" si="36"/>
        <v>42514</v>
      </c>
      <c r="CN7" s="28">
        <f t="shared" si="37"/>
        <v>42255</v>
      </c>
      <c r="CO7" s="28">
        <f t="shared" si="38"/>
        <v>42295</v>
      </c>
      <c r="CP7" s="28">
        <f t="shared" si="39"/>
        <v>42427</v>
      </c>
      <c r="CQ7" s="28">
        <f t="shared" si="40"/>
        <v>42470</v>
      </c>
    </row>
    <row r="8" spans="1:95" s="32" customFormat="1" x14ac:dyDescent="0.25">
      <c r="A8" s="19" t="s">
        <v>140</v>
      </c>
      <c r="B8" s="19" t="s">
        <v>134</v>
      </c>
      <c r="C8" s="19">
        <v>2016</v>
      </c>
      <c r="D8" s="19" t="s">
        <v>133</v>
      </c>
      <c r="E8" s="19" t="s">
        <v>126</v>
      </c>
      <c r="F8" s="19">
        <v>6136802</v>
      </c>
      <c r="G8" s="19" t="s">
        <v>127</v>
      </c>
      <c r="H8" s="19" t="s">
        <v>154</v>
      </c>
      <c r="I8" s="20"/>
      <c r="J8" s="20"/>
      <c r="K8" s="20"/>
      <c r="L8" s="19" t="s">
        <v>124</v>
      </c>
      <c r="M8" s="45" t="s">
        <v>129</v>
      </c>
      <c r="N8" s="44">
        <v>65.201999999999998</v>
      </c>
      <c r="O8" s="44">
        <v>10.994999999999999</v>
      </c>
      <c r="P8" s="19">
        <v>2015</v>
      </c>
      <c r="Q8" s="22">
        <v>42163</v>
      </c>
      <c r="R8" s="22">
        <v>42533</v>
      </c>
      <c r="S8" s="22">
        <v>42206</v>
      </c>
      <c r="T8" s="22">
        <v>42513</v>
      </c>
      <c r="U8" s="22">
        <v>42254</v>
      </c>
      <c r="V8" s="22">
        <v>42293</v>
      </c>
      <c r="W8" s="22">
        <v>42429</v>
      </c>
      <c r="X8" s="22">
        <v>42462</v>
      </c>
      <c r="Y8" s="19" t="s">
        <v>126</v>
      </c>
      <c r="Z8" s="24">
        <v>1</v>
      </c>
      <c r="AA8" s="19" t="s">
        <v>148</v>
      </c>
      <c r="AB8" s="24" t="s">
        <v>152</v>
      </c>
      <c r="AC8" s="24" t="s">
        <v>153</v>
      </c>
      <c r="AD8" s="24" t="s">
        <v>125</v>
      </c>
      <c r="AE8" s="22"/>
      <c r="AF8" s="24" t="s">
        <v>132</v>
      </c>
      <c r="AG8" s="24" t="s">
        <v>128</v>
      </c>
      <c r="AH8" s="46">
        <v>-3.4983550000000001</v>
      </c>
      <c r="AI8" s="46">
        <v>-3.6086969999999998</v>
      </c>
      <c r="AJ8" s="19" t="s">
        <v>183</v>
      </c>
      <c r="AK8" s="19"/>
      <c r="AM8" s="19"/>
      <c r="AN8" s="19"/>
      <c r="AO8" s="19"/>
      <c r="AP8" s="19"/>
      <c r="AQ8" s="33"/>
      <c r="AS8" s="25"/>
      <c r="AT8" s="25"/>
      <c r="AU8" s="25"/>
      <c r="AV8" s="25"/>
      <c r="AY8" s="26"/>
      <c r="AZ8" s="19"/>
      <c r="BB8" s="19"/>
      <c r="BC8" s="25"/>
      <c r="BD8" s="25"/>
      <c r="BE8" s="19"/>
      <c r="BF8" s="19"/>
      <c r="BG8" s="19"/>
      <c r="BH8" s="19"/>
      <c r="BM8" s="19"/>
      <c r="BP8" s="27"/>
      <c r="BY8" s="19" t="e">
        <f>IF(OR(AND(OR(A8=#REF!,A8=A7),YEAR(R8)-YEAR(Q8)=2),AND(YEAR(Q8)=YEAR(S8),YEAR(T8)=YEAR(R8))),"ok","sjekk")</f>
        <v>#REF!</v>
      </c>
      <c r="BZ8" s="19" t="str">
        <f t="shared" si="25"/>
        <v>ok</v>
      </c>
      <c r="CA8" s="19" t="str">
        <f t="shared" si="26"/>
        <v>ok</v>
      </c>
      <c r="CB8" s="19" t="str">
        <f t="shared" si="27"/>
        <v>ok</v>
      </c>
      <c r="CC8" s="19" t="str">
        <f t="shared" si="28"/>
        <v>ok</v>
      </c>
      <c r="CD8" s="19" t="str">
        <f t="shared" si="29"/>
        <v>ok</v>
      </c>
      <c r="CE8" s="19"/>
      <c r="CF8" s="19" t="str">
        <f t="shared" si="30"/>
        <v>ok</v>
      </c>
      <c r="CG8" s="19" t="str">
        <f t="shared" si="31"/>
        <v>ok</v>
      </c>
      <c r="CH8" s="19" t="str">
        <f t="shared" si="32"/>
        <v>ok</v>
      </c>
      <c r="CI8" s="19" t="str">
        <f t="shared" si="33"/>
        <v>ok</v>
      </c>
      <c r="CJ8" s="19"/>
      <c r="CK8" s="19">
        <f t="shared" si="34"/>
        <v>2015</v>
      </c>
      <c r="CL8" s="28">
        <f t="shared" si="35"/>
        <v>42206</v>
      </c>
      <c r="CM8" s="28">
        <f t="shared" si="36"/>
        <v>42513</v>
      </c>
      <c r="CN8" s="28">
        <f t="shared" si="37"/>
        <v>42254</v>
      </c>
      <c r="CO8" s="28">
        <f t="shared" si="38"/>
        <v>42293</v>
      </c>
      <c r="CP8" s="28">
        <f t="shared" si="39"/>
        <v>42429</v>
      </c>
      <c r="CQ8" s="28">
        <f t="shared" si="40"/>
        <v>42462</v>
      </c>
    </row>
    <row r="9" spans="1:95" s="19" customFormat="1" ht="14.25" customHeight="1" x14ac:dyDescent="0.25">
      <c r="A9" s="19" t="s">
        <v>141</v>
      </c>
      <c r="B9" s="19" t="s">
        <v>134</v>
      </c>
      <c r="C9" s="19">
        <v>2016</v>
      </c>
      <c r="D9" s="19" t="s">
        <v>133</v>
      </c>
      <c r="E9" s="19" t="s">
        <v>126</v>
      </c>
      <c r="F9" s="19">
        <v>6136811</v>
      </c>
      <c r="G9" s="19" t="s">
        <v>127</v>
      </c>
      <c r="H9" s="19" t="s">
        <v>154</v>
      </c>
      <c r="I9" s="20"/>
      <c r="J9" s="20"/>
      <c r="K9" s="20"/>
      <c r="L9" s="19" t="s">
        <v>124</v>
      </c>
      <c r="M9" s="45" t="s">
        <v>129</v>
      </c>
      <c r="N9" s="44">
        <v>65.201999999999998</v>
      </c>
      <c r="O9" s="44">
        <v>10.994999999999999</v>
      </c>
      <c r="P9" s="19">
        <v>2015</v>
      </c>
      <c r="Q9" s="22">
        <v>42168</v>
      </c>
      <c r="R9" s="22">
        <v>42533</v>
      </c>
      <c r="S9" s="22">
        <v>42198</v>
      </c>
      <c r="T9" s="22">
        <v>42509</v>
      </c>
      <c r="U9" s="22">
        <v>42254</v>
      </c>
      <c r="V9" s="22">
        <v>42299</v>
      </c>
      <c r="W9" s="22">
        <v>42428</v>
      </c>
      <c r="X9" s="22">
        <v>42467</v>
      </c>
      <c r="Y9" s="19" t="s">
        <v>126</v>
      </c>
      <c r="Z9" s="24">
        <v>1</v>
      </c>
      <c r="AA9" s="19" t="s">
        <v>149</v>
      </c>
      <c r="AB9" s="24" t="s">
        <v>152</v>
      </c>
      <c r="AC9" s="24" t="s">
        <v>153</v>
      </c>
      <c r="AD9" s="24" t="s">
        <v>125</v>
      </c>
      <c r="AE9" s="22"/>
      <c r="AF9" s="24" t="s">
        <v>132</v>
      </c>
      <c r="AG9" s="24" t="s">
        <v>128</v>
      </c>
      <c r="AH9" s="46">
        <v>-3</v>
      </c>
      <c r="AI9" s="46">
        <v>-3</v>
      </c>
      <c r="AJ9" s="19" t="s">
        <v>189</v>
      </c>
      <c r="AQ9" s="24"/>
      <c r="AR9" s="35"/>
      <c r="AS9" s="25"/>
      <c r="AT9" s="25"/>
      <c r="AU9" s="25"/>
      <c r="AV9" s="25"/>
      <c r="AY9" s="26"/>
      <c r="BC9" s="25"/>
      <c r="BD9" s="25"/>
      <c r="BP9" s="27"/>
      <c r="BY9" s="19" t="e">
        <f>IF(OR(AND(OR(A9=#REF!,A9=A8),YEAR(R9)-YEAR(Q9)=2),AND(YEAR(Q9)=YEAR(S9),YEAR(T9)=YEAR(R9))),"ok","sjekk")</f>
        <v>#REF!</v>
      </c>
      <c r="BZ9" s="19" t="str">
        <f t="shared" si="25"/>
        <v>ok</v>
      </c>
      <c r="CA9" s="19" t="str">
        <f t="shared" si="26"/>
        <v>ok</v>
      </c>
      <c r="CB9" s="19" t="str">
        <f t="shared" si="27"/>
        <v>ok</v>
      </c>
      <c r="CC9" s="19" t="str">
        <f t="shared" si="28"/>
        <v>ok</v>
      </c>
      <c r="CD9" s="19" t="str">
        <f t="shared" si="29"/>
        <v>ok</v>
      </c>
      <c r="CF9" s="19" t="str">
        <f t="shared" si="30"/>
        <v>ok</v>
      </c>
      <c r="CG9" s="19" t="str">
        <f t="shared" si="31"/>
        <v>ok</v>
      </c>
      <c r="CH9" s="19" t="str">
        <f t="shared" si="32"/>
        <v>ok</v>
      </c>
      <c r="CI9" s="19" t="str">
        <f t="shared" si="33"/>
        <v>ok</v>
      </c>
      <c r="CK9" s="19">
        <f t="shared" si="34"/>
        <v>2015</v>
      </c>
      <c r="CL9" s="28">
        <f t="shared" si="35"/>
        <v>42198</v>
      </c>
      <c r="CM9" s="28">
        <f t="shared" si="36"/>
        <v>42509</v>
      </c>
      <c r="CN9" s="28">
        <f t="shared" si="37"/>
        <v>42254</v>
      </c>
      <c r="CO9" s="28">
        <f t="shared" si="38"/>
        <v>42299</v>
      </c>
      <c r="CP9" s="28">
        <f t="shared" si="39"/>
        <v>42428</v>
      </c>
      <c r="CQ9" s="28">
        <f t="shared" si="40"/>
        <v>42467</v>
      </c>
    </row>
    <row r="10" spans="1:95" s="19" customFormat="1" x14ac:dyDescent="0.25">
      <c r="A10" s="19" t="s">
        <v>142</v>
      </c>
      <c r="B10" s="19" t="s">
        <v>134</v>
      </c>
      <c r="C10" s="19">
        <v>2016</v>
      </c>
      <c r="D10" s="19" t="s">
        <v>133</v>
      </c>
      <c r="E10" s="19" t="s">
        <v>126</v>
      </c>
      <c r="F10" s="19">
        <v>6136814</v>
      </c>
      <c r="G10" s="19" t="s">
        <v>127</v>
      </c>
      <c r="H10" s="19" t="s">
        <v>154</v>
      </c>
      <c r="I10" s="20"/>
      <c r="J10" s="20"/>
      <c r="K10" s="20"/>
      <c r="L10" s="19" t="s">
        <v>124</v>
      </c>
      <c r="M10" s="45" t="s">
        <v>129</v>
      </c>
      <c r="N10" s="44">
        <v>65.201999999999998</v>
      </c>
      <c r="O10" s="44">
        <v>10.994999999999999</v>
      </c>
      <c r="P10" s="19">
        <v>2015</v>
      </c>
      <c r="Q10" s="22">
        <v>42168</v>
      </c>
      <c r="R10" s="22">
        <v>42533</v>
      </c>
      <c r="S10" s="22">
        <v>42200</v>
      </c>
      <c r="T10" s="22">
        <v>42511</v>
      </c>
      <c r="U10" s="22">
        <v>42260</v>
      </c>
      <c r="V10" s="22">
        <v>42297</v>
      </c>
      <c r="W10" s="22">
        <v>42424</v>
      </c>
      <c r="X10" s="22">
        <v>42462</v>
      </c>
      <c r="Y10" s="19" t="s">
        <v>126</v>
      </c>
      <c r="Z10" s="24">
        <v>1</v>
      </c>
      <c r="AA10" s="19" t="s">
        <v>150</v>
      </c>
      <c r="AB10" s="24" t="s">
        <v>152</v>
      </c>
      <c r="AC10" s="24" t="s">
        <v>153</v>
      </c>
      <c r="AD10" s="24" t="s">
        <v>125</v>
      </c>
      <c r="AE10" s="22"/>
      <c r="AF10" s="24" t="s">
        <v>132</v>
      </c>
      <c r="AG10" s="24" t="s">
        <v>128</v>
      </c>
      <c r="AH10" s="46">
        <v>-3</v>
      </c>
      <c r="AI10" s="46">
        <v>-3.1512910000000001</v>
      </c>
      <c r="AJ10" s="19" t="s">
        <v>189</v>
      </c>
      <c r="AQ10" s="24"/>
      <c r="AS10" s="25"/>
      <c r="AT10" s="25"/>
      <c r="AU10" s="25"/>
      <c r="AV10" s="25"/>
      <c r="AY10" s="26"/>
      <c r="BC10" s="25"/>
      <c r="BD10" s="25"/>
      <c r="BP10" s="27"/>
      <c r="BY10" s="19" t="e">
        <f>IF(OR(AND(OR(A10=#REF!,A10=A9),YEAR(R10)-YEAR(Q10)=2),AND(YEAR(Q10)=YEAR(S10),YEAR(T10)=YEAR(R10))),"ok","sjekk")</f>
        <v>#REF!</v>
      </c>
      <c r="BZ10" s="19" t="str">
        <f t="shared" si="25"/>
        <v>ok</v>
      </c>
      <c r="CA10" s="19" t="str">
        <f t="shared" si="26"/>
        <v>ok</v>
      </c>
      <c r="CB10" s="19" t="str">
        <f t="shared" si="27"/>
        <v>ok</v>
      </c>
      <c r="CC10" s="19" t="str">
        <f t="shared" si="28"/>
        <v>ok</v>
      </c>
      <c r="CD10" s="19" t="str">
        <f t="shared" si="29"/>
        <v>ok</v>
      </c>
      <c r="CF10" s="19" t="str">
        <f t="shared" si="30"/>
        <v>ok</v>
      </c>
      <c r="CG10" s="19" t="str">
        <f t="shared" si="31"/>
        <v>ok</v>
      </c>
      <c r="CH10" s="19" t="str">
        <f t="shared" si="32"/>
        <v>ok</v>
      </c>
      <c r="CI10" s="19" t="str">
        <f t="shared" si="33"/>
        <v>ok</v>
      </c>
      <c r="CK10" s="19">
        <f t="shared" si="34"/>
        <v>2015</v>
      </c>
      <c r="CL10" s="28">
        <f t="shared" si="35"/>
        <v>42200</v>
      </c>
      <c r="CM10" s="28">
        <f t="shared" si="36"/>
        <v>42511</v>
      </c>
      <c r="CN10" s="28">
        <f t="shared" si="37"/>
        <v>42260</v>
      </c>
      <c r="CO10" s="28">
        <f t="shared" si="38"/>
        <v>42297</v>
      </c>
      <c r="CP10" s="28">
        <f t="shared" si="39"/>
        <v>42424</v>
      </c>
      <c r="CQ10" s="28">
        <f t="shared" si="40"/>
        <v>42462</v>
      </c>
    </row>
    <row r="11" spans="1:95" s="19" customFormat="1" x14ac:dyDescent="0.25">
      <c r="A11" s="19" t="s">
        <v>143</v>
      </c>
      <c r="B11" s="19" t="s">
        <v>134</v>
      </c>
      <c r="C11" s="19">
        <v>2016</v>
      </c>
      <c r="D11" s="19" t="s">
        <v>133</v>
      </c>
      <c r="E11" s="19" t="s">
        <v>126</v>
      </c>
      <c r="F11" s="19">
        <v>6211986</v>
      </c>
      <c r="G11" s="19" t="s">
        <v>127</v>
      </c>
      <c r="H11" s="19" t="s">
        <v>154</v>
      </c>
      <c r="I11" s="20"/>
      <c r="J11" s="20"/>
      <c r="K11" s="20"/>
      <c r="L11" s="19" t="s">
        <v>124</v>
      </c>
      <c r="M11" s="45" t="s">
        <v>129</v>
      </c>
      <c r="N11" s="44">
        <v>65.201999999999998</v>
      </c>
      <c r="O11" s="44">
        <v>10.994999999999999</v>
      </c>
      <c r="P11" s="19">
        <v>2015</v>
      </c>
      <c r="Q11" s="22">
        <v>42163</v>
      </c>
      <c r="R11" s="22">
        <v>42533</v>
      </c>
      <c r="S11" s="22">
        <v>42198</v>
      </c>
      <c r="T11" s="22">
        <v>42514</v>
      </c>
      <c r="U11" s="22">
        <v>42255</v>
      </c>
      <c r="V11" s="22">
        <v>42296</v>
      </c>
      <c r="W11" s="22">
        <v>42426</v>
      </c>
      <c r="X11" s="22">
        <v>42461</v>
      </c>
      <c r="Y11" s="19" t="s">
        <v>126</v>
      </c>
      <c r="Z11" s="24">
        <v>1</v>
      </c>
      <c r="AA11" s="19" t="s">
        <v>151</v>
      </c>
      <c r="AB11" s="24" t="s">
        <v>152</v>
      </c>
      <c r="AC11" s="24" t="s">
        <v>153</v>
      </c>
      <c r="AD11" s="24" t="s">
        <v>125</v>
      </c>
      <c r="AE11" s="22"/>
      <c r="AF11" s="24" t="s">
        <v>132</v>
      </c>
      <c r="AG11" s="24" t="s">
        <v>128</v>
      </c>
      <c r="AH11" s="46">
        <v>-3.5</v>
      </c>
      <c r="AI11" s="46">
        <v>-3.4003489999999998</v>
      </c>
      <c r="AJ11" s="19" t="s">
        <v>183</v>
      </c>
      <c r="AQ11" s="24"/>
      <c r="AS11" s="25"/>
      <c r="AT11" s="25"/>
      <c r="AU11" s="25"/>
      <c r="AV11" s="25"/>
      <c r="AY11" s="26"/>
      <c r="BC11" s="25"/>
      <c r="BD11" s="25"/>
      <c r="BP11" s="27"/>
      <c r="BY11" s="19" t="e">
        <f>IF(OR(AND(OR(A11=#REF!,A11=A10),YEAR(R11)-YEAR(Q11)=2),AND(YEAR(Q11)=YEAR(S11),YEAR(T11)=YEAR(R11))),"ok","sjekk")</f>
        <v>#REF!</v>
      </c>
      <c r="BZ11" s="19" t="str">
        <f t="shared" si="25"/>
        <v>ok</v>
      </c>
      <c r="CA11" s="19" t="str">
        <f t="shared" si="26"/>
        <v>ok</v>
      </c>
      <c r="CB11" s="19" t="str">
        <f t="shared" si="27"/>
        <v>ok</v>
      </c>
      <c r="CC11" s="19" t="str">
        <f t="shared" si="28"/>
        <v>ok</v>
      </c>
      <c r="CD11" s="19" t="str">
        <f t="shared" si="29"/>
        <v>ok</v>
      </c>
      <c r="CF11" s="19" t="str">
        <f t="shared" si="30"/>
        <v>ok</v>
      </c>
      <c r="CG11" s="19" t="str">
        <f t="shared" si="31"/>
        <v>ok</v>
      </c>
      <c r="CH11" s="19" t="str">
        <f t="shared" si="32"/>
        <v>ok</v>
      </c>
      <c r="CI11" s="19" t="str">
        <f t="shared" si="33"/>
        <v>ok</v>
      </c>
      <c r="CK11" s="19">
        <f t="shared" si="34"/>
        <v>2015</v>
      </c>
      <c r="CL11" s="28">
        <f t="shared" si="35"/>
        <v>42198</v>
      </c>
      <c r="CM11" s="28">
        <f t="shared" si="36"/>
        <v>42514</v>
      </c>
      <c r="CN11" s="28">
        <f t="shared" si="37"/>
        <v>42255</v>
      </c>
      <c r="CO11" s="28">
        <f t="shared" si="38"/>
        <v>42296</v>
      </c>
      <c r="CP11" s="28">
        <f t="shared" si="39"/>
        <v>42426</v>
      </c>
      <c r="CQ11" s="28">
        <f t="shared" si="40"/>
        <v>42461</v>
      </c>
    </row>
    <row r="12" spans="1:95" s="19" customFormat="1" x14ac:dyDescent="0.25">
      <c r="A12" s="19" t="s">
        <v>156</v>
      </c>
      <c r="B12" s="19" t="s">
        <v>134</v>
      </c>
      <c r="C12" s="19">
        <v>2016</v>
      </c>
      <c r="D12" s="19" t="s">
        <v>133</v>
      </c>
      <c r="E12" s="19" t="s">
        <v>126</v>
      </c>
      <c r="F12" s="19">
        <v>6211981</v>
      </c>
      <c r="G12" s="19" t="s">
        <v>127</v>
      </c>
      <c r="H12" s="19" t="s">
        <v>154</v>
      </c>
      <c r="I12" s="20"/>
      <c r="J12" s="20"/>
      <c r="K12" s="20"/>
      <c r="L12" s="19" t="s">
        <v>124</v>
      </c>
      <c r="M12" s="45" t="s">
        <v>129</v>
      </c>
      <c r="N12" s="44">
        <v>65.201999999999998</v>
      </c>
      <c r="O12" s="44">
        <v>10.994999999999999</v>
      </c>
      <c r="P12" s="19">
        <v>2015</v>
      </c>
      <c r="Q12" s="22">
        <v>42166</v>
      </c>
      <c r="R12" s="30">
        <v>42534</v>
      </c>
      <c r="S12" s="22">
        <v>42200</v>
      </c>
      <c r="T12" s="22">
        <v>42515</v>
      </c>
      <c r="U12" s="22">
        <v>42252</v>
      </c>
      <c r="V12" s="22">
        <v>42293</v>
      </c>
      <c r="W12" s="22">
        <v>42426</v>
      </c>
      <c r="X12" s="22">
        <v>42467</v>
      </c>
      <c r="Y12" s="19" t="s">
        <v>126</v>
      </c>
      <c r="Z12" s="24">
        <v>1</v>
      </c>
      <c r="AA12" s="19" t="s">
        <v>162</v>
      </c>
      <c r="AB12" s="24" t="s">
        <v>152</v>
      </c>
      <c r="AC12" s="24" t="s">
        <v>153</v>
      </c>
      <c r="AD12" s="24" t="s">
        <v>125</v>
      </c>
      <c r="AE12" s="22"/>
      <c r="AF12" s="24" t="s">
        <v>132</v>
      </c>
      <c r="AG12" s="24" t="s">
        <v>128</v>
      </c>
      <c r="AH12" s="46">
        <v>-3.25</v>
      </c>
      <c r="AI12" s="46">
        <v>-3.1254</v>
      </c>
      <c r="AJ12" s="19" t="s">
        <v>188</v>
      </c>
      <c r="AQ12" s="24"/>
      <c r="AS12" s="25"/>
      <c r="AT12" s="25"/>
      <c r="AU12" s="25"/>
      <c r="AV12" s="25"/>
      <c r="AY12" s="26"/>
      <c r="BC12" s="25"/>
      <c r="BD12" s="25"/>
      <c r="BP12" s="27"/>
      <c r="BY12" s="19" t="e">
        <f>IF(OR(AND(OR(A12=#REF!,A12=A11),YEAR(R12)-YEAR(Q12)=2),AND(YEAR(Q12)=YEAR(S12),YEAR(T12)=YEAR(R12))),"ok","sjekk")</f>
        <v>#REF!</v>
      </c>
      <c r="BZ12" s="19" t="str">
        <f t="shared" si="25"/>
        <v>ok</v>
      </c>
      <c r="CA12" s="19" t="str">
        <f t="shared" si="26"/>
        <v>ok</v>
      </c>
      <c r="CB12" s="19" t="str">
        <f t="shared" si="27"/>
        <v>ok</v>
      </c>
      <c r="CC12" s="19" t="str">
        <f t="shared" si="28"/>
        <v>ok</v>
      </c>
      <c r="CD12" s="19" t="str">
        <f t="shared" si="29"/>
        <v>ok</v>
      </c>
      <c r="CF12" s="19" t="str">
        <f t="shared" si="30"/>
        <v>ok</v>
      </c>
      <c r="CG12" s="19" t="str">
        <f t="shared" si="31"/>
        <v>ok</v>
      </c>
      <c r="CH12" s="19" t="str">
        <f t="shared" si="32"/>
        <v>ok</v>
      </c>
      <c r="CI12" s="19" t="str">
        <f t="shared" si="33"/>
        <v>ok</v>
      </c>
      <c r="CK12" s="19">
        <f t="shared" si="34"/>
        <v>2015</v>
      </c>
      <c r="CL12" s="28">
        <f t="shared" si="35"/>
        <v>42200</v>
      </c>
      <c r="CM12" s="28">
        <f t="shared" si="36"/>
        <v>42515</v>
      </c>
      <c r="CN12" s="28">
        <f t="shared" si="37"/>
        <v>42252</v>
      </c>
      <c r="CO12" s="28">
        <f t="shared" si="38"/>
        <v>42293</v>
      </c>
      <c r="CP12" s="28">
        <f t="shared" si="39"/>
        <v>42426</v>
      </c>
      <c r="CQ12" s="28">
        <f t="shared" si="40"/>
        <v>42467</v>
      </c>
    </row>
    <row r="13" spans="1:95" s="19" customFormat="1" x14ac:dyDescent="0.25">
      <c r="A13" s="19" t="s">
        <v>157</v>
      </c>
      <c r="B13" s="19" t="s">
        <v>134</v>
      </c>
      <c r="C13" s="19">
        <v>2016</v>
      </c>
      <c r="D13" s="19" t="s">
        <v>133</v>
      </c>
      <c r="E13" s="19" t="s">
        <v>126</v>
      </c>
      <c r="F13" s="19">
        <v>6138296</v>
      </c>
      <c r="G13" s="19" t="s">
        <v>127</v>
      </c>
      <c r="H13" s="19" t="s">
        <v>154</v>
      </c>
      <c r="I13" s="20"/>
      <c r="J13" s="20"/>
      <c r="K13" s="20"/>
      <c r="L13" s="19" t="s">
        <v>124</v>
      </c>
      <c r="M13" s="45" t="s">
        <v>129</v>
      </c>
      <c r="N13" s="44">
        <v>65.201999999999998</v>
      </c>
      <c r="O13" s="44">
        <v>10.994999999999999</v>
      </c>
      <c r="P13" s="19">
        <v>2015</v>
      </c>
      <c r="Q13" s="22">
        <v>42165</v>
      </c>
      <c r="R13" s="30">
        <v>42534</v>
      </c>
      <c r="S13" s="22">
        <v>42198</v>
      </c>
      <c r="T13" s="22">
        <v>42514</v>
      </c>
      <c r="U13" s="22">
        <v>42252</v>
      </c>
      <c r="V13" s="22">
        <v>42293</v>
      </c>
      <c r="W13" s="22">
        <v>42422</v>
      </c>
      <c r="X13" s="22">
        <v>42467</v>
      </c>
      <c r="Y13" s="19" t="s">
        <v>126</v>
      </c>
      <c r="Z13" s="24">
        <v>1</v>
      </c>
      <c r="AA13" s="19" t="s">
        <v>163</v>
      </c>
      <c r="AB13" s="24" t="s">
        <v>152</v>
      </c>
      <c r="AC13" s="24" t="s">
        <v>153</v>
      </c>
      <c r="AD13" s="24" t="s">
        <v>125</v>
      </c>
      <c r="AE13" s="22"/>
      <c r="AF13" s="24" t="s">
        <v>132</v>
      </c>
      <c r="AG13" s="24" t="s">
        <v>128</v>
      </c>
      <c r="AH13" s="46">
        <v>-2.75</v>
      </c>
      <c r="AI13" s="46">
        <v>-2.7772839999999999</v>
      </c>
      <c r="AJ13" s="19" t="s">
        <v>186</v>
      </c>
      <c r="AQ13" s="24"/>
      <c r="AS13" s="25"/>
      <c r="AT13" s="25"/>
      <c r="AU13" s="25"/>
      <c r="AV13" s="25"/>
      <c r="AY13" s="26"/>
      <c r="BC13" s="25"/>
      <c r="BD13" s="25"/>
      <c r="BJ13" s="29"/>
      <c r="BK13" s="29"/>
      <c r="BP13" s="27"/>
      <c r="BY13" s="19" t="e">
        <f>IF(OR(AND(OR(A13=#REF!,A13=A12),YEAR(R13)-YEAR(Q13)=2),AND(YEAR(Q13)=YEAR(S13),YEAR(T13)=YEAR(R13))),"ok","sjekk")</f>
        <v>#REF!</v>
      </c>
      <c r="BZ13" s="19" t="str">
        <f t="shared" si="25"/>
        <v>ok</v>
      </c>
      <c r="CA13" s="19" t="str">
        <f t="shared" si="26"/>
        <v>ok</v>
      </c>
      <c r="CB13" s="19" t="str">
        <f t="shared" si="27"/>
        <v>ok</v>
      </c>
      <c r="CC13" s="19" t="str">
        <f t="shared" si="28"/>
        <v>ok</v>
      </c>
      <c r="CD13" s="19" t="str">
        <f t="shared" si="29"/>
        <v>ok</v>
      </c>
      <c r="CF13" s="19" t="str">
        <f t="shared" si="30"/>
        <v>ok</v>
      </c>
      <c r="CG13" s="19" t="str">
        <f t="shared" si="31"/>
        <v>ok</v>
      </c>
      <c r="CH13" s="19" t="str">
        <f t="shared" si="32"/>
        <v>ok</v>
      </c>
      <c r="CI13" s="19" t="str">
        <f t="shared" si="33"/>
        <v>ok</v>
      </c>
      <c r="CK13" s="19">
        <f t="shared" si="34"/>
        <v>2015</v>
      </c>
      <c r="CL13" s="28">
        <f t="shared" si="35"/>
        <v>42198</v>
      </c>
      <c r="CM13" s="28">
        <f t="shared" si="36"/>
        <v>42514</v>
      </c>
      <c r="CN13" s="28">
        <f t="shared" si="37"/>
        <v>42252</v>
      </c>
      <c r="CO13" s="28">
        <f t="shared" si="38"/>
        <v>42293</v>
      </c>
      <c r="CP13" s="28">
        <f t="shared" si="39"/>
        <v>42422</v>
      </c>
      <c r="CQ13" s="28">
        <f t="shared" si="40"/>
        <v>42467</v>
      </c>
    </row>
    <row r="14" spans="1:95" s="19" customFormat="1" x14ac:dyDescent="0.25">
      <c r="A14" s="19" t="s">
        <v>155</v>
      </c>
      <c r="B14" s="19" t="s">
        <v>134</v>
      </c>
      <c r="C14" s="19">
        <v>2016</v>
      </c>
      <c r="D14" s="19" t="s">
        <v>133</v>
      </c>
      <c r="E14" s="19" t="s">
        <v>126</v>
      </c>
      <c r="F14" s="19">
        <v>6136841</v>
      </c>
      <c r="G14" s="19" t="s">
        <v>127</v>
      </c>
      <c r="H14" s="19" t="s">
        <v>154</v>
      </c>
      <c r="I14" s="20"/>
      <c r="J14" s="20"/>
      <c r="K14" s="20"/>
      <c r="L14" s="19" t="s">
        <v>124</v>
      </c>
      <c r="M14" s="45" t="s">
        <v>129</v>
      </c>
      <c r="N14" s="44">
        <v>65.201999999999998</v>
      </c>
      <c r="O14" s="44">
        <v>10.994999999999999</v>
      </c>
      <c r="P14" s="19">
        <v>2015</v>
      </c>
      <c r="Q14" s="22">
        <v>42164</v>
      </c>
      <c r="R14" s="30">
        <v>42534</v>
      </c>
      <c r="S14" s="22">
        <v>42198</v>
      </c>
      <c r="T14" s="22">
        <v>42510</v>
      </c>
      <c r="U14" s="22">
        <v>42255</v>
      </c>
      <c r="V14" s="22">
        <v>42296</v>
      </c>
      <c r="W14" s="22">
        <v>42427</v>
      </c>
      <c r="X14" s="22">
        <v>42464</v>
      </c>
      <c r="Y14" s="19" t="s">
        <v>126</v>
      </c>
      <c r="Z14" s="24">
        <v>1</v>
      </c>
      <c r="AA14" s="19" t="s">
        <v>164</v>
      </c>
      <c r="AB14" s="24" t="s">
        <v>152</v>
      </c>
      <c r="AC14" s="24" t="s">
        <v>153</v>
      </c>
      <c r="AD14" s="24" t="s">
        <v>125</v>
      </c>
      <c r="AE14" s="22"/>
      <c r="AF14" s="24" t="s">
        <v>132</v>
      </c>
      <c r="AG14" s="24" t="s">
        <v>128</v>
      </c>
      <c r="AH14" s="46">
        <v>-3.25</v>
      </c>
      <c r="AI14" s="46">
        <v>-3.189959</v>
      </c>
      <c r="AJ14" s="19" t="s">
        <v>182</v>
      </c>
      <c r="AQ14" s="24"/>
      <c r="AS14" s="25"/>
      <c r="AT14" s="25"/>
      <c r="AU14" s="25"/>
      <c r="AV14" s="25"/>
      <c r="AY14" s="26"/>
      <c r="BC14" s="25"/>
      <c r="BD14" s="25"/>
      <c r="BK14" s="29"/>
      <c r="BP14" s="27"/>
      <c r="BY14" s="19" t="e">
        <f>IF(OR(AND(OR(A14=#REF!,A14=A13),YEAR(R14)-YEAR(Q14)=2),AND(YEAR(Q14)=YEAR(S14),YEAR(T14)=YEAR(R14))),"ok","sjekk")</f>
        <v>#REF!</v>
      </c>
      <c r="BZ14" s="19" t="str">
        <f t="shared" si="25"/>
        <v>ok</v>
      </c>
      <c r="CA14" s="19" t="str">
        <f t="shared" si="26"/>
        <v>ok</v>
      </c>
      <c r="CB14" s="19" t="str">
        <f t="shared" si="27"/>
        <v>ok</v>
      </c>
      <c r="CC14" s="19" t="str">
        <f t="shared" si="28"/>
        <v>ok</v>
      </c>
      <c r="CD14" s="19" t="str">
        <f t="shared" si="29"/>
        <v>ok</v>
      </c>
      <c r="CF14" s="19" t="str">
        <f t="shared" si="30"/>
        <v>ok</v>
      </c>
      <c r="CG14" s="19" t="str">
        <f t="shared" si="31"/>
        <v>ok</v>
      </c>
      <c r="CH14" s="19" t="str">
        <f t="shared" si="32"/>
        <v>ok</v>
      </c>
      <c r="CI14" s="19" t="str">
        <f t="shared" si="33"/>
        <v>ok</v>
      </c>
      <c r="CK14" s="19">
        <f t="shared" si="34"/>
        <v>2015</v>
      </c>
      <c r="CL14" s="28">
        <f t="shared" si="35"/>
        <v>42198</v>
      </c>
      <c r="CM14" s="28">
        <f t="shared" si="36"/>
        <v>42510</v>
      </c>
      <c r="CN14" s="28">
        <f t="shared" si="37"/>
        <v>42255</v>
      </c>
      <c r="CO14" s="28">
        <f t="shared" si="38"/>
        <v>42296</v>
      </c>
      <c r="CP14" s="28">
        <f t="shared" si="39"/>
        <v>42427</v>
      </c>
      <c r="CQ14" s="28">
        <f t="shared" si="40"/>
        <v>42464</v>
      </c>
    </row>
    <row r="15" spans="1:95" s="19" customFormat="1" x14ac:dyDescent="0.25">
      <c r="A15" s="19" t="s">
        <v>158</v>
      </c>
      <c r="B15" s="19" t="s">
        <v>134</v>
      </c>
      <c r="C15" s="19">
        <v>2016</v>
      </c>
      <c r="D15" s="19" t="s">
        <v>133</v>
      </c>
      <c r="E15" s="19" t="s">
        <v>126</v>
      </c>
      <c r="F15" s="19">
        <v>6136835</v>
      </c>
      <c r="G15" s="19" t="s">
        <v>127</v>
      </c>
      <c r="H15" s="19" t="s">
        <v>154</v>
      </c>
      <c r="I15" s="20"/>
      <c r="J15" s="20"/>
      <c r="K15" s="20"/>
      <c r="L15" s="19" t="s">
        <v>124</v>
      </c>
      <c r="M15" s="45" t="s">
        <v>129</v>
      </c>
      <c r="N15" s="44">
        <v>65.201999999999998</v>
      </c>
      <c r="O15" s="44">
        <v>10.994999999999999</v>
      </c>
      <c r="P15" s="19">
        <v>2015</v>
      </c>
      <c r="Q15" s="22">
        <v>42168</v>
      </c>
      <c r="R15" s="30">
        <v>42534</v>
      </c>
      <c r="S15" s="22">
        <v>42198</v>
      </c>
      <c r="T15" s="22">
        <v>42515</v>
      </c>
      <c r="U15" s="22">
        <v>42254</v>
      </c>
      <c r="V15" s="22">
        <v>42293</v>
      </c>
      <c r="W15" s="22">
        <v>42425</v>
      </c>
      <c r="X15" s="22">
        <v>42462</v>
      </c>
      <c r="Y15" s="19" t="s">
        <v>126</v>
      </c>
      <c r="Z15" s="24">
        <v>1</v>
      </c>
      <c r="AA15" s="19" t="s">
        <v>165</v>
      </c>
      <c r="AB15" s="24" t="s">
        <v>152</v>
      </c>
      <c r="AC15" s="24" t="s">
        <v>153</v>
      </c>
      <c r="AD15" s="24" t="s">
        <v>125</v>
      </c>
      <c r="AE15" s="22"/>
      <c r="AF15" s="24" t="s">
        <v>132</v>
      </c>
      <c r="AG15" s="24" t="s">
        <v>128</v>
      </c>
      <c r="AH15" s="46">
        <v>-3.25</v>
      </c>
      <c r="AI15" s="46">
        <v>-3.235506</v>
      </c>
      <c r="AJ15" s="19" t="s">
        <v>182</v>
      </c>
      <c r="AQ15" s="24"/>
      <c r="AS15" s="25"/>
      <c r="AT15" s="25"/>
      <c r="AU15" s="25"/>
      <c r="AV15" s="25"/>
      <c r="AY15" s="26"/>
      <c r="BC15" s="25"/>
      <c r="BD15" s="25"/>
      <c r="BK15" s="29"/>
      <c r="BP15" s="27"/>
      <c r="BY15" s="19" t="e">
        <f>IF(OR(AND(OR(A15=#REF!,A15=A14),YEAR(R15)-YEAR(Q15)=2),AND(YEAR(Q15)=YEAR(S15),YEAR(T15)=YEAR(R15))),"ok","sjekk")</f>
        <v>#REF!</v>
      </c>
      <c r="BZ15" s="19" t="str">
        <f t="shared" si="25"/>
        <v>ok</v>
      </c>
      <c r="CA15" s="19" t="str">
        <f t="shared" si="26"/>
        <v>ok</v>
      </c>
      <c r="CB15" s="19" t="str">
        <f t="shared" si="27"/>
        <v>ok</v>
      </c>
      <c r="CC15" s="19" t="str">
        <f t="shared" si="28"/>
        <v>ok</v>
      </c>
      <c r="CD15" s="19" t="str">
        <f t="shared" si="29"/>
        <v>ok</v>
      </c>
      <c r="CF15" s="19" t="str">
        <f t="shared" si="30"/>
        <v>ok</v>
      </c>
      <c r="CG15" s="19" t="str">
        <f t="shared" si="31"/>
        <v>ok</v>
      </c>
      <c r="CH15" s="19" t="str">
        <f t="shared" si="32"/>
        <v>ok</v>
      </c>
      <c r="CI15" s="19" t="str">
        <f t="shared" si="33"/>
        <v>ok</v>
      </c>
      <c r="CK15" s="19">
        <f t="shared" si="34"/>
        <v>2015</v>
      </c>
      <c r="CL15" s="28">
        <f t="shared" si="35"/>
        <v>42198</v>
      </c>
      <c r="CM15" s="28">
        <f t="shared" si="36"/>
        <v>42515</v>
      </c>
      <c r="CN15" s="28">
        <f t="shared" si="37"/>
        <v>42254</v>
      </c>
      <c r="CO15" s="28">
        <f t="shared" si="38"/>
        <v>42293</v>
      </c>
      <c r="CP15" s="28">
        <f t="shared" si="39"/>
        <v>42425</v>
      </c>
      <c r="CQ15" s="28">
        <f t="shared" si="40"/>
        <v>42462</v>
      </c>
    </row>
    <row r="16" spans="1:95" s="19" customFormat="1" x14ac:dyDescent="0.25">
      <c r="A16" s="19" t="s">
        <v>159</v>
      </c>
      <c r="B16" s="19" t="s">
        <v>134</v>
      </c>
      <c r="C16" s="19">
        <v>2016</v>
      </c>
      <c r="D16" s="19" t="s">
        <v>133</v>
      </c>
      <c r="E16" s="19" t="s">
        <v>126</v>
      </c>
      <c r="F16" s="19">
        <v>6224075</v>
      </c>
      <c r="G16" s="19" t="s">
        <v>127</v>
      </c>
      <c r="H16" s="19" t="s">
        <v>154</v>
      </c>
      <c r="I16" s="20"/>
      <c r="J16" s="20"/>
      <c r="K16" s="20"/>
      <c r="L16" s="19" t="s">
        <v>124</v>
      </c>
      <c r="M16" s="45" t="s">
        <v>129</v>
      </c>
      <c r="N16" s="44">
        <v>65.201999999999998</v>
      </c>
      <c r="O16" s="44">
        <v>10.994999999999999</v>
      </c>
      <c r="P16" s="19">
        <v>2015</v>
      </c>
      <c r="Q16" s="22">
        <v>42163</v>
      </c>
      <c r="R16" s="30">
        <v>42534</v>
      </c>
      <c r="S16" s="22">
        <v>42194</v>
      </c>
      <c r="T16" s="22">
        <v>42514</v>
      </c>
      <c r="U16" s="22">
        <v>42256</v>
      </c>
      <c r="V16" s="22">
        <v>42291</v>
      </c>
      <c r="W16" s="22">
        <v>42425</v>
      </c>
      <c r="X16" s="22">
        <v>42466</v>
      </c>
      <c r="Y16" s="19" t="s">
        <v>126</v>
      </c>
      <c r="Z16" s="24">
        <v>1</v>
      </c>
      <c r="AA16" s="19" t="s">
        <v>166</v>
      </c>
      <c r="AB16" s="24" t="s">
        <v>152</v>
      </c>
      <c r="AC16" s="24" t="s">
        <v>153</v>
      </c>
      <c r="AD16" s="24" t="s">
        <v>125</v>
      </c>
      <c r="AE16" s="22"/>
      <c r="AF16" s="24" t="s">
        <v>132</v>
      </c>
      <c r="AG16" s="24" t="s">
        <v>128</v>
      </c>
      <c r="AH16" s="46">
        <v>-3.25</v>
      </c>
      <c r="AI16" s="46">
        <v>-3.1689440000000002</v>
      </c>
      <c r="AJ16" s="19" t="s">
        <v>182</v>
      </c>
      <c r="AL16" s="21"/>
      <c r="AS16" s="26"/>
      <c r="AT16" s="26"/>
      <c r="AU16" s="26"/>
      <c r="AY16" s="26"/>
      <c r="BC16" s="25"/>
      <c r="BD16" s="25"/>
      <c r="BK16" s="29"/>
      <c r="BP16" s="27"/>
      <c r="BY16" s="19" t="e">
        <f>IF(OR(AND(OR(A16=#REF!,A16=A15),YEAR(R16)-YEAR(Q16)=2),AND(YEAR(Q16)=YEAR(S16),YEAR(T16)=YEAR(R16))),"ok","sjekk")</f>
        <v>#REF!</v>
      </c>
      <c r="BZ16" s="19" t="str">
        <f t="shared" si="25"/>
        <v>ok</v>
      </c>
      <c r="CA16" s="19" t="str">
        <f t="shared" si="26"/>
        <v>ok</v>
      </c>
      <c r="CB16" s="19" t="str">
        <f t="shared" si="27"/>
        <v>ok</v>
      </c>
      <c r="CC16" s="19" t="str">
        <f t="shared" si="28"/>
        <v>ok</v>
      </c>
      <c r="CD16" s="19" t="str">
        <f t="shared" si="29"/>
        <v>ok</v>
      </c>
      <c r="CF16" s="19" t="str">
        <f t="shared" si="30"/>
        <v>ok</v>
      </c>
      <c r="CG16" s="19" t="str">
        <f t="shared" si="31"/>
        <v>ok</v>
      </c>
      <c r="CH16" s="19" t="str">
        <f t="shared" si="32"/>
        <v>ok</v>
      </c>
      <c r="CI16" s="19" t="str">
        <f t="shared" si="33"/>
        <v>ok</v>
      </c>
      <c r="CK16" s="19">
        <f t="shared" si="34"/>
        <v>2015</v>
      </c>
      <c r="CL16" s="28">
        <f t="shared" si="35"/>
        <v>42194</v>
      </c>
      <c r="CM16" s="28">
        <f t="shared" si="36"/>
        <v>42514</v>
      </c>
      <c r="CN16" s="28">
        <f t="shared" si="37"/>
        <v>42256</v>
      </c>
      <c r="CO16" s="28">
        <f t="shared" si="38"/>
        <v>42291</v>
      </c>
      <c r="CP16" s="28">
        <f t="shared" si="39"/>
        <v>42425</v>
      </c>
      <c r="CQ16" s="28">
        <f t="shared" si="40"/>
        <v>42466</v>
      </c>
    </row>
    <row r="17" spans="1:95" s="19" customFormat="1" x14ac:dyDescent="0.25">
      <c r="A17" s="19" t="s">
        <v>160</v>
      </c>
      <c r="B17" s="19" t="s">
        <v>134</v>
      </c>
      <c r="C17" s="19">
        <v>2016</v>
      </c>
      <c r="D17" s="19" t="s">
        <v>133</v>
      </c>
      <c r="E17" s="19" t="s">
        <v>126</v>
      </c>
      <c r="F17" s="19">
        <v>6136800</v>
      </c>
      <c r="G17" s="19" t="s">
        <v>127</v>
      </c>
      <c r="H17" s="19" t="s">
        <v>154</v>
      </c>
      <c r="I17" s="20"/>
      <c r="J17" s="20"/>
      <c r="K17" s="20"/>
      <c r="L17" s="19" t="s">
        <v>124</v>
      </c>
      <c r="M17" s="45" t="s">
        <v>129</v>
      </c>
      <c r="N17" s="44">
        <v>65.201999999999998</v>
      </c>
      <c r="O17" s="44">
        <v>10.994999999999999</v>
      </c>
      <c r="P17" s="19">
        <v>2015</v>
      </c>
      <c r="Q17" s="22">
        <v>42163</v>
      </c>
      <c r="R17" s="30">
        <v>42534</v>
      </c>
      <c r="S17" s="22">
        <v>42200</v>
      </c>
      <c r="T17" s="22">
        <v>42515</v>
      </c>
      <c r="U17" s="22">
        <v>42255</v>
      </c>
      <c r="V17" s="22">
        <v>42301</v>
      </c>
      <c r="W17" s="22">
        <v>42425</v>
      </c>
      <c r="X17" s="22">
        <v>42465</v>
      </c>
      <c r="Y17" s="19" t="s">
        <v>126</v>
      </c>
      <c r="Z17" s="24">
        <v>1</v>
      </c>
      <c r="AA17" s="19" t="s">
        <v>167</v>
      </c>
      <c r="AB17" s="24" t="s">
        <v>152</v>
      </c>
      <c r="AC17" s="24" t="s">
        <v>153</v>
      </c>
      <c r="AD17" s="24" t="s">
        <v>125</v>
      </c>
      <c r="AE17" s="22"/>
      <c r="AF17" s="24" t="s">
        <v>132</v>
      </c>
      <c r="AG17" s="24" t="s">
        <v>128</v>
      </c>
      <c r="AH17" s="46">
        <v>-3.25</v>
      </c>
      <c r="AI17" s="46">
        <v>-3.2946870000000001</v>
      </c>
      <c r="AJ17" s="19" t="s">
        <v>182</v>
      </c>
      <c r="AL17" s="21"/>
      <c r="AS17" s="26"/>
      <c r="AT17" s="26"/>
      <c r="AU17" s="26"/>
      <c r="AV17" s="26"/>
      <c r="AY17" s="26"/>
      <c r="BC17" s="25"/>
      <c r="BD17" s="25"/>
      <c r="BK17" s="29"/>
      <c r="BP17" s="27"/>
      <c r="BY17" s="19" t="e">
        <f>IF(OR(AND(OR(A17=#REF!,A17=A16),YEAR(R17)-YEAR(Q17)=2),AND(YEAR(Q17)=YEAR(S17),YEAR(T17)=YEAR(R17))),"ok","sjekk")</f>
        <v>#REF!</v>
      </c>
      <c r="BZ17" s="19" t="str">
        <f t="shared" si="25"/>
        <v>ok</v>
      </c>
      <c r="CA17" s="19" t="str">
        <f t="shared" si="26"/>
        <v>ok</v>
      </c>
      <c r="CB17" s="19" t="str">
        <f t="shared" si="27"/>
        <v>ok</v>
      </c>
      <c r="CC17" s="19" t="str">
        <f t="shared" si="28"/>
        <v>ok</v>
      </c>
      <c r="CD17" s="19" t="str">
        <f t="shared" si="29"/>
        <v>ok</v>
      </c>
      <c r="CF17" s="19" t="str">
        <f t="shared" si="30"/>
        <v>ok</v>
      </c>
      <c r="CG17" s="19" t="str">
        <f t="shared" si="31"/>
        <v>ok</v>
      </c>
      <c r="CH17" s="19" t="str">
        <f t="shared" si="32"/>
        <v>ok</v>
      </c>
      <c r="CI17" s="19" t="str">
        <f t="shared" si="33"/>
        <v>ok</v>
      </c>
      <c r="CK17" s="19">
        <f t="shared" si="34"/>
        <v>2015</v>
      </c>
      <c r="CL17" s="28">
        <f t="shared" si="35"/>
        <v>42200</v>
      </c>
      <c r="CM17" s="28">
        <f t="shared" si="36"/>
        <v>42515</v>
      </c>
      <c r="CN17" s="28">
        <f t="shared" si="37"/>
        <v>42255</v>
      </c>
      <c r="CO17" s="28">
        <f t="shared" si="38"/>
        <v>42301</v>
      </c>
      <c r="CP17" s="28">
        <f t="shared" si="39"/>
        <v>42425</v>
      </c>
      <c r="CQ17" s="28">
        <f t="shared" si="40"/>
        <v>42465</v>
      </c>
    </row>
    <row r="18" spans="1:95" s="19" customFormat="1" x14ac:dyDescent="0.25">
      <c r="A18" s="19" t="s">
        <v>161</v>
      </c>
      <c r="B18" s="19" t="s">
        <v>134</v>
      </c>
      <c r="C18" s="19">
        <v>2016</v>
      </c>
      <c r="D18" s="19" t="s">
        <v>133</v>
      </c>
      <c r="E18" s="19" t="s">
        <v>126</v>
      </c>
      <c r="F18" s="19">
        <v>6211839</v>
      </c>
      <c r="G18" s="19" t="s">
        <v>127</v>
      </c>
      <c r="H18" s="19" t="s">
        <v>154</v>
      </c>
      <c r="I18" s="20"/>
      <c r="J18" s="20"/>
      <c r="K18" s="20"/>
      <c r="L18" s="19" t="s">
        <v>124</v>
      </c>
      <c r="M18" s="45" t="s">
        <v>129</v>
      </c>
      <c r="N18" s="44">
        <v>65.201999999999998</v>
      </c>
      <c r="O18" s="44">
        <v>10.994999999999999</v>
      </c>
      <c r="P18" s="19">
        <v>2015</v>
      </c>
      <c r="Q18" s="22">
        <v>42165</v>
      </c>
      <c r="R18" s="30">
        <v>42534</v>
      </c>
      <c r="S18" s="22">
        <v>42198</v>
      </c>
      <c r="T18" s="22">
        <v>42515</v>
      </c>
      <c r="U18" s="22">
        <v>42252</v>
      </c>
      <c r="V18" s="22">
        <v>42294</v>
      </c>
      <c r="W18" s="22">
        <v>42426</v>
      </c>
      <c r="X18" s="22">
        <v>42462</v>
      </c>
      <c r="Y18" s="19" t="s">
        <v>126</v>
      </c>
      <c r="Z18" s="24">
        <v>1</v>
      </c>
      <c r="AA18" s="19" t="s">
        <v>168</v>
      </c>
      <c r="AB18" s="24" t="s">
        <v>152</v>
      </c>
      <c r="AC18" s="24" t="s">
        <v>153</v>
      </c>
      <c r="AD18" s="24" t="s">
        <v>125</v>
      </c>
      <c r="AE18" s="22"/>
      <c r="AF18" s="24" t="s">
        <v>132</v>
      </c>
      <c r="AG18" s="24" t="s">
        <v>128</v>
      </c>
      <c r="AH18" s="46">
        <v>-3</v>
      </c>
      <c r="AI18" s="46">
        <v>-3.1284559999999999</v>
      </c>
      <c r="AJ18" s="19" t="s">
        <v>185</v>
      </c>
      <c r="AL18" s="21"/>
      <c r="AS18" s="26"/>
      <c r="AT18" s="26"/>
      <c r="AU18" s="26"/>
      <c r="AV18" s="26"/>
      <c r="AY18" s="26"/>
      <c r="BB18" s="26"/>
      <c r="BC18" s="25"/>
      <c r="BD18" s="25"/>
      <c r="BK18" s="29"/>
      <c r="BY18" s="19" t="e">
        <f>IF(OR(AND(OR(A18=#REF!,A18=A17),YEAR(R18)-YEAR(Q18)=2),AND(YEAR(Q18)=YEAR(S18),YEAR(T18)=YEAR(R18))),"ok","sjekk")</f>
        <v>#REF!</v>
      </c>
      <c r="BZ18" s="19" t="str">
        <f t="shared" si="25"/>
        <v>ok</v>
      </c>
      <c r="CA18" s="19" t="str">
        <f t="shared" si="26"/>
        <v>ok</v>
      </c>
      <c r="CB18" s="19" t="str">
        <f t="shared" si="27"/>
        <v>ok</v>
      </c>
      <c r="CC18" s="19" t="str">
        <f t="shared" si="28"/>
        <v>ok</v>
      </c>
      <c r="CD18" s="19" t="str">
        <f t="shared" si="29"/>
        <v>ok</v>
      </c>
      <c r="CF18" s="19" t="str">
        <f t="shared" si="30"/>
        <v>ok</v>
      </c>
      <c r="CG18" s="19" t="str">
        <f t="shared" si="31"/>
        <v>ok</v>
      </c>
      <c r="CH18" s="19" t="str">
        <f t="shared" si="32"/>
        <v>ok</v>
      </c>
      <c r="CI18" s="19" t="str">
        <f t="shared" si="33"/>
        <v>ok</v>
      </c>
      <c r="CK18" s="19">
        <f t="shared" si="34"/>
        <v>2015</v>
      </c>
      <c r="CL18" s="28">
        <f t="shared" si="35"/>
        <v>42198</v>
      </c>
      <c r="CM18" s="28">
        <f t="shared" si="36"/>
        <v>42515</v>
      </c>
      <c r="CN18" s="28">
        <f t="shared" si="37"/>
        <v>42252</v>
      </c>
      <c r="CO18" s="28">
        <f t="shared" si="38"/>
        <v>42294</v>
      </c>
      <c r="CP18" s="28">
        <f t="shared" si="39"/>
        <v>42426</v>
      </c>
      <c r="CQ18" s="28">
        <f t="shared" si="40"/>
        <v>42462</v>
      </c>
    </row>
    <row r="19" spans="1:95" s="19" customFormat="1" x14ac:dyDescent="0.25">
      <c r="A19" s="19" t="s">
        <v>171</v>
      </c>
      <c r="B19" s="19" t="s">
        <v>134</v>
      </c>
      <c r="C19" s="19">
        <v>2016</v>
      </c>
      <c r="D19" s="19" t="s">
        <v>133</v>
      </c>
      <c r="E19" s="19" t="s">
        <v>126</v>
      </c>
      <c r="F19" s="19">
        <v>6138275</v>
      </c>
      <c r="G19" s="19" t="s">
        <v>127</v>
      </c>
      <c r="H19" s="19" t="s">
        <v>154</v>
      </c>
      <c r="I19" s="20"/>
      <c r="J19" s="20"/>
      <c r="K19" s="20"/>
      <c r="L19" s="19" t="s">
        <v>124</v>
      </c>
      <c r="M19" s="45" t="s">
        <v>129</v>
      </c>
      <c r="N19" s="44">
        <v>65.201999999999998</v>
      </c>
      <c r="O19" s="44">
        <v>10.994999999999999</v>
      </c>
      <c r="P19" s="19">
        <v>2015</v>
      </c>
      <c r="Q19" s="22">
        <v>42163</v>
      </c>
      <c r="R19" s="22">
        <v>42535</v>
      </c>
      <c r="S19" s="22">
        <v>42206</v>
      </c>
      <c r="T19" s="22">
        <v>42515</v>
      </c>
      <c r="U19" s="22">
        <v>42259</v>
      </c>
      <c r="V19" s="22">
        <v>42290</v>
      </c>
      <c r="W19" s="22">
        <v>42425</v>
      </c>
      <c r="X19" s="22">
        <v>42463</v>
      </c>
      <c r="Y19" s="19" t="s">
        <v>126</v>
      </c>
      <c r="Z19" s="24">
        <v>1</v>
      </c>
      <c r="AA19" s="19" t="s">
        <v>173</v>
      </c>
      <c r="AB19" s="24" t="s">
        <v>152</v>
      </c>
      <c r="AC19" s="24" t="s">
        <v>153</v>
      </c>
      <c r="AD19" s="24" t="s">
        <v>125</v>
      </c>
      <c r="AE19" s="22"/>
      <c r="AF19" s="24" t="s">
        <v>132</v>
      </c>
      <c r="AG19" s="24" t="s">
        <v>128</v>
      </c>
      <c r="AH19" s="46">
        <v>-3</v>
      </c>
      <c r="AI19" s="46">
        <v>-2.9929079999999999</v>
      </c>
      <c r="AJ19" s="19" t="s">
        <v>184</v>
      </c>
      <c r="AL19" s="21"/>
      <c r="AS19" s="26"/>
      <c r="AT19" s="26"/>
      <c r="AU19" s="26"/>
      <c r="AY19" s="26"/>
      <c r="BB19" s="26"/>
      <c r="BC19" s="25"/>
      <c r="BD19" s="25"/>
      <c r="BK19" s="29"/>
      <c r="BY19" s="19" t="e">
        <f>IF(OR(AND(OR(A19=#REF!,A19=A18),YEAR(R19)-YEAR(Q19)=2),AND(YEAR(Q19)=YEAR(S19),YEAR(T19)=YEAR(R19))),"ok","sjekk")</f>
        <v>#REF!</v>
      </c>
      <c r="BZ19" s="19" t="str">
        <f t="shared" si="25"/>
        <v>ok</v>
      </c>
      <c r="CA19" s="19" t="str">
        <f t="shared" si="26"/>
        <v>ok</v>
      </c>
      <c r="CB19" s="19" t="str">
        <f t="shared" si="27"/>
        <v>ok</v>
      </c>
      <c r="CC19" s="19" t="str">
        <f t="shared" si="28"/>
        <v>ok</v>
      </c>
      <c r="CD19" s="19" t="str">
        <f t="shared" si="29"/>
        <v>ok</v>
      </c>
      <c r="CF19" s="19" t="str">
        <f t="shared" si="30"/>
        <v>ok</v>
      </c>
      <c r="CG19" s="19" t="str">
        <f t="shared" si="31"/>
        <v>ok</v>
      </c>
      <c r="CH19" s="19" t="str">
        <f t="shared" si="32"/>
        <v>ok</v>
      </c>
      <c r="CI19" s="19" t="str">
        <f t="shared" si="33"/>
        <v>ok</v>
      </c>
      <c r="CK19" s="19">
        <f t="shared" si="34"/>
        <v>2015</v>
      </c>
      <c r="CL19" s="28">
        <f t="shared" si="35"/>
        <v>42206</v>
      </c>
      <c r="CM19" s="28">
        <f t="shared" si="36"/>
        <v>42515</v>
      </c>
      <c r="CN19" s="28">
        <f t="shared" si="37"/>
        <v>42259</v>
      </c>
      <c r="CO19" s="28">
        <f t="shared" si="38"/>
        <v>42290</v>
      </c>
      <c r="CP19" s="28">
        <f t="shared" si="39"/>
        <v>42425</v>
      </c>
      <c r="CQ19" s="28">
        <f t="shared" si="40"/>
        <v>42463</v>
      </c>
    </row>
    <row r="20" spans="1:95" s="19" customFormat="1" x14ac:dyDescent="0.25">
      <c r="A20" s="19" t="s">
        <v>172</v>
      </c>
      <c r="B20" s="19" t="s">
        <v>134</v>
      </c>
      <c r="C20" s="19">
        <v>2016</v>
      </c>
      <c r="D20" s="19" t="s">
        <v>133</v>
      </c>
      <c r="E20" s="19" t="s">
        <v>126</v>
      </c>
      <c r="F20" s="19">
        <v>6136808</v>
      </c>
      <c r="G20" s="19" t="s">
        <v>127</v>
      </c>
      <c r="H20" s="19" t="s">
        <v>154</v>
      </c>
      <c r="I20" s="20"/>
      <c r="J20" s="20"/>
      <c r="K20" s="20"/>
      <c r="L20" s="19" t="s">
        <v>124</v>
      </c>
      <c r="M20" s="45" t="s">
        <v>129</v>
      </c>
      <c r="N20" s="44">
        <v>65.201999999999998</v>
      </c>
      <c r="O20" s="44">
        <v>10.994999999999999</v>
      </c>
      <c r="P20" s="19">
        <v>2015</v>
      </c>
      <c r="Q20" s="22">
        <v>42165</v>
      </c>
      <c r="R20" s="22">
        <v>42535</v>
      </c>
      <c r="S20" s="22">
        <v>42198</v>
      </c>
      <c r="T20" s="22">
        <v>42514</v>
      </c>
      <c r="U20" s="22">
        <v>42248</v>
      </c>
      <c r="V20" s="22">
        <v>42299</v>
      </c>
      <c r="W20" s="22">
        <v>42425</v>
      </c>
      <c r="X20" s="22">
        <v>42467</v>
      </c>
      <c r="Y20" s="19" t="s">
        <v>126</v>
      </c>
      <c r="Z20" s="24">
        <v>1</v>
      </c>
      <c r="AA20" s="19" t="s">
        <v>174</v>
      </c>
      <c r="AB20" s="24" t="s">
        <v>152</v>
      </c>
      <c r="AC20" s="24" t="s">
        <v>153</v>
      </c>
      <c r="AD20" s="24" t="s">
        <v>125</v>
      </c>
      <c r="AE20" s="22"/>
      <c r="AF20" s="24" t="s">
        <v>132</v>
      </c>
      <c r="AG20" s="24" t="s">
        <v>128</v>
      </c>
      <c r="AH20" s="46">
        <v>-3</v>
      </c>
      <c r="AI20" s="46">
        <v>-3.1312730000000002</v>
      </c>
      <c r="AJ20" s="19" t="s">
        <v>185</v>
      </c>
      <c r="AL20" s="21"/>
      <c r="AS20" s="26"/>
      <c r="AT20" s="26"/>
      <c r="AU20" s="26"/>
      <c r="AY20" s="26"/>
      <c r="BB20" s="26"/>
      <c r="BC20" s="25"/>
      <c r="BD20" s="25"/>
      <c r="BK20" s="29"/>
      <c r="BY20" s="19" t="e">
        <f>IF(OR(AND(OR(A20=#REF!,A20=A19),YEAR(R20)-YEAR(Q20)=2),AND(YEAR(Q20)=YEAR(S20),YEAR(T20)=YEAR(R20))),"ok","sjekk")</f>
        <v>#REF!</v>
      </c>
      <c r="BZ20" s="19" t="str">
        <f t="shared" si="25"/>
        <v>ok</v>
      </c>
      <c r="CA20" s="19" t="str">
        <f t="shared" si="26"/>
        <v>ok</v>
      </c>
      <c r="CB20" s="19" t="str">
        <f t="shared" si="27"/>
        <v>ok</v>
      </c>
      <c r="CC20" s="19" t="str">
        <f t="shared" si="28"/>
        <v>ok</v>
      </c>
      <c r="CD20" s="19" t="str">
        <f t="shared" si="29"/>
        <v>ok</v>
      </c>
      <c r="CF20" s="19" t="str">
        <f t="shared" si="30"/>
        <v>ok</v>
      </c>
      <c r="CG20" s="19" t="str">
        <f t="shared" si="31"/>
        <v>ok</v>
      </c>
      <c r="CH20" s="19" t="str">
        <f t="shared" si="32"/>
        <v>ok</v>
      </c>
      <c r="CI20" s="19" t="str">
        <f t="shared" si="33"/>
        <v>ok</v>
      </c>
      <c r="CK20" s="19">
        <f t="shared" si="34"/>
        <v>2015</v>
      </c>
      <c r="CL20" s="28">
        <f t="shared" si="35"/>
        <v>42198</v>
      </c>
      <c r="CM20" s="28">
        <f t="shared" si="36"/>
        <v>42514</v>
      </c>
      <c r="CN20" s="28">
        <f t="shared" si="37"/>
        <v>42248</v>
      </c>
      <c r="CO20" s="28">
        <f t="shared" si="38"/>
        <v>42299</v>
      </c>
      <c r="CP20" s="28">
        <f t="shared" si="39"/>
        <v>42425</v>
      </c>
      <c r="CQ20" s="28">
        <f t="shared" si="40"/>
        <v>42467</v>
      </c>
    </row>
    <row r="21" spans="1:95" s="19" customFormat="1" x14ac:dyDescent="0.25">
      <c r="A21" s="19" t="s">
        <v>169</v>
      </c>
      <c r="B21" s="19" t="s">
        <v>134</v>
      </c>
      <c r="C21" s="19">
        <v>2016</v>
      </c>
      <c r="D21" s="19" t="s">
        <v>133</v>
      </c>
      <c r="E21" s="19" t="s">
        <v>126</v>
      </c>
      <c r="F21" s="19">
        <v>6138287</v>
      </c>
      <c r="G21" s="19" t="s">
        <v>127</v>
      </c>
      <c r="H21" s="19" t="s">
        <v>154</v>
      </c>
      <c r="I21" s="20"/>
      <c r="J21" s="20"/>
      <c r="K21" s="20"/>
      <c r="L21" s="19" t="s">
        <v>124</v>
      </c>
      <c r="M21" s="45" t="s">
        <v>129</v>
      </c>
      <c r="N21" s="44">
        <v>65.201999999999998</v>
      </c>
      <c r="O21" s="44">
        <v>10.994999999999999</v>
      </c>
      <c r="P21" s="19">
        <v>2015</v>
      </c>
      <c r="Q21" s="22">
        <v>42163</v>
      </c>
      <c r="R21" s="22">
        <v>42536</v>
      </c>
      <c r="S21" s="22">
        <v>42198</v>
      </c>
      <c r="T21" s="22">
        <v>42514</v>
      </c>
      <c r="U21" s="22">
        <v>42253</v>
      </c>
      <c r="V21" s="22">
        <v>42297</v>
      </c>
      <c r="W21" s="22">
        <v>42426</v>
      </c>
      <c r="X21" s="22">
        <v>42466</v>
      </c>
      <c r="Y21" s="19" t="s">
        <v>126</v>
      </c>
      <c r="Z21" s="24">
        <v>1</v>
      </c>
      <c r="AA21" s="19" t="s">
        <v>175</v>
      </c>
      <c r="AB21" s="24" t="s">
        <v>152</v>
      </c>
      <c r="AC21" s="24" t="s">
        <v>153</v>
      </c>
      <c r="AD21" s="24" t="s">
        <v>125</v>
      </c>
      <c r="AE21" s="22"/>
      <c r="AF21" s="24" t="s">
        <v>132</v>
      </c>
      <c r="AG21" s="24" t="s">
        <v>128</v>
      </c>
      <c r="AH21" s="46">
        <v>-3.25</v>
      </c>
      <c r="AI21" s="46">
        <v>-3.3617370000000002</v>
      </c>
      <c r="AJ21" s="19" t="s">
        <v>181</v>
      </c>
      <c r="AL21" s="21"/>
      <c r="AS21" s="26"/>
      <c r="AT21" s="26"/>
      <c r="AU21" s="26"/>
      <c r="AV21" s="26"/>
      <c r="AY21" s="26"/>
      <c r="BB21" s="26"/>
      <c r="BC21" s="25"/>
      <c r="BD21" s="25"/>
      <c r="BP21" s="27"/>
      <c r="BY21" s="19" t="e">
        <f>IF(OR(AND(OR(A21=#REF!,A21=A20),YEAR(R21)-YEAR(Q21)=2),AND(YEAR(Q21)=YEAR(S21),YEAR(T21)=YEAR(R21))),"ok","sjekk")</f>
        <v>#REF!</v>
      </c>
      <c r="BZ21" s="19" t="str">
        <f t="shared" si="25"/>
        <v>ok</v>
      </c>
      <c r="CA21" s="19" t="str">
        <f t="shared" si="26"/>
        <v>ok</v>
      </c>
      <c r="CB21" s="19" t="str">
        <f t="shared" si="27"/>
        <v>ok</v>
      </c>
      <c r="CC21" s="19" t="str">
        <f t="shared" si="28"/>
        <v>ok</v>
      </c>
      <c r="CD21" s="19" t="str">
        <f t="shared" si="29"/>
        <v>ok</v>
      </c>
      <c r="CF21" s="19" t="str">
        <f t="shared" si="30"/>
        <v>ok</v>
      </c>
      <c r="CG21" s="19" t="str">
        <f t="shared" si="31"/>
        <v>ok</v>
      </c>
      <c r="CH21" s="19" t="str">
        <f t="shared" si="32"/>
        <v>ok</v>
      </c>
      <c r="CI21" s="19" t="str">
        <f t="shared" si="33"/>
        <v>ok</v>
      </c>
      <c r="CK21" s="19">
        <f t="shared" si="34"/>
        <v>2015</v>
      </c>
      <c r="CL21" s="28">
        <f t="shared" si="35"/>
        <v>42198</v>
      </c>
      <c r="CM21" s="28">
        <f t="shared" si="36"/>
        <v>42514</v>
      </c>
      <c r="CN21" s="28">
        <f t="shared" si="37"/>
        <v>42253</v>
      </c>
      <c r="CO21" s="28">
        <f t="shared" si="38"/>
        <v>42297</v>
      </c>
      <c r="CP21" s="28">
        <f t="shared" si="39"/>
        <v>42426</v>
      </c>
      <c r="CQ21" s="28">
        <f t="shared" si="40"/>
        <v>42466</v>
      </c>
    </row>
    <row r="22" spans="1:95" s="19" customFormat="1" x14ac:dyDescent="0.25">
      <c r="A22" s="19" t="s">
        <v>170</v>
      </c>
      <c r="B22" s="19" t="s">
        <v>134</v>
      </c>
      <c r="C22" s="19">
        <v>2016</v>
      </c>
      <c r="D22" s="19" t="s">
        <v>133</v>
      </c>
      <c r="E22" s="19" t="s">
        <v>126</v>
      </c>
      <c r="F22" s="19">
        <v>6138276</v>
      </c>
      <c r="G22" s="19" t="s">
        <v>127</v>
      </c>
      <c r="H22" s="19" t="s">
        <v>154</v>
      </c>
      <c r="I22" s="20"/>
      <c r="J22" s="20"/>
      <c r="K22" s="20"/>
      <c r="L22" s="19" t="s">
        <v>124</v>
      </c>
      <c r="M22" s="45" t="s">
        <v>129</v>
      </c>
      <c r="N22" s="44">
        <v>65.201999999999998</v>
      </c>
      <c r="O22" s="44">
        <v>10.994999999999999</v>
      </c>
      <c r="P22" s="19">
        <v>2015</v>
      </c>
      <c r="Q22" s="22">
        <v>42166</v>
      </c>
      <c r="R22" s="22">
        <v>42536</v>
      </c>
      <c r="S22" s="22">
        <v>42198</v>
      </c>
      <c r="T22" s="22">
        <v>42515</v>
      </c>
      <c r="U22" s="22">
        <v>42253</v>
      </c>
      <c r="V22" s="22">
        <v>42293</v>
      </c>
      <c r="W22" s="22">
        <v>42426</v>
      </c>
      <c r="X22" s="22">
        <v>42461</v>
      </c>
      <c r="Y22" s="19" t="s">
        <v>126</v>
      </c>
      <c r="Z22" s="24">
        <v>1</v>
      </c>
      <c r="AA22" s="19" t="s">
        <v>176</v>
      </c>
      <c r="AB22" s="24" t="s">
        <v>152</v>
      </c>
      <c r="AC22" s="24" t="s">
        <v>153</v>
      </c>
      <c r="AD22" s="24" t="s">
        <v>125</v>
      </c>
      <c r="AE22" s="22"/>
      <c r="AF22" s="24" t="s">
        <v>132</v>
      </c>
      <c r="AG22" s="24" t="s">
        <v>128</v>
      </c>
      <c r="AH22" s="46">
        <v>-3.25</v>
      </c>
      <c r="AI22" s="46">
        <v>-3.33344</v>
      </c>
      <c r="AJ22" s="19" t="s">
        <v>187</v>
      </c>
      <c r="AL22" s="21"/>
      <c r="AS22" s="26"/>
      <c r="AT22" s="26"/>
      <c r="AU22" s="26"/>
      <c r="AV22" s="26"/>
      <c r="AY22" s="26"/>
      <c r="BB22" s="26"/>
      <c r="BC22" s="25"/>
      <c r="BD22" s="25"/>
      <c r="BK22" s="29"/>
      <c r="BP22" s="27"/>
      <c r="BY22" s="19" t="e">
        <f>IF(OR(AND(OR(A22=#REF!,A22=A21),YEAR(R22)-YEAR(Q22)=2),AND(YEAR(Q22)=YEAR(S22),YEAR(T22)=YEAR(R22))),"ok","sjekk")</f>
        <v>#REF!</v>
      </c>
      <c r="BZ22" s="19" t="str">
        <f t="shared" si="25"/>
        <v>ok</v>
      </c>
      <c r="CA22" s="19" t="str">
        <f t="shared" si="26"/>
        <v>ok</v>
      </c>
      <c r="CB22" s="19" t="str">
        <f t="shared" si="27"/>
        <v>ok</v>
      </c>
      <c r="CC22" s="19" t="str">
        <f t="shared" si="28"/>
        <v>ok</v>
      </c>
      <c r="CD22" s="19" t="str">
        <f t="shared" si="29"/>
        <v>ok</v>
      </c>
      <c r="CF22" s="19" t="str">
        <f t="shared" si="30"/>
        <v>ok</v>
      </c>
      <c r="CG22" s="19" t="str">
        <f t="shared" si="31"/>
        <v>ok</v>
      </c>
      <c r="CH22" s="19" t="str">
        <f t="shared" si="32"/>
        <v>ok</v>
      </c>
      <c r="CI22" s="19" t="str">
        <f t="shared" si="33"/>
        <v>ok</v>
      </c>
      <c r="CK22" s="19">
        <f t="shared" si="34"/>
        <v>2015</v>
      </c>
      <c r="CL22" s="28">
        <f t="shared" si="35"/>
        <v>42198</v>
      </c>
      <c r="CM22" s="28">
        <f t="shared" si="36"/>
        <v>42515</v>
      </c>
      <c r="CN22" s="28">
        <f t="shared" si="37"/>
        <v>42253</v>
      </c>
      <c r="CO22" s="28">
        <f t="shared" si="38"/>
        <v>42293</v>
      </c>
      <c r="CP22" s="28">
        <f t="shared" si="39"/>
        <v>42426</v>
      </c>
      <c r="CQ22" s="28">
        <f t="shared" si="40"/>
        <v>42461</v>
      </c>
    </row>
    <row r="23" spans="1:95" s="19" customFormat="1" x14ac:dyDescent="0.25">
      <c r="A23" s="19" t="s">
        <v>177</v>
      </c>
      <c r="B23" s="19" t="s">
        <v>134</v>
      </c>
      <c r="C23" s="19">
        <v>2016</v>
      </c>
      <c r="D23" s="19" t="s">
        <v>133</v>
      </c>
      <c r="E23" s="19" t="s">
        <v>126</v>
      </c>
      <c r="F23" s="19">
        <v>6136823</v>
      </c>
      <c r="G23" s="19" t="s">
        <v>127</v>
      </c>
      <c r="H23" s="19" t="s">
        <v>154</v>
      </c>
      <c r="I23" s="20"/>
      <c r="J23" s="20"/>
      <c r="K23" s="20"/>
      <c r="L23" s="19" t="s">
        <v>124</v>
      </c>
      <c r="M23" s="45" t="s">
        <v>129</v>
      </c>
      <c r="N23" s="44">
        <v>65.201999999999998</v>
      </c>
      <c r="O23" s="44">
        <v>10.994999999999999</v>
      </c>
      <c r="P23" s="19">
        <v>2015</v>
      </c>
      <c r="Q23" s="22">
        <v>42166</v>
      </c>
      <c r="R23" s="30">
        <v>42537</v>
      </c>
      <c r="S23" s="22">
        <v>42198</v>
      </c>
      <c r="T23" s="22">
        <v>42509</v>
      </c>
      <c r="U23" s="22">
        <v>42258</v>
      </c>
      <c r="V23" s="22">
        <v>42292</v>
      </c>
      <c r="W23" s="22">
        <v>42428</v>
      </c>
      <c r="X23" s="22">
        <v>42462</v>
      </c>
      <c r="Y23" s="19" t="s">
        <v>126</v>
      </c>
      <c r="Z23" s="24">
        <v>1</v>
      </c>
      <c r="AA23" s="19" t="s">
        <v>180</v>
      </c>
      <c r="AB23" s="24" t="s">
        <v>152</v>
      </c>
      <c r="AC23" s="24" t="s">
        <v>153</v>
      </c>
      <c r="AD23" s="19" t="s">
        <v>178</v>
      </c>
      <c r="AE23" s="22">
        <v>42536</v>
      </c>
      <c r="AF23" s="24" t="s">
        <v>132</v>
      </c>
      <c r="AG23" s="24" t="s">
        <v>128</v>
      </c>
      <c r="AH23" s="46">
        <v>-3.25</v>
      </c>
      <c r="AI23" s="46"/>
      <c r="AL23" s="21"/>
      <c r="AS23" s="26"/>
      <c r="AT23" s="26"/>
      <c r="AU23" s="26"/>
      <c r="AV23" s="26"/>
      <c r="AY23" s="26"/>
      <c r="BB23" s="26"/>
      <c r="BC23" s="25"/>
      <c r="BD23" s="25"/>
      <c r="BK23" s="29"/>
      <c r="BZ23" s="19" t="str">
        <f t="shared" si="25"/>
        <v>ok</v>
      </c>
      <c r="CA23" s="19" t="str">
        <f t="shared" si="26"/>
        <v>ok</v>
      </c>
      <c r="CB23" s="19" t="str">
        <f t="shared" si="27"/>
        <v>ok</v>
      </c>
      <c r="CC23" s="19" t="str">
        <f t="shared" si="28"/>
        <v>ok</v>
      </c>
      <c r="CD23" s="19" t="str">
        <f t="shared" si="29"/>
        <v>ok</v>
      </c>
      <c r="CF23" s="19" t="str">
        <f t="shared" si="30"/>
        <v>ok</v>
      </c>
      <c r="CG23" s="19" t="str">
        <f t="shared" si="31"/>
        <v>ok</v>
      </c>
      <c r="CH23" s="19" t="str">
        <f t="shared" si="32"/>
        <v>ok</v>
      </c>
      <c r="CI23" s="19" t="str">
        <f t="shared" si="33"/>
        <v>ok</v>
      </c>
      <c r="CK23" s="19">
        <f t="shared" si="34"/>
        <v>2015</v>
      </c>
      <c r="CL23" s="28">
        <f t="shared" si="35"/>
        <v>42198</v>
      </c>
      <c r="CM23" s="28">
        <f t="shared" si="36"/>
        <v>42509</v>
      </c>
      <c r="CN23" s="28">
        <f t="shared" si="37"/>
        <v>42258</v>
      </c>
      <c r="CO23" s="28">
        <f t="shared" si="38"/>
        <v>42292</v>
      </c>
      <c r="CP23" s="28">
        <f t="shared" si="39"/>
        <v>42428</v>
      </c>
      <c r="CQ23" s="28">
        <f t="shared" si="40"/>
        <v>42462</v>
      </c>
    </row>
    <row r="24" spans="1:95" s="19" customFormat="1" x14ac:dyDescent="0.25">
      <c r="F24" s="21"/>
      <c r="G24" s="20"/>
      <c r="H24" s="20"/>
      <c r="I24" s="20"/>
      <c r="J24" s="20"/>
      <c r="K24" s="20"/>
      <c r="L24" s="20"/>
      <c r="M24" s="21"/>
      <c r="N24" s="21"/>
      <c r="O24" s="21"/>
      <c r="Q24" s="22"/>
      <c r="R24" s="30"/>
      <c r="S24" s="22"/>
      <c r="T24" s="22"/>
      <c r="U24" s="22"/>
      <c r="V24" s="22"/>
      <c r="W24" s="22"/>
      <c r="X24" s="22"/>
      <c r="Z24" s="24"/>
      <c r="AA24" s="24"/>
      <c r="AB24" s="24"/>
      <c r="AC24" s="24"/>
      <c r="AD24" s="24"/>
      <c r="AE24" s="22"/>
      <c r="AF24" s="36"/>
      <c r="AH24" s="46"/>
      <c r="AL24" s="21"/>
      <c r="AS24" s="26"/>
      <c r="AT24" s="26"/>
      <c r="AU24" s="26"/>
      <c r="AV24" s="26"/>
      <c r="AY24" s="26"/>
      <c r="BC24" s="25"/>
      <c r="BD24" s="25"/>
      <c r="CL24" s="28"/>
      <c r="CM24" s="28"/>
      <c r="CN24" s="28"/>
      <c r="CO24" s="28"/>
      <c r="CP24" s="28"/>
      <c r="CQ24" s="28"/>
    </row>
    <row r="25" spans="1:95" s="19" customFormat="1" x14ac:dyDescent="0.25">
      <c r="F25" s="21"/>
      <c r="G25" s="20"/>
      <c r="H25" s="20"/>
      <c r="I25" s="20"/>
      <c r="J25" s="20"/>
      <c r="K25" s="20"/>
      <c r="L25" s="20"/>
      <c r="M25" s="21"/>
      <c r="N25" s="21"/>
      <c r="O25" s="21"/>
      <c r="Q25" s="23"/>
      <c r="R25" s="30"/>
      <c r="S25" s="22"/>
      <c r="T25" s="22"/>
      <c r="U25" s="22"/>
      <c r="V25" s="22"/>
      <c r="W25" s="22"/>
      <c r="X25" s="22"/>
      <c r="Z25" s="24"/>
      <c r="AA25" s="24"/>
      <c r="AB25" s="24"/>
      <c r="AC25" s="24"/>
      <c r="AD25" s="24"/>
      <c r="AE25" s="24"/>
      <c r="AF25" s="36"/>
      <c r="AH25" s="46"/>
      <c r="AL25" s="21"/>
      <c r="AS25" s="26"/>
      <c r="AT25" s="26"/>
      <c r="AU25" s="26"/>
      <c r="AY25" s="26"/>
      <c r="BC25" s="25"/>
      <c r="BD25" s="25"/>
      <c r="BM25" s="27"/>
      <c r="CL25" s="28"/>
      <c r="CM25" s="28"/>
      <c r="CN25" s="28"/>
      <c r="CO25" s="28"/>
      <c r="CP25" s="28"/>
      <c r="CQ25" s="28"/>
    </row>
    <row r="26" spans="1:95" s="19" customFormat="1" x14ac:dyDescent="0.25">
      <c r="F26" s="21"/>
      <c r="G26" s="20"/>
      <c r="H26" s="20"/>
      <c r="I26" s="20"/>
      <c r="J26" s="20"/>
      <c r="K26" s="20"/>
      <c r="L26" s="20"/>
      <c r="M26" s="21"/>
      <c r="N26" s="21"/>
      <c r="O26" s="21"/>
      <c r="Q26" s="23"/>
      <c r="R26" s="30"/>
      <c r="S26" s="22"/>
      <c r="T26" s="22"/>
      <c r="U26" s="22"/>
      <c r="V26" s="22"/>
      <c r="W26" s="22"/>
      <c r="X26" s="22"/>
      <c r="Z26" s="24"/>
      <c r="AA26" s="24"/>
      <c r="AB26" s="24"/>
      <c r="AC26" s="24"/>
      <c r="AD26" s="24"/>
      <c r="AE26" s="24"/>
      <c r="AF26" s="36"/>
      <c r="AL26" s="21"/>
      <c r="AT26" s="26"/>
      <c r="BC26" s="25"/>
      <c r="BD26" s="25"/>
      <c r="BP26" s="27"/>
      <c r="CL26" s="28"/>
      <c r="CM26" s="28"/>
      <c r="CN26" s="28"/>
      <c r="CO26" s="28"/>
      <c r="CP26" s="28"/>
      <c r="CQ26" s="28"/>
    </row>
    <row r="27" spans="1:95" s="19" customFormat="1" x14ac:dyDescent="0.25">
      <c r="F27" s="21"/>
      <c r="G27" s="20"/>
      <c r="H27" s="20"/>
      <c r="I27" s="20"/>
      <c r="J27" s="20"/>
      <c r="K27" s="20"/>
      <c r="L27" s="20"/>
      <c r="M27" s="21"/>
      <c r="N27" s="21"/>
      <c r="O27" s="21"/>
      <c r="Q27" s="23"/>
      <c r="R27" s="30"/>
      <c r="S27" s="22"/>
      <c r="T27" s="22"/>
      <c r="U27" s="22"/>
      <c r="V27" s="22"/>
      <c r="W27" s="22"/>
      <c r="X27" s="22"/>
      <c r="Z27" s="24"/>
      <c r="AA27" s="24"/>
      <c r="AB27" s="24"/>
      <c r="AC27" s="24"/>
      <c r="AD27" s="24"/>
      <c r="AE27" s="24"/>
      <c r="AF27" s="36"/>
      <c r="AL27" s="21"/>
      <c r="BC27" s="25"/>
      <c r="BD27" s="25"/>
      <c r="CL27" s="28"/>
      <c r="CM27" s="28"/>
      <c r="CN27" s="28"/>
      <c r="CO27" s="28"/>
      <c r="CP27" s="28"/>
      <c r="CQ27" s="28"/>
    </row>
    <row r="28" spans="1:95" s="19" customFormat="1" x14ac:dyDescent="0.25">
      <c r="F28" s="21"/>
      <c r="G28" s="20"/>
      <c r="H28" s="20"/>
      <c r="I28" s="20"/>
      <c r="J28" s="20"/>
      <c r="K28" s="20"/>
      <c r="L28" s="20"/>
      <c r="M28" s="21"/>
      <c r="N28" s="21"/>
      <c r="O28" s="21"/>
      <c r="Q28" s="23"/>
      <c r="R28" s="30"/>
      <c r="S28" s="22"/>
      <c r="T28" s="22"/>
      <c r="U28" s="22"/>
      <c r="V28" s="22"/>
      <c r="W28" s="22"/>
      <c r="X28" s="22"/>
      <c r="Z28" s="24"/>
      <c r="AA28" s="24"/>
      <c r="AB28" s="24"/>
      <c r="AC28" s="24"/>
      <c r="AD28" s="24"/>
      <c r="AE28" s="24"/>
      <c r="AF28" s="36"/>
      <c r="AL28" s="21"/>
      <c r="AS28" s="26"/>
      <c r="AT28" s="26"/>
      <c r="AU28" s="26"/>
      <c r="AV28" s="26"/>
      <c r="BC28" s="25"/>
      <c r="BD28" s="25"/>
      <c r="BP28" s="27"/>
      <c r="CL28" s="28"/>
      <c r="CM28" s="28"/>
      <c r="CN28" s="28"/>
      <c r="CO28" s="28"/>
      <c r="CP28" s="28"/>
      <c r="CQ28" s="28"/>
    </row>
    <row r="29" spans="1:95" s="19" customFormat="1" x14ac:dyDescent="0.25">
      <c r="F29" s="21"/>
      <c r="G29" s="20"/>
      <c r="H29" s="20"/>
      <c r="I29" s="20"/>
      <c r="J29" s="20"/>
      <c r="K29" s="20"/>
      <c r="L29" s="20"/>
      <c r="M29" s="21"/>
      <c r="N29" s="21"/>
      <c r="O29" s="21"/>
      <c r="Q29" s="22"/>
      <c r="R29" s="30"/>
      <c r="S29" s="22"/>
      <c r="T29" s="22"/>
      <c r="U29" s="22"/>
      <c r="V29" s="22"/>
      <c r="W29" s="22"/>
      <c r="X29" s="22"/>
      <c r="Z29" s="24"/>
      <c r="AA29" s="24"/>
      <c r="AB29" s="24"/>
      <c r="AC29" s="24"/>
      <c r="AD29" s="24"/>
      <c r="AE29" s="24"/>
      <c r="AF29" s="36"/>
      <c r="AL29" s="21"/>
      <c r="BC29" s="25"/>
      <c r="BD29" s="25"/>
      <c r="CL29" s="28"/>
      <c r="CM29" s="28"/>
      <c r="CN29" s="28"/>
      <c r="CO29" s="28"/>
      <c r="CP29" s="28"/>
      <c r="CQ29" s="28"/>
    </row>
    <row r="30" spans="1:95" s="19" customFormat="1" x14ac:dyDescent="0.25">
      <c r="G30" s="20"/>
      <c r="H30" s="20"/>
      <c r="I30" s="20"/>
      <c r="J30" s="20"/>
      <c r="K30" s="20"/>
      <c r="L30" s="20"/>
      <c r="M30" s="21"/>
      <c r="N30" s="21"/>
      <c r="O30" s="21"/>
      <c r="Q30" s="30"/>
      <c r="R30" s="30"/>
      <c r="S30" s="22"/>
      <c r="T30" s="22"/>
      <c r="U30" s="22"/>
      <c r="V30" s="22"/>
      <c r="W30" s="22"/>
      <c r="X30" s="22"/>
      <c r="Z30" s="24"/>
      <c r="AA30" s="24"/>
      <c r="AB30" s="24"/>
      <c r="AC30" s="24"/>
      <c r="AD30" s="24"/>
      <c r="AE30" s="24"/>
      <c r="AF30" s="36"/>
      <c r="AL30" s="21"/>
      <c r="AS30" s="26"/>
      <c r="AT30" s="26"/>
      <c r="AU30" s="26"/>
      <c r="AV30" s="26"/>
      <c r="AY30" s="26"/>
      <c r="BC30" s="25"/>
      <c r="BD30" s="25"/>
      <c r="CL30" s="28"/>
      <c r="CM30" s="28"/>
      <c r="CN30" s="28"/>
      <c r="CO30" s="28"/>
      <c r="CP30" s="28"/>
      <c r="CQ30" s="28"/>
    </row>
    <row r="31" spans="1:95" s="19" customFormat="1" x14ac:dyDescent="0.25">
      <c r="G31" s="20"/>
      <c r="H31" s="20"/>
      <c r="I31" s="20"/>
      <c r="J31" s="20"/>
      <c r="K31" s="20"/>
      <c r="L31" s="20"/>
      <c r="M31" s="21"/>
      <c r="N31" s="21"/>
      <c r="O31" s="21"/>
      <c r="Q31" s="30"/>
      <c r="R31" s="30"/>
      <c r="S31" s="22"/>
      <c r="T31" s="22"/>
      <c r="U31" s="22"/>
      <c r="V31" s="22"/>
      <c r="W31" s="22"/>
      <c r="X31" s="22"/>
      <c r="Z31" s="24"/>
      <c r="AA31" s="24"/>
      <c r="AB31" s="24"/>
      <c r="AC31" s="24"/>
      <c r="AD31" s="24"/>
      <c r="AE31" s="24"/>
      <c r="AF31" s="36"/>
      <c r="AL31" s="21"/>
      <c r="AS31" s="26"/>
      <c r="AT31" s="26"/>
      <c r="AU31" s="26"/>
      <c r="AY31" s="26"/>
      <c r="BC31" s="25"/>
      <c r="BD31" s="25"/>
      <c r="CL31" s="28"/>
      <c r="CM31" s="28"/>
      <c r="CN31" s="28"/>
      <c r="CO31" s="28"/>
      <c r="CP31" s="28"/>
      <c r="CQ31" s="28"/>
    </row>
    <row r="32" spans="1:95" s="19" customFormat="1" x14ac:dyDescent="0.25">
      <c r="F32" s="37"/>
      <c r="G32" s="20"/>
      <c r="H32" s="20"/>
      <c r="I32" s="20"/>
      <c r="J32" s="20"/>
      <c r="K32" s="20"/>
      <c r="L32" s="20"/>
      <c r="M32" s="21"/>
      <c r="N32" s="21"/>
      <c r="O32" s="21"/>
      <c r="Q32" s="30"/>
      <c r="R32" s="30"/>
      <c r="S32" s="22"/>
      <c r="T32" s="22"/>
      <c r="U32" s="22"/>
      <c r="V32" s="22"/>
      <c r="W32" s="22"/>
      <c r="X32" s="22"/>
      <c r="Z32" s="24"/>
      <c r="AA32" s="24"/>
      <c r="AB32" s="24"/>
      <c r="AC32" s="24"/>
      <c r="AD32" s="24"/>
      <c r="AE32" s="24"/>
      <c r="AF32" s="36"/>
      <c r="AL32" s="21"/>
      <c r="AT32" s="26"/>
      <c r="AU32" s="26"/>
      <c r="AY32" s="26"/>
      <c r="BC32" s="25"/>
      <c r="BD32" s="25"/>
      <c r="BP32" s="27"/>
      <c r="CL32" s="28"/>
      <c r="CM32" s="28"/>
      <c r="CN32" s="28"/>
      <c r="CO32" s="28"/>
      <c r="CP32" s="28"/>
      <c r="CQ32" s="28"/>
    </row>
    <row r="33" spans="6:95" s="19" customFormat="1" x14ac:dyDescent="0.25">
      <c r="F33" s="37"/>
      <c r="G33" s="20"/>
      <c r="H33" s="20"/>
      <c r="I33" s="20"/>
      <c r="J33" s="20"/>
      <c r="K33" s="20"/>
      <c r="L33" s="20"/>
      <c r="M33" s="21"/>
      <c r="N33" s="21"/>
      <c r="O33" s="21"/>
      <c r="Q33" s="30"/>
      <c r="R33" s="30"/>
      <c r="S33" s="22"/>
      <c r="T33" s="22"/>
      <c r="U33" s="22"/>
      <c r="V33" s="22"/>
      <c r="W33" s="22"/>
      <c r="X33" s="22"/>
      <c r="Z33" s="24"/>
      <c r="AA33" s="24"/>
      <c r="AB33" s="24"/>
      <c r="AC33" s="24"/>
      <c r="AD33" s="24"/>
      <c r="AE33" s="24"/>
      <c r="AF33" s="36"/>
      <c r="AL33" s="21"/>
      <c r="AS33" s="26"/>
      <c r="AT33" s="26"/>
      <c r="AU33" s="26"/>
      <c r="AY33" s="26"/>
      <c r="BC33" s="25"/>
      <c r="BD33" s="25"/>
      <c r="BP33" s="27"/>
      <c r="CL33" s="28"/>
      <c r="CM33" s="28"/>
      <c r="CN33" s="28"/>
      <c r="CO33" s="28"/>
      <c r="CP33" s="28"/>
      <c r="CQ33" s="28"/>
    </row>
    <row r="34" spans="6:95" s="19" customFormat="1" x14ac:dyDescent="0.25">
      <c r="G34" s="20"/>
      <c r="H34" s="20"/>
      <c r="I34" s="20"/>
      <c r="J34" s="20"/>
      <c r="K34" s="20"/>
      <c r="L34" s="20"/>
      <c r="M34" s="21"/>
      <c r="N34" s="21"/>
      <c r="O34" s="21"/>
      <c r="Q34" s="22"/>
      <c r="R34" s="30"/>
      <c r="S34" s="22"/>
      <c r="T34" s="22"/>
      <c r="U34" s="22"/>
      <c r="V34" s="22"/>
      <c r="W34" s="22"/>
      <c r="X34" s="22"/>
      <c r="Z34" s="24"/>
      <c r="AA34" s="24"/>
      <c r="AB34" s="24"/>
      <c r="AC34" s="24"/>
      <c r="AD34" s="24"/>
      <c r="AE34" s="24"/>
      <c r="AF34" s="36"/>
      <c r="AL34" s="21"/>
      <c r="AS34" s="26"/>
      <c r="AT34" s="26"/>
      <c r="AU34" s="26"/>
      <c r="AV34" s="26"/>
      <c r="AY34" s="26"/>
      <c r="BC34" s="25"/>
      <c r="BD34" s="25"/>
      <c r="BP34" s="27"/>
      <c r="CL34" s="28"/>
      <c r="CM34" s="28"/>
      <c r="CN34" s="28"/>
      <c r="CO34" s="28"/>
      <c r="CP34" s="28"/>
      <c r="CQ34" s="28"/>
    </row>
    <row r="35" spans="6:95" s="19" customFormat="1" x14ac:dyDescent="0.25">
      <c r="G35" s="20"/>
      <c r="H35" s="20"/>
      <c r="I35" s="20"/>
      <c r="J35" s="20"/>
      <c r="K35" s="20"/>
      <c r="L35" s="20"/>
      <c r="M35" s="21"/>
      <c r="N35" s="21"/>
      <c r="O35" s="21"/>
      <c r="Q35" s="22"/>
      <c r="R35" s="30"/>
      <c r="S35" s="22"/>
      <c r="T35" s="22"/>
      <c r="U35" s="22"/>
      <c r="V35" s="22"/>
      <c r="W35" s="22"/>
      <c r="X35" s="22"/>
      <c r="Z35" s="24"/>
      <c r="AA35" s="24"/>
      <c r="AB35" s="24"/>
      <c r="AC35" s="24"/>
      <c r="AD35" s="24"/>
      <c r="AE35" s="24"/>
      <c r="AF35" s="36"/>
      <c r="AL35" s="21"/>
      <c r="AS35" s="26"/>
      <c r="AT35" s="26"/>
      <c r="AU35" s="26"/>
      <c r="AV35" s="26"/>
      <c r="AY35" s="26"/>
      <c r="BC35" s="25"/>
      <c r="BD35" s="25"/>
      <c r="BP35" s="27"/>
      <c r="CL35" s="28"/>
      <c r="CM35" s="28"/>
      <c r="CN35" s="28"/>
      <c r="CO35" s="28"/>
      <c r="CP35" s="28"/>
      <c r="CQ35" s="28"/>
    </row>
    <row r="36" spans="6:95" s="19" customFormat="1" x14ac:dyDescent="0.25">
      <c r="F36" s="37"/>
      <c r="G36" s="20"/>
      <c r="H36" s="20"/>
      <c r="I36" s="20"/>
      <c r="J36" s="20"/>
      <c r="K36" s="20"/>
      <c r="L36" s="20"/>
      <c r="M36" s="21"/>
      <c r="N36" s="21"/>
      <c r="O36" s="21"/>
      <c r="Q36" s="30"/>
      <c r="R36" s="38"/>
      <c r="S36" s="22"/>
      <c r="T36" s="22"/>
      <c r="U36" s="22"/>
      <c r="V36" s="22"/>
      <c r="W36" s="22"/>
      <c r="X36" s="22"/>
      <c r="Z36" s="24"/>
      <c r="AA36" s="24"/>
      <c r="AB36" s="24"/>
      <c r="AC36" s="24"/>
      <c r="AD36" s="24"/>
      <c r="AE36" s="24"/>
      <c r="AF36" s="36"/>
      <c r="AL36" s="39"/>
      <c r="AS36" s="26"/>
      <c r="AT36" s="26"/>
      <c r="AU36" s="26"/>
      <c r="AV36" s="26"/>
      <c r="AY36" s="26"/>
      <c r="BC36" s="25"/>
      <c r="BD36" s="25"/>
      <c r="BM36" s="27"/>
      <c r="CL36" s="28"/>
      <c r="CM36" s="28"/>
      <c r="CN36" s="28"/>
      <c r="CO36" s="28"/>
      <c r="CP36" s="28"/>
      <c r="CQ36" s="28"/>
    </row>
    <row r="37" spans="6:95" s="19" customFormat="1" x14ac:dyDescent="0.25">
      <c r="F37" s="37"/>
      <c r="G37" s="20"/>
      <c r="H37" s="20"/>
      <c r="I37" s="20"/>
      <c r="J37" s="20"/>
      <c r="K37" s="20"/>
      <c r="L37" s="20"/>
      <c r="M37" s="21"/>
      <c r="N37" s="21"/>
      <c r="O37" s="21"/>
      <c r="Q37" s="30"/>
      <c r="R37" s="30"/>
      <c r="S37" s="22"/>
      <c r="T37" s="22"/>
      <c r="U37" s="22"/>
      <c r="V37" s="22"/>
      <c r="W37" s="22"/>
      <c r="X37" s="22"/>
      <c r="Z37" s="24"/>
      <c r="AA37" s="24"/>
      <c r="AB37" s="24"/>
      <c r="AC37" s="24"/>
      <c r="AD37" s="24"/>
      <c r="AE37" s="24"/>
      <c r="AF37" s="36"/>
      <c r="AL37" s="21"/>
      <c r="AS37" s="26"/>
      <c r="AT37" s="26"/>
      <c r="AU37" s="26"/>
      <c r="BC37" s="25"/>
      <c r="BD37" s="25"/>
      <c r="BP37" s="27"/>
      <c r="CL37" s="28"/>
      <c r="CM37" s="28"/>
      <c r="CN37" s="28"/>
      <c r="CO37" s="28"/>
      <c r="CP37" s="28"/>
      <c r="CQ37" s="28"/>
    </row>
    <row r="38" spans="6:95" s="19" customFormat="1" x14ac:dyDescent="0.25">
      <c r="G38" s="20"/>
      <c r="H38" s="20"/>
      <c r="I38" s="20"/>
      <c r="J38" s="20"/>
      <c r="K38" s="20"/>
      <c r="L38" s="20"/>
      <c r="M38" s="21"/>
      <c r="N38" s="21"/>
      <c r="O38" s="21"/>
      <c r="Q38" s="30"/>
      <c r="R38" s="38"/>
      <c r="S38" s="22"/>
      <c r="T38" s="22"/>
      <c r="U38" s="22"/>
      <c r="V38" s="22"/>
      <c r="W38" s="22"/>
      <c r="X38" s="22"/>
      <c r="Z38" s="24"/>
      <c r="AA38" s="24"/>
      <c r="AB38" s="24"/>
      <c r="AC38" s="24"/>
      <c r="AD38" s="24"/>
      <c r="AE38" s="24"/>
      <c r="AF38" s="36"/>
      <c r="AL38" s="39"/>
      <c r="AS38" s="26"/>
      <c r="AT38" s="26"/>
      <c r="AU38" s="26"/>
      <c r="AY38" s="26"/>
      <c r="BC38" s="25"/>
      <c r="BD38" s="25"/>
      <c r="BP38" s="27"/>
      <c r="CL38" s="28"/>
      <c r="CM38" s="28"/>
      <c r="CN38" s="28"/>
      <c r="CO38" s="28"/>
      <c r="CP38" s="28"/>
      <c r="CQ38" s="28"/>
    </row>
    <row r="39" spans="6:95" s="19" customFormat="1" x14ac:dyDescent="0.25">
      <c r="F39" s="37"/>
      <c r="G39" s="20"/>
      <c r="H39" s="20"/>
      <c r="I39" s="20"/>
      <c r="J39" s="20"/>
      <c r="K39" s="20"/>
      <c r="L39" s="20"/>
      <c r="M39" s="21"/>
      <c r="N39" s="21"/>
      <c r="O39" s="21"/>
      <c r="Q39" s="30"/>
      <c r="R39" s="30"/>
      <c r="S39" s="22"/>
      <c r="T39" s="22"/>
      <c r="U39" s="22"/>
      <c r="V39" s="22"/>
      <c r="W39" s="22"/>
      <c r="X39" s="22"/>
      <c r="Z39" s="24"/>
      <c r="AA39" s="24"/>
      <c r="AB39" s="24"/>
      <c r="AC39" s="24"/>
      <c r="AD39" s="24"/>
      <c r="AE39" s="24"/>
      <c r="AF39" s="36"/>
      <c r="AL39" s="21"/>
      <c r="AS39" s="26"/>
      <c r="AT39" s="26"/>
      <c r="AU39" s="26"/>
      <c r="AY39" s="26"/>
      <c r="BC39" s="25"/>
      <c r="BD39" s="25"/>
      <c r="BP39" s="27"/>
      <c r="CL39" s="28"/>
      <c r="CM39" s="28"/>
      <c r="CN39" s="28"/>
      <c r="CO39" s="28"/>
      <c r="CP39" s="28"/>
      <c r="CQ39" s="28"/>
    </row>
    <row r="40" spans="6:95" s="19" customFormat="1" x14ac:dyDescent="0.25">
      <c r="G40" s="20"/>
      <c r="H40" s="20"/>
      <c r="I40" s="20"/>
      <c r="J40" s="20"/>
      <c r="K40" s="20"/>
      <c r="L40" s="20"/>
      <c r="M40" s="21"/>
      <c r="N40" s="21"/>
      <c r="O40" s="21"/>
      <c r="Q40" s="30"/>
      <c r="R40" s="30"/>
      <c r="S40" s="22"/>
      <c r="T40" s="22"/>
      <c r="U40" s="22"/>
      <c r="V40" s="22"/>
      <c r="W40" s="22"/>
      <c r="X40" s="22"/>
      <c r="Z40" s="24"/>
      <c r="AA40" s="24"/>
      <c r="AB40" s="24"/>
      <c r="AC40" s="24"/>
      <c r="AD40" s="24"/>
      <c r="AE40" s="24"/>
      <c r="AF40" s="36"/>
      <c r="AL40" s="21"/>
      <c r="AS40" s="26"/>
      <c r="AT40" s="26"/>
      <c r="AU40" s="26"/>
      <c r="AV40" s="40"/>
      <c r="AY40" s="26"/>
      <c r="BC40" s="25"/>
      <c r="BD40" s="25"/>
      <c r="BP40" s="27"/>
      <c r="CL40" s="28"/>
      <c r="CM40" s="28"/>
      <c r="CN40" s="28"/>
      <c r="CO40" s="28"/>
      <c r="CP40" s="28"/>
      <c r="CQ40" s="28"/>
    </row>
    <row r="41" spans="6:95" s="19" customFormat="1" x14ac:dyDescent="0.25">
      <c r="F41" s="37"/>
      <c r="G41" s="20"/>
      <c r="H41" s="20"/>
      <c r="I41" s="20"/>
      <c r="J41" s="20"/>
      <c r="K41" s="20"/>
      <c r="L41" s="20"/>
      <c r="M41" s="21"/>
      <c r="N41" s="21"/>
      <c r="O41" s="21"/>
      <c r="Q41" s="30"/>
      <c r="R41" s="30"/>
      <c r="S41" s="22"/>
      <c r="T41" s="22"/>
      <c r="U41" s="22"/>
      <c r="V41" s="22"/>
      <c r="W41" s="22"/>
      <c r="X41" s="22"/>
      <c r="Z41" s="24"/>
      <c r="AA41" s="24"/>
      <c r="AB41" s="24"/>
      <c r="AC41" s="24"/>
      <c r="AD41" s="24"/>
      <c r="AE41" s="24"/>
      <c r="AF41" s="36"/>
      <c r="AL41" s="21"/>
      <c r="AS41" s="26"/>
      <c r="AT41" s="26"/>
      <c r="AU41" s="26"/>
      <c r="AY41" s="26"/>
      <c r="BC41" s="25"/>
      <c r="BD41" s="25"/>
      <c r="BP41" s="27"/>
      <c r="CL41" s="28"/>
      <c r="CM41" s="28"/>
      <c r="CN41" s="28"/>
      <c r="CO41" s="28"/>
      <c r="CP41" s="28"/>
      <c r="CQ41" s="28"/>
    </row>
    <row r="42" spans="6:95" s="19" customFormat="1" x14ac:dyDescent="0.25">
      <c r="G42" s="20"/>
      <c r="H42" s="20"/>
      <c r="I42" s="20"/>
      <c r="J42" s="20"/>
      <c r="K42" s="20"/>
      <c r="L42" s="20"/>
      <c r="M42" s="21"/>
      <c r="N42" s="21"/>
      <c r="O42" s="21"/>
      <c r="Q42" s="30"/>
      <c r="R42" s="30"/>
      <c r="S42" s="22"/>
      <c r="T42" s="22"/>
      <c r="U42" s="22"/>
      <c r="V42" s="22"/>
      <c r="W42" s="22"/>
      <c r="X42" s="22"/>
      <c r="Z42" s="24"/>
      <c r="AA42" s="24"/>
      <c r="AB42" s="24"/>
      <c r="AC42" s="24"/>
      <c r="AD42" s="24"/>
      <c r="AE42" s="24"/>
      <c r="AF42" s="36"/>
      <c r="AL42" s="21"/>
      <c r="AS42" s="26"/>
      <c r="AT42" s="26"/>
      <c r="AU42" s="26"/>
      <c r="AY42" s="26"/>
      <c r="BC42" s="25"/>
      <c r="BD42" s="25"/>
      <c r="BP42" s="27"/>
      <c r="CL42" s="28"/>
      <c r="CM42" s="28"/>
      <c r="CN42" s="28"/>
      <c r="CO42" s="28"/>
      <c r="CP42" s="28"/>
      <c r="CQ42" s="28"/>
    </row>
    <row r="43" spans="6:95" s="19" customFormat="1" x14ac:dyDescent="0.25">
      <c r="G43" s="20"/>
      <c r="H43" s="20"/>
      <c r="I43" s="20"/>
      <c r="J43" s="20"/>
      <c r="K43" s="20"/>
      <c r="L43" s="20"/>
      <c r="M43" s="21"/>
      <c r="N43" s="21"/>
      <c r="O43" s="21"/>
      <c r="Q43" s="30"/>
      <c r="R43" s="30"/>
      <c r="S43" s="22"/>
      <c r="T43" s="22"/>
      <c r="U43" s="22"/>
      <c r="V43" s="22"/>
      <c r="W43" s="22"/>
      <c r="X43" s="22"/>
      <c r="Z43" s="24"/>
      <c r="AA43" s="24"/>
      <c r="AB43" s="24"/>
      <c r="AC43" s="24"/>
      <c r="AD43" s="24"/>
      <c r="AE43" s="24"/>
      <c r="AF43" s="36"/>
      <c r="AL43" s="21"/>
      <c r="AT43" s="26"/>
      <c r="AU43" s="26"/>
      <c r="AY43" s="26"/>
      <c r="BC43" s="25"/>
      <c r="BD43" s="25"/>
      <c r="BM43" s="27"/>
      <c r="BP43" s="27"/>
      <c r="CL43" s="28"/>
      <c r="CM43" s="28"/>
      <c r="CN43" s="28"/>
      <c r="CO43" s="28"/>
      <c r="CP43" s="28"/>
      <c r="CQ43" s="28"/>
    </row>
    <row r="44" spans="6:95" s="19" customFormat="1" x14ac:dyDescent="0.25">
      <c r="G44" s="20"/>
      <c r="H44" s="20"/>
      <c r="I44" s="20"/>
      <c r="J44" s="20"/>
      <c r="K44" s="20"/>
      <c r="L44" s="20"/>
      <c r="M44" s="21"/>
      <c r="N44" s="21"/>
      <c r="O44" s="21"/>
      <c r="Q44" s="30"/>
      <c r="R44" s="30"/>
      <c r="S44" s="22"/>
      <c r="T44" s="22"/>
      <c r="U44" s="22"/>
      <c r="V44" s="22"/>
      <c r="W44" s="22"/>
      <c r="X44" s="22"/>
      <c r="Z44" s="24"/>
      <c r="AA44" s="24"/>
      <c r="AB44" s="24"/>
      <c r="AC44" s="24"/>
      <c r="AD44" s="24"/>
      <c r="AE44" s="24"/>
      <c r="AF44" s="36"/>
      <c r="AL44" s="21"/>
      <c r="AS44" s="26"/>
      <c r="AT44" s="26"/>
      <c r="AU44" s="26"/>
      <c r="AV44" s="26"/>
      <c r="AY44" s="26"/>
      <c r="BC44" s="25"/>
      <c r="BD44" s="25"/>
      <c r="BP44" s="27"/>
      <c r="CL44" s="28"/>
      <c r="CM44" s="28"/>
      <c r="CN44" s="28"/>
      <c r="CO44" s="28"/>
      <c r="CP44" s="28"/>
      <c r="CQ44" s="28"/>
    </row>
    <row r="45" spans="6:95" s="19" customFormat="1" x14ac:dyDescent="0.25">
      <c r="G45" s="20"/>
      <c r="H45" s="20"/>
      <c r="I45" s="20"/>
      <c r="J45" s="20"/>
      <c r="K45" s="20"/>
      <c r="L45" s="20"/>
      <c r="M45" s="21"/>
      <c r="N45" s="21"/>
      <c r="O45" s="21"/>
      <c r="Q45" s="30"/>
      <c r="R45" s="30"/>
      <c r="S45" s="22"/>
      <c r="T45" s="22"/>
      <c r="U45" s="22"/>
      <c r="V45" s="22"/>
      <c r="W45" s="22"/>
      <c r="X45" s="22"/>
      <c r="Z45" s="24"/>
      <c r="AA45" s="24"/>
      <c r="AB45" s="24"/>
      <c r="AC45" s="24"/>
      <c r="AD45" s="24"/>
      <c r="AE45" s="24"/>
      <c r="AF45" s="36"/>
      <c r="AL45" s="21"/>
      <c r="AS45" s="26"/>
      <c r="AT45" s="26"/>
      <c r="AU45" s="26"/>
      <c r="AV45" s="26"/>
      <c r="AY45" s="26"/>
      <c r="BC45" s="25"/>
      <c r="BD45" s="25"/>
      <c r="CL45" s="28"/>
      <c r="CM45" s="28"/>
      <c r="CN45" s="28"/>
      <c r="CO45" s="28"/>
      <c r="CP45" s="28"/>
      <c r="CQ45" s="28"/>
    </row>
    <row r="46" spans="6:95" s="19" customFormat="1" x14ac:dyDescent="0.25">
      <c r="G46" s="20"/>
      <c r="H46" s="20"/>
      <c r="I46" s="20"/>
      <c r="J46" s="20"/>
      <c r="K46" s="20"/>
      <c r="L46" s="20"/>
      <c r="M46" s="21"/>
      <c r="N46" s="21"/>
      <c r="O46" s="21"/>
      <c r="Q46" s="30"/>
      <c r="R46" s="30"/>
      <c r="S46" s="22"/>
      <c r="T46" s="22"/>
      <c r="U46" s="22"/>
      <c r="V46" s="22"/>
      <c r="W46" s="22"/>
      <c r="X46" s="22"/>
      <c r="Z46" s="24"/>
      <c r="AA46" s="24"/>
      <c r="AB46" s="24"/>
      <c r="AC46" s="24"/>
      <c r="AD46" s="24"/>
      <c r="AE46" s="24"/>
      <c r="AF46" s="36"/>
      <c r="AL46" s="21"/>
      <c r="AS46" s="26"/>
      <c r="AT46" s="26"/>
      <c r="AU46" s="26"/>
      <c r="AV46" s="26"/>
      <c r="AY46" s="26"/>
      <c r="BC46" s="25"/>
      <c r="BD46" s="25"/>
      <c r="BP46" s="27"/>
      <c r="CL46" s="28"/>
      <c r="CM46" s="28"/>
      <c r="CN46" s="28"/>
      <c r="CO46" s="28"/>
      <c r="CP46" s="28"/>
      <c r="CQ46" s="28"/>
    </row>
    <row r="47" spans="6:95" s="19" customFormat="1" x14ac:dyDescent="0.25">
      <c r="F47" s="37"/>
      <c r="G47" s="20"/>
      <c r="H47" s="20"/>
      <c r="I47" s="20"/>
      <c r="J47" s="20"/>
      <c r="K47" s="20"/>
      <c r="L47" s="20"/>
      <c r="M47" s="21"/>
      <c r="N47" s="21"/>
      <c r="O47" s="21"/>
      <c r="Q47" s="30"/>
      <c r="R47" s="30"/>
      <c r="S47" s="22"/>
      <c r="T47" s="22"/>
      <c r="U47" s="22"/>
      <c r="V47" s="22"/>
      <c r="W47" s="22"/>
      <c r="X47" s="22"/>
      <c r="Z47" s="24"/>
      <c r="AA47" s="24"/>
      <c r="AB47" s="24"/>
      <c r="AC47" s="24"/>
      <c r="AD47" s="24"/>
      <c r="AE47" s="24"/>
      <c r="AF47" s="36"/>
      <c r="AL47" s="21"/>
      <c r="AS47" s="26"/>
      <c r="AT47" s="26"/>
      <c r="AU47" s="26"/>
      <c r="AY47" s="26"/>
      <c r="BC47" s="25"/>
      <c r="BD47" s="25"/>
      <c r="CL47" s="28"/>
      <c r="CM47" s="28"/>
      <c r="CN47" s="28"/>
      <c r="CO47" s="28"/>
      <c r="CP47" s="28"/>
      <c r="CQ47" s="28"/>
    </row>
    <row r="48" spans="6:95" s="19" customFormat="1" x14ac:dyDescent="0.25">
      <c r="G48" s="20"/>
      <c r="H48" s="20"/>
      <c r="I48" s="20"/>
      <c r="J48" s="20"/>
      <c r="K48" s="20"/>
      <c r="L48" s="20"/>
      <c r="M48" s="21"/>
      <c r="N48" s="21"/>
      <c r="O48" s="21"/>
      <c r="Q48" s="30"/>
      <c r="R48" s="30"/>
      <c r="S48" s="22"/>
      <c r="T48" s="22"/>
      <c r="U48" s="22"/>
      <c r="V48" s="22"/>
      <c r="W48" s="22"/>
      <c r="X48" s="22"/>
      <c r="Z48" s="24"/>
      <c r="AA48" s="24"/>
      <c r="AB48" s="24"/>
      <c r="AC48" s="24"/>
      <c r="AD48" s="24"/>
      <c r="AE48" s="24"/>
      <c r="AF48" s="36"/>
      <c r="AL48" s="21"/>
      <c r="AS48" s="26"/>
      <c r="AT48" s="26"/>
      <c r="AU48" s="26"/>
      <c r="AV48" s="26"/>
      <c r="AY48" s="26"/>
      <c r="BC48" s="25"/>
      <c r="BD48" s="25"/>
      <c r="BJ48" s="29"/>
      <c r="BK48" s="29"/>
      <c r="BM48" s="27"/>
      <c r="CL48" s="28"/>
      <c r="CM48" s="28"/>
      <c r="CN48" s="28"/>
      <c r="CO48" s="28"/>
      <c r="CP48" s="28"/>
      <c r="CQ48" s="28"/>
    </row>
    <row r="49" spans="1:95" s="19" customFormat="1" x14ac:dyDescent="0.25">
      <c r="F49" s="21"/>
      <c r="G49" s="20"/>
      <c r="H49" s="20"/>
      <c r="I49" s="20"/>
      <c r="J49" s="20"/>
      <c r="K49" s="20"/>
      <c r="L49" s="20"/>
      <c r="M49" s="21"/>
      <c r="N49" s="21"/>
      <c r="O49" s="21"/>
      <c r="Q49" s="30"/>
      <c r="R49" s="30"/>
      <c r="S49" s="22"/>
      <c r="T49" s="22"/>
      <c r="U49" s="22"/>
      <c r="V49" s="22"/>
      <c r="W49" s="22"/>
      <c r="X49" s="22"/>
      <c r="Z49" s="24"/>
      <c r="AA49" s="24"/>
      <c r="AB49" s="24"/>
      <c r="AC49" s="24"/>
      <c r="AD49" s="24"/>
      <c r="AE49" s="24"/>
      <c r="AF49" s="36"/>
      <c r="AL49" s="21"/>
      <c r="AS49" s="26"/>
      <c r="AT49" s="26"/>
      <c r="AU49" s="26"/>
      <c r="AV49" s="26"/>
      <c r="AY49" s="26"/>
      <c r="BC49" s="25"/>
      <c r="BD49" s="25"/>
      <c r="BP49" s="27"/>
      <c r="CL49" s="28"/>
      <c r="CM49" s="28"/>
      <c r="CN49" s="28"/>
      <c r="CO49" s="28"/>
      <c r="CP49" s="28"/>
      <c r="CQ49" s="28"/>
    </row>
    <row r="50" spans="1:95" s="19" customFormat="1" x14ac:dyDescent="0.25">
      <c r="G50" s="20"/>
      <c r="H50" s="20"/>
      <c r="I50" s="20"/>
      <c r="J50" s="20"/>
      <c r="K50" s="20"/>
      <c r="L50" s="20"/>
      <c r="M50" s="21"/>
      <c r="N50" s="21"/>
      <c r="O50" s="21"/>
      <c r="Q50" s="30"/>
      <c r="R50" s="30"/>
      <c r="S50" s="22"/>
      <c r="T50" s="22"/>
      <c r="U50" s="22"/>
      <c r="V50" s="22"/>
      <c r="W50" s="22"/>
      <c r="X50" s="22"/>
      <c r="Z50" s="24"/>
      <c r="AA50" s="24"/>
      <c r="AB50" s="24"/>
      <c r="AC50" s="24"/>
      <c r="AD50" s="24"/>
      <c r="AE50" s="24"/>
      <c r="AF50" s="36"/>
      <c r="AL50" s="21"/>
      <c r="AS50" s="26"/>
      <c r="AT50" s="26"/>
      <c r="AU50" s="26"/>
      <c r="AV50" s="26"/>
      <c r="AY50" s="26"/>
      <c r="BC50" s="25"/>
      <c r="BD50" s="25"/>
      <c r="BP50" s="27"/>
      <c r="CL50" s="28"/>
      <c r="CM50" s="28"/>
      <c r="CN50" s="28"/>
      <c r="CO50" s="28"/>
      <c r="CP50" s="28"/>
      <c r="CQ50" s="28"/>
    </row>
    <row r="51" spans="1:95" s="19" customFormat="1" x14ac:dyDescent="0.25">
      <c r="F51" s="37"/>
      <c r="G51" s="20"/>
      <c r="H51" s="20"/>
      <c r="I51" s="20"/>
      <c r="J51" s="20"/>
      <c r="K51" s="20"/>
      <c r="L51" s="20"/>
      <c r="M51" s="21"/>
      <c r="N51" s="21"/>
      <c r="O51" s="21"/>
      <c r="Q51" s="30"/>
      <c r="R51" s="30"/>
      <c r="S51" s="22"/>
      <c r="T51" s="22"/>
      <c r="U51" s="22"/>
      <c r="V51" s="22"/>
      <c r="W51" s="22"/>
      <c r="X51" s="22"/>
      <c r="Z51" s="24"/>
      <c r="AA51" s="24"/>
      <c r="AB51" s="24"/>
      <c r="AC51" s="24"/>
      <c r="AD51" s="24"/>
      <c r="AE51" s="24"/>
      <c r="AF51" s="36"/>
      <c r="AL51" s="21"/>
      <c r="AS51" s="26"/>
      <c r="AT51" s="26"/>
      <c r="AU51" s="26"/>
      <c r="AY51" s="26"/>
      <c r="BC51" s="25"/>
      <c r="BD51" s="25"/>
      <c r="BJ51" s="29"/>
      <c r="BK51" s="29"/>
      <c r="BM51" s="27"/>
      <c r="CL51" s="28"/>
      <c r="CM51" s="28"/>
      <c r="CN51" s="28"/>
      <c r="CO51" s="28"/>
      <c r="CP51" s="28"/>
      <c r="CQ51" s="28"/>
    </row>
    <row r="52" spans="1:95" s="19" customFormat="1" x14ac:dyDescent="0.25">
      <c r="F52" s="37"/>
      <c r="G52" s="20"/>
      <c r="H52" s="20"/>
      <c r="I52" s="20"/>
      <c r="J52" s="20"/>
      <c r="K52" s="20"/>
      <c r="L52" s="20"/>
      <c r="M52" s="21"/>
      <c r="N52" s="21"/>
      <c r="O52" s="21"/>
      <c r="Q52" s="30"/>
      <c r="R52" s="30"/>
      <c r="S52" s="22"/>
      <c r="T52" s="22"/>
      <c r="U52" s="22"/>
      <c r="V52" s="22"/>
      <c r="W52" s="22"/>
      <c r="X52" s="22"/>
      <c r="Z52" s="24"/>
      <c r="AA52" s="24"/>
      <c r="AB52" s="24"/>
      <c r="AC52" s="24"/>
      <c r="AD52" s="24"/>
      <c r="AE52" s="24"/>
      <c r="AF52" s="36"/>
      <c r="AL52" s="21"/>
      <c r="AS52" s="26"/>
      <c r="AT52" s="26"/>
      <c r="AU52" s="26"/>
      <c r="AV52" s="26"/>
      <c r="AY52" s="26"/>
      <c r="BC52" s="25"/>
      <c r="BD52" s="25"/>
      <c r="BP52" s="27"/>
      <c r="CL52" s="28"/>
      <c r="CM52" s="28"/>
      <c r="CN52" s="28"/>
      <c r="CO52" s="28"/>
      <c r="CP52" s="28"/>
      <c r="CQ52" s="28"/>
    </row>
    <row r="53" spans="1:95" s="19" customFormat="1" x14ac:dyDescent="0.25">
      <c r="F53" s="37"/>
      <c r="G53" s="20"/>
      <c r="H53" s="20"/>
      <c r="I53" s="20"/>
      <c r="J53" s="20"/>
      <c r="K53" s="20"/>
      <c r="L53" s="20"/>
      <c r="M53" s="21"/>
      <c r="N53" s="21"/>
      <c r="O53" s="21"/>
      <c r="Q53" s="30"/>
      <c r="R53" s="30"/>
      <c r="S53" s="22"/>
      <c r="T53" s="22"/>
      <c r="U53" s="22"/>
      <c r="V53" s="22"/>
      <c r="W53" s="22"/>
      <c r="X53" s="22"/>
      <c r="Z53" s="24"/>
      <c r="AA53" s="24"/>
      <c r="AB53" s="24"/>
      <c r="AC53" s="24"/>
      <c r="AD53" s="24"/>
      <c r="AE53" s="24"/>
      <c r="AF53" s="36"/>
      <c r="AL53" s="21"/>
      <c r="AS53" s="26"/>
      <c r="AT53" s="26"/>
      <c r="AU53" s="26"/>
      <c r="AV53" s="26"/>
      <c r="AY53" s="26"/>
      <c r="BC53" s="25"/>
      <c r="BD53" s="25"/>
      <c r="CL53" s="28"/>
      <c r="CM53" s="28"/>
      <c r="CN53" s="28"/>
      <c r="CO53" s="28"/>
      <c r="CP53" s="28"/>
      <c r="CQ53" s="28"/>
    </row>
    <row r="54" spans="1:95" s="19" customFormat="1" x14ac:dyDescent="0.25">
      <c r="F54" s="37"/>
      <c r="G54" s="20"/>
      <c r="H54" s="20"/>
      <c r="I54" s="20"/>
      <c r="J54" s="20"/>
      <c r="K54" s="20"/>
      <c r="L54" s="20"/>
      <c r="M54" s="21"/>
      <c r="N54" s="21"/>
      <c r="O54" s="21"/>
      <c r="Q54" s="30"/>
      <c r="R54" s="30"/>
      <c r="S54" s="22"/>
      <c r="T54" s="22"/>
      <c r="U54" s="22"/>
      <c r="V54" s="22"/>
      <c r="W54" s="22"/>
      <c r="X54" s="22"/>
      <c r="Z54" s="24"/>
      <c r="AA54" s="24"/>
      <c r="AB54" s="24"/>
      <c r="AC54" s="24"/>
      <c r="AD54" s="24"/>
      <c r="AE54" s="24"/>
      <c r="AF54" s="36"/>
      <c r="AL54" s="21"/>
      <c r="AS54" s="26"/>
      <c r="AT54" s="26"/>
      <c r="AU54" s="26"/>
      <c r="AV54" s="26"/>
      <c r="AY54" s="26"/>
      <c r="BC54" s="25"/>
      <c r="BD54" s="25"/>
      <c r="CL54" s="28"/>
      <c r="CM54" s="28"/>
      <c r="CN54" s="28"/>
      <c r="CO54" s="28"/>
      <c r="CP54" s="28"/>
      <c r="CQ54" s="28"/>
    </row>
    <row r="55" spans="1:95" s="19" customFormat="1" x14ac:dyDescent="0.25">
      <c r="G55" s="20"/>
      <c r="H55" s="20"/>
      <c r="I55" s="20"/>
      <c r="J55" s="20"/>
      <c r="K55" s="20"/>
      <c r="L55" s="20"/>
      <c r="M55" s="21"/>
      <c r="N55" s="21"/>
      <c r="O55" s="21"/>
      <c r="Q55" s="30"/>
      <c r="R55" s="30"/>
      <c r="S55" s="22"/>
      <c r="T55" s="22"/>
      <c r="U55" s="22"/>
      <c r="V55" s="22"/>
      <c r="W55" s="22"/>
      <c r="X55" s="22"/>
      <c r="Z55" s="24"/>
      <c r="AA55" s="24"/>
      <c r="AB55" s="24"/>
      <c r="AC55" s="24"/>
      <c r="AD55" s="24"/>
      <c r="AE55" s="24"/>
      <c r="AF55" s="36"/>
      <c r="AL55" s="21"/>
      <c r="AS55" s="26"/>
      <c r="AT55" s="26"/>
      <c r="AU55" s="26"/>
      <c r="AV55" s="26"/>
      <c r="AY55" s="26"/>
      <c r="BC55" s="25"/>
      <c r="BD55" s="25"/>
      <c r="BP55" s="27"/>
      <c r="CL55" s="28"/>
      <c r="CM55" s="28"/>
      <c r="CN55" s="28"/>
      <c r="CO55" s="28"/>
      <c r="CP55" s="28"/>
      <c r="CQ55" s="28"/>
    </row>
    <row r="56" spans="1:95" s="19" customFormat="1" x14ac:dyDescent="0.25">
      <c r="A56" s="41"/>
      <c r="D56" s="32"/>
      <c r="G56" s="20"/>
      <c r="H56" s="20"/>
      <c r="I56" s="20"/>
      <c r="J56" s="20"/>
      <c r="K56" s="20"/>
      <c r="L56" s="20"/>
      <c r="M56" s="20"/>
      <c r="N56" s="21"/>
      <c r="O56" s="21"/>
      <c r="Q56" s="42"/>
      <c r="R56" s="42"/>
      <c r="S56" s="42"/>
      <c r="T56" s="42"/>
      <c r="U56" s="42"/>
      <c r="V56" s="42"/>
      <c r="W56" s="42"/>
      <c r="X56" s="42"/>
      <c r="Z56" s="24"/>
      <c r="AA56" s="24"/>
      <c r="AB56" s="24"/>
      <c r="AC56" s="24"/>
      <c r="AD56" s="24"/>
      <c r="AE56" s="24"/>
      <c r="AF56" s="36"/>
      <c r="AJ56" s="31"/>
      <c r="AL56" s="21"/>
      <c r="AO56" s="32"/>
      <c r="AP56" s="32"/>
      <c r="AQ56" s="32"/>
      <c r="AS56" s="32"/>
      <c r="AT56" s="32"/>
      <c r="AU56" s="32"/>
      <c r="AV56" s="32"/>
      <c r="AW56" s="32"/>
      <c r="AX56" s="32"/>
      <c r="AY56" s="32"/>
      <c r="AZ56" s="32"/>
      <c r="BC56" s="25"/>
      <c r="BD56" s="25"/>
      <c r="BF56" s="32"/>
      <c r="BH56" s="32"/>
      <c r="CL56" s="28"/>
      <c r="CM56" s="28"/>
      <c r="CN56" s="28"/>
      <c r="CO56" s="28"/>
      <c r="CP56" s="28"/>
      <c r="CQ56" s="28"/>
    </row>
    <row r="57" spans="1:95" s="19" customFormat="1" x14ac:dyDescent="0.25">
      <c r="A57" s="41"/>
      <c r="D57" s="32"/>
      <c r="G57" s="20"/>
      <c r="H57" s="20"/>
      <c r="I57" s="20"/>
      <c r="J57" s="20"/>
      <c r="K57" s="20"/>
      <c r="L57" s="20"/>
      <c r="M57" s="20"/>
      <c r="N57" s="21"/>
      <c r="O57" s="21"/>
      <c r="Q57" s="42"/>
      <c r="R57" s="42"/>
      <c r="S57" s="42"/>
      <c r="T57" s="42"/>
      <c r="U57" s="42"/>
      <c r="V57" s="42"/>
      <c r="W57" s="42"/>
      <c r="X57" s="42"/>
      <c r="Z57" s="24"/>
      <c r="AA57" s="24"/>
      <c r="AB57" s="24"/>
      <c r="AC57" s="24"/>
      <c r="AD57" s="24"/>
      <c r="AE57" s="24"/>
      <c r="AF57" s="36"/>
      <c r="AJ57" s="31"/>
      <c r="AL57" s="21"/>
      <c r="AO57" s="32"/>
      <c r="AP57" s="32"/>
      <c r="AQ57" s="32"/>
      <c r="AS57" s="32"/>
      <c r="AT57" s="32"/>
      <c r="AU57" s="32"/>
      <c r="AV57" s="32"/>
      <c r="AW57" s="32"/>
      <c r="AX57" s="32"/>
      <c r="AY57" s="32"/>
      <c r="AZ57" s="32"/>
      <c r="BC57" s="25"/>
      <c r="BD57" s="25"/>
      <c r="BF57" s="32"/>
      <c r="BH57" s="32"/>
      <c r="CL57" s="28"/>
      <c r="CM57" s="28"/>
      <c r="CN57" s="28"/>
      <c r="CO57" s="28"/>
      <c r="CP57" s="28"/>
      <c r="CQ57" s="28"/>
    </row>
    <row r="58" spans="1:95" s="19" customFormat="1" x14ac:dyDescent="0.25">
      <c r="G58" s="20"/>
      <c r="H58" s="20"/>
      <c r="I58" s="20"/>
      <c r="J58" s="20"/>
      <c r="K58" s="20"/>
      <c r="L58" s="20"/>
      <c r="M58" s="21"/>
      <c r="N58" s="21"/>
      <c r="O58" s="21"/>
      <c r="Q58" s="30"/>
      <c r="R58" s="30"/>
      <c r="S58" s="22"/>
      <c r="T58" s="22"/>
      <c r="U58" s="22"/>
      <c r="V58" s="22"/>
      <c r="W58" s="22"/>
      <c r="X58" s="22"/>
      <c r="Z58" s="24"/>
      <c r="AA58" s="24"/>
      <c r="AB58" s="24"/>
      <c r="AC58" s="24"/>
      <c r="AD58" s="24"/>
      <c r="AE58" s="24"/>
      <c r="AF58" s="36"/>
      <c r="AJ58" s="43"/>
      <c r="AL58" s="21"/>
      <c r="AS58" s="26"/>
      <c r="AT58" s="26"/>
      <c r="AU58" s="26"/>
      <c r="AV58" s="26"/>
      <c r="BC58" s="25"/>
      <c r="BD58" s="25"/>
      <c r="CL58" s="28"/>
      <c r="CM58" s="28"/>
      <c r="CN58" s="28"/>
      <c r="CO58" s="28"/>
      <c r="CP58" s="28"/>
      <c r="CQ58" s="28"/>
    </row>
    <row r="59" spans="1:95" s="19" customFormat="1" x14ac:dyDescent="0.25">
      <c r="G59" s="20"/>
      <c r="H59" s="20"/>
      <c r="I59" s="20"/>
      <c r="J59" s="20"/>
      <c r="K59" s="20"/>
      <c r="L59" s="20"/>
      <c r="M59" s="21"/>
      <c r="N59" s="21"/>
      <c r="O59" s="21"/>
      <c r="Q59" s="30"/>
      <c r="R59" s="30"/>
      <c r="S59" s="22"/>
      <c r="T59" s="22"/>
      <c r="U59" s="22"/>
      <c r="V59" s="22"/>
      <c r="W59" s="22"/>
      <c r="X59" s="22"/>
      <c r="Z59" s="24"/>
      <c r="AA59" s="24"/>
      <c r="AB59" s="24"/>
      <c r="AC59" s="24"/>
      <c r="AD59" s="24"/>
      <c r="AE59" s="24"/>
      <c r="AF59" s="36"/>
      <c r="AL59" s="21"/>
      <c r="AS59" s="26"/>
      <c r="AT59" s="26"/>
      <c r="BC59" s="25"/>
      <c r="BD59" s="25"/>
      <c r="BP59" s="27"/>
      <c r="CL59" s="28"/>
      <c r="CM59" s="28"/>
      <c r="CN59" s="28"/>
      <c r="CO59" s="28"/>
      <c r="CP59" s="28"/>
      <c r="CQ59" s="28"/>
    </row>
    <row r="60" spans="1:95" s="19" customFormat="1" x14ac:dyDescent="0.25">
      <c r="F60" s="37"/>
      <c r="G60" s="20"/>
      <c r="H60" s="20"/>
      <c r="I60" s="20"/>
      <c r="J60" s="20"/>
      <c r="K60" s="20"/>
      <c r="L60" s="20"/>
      <c r="M60" s="21"/>
      <c r="N60" s="21"/>
      <c r="O60" s="21"/>
      <c r="Q60" s="30"/>
      <c r="R60" s="30"/>
      <c r="S60" s="22"/>
      <c r="T60" s="22"/>
      <c r="U60" s="22"/>
      <c r="V60" s="22"/>
      <c r="W60" s="22"/>
      <c r="X60" s="22"/>
      <c r="Z60" s="24"/>
      <c r="AA60" s="24"/>
      <c r="AB60" s="24"/>
      <c r="AC60" s="24"/>
      <c r="AD60" s="24"/>
      <c r="AE60" s="24"/>
      <c r="AF60" s="36"/>
      <c r="AH60" s="29"/>
      <c r="AL60" s="21"/>
      <c r="AS60" s="26"/>
      <c r="AT60" s="26"/>
      <c r="AU60" s="26"/>
      <c r="AY60" s="26"/>
      <c r="BC60" s="25"/>
      <c r="BD60" s="25"/>
      <c r="BJ60" s="29"/>
      <c r="BK60" s="29"/>
      <c r="BM60" s="27"/>
      <c r="CL60" s="28"/>
      <c r="CM60" s="28"/>
      <c r="CN60" s="28"/>
      <c r="CO60" s="28"/>
      <c r="CP60" s="28"/>
      <c r="CQ60" s="28"/>
    </row>
    <row r="61" spans="1:95" s="19" customFormat="1" x14ac:dyDescent="0.25">
      <c r="F61" s="37"/>
      <c r="G61" s="20"/>
      <c r="H61" s="20"/>
      <c r="I61" s="20"/>
      <c r="J61" s="20"/>
      <c r="K61" s="20"/>
      <c r="L61" s="20"/>
      <c r="M61" s="21"/>
      <c r="N61" s="21"/>
      <c r="O61" s="21"/>
      <c r="Q61" s="30"/>
      <c r="R61" s="30"/>
      <c r="S61" s="22"/>
      <c r="T61" s="22"/>
      <c r="U61" s="22"/>
      <c r="V61" s="22"/>
      <c r="W61" s="22"/>
      <c r="X61" s="22"/>
      <c r="Z61" s="24"/>
      <c r="AA61" s="24"/>
      <c r="AB61" s="24"/>
      <c r="AC61" s="24"/>
      <c r="AD61" s="24"/>
      <c r="AE61" s="24"/>
      <c r="AF61" s="36"/>
      <c r="AL61" s="21"/>
      <c r="AT61" s="26"/>
      <c r="AU61" s="26"/>
      <c r="AY61" s="26"/>
      <c r="BC61" s="25"/>
      <c r="BD61" s="25"/>
      <c r="BM61" s="27"/>
      <c r="CL61" s="28"/>
      <c r="CM61" s="28"/>
      <c r="CN61" s="28"/>
      <c r="CO61" s="28"/>
      <c r="CP61" s="28"/>
      <c r="CQ61" s="28"/>
    </row>
    <row r="62" spans="1:95" s="19" customFormat="1" x14ac:dyDescent="0.25">
      <c r="G62" s="20"/>
      <c r="H62" s="20"/>
      <c r="I62" s="20"/>
      <c r="J62" s="20"/>
      <c r="K62" s="20"/>
      <c r="L62" s="20"/>
      <c r="M62" s="21"/>
      <c r="N62" s="21"/>
      <c r="O62" s="21"/>
      <c r="Q62" s="30"/>
      <c r="R62" s="22"/>
      <c r="S62" s="22"/>
      <c r="T62" s="22"/>
      <c r="U62" s="22"/>
      <c r="V62" s="22"/>
      <c r="W62" s="22"/>
      <c r="X62" s="22"/>
      <c r="Z62" s="24"/>
      <c r="AA62" s="24"/>
      <c r="AB62" s="24"/>
      <c r="AC62" s="24"/>
      <c r="AD62" s="24"/>
      <c r="AE62" s="24"/>
      <c r="AF62" s="36"/>
      <c r="AS62" s="26"/>
      <c r="AT62" s="26"/>
      <c r="AU62" s="26"/>
      <c r="AY62" s="26"/>
      <c r="BC62" s="25"/>
      <c r="BD62" s="25"/>
      <c r="BP62" s="27"/>
      <c r="CL62" s="28"/>
      <c r="CM62" s="28"/>
      <c r="CN62" s="28"/>
      <c r="CO62" s="28"/>
      <c r="CP62" s="28"/>
      <c r="CQ62" s="28"/>
    </row>
    <row r="63" spans="1:95" s="19" customFormat="1" x14ac:dyDescent="0.25">
      <c r="G63" s="20"/>
      <c r="H63" s="20"/>
      <c r="I63" s="20"/>
      <c r="J63" s="20"/>
      <c r="K63" s="20"/>
      <c r="L63" s="20"/>
      <c r="M63" s="21"/>
      <c r="N63" s="21"/>
      <c r="O63" s="21"/>
      <c r="Q63" s="38"/>
      <c r="R63" s="22"/>
      <c r="S63" s="22"/>
      <c r="T63" s="22"/>
      <c r="U63" s="22"/>
      <c r="V63" s="22"/>
      <c r="W63" s="22"/>
      <c r="X63" s="22"/>
      <c r="Z63" s="24"/>
      <c r="AA63" s="24"/>
      <c r="AB63" s="24"/>
      <c r="AC63" s="24"/>
      <c r="AD63" s="24"/>
      <c r="AE63" s="24"/>
      <c r="AF63" s="36"/>
      <c r="AS63" s="26"/>
      <c r="AT63" s="26"/>
      <c r="AU63" s="26"/>
      <c r="AV63" s="26"/>
      <c r="AY63" s="26"/>
      <c r="BC63" s="25"/>
      <c r="BD63" s="25"/>
      <c r="CL63" s="28"/>
      <c r="CM63" s="28"/>
      <c r="CN63" s="28"/>
      <c r="CO63" s="28"/>
      <c r="CP63" s="28"/>
      <c r="CQ63" s="28"/>
    </row>
    <row r="64" spans="1:95" s="19" customFormat="1" x14ac:dyDescent="0.25">
      <c r="G64" s="20"/>
      <c r="H64" s="20"/>
      <c r="I64" s="20"/>
      <c r="J64" s="20"/>
      <c r="K64" s="20"/>
      <c r="L64" s="20"/>
      <c r="M64" s="21"/>
      <c r="N64" s="21"/>
      <c r="O64" s="21"/>
      <c r="Q64" s="38"/>
      <c r="R64" s="22"/>
      <c r="S64" s="22"/>
      <c r="T64" s="22"/>
      <c r="U64" s="22"/>
      <c r="V64" s="22"/>
      <c r="W64" s="22"/>
      <c r="X64" s="22"/>
      <c r="Z64" s="24"/>
      <c r="AA64" s="24"/>
      <c r="AB64" s="24"/>
      <c r="AC64" s="24"/>
      <c r="AD64" s="24"/>
      <c r="AE64" s="24"/>
      <c r="AF64" s="36"/>
      <c r="AS64" s="26"/>
      <c r="AT64" s="26"/>
      <c r="AU64" s="26"/>
      <c r="AY64" s="26"/>
      <c r="BC64" s="25"/>
      <c r="BD64" s="25"/>
      <c r="BM64" s="27"/>
      <c r="CL64" s="28"/>
      <c r="CM64" s="28"/>
      <c r="CN64" s="28"/>
      <c r="CO64" s="28"/>
      <c r="CP64" s="28"/>
      <c r="CQ64" s="28"/>
    </row>
    <row r="65" spans="6:95" s="19" customFormat="1" x14ac:dyDescent="0.25">
      <c r="G65" s="20"/>
      <c r="H65" s="20"/>
      <c r="I65" s="20"/>
      <c r="J65" s="20"/>
      <c r="K65" s="20"/>
      <c r="L65" s="20"/>
      <c r="M65" s="21"/>
      <c r="N65" s="21"/>
      <c r="O65" s="21"/>
      <c r="Q65" s="30"/>
      <c r="R65" s="22"/>
      <c r="S65" s="22"/>
      <c r="T65" s="22"/>
      <c r="U65" s="22"/>
      <c r="V65" s="22"/>
      <c r="W65" s="22"/>
      <c r="X65" s="22"/>
      <c r="Z65" s="24"/>
      <c r="AA65" s="24"/>
      <c r="AB65" s="24"/>
      <c r="AC65" s="24"/>
      <c r="AD65" s="24"/>
      <c r="AE65" s="24"/>
      <c r="AF65" s="36"/>
      <c r="AS65" s="26"/>
      <c r="AT65" s="26"/>
      <c r="AU65" s="26"/>
      <c r="AV65" s="26"/>
      <c r="AY65" s="26"/>
      <c r="BC65" s="25"/>
      <c r="BD65" s="25"/>
      <c r="CL65" s="28"/>
      <c r="CM65" s="28"/>
      <c r="CN65" s="28"/>
      <c r="CO65" s="28"/>
      <c r="CP65" s="28"/>
      <c r="CQ65" s="28"/>
    </row>
    <row r="66" spans="6:95" s="19" customFormat="1" x14ac:dyDescent="0.25">
      <c r="G66" s="20"/>
      <c r="H66" s="20"/>
      <c r="I66" s="20"/>
      <c r="J66" s="20"/>
      <c r="K66" s="20"/>
      <c r="L66" s="20"/>
      <c r="M66" s="21"/>
      <c r="N66" s="21"/>
      <c r="O66" s="21"/>
      <c r="Q66" s="30"/>
      <c r="R66" s="22"/>
      <c r="S66" s="22"/>
      <c r="T66" s="22"/>
      <c r="U66" s="22"/>
      <c r="V66" s="22"/>
      <c r="W66" s="22"/>
      <c r="X66" s="22"/>
      <c r="Z66" s="24"/>
      <c r="AA66" s="24"/>
      <c r="AB66" s="24"/>
      <c r="AC66" s="24"/>
      <c r="AD66" s="24"/>
      <c r="AE66" s="24"/>
      <c r="AF66" s="36"/>
      <c r="AS66" s="26"/>
      <c r="AT66" s="26"/>
      <c r="AX66" s="26"/>
      <c r="BC66" s="25"/>
      <c r="BD66" s="25"/>
      <c r="CL66" s="28"/>
      <c r="CM66" s="28"/>
      <c r="CN66" s="28"/>
      <c r="CO66" s="28"/>
      <c r="CP66" s="28"/>
      <c r="CQ66" s="28"/>
    </row>
    <row r="67" spans="6:95" s="19" customFormat="1" x14ac:dyDescent="0.25">
      <c r="F67" s="37"/>
      <c r="G67" s="20"/>
      <c r="H67" s="20"/>
      <c r="I67" s="20"/>
      <c r="J67" s="20"/>
      <c r="K67" s="20"/>
      <c r="L67" s="20"/>
      <c r="M67" s="21"/>
      <c r="N67" s="21"/>
      <c r="O67" s="21"/>
      <c r="Q67" s="38"/>
      <c r="R67" s="30"/>
      <c r="S67" s="22"/>
      <c r="T67" s="22"/>
      <c r="U67" s="22"/>
      <c r="V67" s="22"/>
      <c r="W67" s="22"/>
      <c r="X67" s="22"/>
      <c r="Z67" s="24"/>
      <c r="AA67" s="24"/>
      <c r="AB67" s="24"/>
      <c r="AC67" s="24"/>
      <c r="AD67" s="24"/>
      <c r="AE67" s="24"/>
      <c r="AF67" s="36"/>
      <c r="AL67" s="21"/>
      <c r="AS67" s="26"/>
      <c r="AT67" s="26"/>
      <c r="BC67" s="25"/>
      <c r="BD67" s="25"/>
      <c r="BP67" s="27"/>
      <c r="CL67" s="28"/>
      <c r="CM67" s="28"/>
      <c r="CN67" s="28"/>
      <c r="CO67" s="28"/>
      <c r="CP67" s="28"/>
      <c r="CQ67" s="28"/>
    </row>
    <row r="68" spans="6:95" s="19" customFormat="1" x14ac:dyDescent="0.25">
      <c r="G68" s="20"/>
      <c r="H68" s="20"/>
      <c r="I68" s="20"/>
      <c r="J68" s="20"/>
      <c r="K68" s="20"/>
      <c r="L68" s="20"/>
      <c r="M68" s="21"/>
      <c r="N68" s="21"/>
      <c r="O68" s="21"/>
      <c r="Q68" s="30"/>
      <c r="R68" s="22"/>
      <c r="S68" s="22"/>
      <c r="T68" s="22"/>
      <c r="U68" s="22"/>
      <c r="V68" s="22"/>
      <c r="W68" s="22"/>
      <c r="X68" s="22"/>
      <c r="Z68" s="24"/>
      <c r="AA68" s="24"/>
      <c r="AB68" s="24"/>
      <c r="AC68" s="24"/>
      <c r="AD68" s="24"/>
      <c r="AE68" s="24"/>
      <c r="AF68" s="36"/>
      <c r="AS68" s="26"/>
      <c r="AT68" s="26"/>
      <c r="AU68" s="26"/>
      <c r="AY68" s="26"/>
      <c r="BC68" s="25"/>
      <c r="BD68" s="25"/>
      <c r="BM68" s="27"/>
      <c r="CL68" s="28"/>
      <c r="CM68" s="28"/>
      <c r="CN68" s="28"/>
      <c r="CO68" s="28"/>
      <c r="CP68" s="28"/>
      <c r="CQ68" s="28"/>
    </row>
    <row r="69" spans="6:95" s="19" customFormat="1" x14ac:dyDescent="0.25">
      <c r="G69" s="20"/>
      <c r="H69" s="20"/>
      <c r="I69" s="20"/>
      <c r="J69" s="20"/>
      <c r="K69" s="20"/>
      <c r="L69" s="20"/>
      <c r="M69" s="21"/>
      <c r="N69" s="21"/>
      <c r="O69" s="21"/>
      <c r="Q69" s="30"/>
      <c r="R69" s="22"/>
      <c r="S69" s="22"/>
      <c r="T69" s="22"/>
      <c r="U69" s="22"/>
      <c r="V69" s="22"/>
      <c r="W69" s="22"/>
      <c r="X69" s="22"/>
      <c r="Z69" s="24"/>
      <c r="AA69" s="24"/>
      <c r="AB69" s="24"/>
      <c r="AC69" s="24"/>
      <c r="AD69" s="24"/>
      <c r="AE69" s="24"/>
      <c r="AF69" s="36"/>
      <c r="AS69" s="26"/>
      <c r="AT69" s="26"/>
      <c r="AU69" s="26"/>
      <c r="AV69" s="26"/>
      <c r="AY69" s="26"/>
      <c r="BC69" s="25"/>
      <c r="BD69" s="25"/>
      <c r="CL69" s="28"/>
      <c r="CM69" s="28"/>
      <c r="CN69" s="28"/>
      <c r="CO69" s="28"/>
      <c r="CP69" s="28"/>
      <c r="CQ69" s="28"/>
    </row>
    <row r="70" spans="6:95" s="19" customFormat="1" x14ac:dyDescent="0.25">
      <c r="G70" s="20"/>
      <c r="H70" s="20"/>
      <c r="I70" s="20"/>
      <c r="J70" s="20"/>
      <c r="K70" s="20"/>
      <c r="L70" s="20"/>
      <c r="M70" s="21"/>
      <c r="N70" s="21"/>
      <c r="O70" s="21"/>
      <c r="Q70" s="30"/>
      <c r="R70" s="22"/>
      <c r="S70" s="22"/>
      <c r="T70" s="22"/>
      <c r="U70" s="22"/>
      <c r="V70" s="22"/>
      <c r="W70" s="22"/>
      <c r="X70" s="22"/>
      <c r="Z70" s="24"/>
      <c r="AA70" s="24"/>
      <c r="AB70" s="24"/>
      <c r="AC70" s="24"/>
      <c r="AD70" s="24"/>
      <c r="AE70" s="24"/>
      <c r="AF70" s="36"/>
      <c r="AT70" s="26"/>
      <c r="AU70" s="26"/>
      <c r="AY70" s="26"/>
      <c r="BC70" s="25"/>
      <c r="BD70" s="25"/>
      <c r="BP70" s="27"/>
      <c r="CL70" s="28"/>
      <c r="CM70" s="28"/>
      <c r="CN70" s="28"/>
      <c r="CO70" s="28"/>
      <c r="CP70" s="28"/>
      <c r="CQ70" s="28"/>
    </row>
    <row r="71" spans="6:95" s="19" customFormat="1" x14ac:dyDescent="0.25">
      <c r="G71" s="20"/>
      <c r="H71" s="20"/>
      <c r="I71" s="20"/>
      <c r="J71" s="20"/>
      <c r="K71" s="20"/>
      <c r="L71" s="20"/>
      <c r="M71" s="21"/>
      <c r="N71" s="21"/>
      <c r="O71" s="21"/>
      <c r="Q71" s="30"/>
      <c r="R71" s="22"/>
      <c r="S71" s="22"/>
      <c r="T71" s="22"/>
      <c r="U71" s="22"/>
      <c r="V71" s="22"/>
      <c r="W71" s="22"/>
      <c r="X71" s="22"/>
      <c r="Z71" s="24"/>
      <c r="AA71" s="24"/>
      <c r="AB71" s="24"/>
      <c r="AC71" s="24"/>
      <c r="AD71" s="24"/>
      <c r="AE71" s="24"/>
      <c r="AF71" s="36"/>
      <c r="AS71" s="26"/>
      <c r="AT71" s="26"/>
      <c r="AU71" s="26"/>
      <c r="AV71" s="26"/>
      <c r="AY71" s="26"/>
      <c r="BC71" s="25"/>
      <c r="BD71" s="25"/>
      <c r="CL71" s="28"/>
      <c r="CM71" s="28"/>
      <c r="CN71" s="28"/>
      <c r="CO71" s="28"/>
      <c r="CP71" s="28"/>
      <c r="CQ71" s="28"/>
    </row>
    <row r="72" spans="6:95" s="19" customFormat="1" x14ac:dyDescent="0.25">
      <c r="G72" s="20"/>
      <c r="H72" s="20"/>
      <c r="I72" s="20"/>
      <c r="J72" s="20"/>
      <c r="K72" s="20"/>
      <c r="L72" s="20"/>
      <c r="M72" s="21"/>
      <c r="N72" s="21"/>
      <c r="O72" s="21"/>
      <c r="Q72" s="30"/>
      <c r="R72" s="22"/>
      <c r="S72" s="22"/>
      <c r="T72" s="22"/>
      <c r="U72" s="22"/>
      <c r="V72" s="22"/>
      <c r="W72" s="22"/>
      <c r="X72" s="22"/>
      <c r="Z72" s="24"/>
      <c r="AA72" s="24"/>
      <c r="AB72" s="24"/>
      <c r="AC72" s="24"/>
      <c r="AD72" s="24"/>
      <c r="AE72" s="24"/>
      <c r="AF72" s="36"/>
      <c r="AS72" s="26"/>
      <c r="AT72" s="26"/>
      <c r="AU72" s="26"/>
      <c r="AV72" s="26"/>
      <c r="AY72" s="26"/>
      <c r="BC72" s="25"/>
      <c r="BD72" s="25"/>
      <c r="CL72" s="28"/>
      <c r="CM72" s="28"/>
      <c r="CN72" s="28"/>
      <c r="CO72" s="28"/>
      <c r="CP72" s="28"/>
      <c r="CQ72" s="28"/>
    </row>
    <row r="73" spans="6:95" s="19" customFormat="1" x14ac:dyDescent="0.25">
      <c r="G73" s="20"/>
      <c r="H73" s="20"/>
      <c r="I73" s="20"/>
      <c r="J73" s="20"/>
      <c r="K73" s="20"/>
      <c r="L73" s="20"/>
      <c r="M73" s="21"/>
      <c r="N73" s="21"/>
      <c r="O73" s="21"/>
      <c r="Q73" s="22"/>
      <c r="R73" s="22"/>
      <c r="S73" s="22"/>
      <c r="T73" s="22"/>
      <c r="U73" s="22"/>
      <c r="V73" s="22"/>
      <c r="W73" s="22"/>
      <c r="X73" s="22"/>
      <c r="Z73" s="24"/>
      <c r="AA73" s="24"/>
      <c r="AB73" s="24"/>
      <c r="AC73" s="24"/>
      <c r="AD73" s="24"/>
      <c r="AE73" s="24"/>
      <c r="AF73" s="36"/>
      <c r="BC73" s="25"/>
      <c r="BD73" s="25"/>
      <c r="CL73" s="28"/>
      <c r="CM73" s="28"/>
      <c r="CN73" s="28"/>
      <c r="CO73" s="28"/>
      <c r="CP73" s="28"/>
      <c r="CQ73" s="28"/>
    </row>
    <row r="74" spans="6:95" s="19" customFormat="1" x14ac:dyDescent="0.25">
      <c r="G74" s="20"/>
      <c r="H74" s="20"/>
      <c r="I74" s="20"/>
      <c r="J74" s="20"/>
      <c r="K74" s="20"/>
      <c r="L74" s="20"/>
      <c r="M74" s="21"/>
      <c r="N74" s="21"/>
      <c r="O74" s="21"/>
      <c r="Q74" s="30"/>
      <c r="R74" s="22"/>
      <c r="S74" s="22"/>
      <c r="T74" s="22"/>
      <c r="U74" s="22"/>
      <c r="V74" s="22"/>
      <c r="W74" s="22"/>
      <c r="X74" s="22"/>
      <c r="Z74" s="24"/>
      <c r="AA74" s="24"/>
      <c r="AB74" s="24"/>
      <c r="AC74" s="24"/>
      <c r="AD74" s="24"/>
      <c r="AE74" s="24"/>
      <c r="AF74" s="36"/>
      <c r="AX74" s="26"/>
      <c r="BC74" s="25"/>
      <c r="BD74" s="25"/>
      <c r="CL74" s="28"/>
      <c r="CM74" s="28"/>
      <c r="CN74" s="28"/>
      <c r="CO74" s="28"/>
      <c r="CP74" s="28"/>
      <c r="CQ74" s="28"/>
    </row>
    <row r="75" spans="6:95" s="19" customFormat="1" x14ac:dyDescent="0.25">
      <c r="G75" s="20"/>
      <c r="H75" s="20"/>
      <c r="I75" s="20"/>
      <c r="J75" s="20"/>
      <c r="K75" s="20"/>
      <c r="L75" s="20"/>
      <c r="M75" s="21"/>
      <c r="N75" s="21"/>
      <c r="O75" s="21"/>
      <c r="Q75" s="30"/>
      <c r="R75" s="22"/>
      <c r="S75" s="22"/>
      <c r="T75" s="22"/>
      <c r="U75" s="22"/>
      <c r="V75" s="22"/>
      <c r="W75" s="22"/>
      <c r="X75" s="22"/>
      <c r="Z75" s="24"/>
      <c r="AA75" s="24"/>
      <c r="AB75" s="24"/>
      <c r="AC75" s="24"/>
      <c r="AD75" s="24"/>
      <c r="AE75" s="24"/>
      <c r="AF75" s="36"/>
      <c r="AS75" s="26"/>
      <c r="AT75" s="26"/>
      <c r="AX75" s="26"/>
      <c r="BC75" s="25"/>
      <c r="BD75" s="25"/>
      <c r="CL75" s="28"/>
      <c r="CM75" s="28"/>
      <c r="CN75" s="28"/>
      <c r="CO75" s="28"/>
      <c r="CP75" s="28"/>
      <c r="CQ75" s="28"/>
    </row>
    <row r="76" spans="6:95" s="19" customFormat="1" x14ac:dyDescent="0.25"/>
  </sheetData>
  <mergeCells count="2">
    <mergeCell ref="S1:T1"/>
    <mergeCell ref="U1:X1"/>
  </mergeCells>
  <dataValidations count="1">
    <dataValidation type="list" allowBlank="1" showInputMessage="1" showErrorMessage="1" sqref="H3:H23">
      <formula1>Species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'C:\Users\vegard.brathen\Dropbox (SEATRACK)\Locations\Isle of May\[metadata_isle of may_2015.xlsx]List'!#REF!</xm:f>
          </x14:formula1>
          <xm:sqref>L3:L23</xm:sqref>
        </x14:dataValidation>
        <x14:dataValidation type="list" allowBlank="1" showInputMessage="1" showErrorMessage="1">
          <x14:formula1>
            <xm:f>'C:\Users\vegard.brathen\Dropbox (SEATRACK)\Locations\Isle of May\[metadata_isle of may_2014.xlsx]List'!#REF!</xm:f>
          </x14:formula1>
          <xm:sqref>B3:B23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0"/>
  <sheetViews>
    <sheetView topLeftCell="C1" workbookViewId="0">
      <selection activeCell="V5" sqref="V5"/>
    </sheetView>
  </sheetViews>
  <sheetFormatPr defaultRowHeight="15" x14ac:dyDescent="0.25"/>
  <sheetData>
    <row r="1" spans="3:23" x14ac:dyDescent="0.25">
      <c r="C1" t="s">
        <v>40</v>
      </c>
      <c r="V1" s="17" t="s">
        <v>107</v>
      </c>
    </row>
    <row r="2" spans="3:23" x14ac:dyDescent="0.25">
      <c r="P2" s="17" t="s">
        <v>90</v>
      </c>
      <c r="R2">
        <f>20+18</f>
        <v>38</v>
      </c>
      <c r="S2">
        <v>40</v>
      </c>
      <c r="V2">
        <v>7.5</v>
      </c>
      <c r="W2" t="s">
        <v>108</v>
      </c>
    </row>
    <row r="3" spans="3:23" x14ac:dyDescent="0.25">
      <c r="C3" s="7">
        <f>-3.5</f>
        <v>-3.5</v>
      </c>
      <c r="D3" s="9" t="s">
        <v>18</v>
      </c>
      <c r="P3" s="17" t="s">
        <v>91</v>
      </c>
      <c r="V3">
        <v>17.5</v>
      </c>
      <c r="W3" t="s">
        <v>109</v>
      </c>
    </row>
    <row r="4" spans="3:23" x14ac:dyDescent="0.25">
      <c r="C4">
        <v>-3</v>
      </c>
      <c r="D4" t="s">
        <v>34</v>
      </c>
      <c r="P4" s="17" t="s">
        <v>95</v>
      </c>
      <c r="R4">
        <f>8+31+5</f>
        <v>44</v>
      </c>
      <c r="V4">
        <v>19</v>
      </c>
      <c r="W4" t="s">
        <v>110</v>
      </c>
    </row>
    <row r="5" spans="3:23" x14ac:dyDescent="0.25">
      <c r="C5">
        <v>-3</v>
      </c>
      <c r="D5" t="s">
        <v>34</v>
      </c>
      <c r="P5" s="17" t="s">
        <v>99</v>
      </c>
      <c r="V5">
        <v>9.5</v>
      </c>
      <c r="W5" t="s">
        <v>111</v>
      </c>
    </row>
    <row r="6" spans="3:23" x14ac:dyDescent="0.25">
      <c r="C6">
        <v>-2.5</v>
      </c>
      <c r="D6" t="s">
        <v>28</v>
      </c>
    </row>
    <row r="7" spans="3:23" x14ac:dyDescent="0.25">
      <c r="C7">
        <v>-2.5</v>
      </c>
      <c r="D7" t="s">
        <v>33</v>
      </c>
    </row>
    <row r="8" spans="3:23" x14ac:dyDescent="0.25">
      <c r="C8">
        <f>-3</f>
        <v>-3</v>
      </c>
      <c r="D8" t="s">
        <v>30</v>
      </c>
    </row>
    <row r="9" spans="3:23" x14ac:dyDescent="0.25">
      <c r="C9">
        <v>-2</v>
      </c>
      <c r="D9" t="s">
        <v>31</v>
      </c>
    </row>
    <row r="10" spans="3:23" x14ac:dyDescent="0.25">
      <c r="C10">
        <v>-3</v>
      </c>
      <c r="D10" t="s">
        <v>36</v>
      </c>
    </row>
    <row r="11" spans="3:23" x14ac:dyDescent="0.25">
      <c r="C11" s="7">
        <f>-3.5</f>
        <v>-3.5</v>
      </c>
      <c r="D11" s="2" t="s">
        <v>38</v>
      </c>
    </row>
    <row r="12" spans="3:23" x14ac:dyDescent="0.25">
      <c r="C12" s="7">
        <v>-3</v>
      </c>
      <c r="D12" s="2" t="s">
        <v>39</v>
      </c>
    </row>
    <row r="13" spans="3:23" x14ac:dyDescent="0.25">
      <c r="C13">
        <v>-3.5</v>
      </c>
      <c r="D13" t="s">
        <v>29</v>
      </c>
    </row>
    <row r="14" spans="3:23" x14ac:dyDescent="0.25">
      <c r="C14">
        <f>-3</f>
        <v>-3</v>
      </c>
      <c r="D14" t="s">
        <v>32</v>
      </c>
    </row>
    <row r="15" spans="3:23" x14ac:dyDescent="0.25">
      <c r="C15">
        <v>-3</v>
      </c>
      <c r="D15" t="s">
        <v>35</v>
      </c>
    </row>
    <row r="16" spans="3:23" x14ac:dyDescent="0.25">
      <c r="C16" s="7">
        <v>-3</v>
      </c>
      <c r="D16" s="2" t="s">
        <v>37</v>
      </c>
    </row>
    <row r="17" spans="2:4" x14ac:dyDescent="0.25">
      <c r="C17" s="7">
        <f>-3.5</f>
        <v>-3.5</v>
      </c>
      <c r="D17" s="2" t="s">
        <v>37</v>
      </c>
    </row>
    <row r="18" spans="2:4" x14ac:dyDescent="0.25">
      <c r="C18" s="7">
        <v>-4</v>
      </c>
      <c r="D18" s="2" t="s">
        <v>37</v>
      </c>
    </row>
    <row r="19" spans="2:4" x14ac:dyDescent="0.25">
      <c r="C19" s="7">
        <v>-3.5</v>
      </c>
      <c r="D19" s="2" t="s">
        <v>37</v>
      </c>
    </row>
    <row r="20" spans="2:4" x14ac:dyDescent="0.25">
      <c r="C20" s="7">
        <v>-3.5</v>
      </c>
      <c r="D20" s="2" t="s">
        <v>37</v>
      </c>
    </row>
    <row r="21" spans="2:4" x14ac:dyDescent="0.25">
      <c r="C21" s="7">
        <v>-3.5</v>
      </c>
      <c r="D21" s="2" t="s">
        <v>37</v>
      </c>
    </row>
    <row r="22" spans="2:4" x14ac:dyDescent="0.25">
      <c r="C22">
        <v>-2.5</v>
      </c>
      <c r="D22" t="s">
        <v>37</v>
      </c>
    </row>
    <row r="23" spans="2:4" x14ac:dyDescent="0.25">
      <c r="C23" s="7"/>
      <c r="D23" s="2"/>
    </row>
    <row r="24" spans="2:4" x14ac:dyDescent="0.25">
      <c r="B24" t="s">
        <v>41</v>
      </c>
      <c r="C24" s="7">
        <f>AVERAGE(C3:C22)</f>
        <v>-3.1</v>
      </c>
      <c r="D24" s="2"/>
    </row>
    <row r="25" spans="2:4" x14ac:dyDescent="0.25">
      <c r="C25" s="7"/>
      <c r="D25" s="2"/>
    </row>
    <row r="26" spans="2:4" x14ac:dyDescent="0.25">
      <c r="C26" s="7"/>
      <c r="D26" s="2"/>
    </row>
    <row r="27" spans="2:4" x14ac:dyDescent="0.25">
      <c r="C27" s="7"/>
      <c r="D27" s="2"/>
    </row>
    <row r="28" spans="2:4" x14ac:dyDescent="0.25">
      <c r="C28" s="7"/>
      <c r="D28" s="2"/>
    </row>
    <row r="29" spans="2:4" x14ac:dyDescent="0.25">
      <c r="C29" s="7"/>
      <c r="D29" s="2"/>
    </row>
    <row r="30" spans="2:4" x14ac:dyDescent="0.25">
      <c r="C30" s="7"/>
      <c r="D30" s="2"/>
    </row>
    <row r="31" spans="2:4" x14ac:dyDescent="0.25">
      <c r="C31" s="7"/>
      <c r="D31" s="2"/>
    </row>
    <row r="32" spans="2:4" x14ac:dyDescent="0.25">
      <c r="C32" s="7"/>
      <c r="D32" s="2"/>
    </row>
    <row r="33" spans="3:4" x14ac:dyDescent="0.25">
      <c r="C33" s="7"/>
      <c r="D33" s="2"/>
    </row>
    <row r="34" spans="3:4" x14ac:dyDescent="0.25">
      <c r="C34" s="7"/>
      <c r="D34" s="2"/>
    </row>
    <row r="35" spans="3:4" x14ac:dyDescent="0.25">
      <c r="C35" s="7"/>
      <c r="D35" s="2"/>
    </row>
    <row r="36" spans="3:4" x14ac:dyDescent="0.25">
      <c r="C36" s="7"/>
      <c r="D36" s="2"/>
    </row>
    <row r="37" spans="3:4" x14ac:dyDescent="0.25">
      <c r="C37" s="7"/>
      <c r="D37" s="2"/>
    </row>
    <row r="38" spans="3:4" x14ac:dyDescent="0.25">
      <c r="C38" s="7"/>
      <c r="D38" s="2"/>
    </row>
    <row r="39" spans="3:4" x14ac:dyDescent="0.25">
      <c r="C39" s="8"/>
      <c r="D39" s="5"/>
    </row>
    <row r="40" spans="3:4" x14ac:dyDescent="0.25">
      <c r="C40" s="8"/>
      <c r="D40" s="4"/>
    </row>
    <row r="41" spans="3:4" x14ac:dyDescent="0.25">
      <c r="C41" s="7"/>
      <c r="D41" s="6"/>
    </row>
    <row r="42" spans="3:4" x14ac:dyDescent="0.25">
      <c r="C42" s="7"/>
      <c r="D42" s="2"/>
    </row>
    <row r="43" spans="3:4" x14ac:dyDescent="0.25">
      <c r="C43" s="7"/>
      <c r="D43" s="2"/>
    </row>
    <row r="44" spans="3:4" x14ac:dyDescent="0.25">
      <c r="C44" s="7"/>
      <c r="D44" s="2"/>
    </row>
    <row r="45" spans="3:4" x14ac:dyDescent="0.25">
      <c r="C45" s="7"/>
      <c r="D45" s="2"/>
    </row>
    <row r="54" spans="3:4" x14ac:dyDescent="0.25">
      <c r="C54" s="10"/>
      <c r="D54" s="10"/>
    </row>
    <row r="56" spans="3:4" x14ac:dyDescent="0.25">
      <c r="C56" s="10"/>
      <c r="D56" s="10"/>
    </row>
    <row r="79" spans="3:3" x14ac:dyDescent="0.25">
      <c r="C79" s="3"/>
    </row>
    <row r="80" spans="3:3" x14ac:dyDescent="0.25">
      <c r="C80" s="3"/>
    </row>
  </sheetData>
  <sortState ref="C3:D87">
    <sortCondition ref="D3:D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dates 1</vt:lpstr>
      <vt:lpstr>pivot dates 2</vt:lpstr>
      <vt:lpstr>pivot sun</vt:lpstr>
      <vt:lpstr>Sheet1</vt:lpstr>
      <vt:lpstr>Sheet4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Moe, Børge</dc:creator>
  <cp:lastModifiedBy>Bråthen, Vegard Sandøy</cp:lastModifiedBy>
  <dcterms:created xsi:type="dcterms:W3CDTF">2014-05-22T19:33:10Z</dcterms:created>
  <dcterms:modified xsi:type="dcterms:W3CDTF">2017-02-22T13:14:25Z</dcterms:modified>
</cp:coreProperties>
</file>